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defaultThemeVersion="202300"/>
  <xr:revisionPtr revIDLastSave="0" documentId="6_{F81C9B1E-9AE6-47BC-9727-83D480610F98}" xr6:coauthVersionLast="47" xr6:coauthVersionMax="47" xr10:uidLastSave="{00000000-0000-0000-0000-000000000000}"/>
  <bookViews>
    <workbookView xWindow="-120" yWindow="-120" windowWidth="29040" windowHeight="15720" xr2:uid="{56B86C1F-0085-47B7-9EC2-455355ACC5F6}"/>
  </bookViews>
  <sheets>
    <sheet name="Health_claims" sheetId="1" r:id="rId1"/>
    <sheet name="Nutrition_claim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57" i="1" l="1"/>
  <c r="F2557" i="1"/>
  <c r="G2556" i="1"/>
  <c r="F2556" i="1"/>
  <c r="G2555" i="1"/>
  <c r="F2555" i="1"/>
  <c r="G2554" i="1"/>
  <c r="F2554" i="1"/>
  <c r="G2553" i="1"/>
  <c r="F2553" i="1"/>
  <c r="G2552" i="1"/>
  <c r="F2552" i="1"/>
  <c r="G2551" i="1"/>
  <c r="F2551" i="1"/>
  <c r="G2550" i="1"/>
  <c r="F2550" i="1"/>
  <c r="G2549" i="1"/>
  <c r="F2549" i="1"/>
  <c r="G2548" i="1"/>
  <c r="F2548" i="1"/>
  <c r="G2547" i="1"/>
  <c r="F2547" i="1"/>
  <c r="G2546" i="1"/>
  <c r="F2546" i="1"/>
  <c r="G2545" i="1"/>
  <c r="F2545" i="1"/>
  <c r="G2544" i="1"/>
  <c r="F2544" i="1"/>
  <c r="G2543" i="1"/>
  <c r="F2543" i="1"/>
  <c r="G2542" i="1"/>
  <c r="F2542" i="1"/>
  <c r="G2541" i="1"/>
  <c r="F2541" i="1"/>
  <c r="G2540" i="1"/>
  <c r="F2540" i="1"/>
  <c r="G2539" i="1"/>
  <c r="F2539" i="1"/>
  <c r="G2538" i="1"/>
  <c r="F2538" i="1"/>
  <c r="G2537" i="1"/>
  <c r="F2537" i="1"/>
  <c r="G2536" i="1"/>
  <c r="F2536" i="1"/>
  <c r="G2535" i="1"/>
  <c r="F2535" i="1"/>
  <c r="G2534" i="1"/>
  <c r="F2534" i="1"/>
  <c r="G2533" i="1"/>
  <c r="F2533" i="1"/>
  <c r="G2532" i="1"/>
  <c r="F2532" i="1"/>
  <c r="G2531" i="1"/>
  <c r="F2531" i="1"/>
  <c r="G2530" i="1"/>
  <c r="F2530" i="1"/>
  <c r="G2529" i="1"/>
  <c r="F2529" i="1"/>
  <c r="G2528" i="1"/>
  <c r="F2528" i="1"/>
  <c r="G2527" i="1"/>
  <c r="F2527" i="1"/>
  <c r="G2526" i="1"/>
  <c r="F2526" i="1"/>
  <c r="G2525" i="1"/>
  <c r="F2525" i="1"/>
  <c r="G2524" i="1"/>
  <c r="F2524" i="1"/>
  <c r="G2523" i="1"/>
  <c r="F2523" i="1"/>
  <c r="G2522" i="1"/>
  <c r="F2522" i="1"/>
  <c r="G2521" i="1"/>
  <c r="F2521" i="1"/>
  <c r="G2520" i="1"/>
  <c r="F2520" i="1"/>
  <c r="G2519" i="1"/>
  <c r="F2519" i="1"/>
  <c r="G2518" i="1"/>
  <c r="F2518" i="1"/>
  <c r="G2517" i="1"/>
  <c r="F2517" i="1"/>
  <c r="G2516" i="1"/>
  <c r="F2516" i="1"/>
  <c r="G2515" i="1"/>
  <c r="F2515" i="1"/>
  <c r="G2514" i="1"/>
  <c r="F2514" i="1"/>
  <c r="G2513" i="1"/>
  <c r="F2513" i="1"/>
  <c r="G2512" i="1"/>
  <c r="F2512" i="1"/>
  <c r="G2511" i="1"/>
  <c r="F2511" i="1"/>
  <c r="G2510" i="1"/>
  <c r="F2510" i="1"/>
  <c r="G2509" i="1"/>
  <c r="F2509" i="1"/>
  <c r="G2508" i="1"/>
  <c r="F2508" i="1"/>
  <c r="G2507" i="1"/>
  <c r="F2507" i="1"/>
  <c r="G2506" i="1"/>
  <c r="F2506" i="1"/>
  <c r="G2505" i="1"/>
  <c r="F2505" i="1"/>
  <c r="G2504" i="1"/>
  <c r="F2504" i="1"/>
  <c r="G2503" i="1"/>
  <c r="F2503" i="1"/>
  <c r="G2502" i="1"/>
  <c r="F2502" i="1"/>
  <c r="G2501" i="1"/>
  <c r="F2501" i="1"/>
  <c r="G2499" i="1"/>
  <c r="F2499" i="1"/>
  <c r="G2498" i="1"/>
  <c r="F2498" i="1"/>
  <c r="G2497" i="1"/>
  <c r="F2497" i="1"/>
  <c r="G2496" i="1"/>
  <c r="F2496" i="1"/>
  <c r="G2495" i="1"/>
  <c r="F2495" i="1"/>
  <c r="G2494" i="1"/>
  <c r="F2494" i="1"/>
  <c r="G2493" i="1"/>
  <c r="F2493" i="1"/>
  <c r="G2492" i="1"/>
  <c r="F2492" i="1"/>
  <c r="G2491" i="1"/>
  <c r="F2491" i="1"/>
  <c r="G2490" i="1"/>
  <c r="F2490" i="1"/>
  <c r="G2489" i="1"/>
  <c r="F2489" i="1"/>
  <c r="G2488" i="1"/>
  <c r="F2488" i="1"/>
  <c r="G2487" i="1"/>
  <c r="F2487" i="1"/>
  <c r="G2486" i="1"/>
  <c r="F2486" i="1"/>
  <c r="F2485" i="1"/>
  <c r="G2484" i="1"/>
  <c r="F2484" i="1"/>
  <c r="G2476" i="1"/>
  <c r="F2476" i="1"/>
  <c r="F2475" i="1"/>
  <c r="G2474" i="1"/>
  <c r="F2474" i="1"/>
  <c r="G2473" i="1"/>
  <c r="F2473" i="1"/>
  <c r="G2472" i="1"/>
  <c r="F2472" i="1"/>
  <c r="G2471" i="1"/>
  <c r="F2471" i="1"/>
  <c r="G2470" i="1"/>
  <c r="F2470" i="1"/>
  <c r="G2469" i="1"/>
  <c r="F2469" i="1"/>
  <c r="G2468" i="1"/>
  <c r="F2468" i="1"/>
  <c r="G2467" i="1"/>
  <c r="F2467" i="1"/>
  <c r="G2466" i="1"/>
  <c r="F2466" i="1"/>
  <c r="G2465" i="1"/>
  <c r="F2465" i="1"/>
  <c r="G2464" i="1"/>
  <c r="F2464" i="1"/>
  <c r="G2463" i="1"/>
  <c r="F2463" i="1"/>
  <c r="G2462" i="1"/>
  <c r="F2462" i="1"/>
  <c r="G2461" i="1"/>
  <c r="F2461" i="1"/>
  <c r="G2460" i="1"/>
  <c r="F2460" i="1"/>
  <c r="G2459" i="1"/>
  <c r="F2459" i="1"/>
  <c r="G2458" i="1"/>
  <c r="F2458" i="1"/>
  <c r="G2457" i="1"/>
  <c r="F2457" i="1"/>
  <c r="G2456" i="1"/>
  <c r="F2456" i="1"/>
  <c r="G2455" i="1"/>
  <c r="F2455" i="1"/>
  <c r="G2454" i="1"/>
  <c r="F2454" i="1"/>
  <c r="G2453" i="1"/>
  <c r="F2453" i="1"/>
  <c r="G2452" i="1"/>
  <c r="F2452" i="1"/>
  <c r="G2451" i="1"/>
  <c r="F2451" i="1"/>
  <c r="G2450" i="1"/>
  <c r="F2450" i="1"/>
  <c r="G2449" i="1"/>
  <c r="F2449" i="1"/>
  <c r="G2448" i="1"/>
  <c r="F2448" i="1"/>
  <c r="G2447" i="1"/>
  <c r="F2447" i="1"/>
  <c r="G2446" i="1"/>
  <c r="F2446" i="1"/>
  <c r="G2445" i="1"/>
  <c r="F2445" i="1"/>
  <c r="G2444" i="1"/>
  <c r="F2444" i="1"/>
  <c r="G2443" i="1"/>
  <c r="F2443" i="1"/>
  <c r="G2442" i="1"/>
  <c r="F2442" i="1"/>
  <c r="G2441" i="1"/>
  <c r="F2441" i="1"/>
  <c r="G2440" i="1"/>
  <c r="F2440" i="1"/>
  <c r="G2439" i="1"/>
  <c r="F2439" i="1"/>
  <c r="G2438" i="1"/>
  <c r="F2438" i="1"/>
  <c r="G2437" i="1"/>
  <c r="F2437" i="1"/>
  <c r="G2436" i="1"/>
  <c r="F2436" i="1"/>
  <c r="G2435" i="1"/>
  <c r="F2435" i="1"/>
  <c r="G2434" i="1"/>
  <c r="F2434" i="1"/>
  <c r="G2433" i="1"/>
  <c r="F2433" i="1"/>
  <c r="G2432" i="1"/>
  <c r="F2432" i="1"/>
  <c r="G2431" i="1"/>
  <c r="F2431" i="1"/>
  <c r="G2430" i="1"/>
  <c r="F2430" i="1"/>
  <c r="G2429" i="1"/>
  <c r="F2429" i="1"/>
  <c r="G2428" i="1"/>
  <c r="F2428" i="1"/>
  <c r="G2427" i="1"/>
  <c r="F2427" i="1"/>
  <c r="G2426" i="1"/>
  <c r="F2426" i="1"/>
  <c r="G2425" i="1"/>
  <c r="F2425" i="1"/>
  <c r="G2424" i="1"/>
  <c r="F2424" i="1"/>
  <c r="G2423" i="1"/>
  <c r="F2423" i="1"/>
  <c r="G2422" i="1"/>
  <c r="F2422" i="1"/>
  <c r="G2421" i="1"/>
  <c r="F2421" i="1"/>
  <c r="G2420" i="1"/>
  <c r="F2420" i="1"/>
  <c r="G2419" i="1"/>
  <c r="F2419" i="1"/>
  <c r="G2418" i="1"/>
  <c r="F2418" i="1"/>
  <c r="G2417" i="1"/>
  <c r="F2417" i="1"/>
  <c r="G2416" i="1"/>
  <c r="F2416" i="1"/>
  <c r="G2415" i="1"/>
  <c r="F2415" i="1"/>
  <c r="G2414" i="1"/>
  <c r="F2414" i="1"/>
  <c r="G2413" i="1"/>
  <c r="F2413" i="1"/>
  <c r="G2412" i="1"/>
  <c r="F2412" i="1"/>
  <c r="G2411" i="1"/>
  <c r="F2411" i="1"/>
  <c r="G2410" i="1"/>
  <c r="F2410" i="1"/>
  <c r="G2409" i="1"/>
  <c r="F2409" i="1"/>
  <c r="G2408" i="1"/>
  <c r="F2408" i="1"/>
  <c r="G2407" i="1"/>
  <c r="F2407" i="1"/>
  <c r="G2406" i="1"/>
  <c r="F2406" i="1"/>
  <c r="G2405" i="1"/>
  <c r="F2405" i="1"/>
  <c r="G2404" i="1"/>
  <c r="F2404" i="1"/>
  <c r="G2403" i="1"/>
  <c r="F2403" i="1"/>
  <c r="G2402" i="1"/>
  <c r="F2402" i="1"/>
  <c r="G2401" i="1"/>
  <c r="F2401" i="1"/>
  <c r="G2400" i="1"/>
  <c r="F2400" i="1"/>
  <c r="G2399" i="1"/>
  <c r="F2399" i="1"/>
  <c r="G2398" i="1"/>
  <c r="F2398" i="1"/>
  <c r="G2397" i="1"/>
  <c r="F2397" i="1"/>
  <c r="G2396" i="1"/>
  <c r="F2396" i="1"/>
  <c r="G2395" i="1"/>
  <c r="F2395" i="1"/>
  <c r="G2394" i="1"/>
  <c r="F2394" i="1"/>
  <c r="G2393" i="1"/>
  <c r="F2393" i="1"/>
  <c r="G2392" i="1"/>
  <c r="F2392" i="1"/>
  <c r="G2391" i="1"/>
  <c r="F2391" i="1"/>
  <c r="G2390" i="1"/>
  <c r="F2390" i="1"/>
  <c r="G2389" i="1"/>
  <c r="F2389" i="1"/>
  <c r="G2388" i="1"/>
  <c r="F2388" i="1"/>
  <c r="G2387" i="1"/>
  <c r="F2387" i="1"/>
  <c r="G2386" i="1"/>
  <c r="F2386" i="1"/>
  <c r="G2385" i="1"/>
  <c r="F2385" i="1"/>
  <c r="G2384" i="1"/>
  <c r="F2384" i="1"/>
  <c r="G2383" i="1"/>
  <c r="F2383" i="1"/>
  <c r="G2382" i="1"/>
  <c r="F2382" i="1"/>
  <c r="G2381" i="1"/>
  <c r="F2381" i="1"/>
  <c r="G2380" i="1"/>
  <c r="F2380" i="1"/>
  <c r="G2379" i="1"/>
  <c r="F2379" i="1"/>
  <c r="G2378" i="1"/>
  <c r="F2378" i="1"/>
  <c r="F2377" i="1"/>
  <c r="G2376" i="1"/>
  <c r="F2376" i="1"/>
  <c r="G2375" i="1"/>
  <c r="F2375" i="1"/>
  <c r="G2374" i="1"/>
  <c r="F2374" i="1"/>
  <c r="G2373" i="1"/>
  <c r="F2373" i="1"/>
  <c r="G2372" i="1"/>
  <c r="F2372" i="1"/>
  <c r="G2371" i="1"/>
  <c r="F2371" i="1"/>
  <c r="G2370" i="1"/>
  <c r="F2370" i="1"/>
  <c r="G2369" i="1"/>
  <c r="F2369" i="1"/>
  <c r="G2368" i="1"/>
  <c r="F2368" i="1"/>
  <c r="F2367" i="1"/>
  <c r="G2366" i="1"/>
  <c r="F2366" i="1"/>
  <c r="G2365" i="1"/>
  <c r="F2365" i="1"/>
  <c r="G2364" i="1"/>
  <c r="F2364" i="1"/>
  <c r="G2363" i="1"/>
  <c r="F2363" i="1"/>
  <c r="G2362" i="1"/>
  <c r="F2362" i="1"/>
  <c r="G2361" i="1"/>
  <c r="F2361" i="1"/>
  <c r="G2360" i="1"/>
  <c r="F2360" i="1"/>
  <c r="G2359" i="1"/>
  <c r="F2359" i="1"/>
  <c r="G2358" i="1"/>
  <c r="F2358" i="1"/>
  <c r="G2357" i="1"/>
  <c r="F2357" i="1"/>
  <c r="G2356" i="1"/>
  <c r="F2356" i="1"/>
  <c r="G2355" i="1"/>
  <c r="F2355" i="1"/>
  <c r="G2354" i="1"/>
  <c r="F2354" i="1"/>
  <c r="G2353" i="1"/>
  <c r="F2353" i="1"/>
  <c r="G2352" i="1"/>
  <c r="F2352" i="1"/>
  <c r="G2351" i="1"/>
  <c r="F2351" i="1"/>
  <c r="G2350" i="1"/>
  <c r="F2350" i="1"/>
  <c r="G2349" i="1"/>
  <c r="F2349" i="1"/>
  <c r="G2348" i="1"/>
  <c r="F2348" i="1"/>
  <c r="G2347" i="1"/>
  <c r="F2347" i="1"/>
  <c r="G2346" i="1"/>
  <c r="F2346" i="1"/>
  <c r="G2345" i="1"/>
  <c r="F2345" i="1"/>
  <c r="F2344" i="1"/>
  <c r="F2343" i="1"/>
  <c r="F2342" i="1"/>
  <c r="F2341" i="1"/>
  <c r="F2340" i="1"/>
  <c r="F2339" i="1"/>
  <c r="F2338" i="1"/>
  <c r="F2337" i="1"/>
  <c r="F2336" i="1"/>
  <c r="F2335" i="1"/>
  <c r="F2334" i="1"/>
  <c r="F2333" i="1"/>
  <c r="F2332" i="1"/>
  <c r="F2331" i="1"/>
  <c r="F2330" i="1"/>
  <c r="F2329" i="1"/>
  <c r="F2328" i="1"/>
  <c r="F2327" i="1"/>
  <c r="F2326" i="1"/>
  <c r="F2325" i="1"/>
  <c r="F2324" i="1"/>
  <c r="F2323" i="1"/>
  <c r="F2322" i="1"/>
  <c r="F2321" i="1"/>
  <c r="F2320" i="1"/>
  <c r="F2319" i="1"/>
  <c r="F2318" i="1"/>
  <c r="F2317" i="1"/>
  <c r="F2316" i="1"/>
  <c r="F2315" i="1"/>
  <c r="F2314" i="1"/>
  <c r="F2313" i="1"/>
  <c r="F2312" i="1"/>
  <c r="F2311" i="1"/>
  <c r="F2310" i="1"/>
  <c r="F2309" i="1"/>
  <c r="F2308" i="1"/>
  <c r="F2307" i="1"/>
  <c r="F2306" i="1"/>
  <c r="F2305" i="1"/>
  <c r="F2304" i="1"/>
  <c r="F2303" i="1"/>
  <c r="F2302" i="1"/>
  <c r="F2301" i="1"/>
  <c r="F2300" i="1"/>
  <c r="F2299" i="1"/>
  <c r="F2298" i="1"/>
  <c r="F2297" i="1"/>
  <c r="F2296" i="1"/>
  <c r="F2295" i="1"/>
  <c r="F2294" i="1"/>
  <c r="F2293" i="1"/>
  <c r="F2292" i="1"/>
  <c r="F2291" i="1"/>
  <c r="F2290" i="1"/>
  <c r="F2289" i="1"/>
  <c r="F2288" i="1"/>
  <c r="F2287" i="1"/>
  <c r="F2286" i="1"/>
  <c r="F2285" i="1"/>
  <c r="F2284" i="1"/>
  <c r="F2283" i="1"/>
  <c r="F2282" i="1"/>
  <c r="F2281" i="1"/>
  <c r="F2280" i="1"/>
  <c r="F2279" i="1"/>
  <c r="F2278" i="1"/>
  <c r="F2277" i="1"/>
  <c r="F2276" i="1"/>
  <c r="F2275" i="1"/>
  <c r="F2274" i="1"/>
  <c r="F2273" i="1"/>
  <c r="F2272" i="1"/>
  <c r="F2271" i="1"/>
  <c r="F2270" i="1"/>
  <c r="F2269" i="1"/>
  <c r="F2268" i="1"/>
  <c r="F2267" i="1"/>
  <c r="F2266" i="1"/>
  <c r="F2265" i="1"/>
  <c r="F2264" i="1"/>
  <c r="F2263" i="1"/>
  <c r="F2262" i="1"/>
  <c r="F2261" i="1"/>
  <c r="F2260" i="1"/>
  <c r="F2259" i="1"/>
  <c r="F2258" i="1"/>
  <c r="F2257" i="1"/>
  <c r="F2256" i="1"/>
  <c r="F2255" i="1"/>
  <c r="F2254" i="1"/>
  <c r="F2253" i="1"/>
  <c r="F2252" i="1"/>
  <c r="F2251" i="1"/>
  <c r="F2250" i="1"/>
  <c r="F2249" i="1"/>
  <c r="F2248" i="1"/>
  <c r="F2247" i="1"/>
  <c r="F2246" i="1"/>
  <c r="F2245" i="1"/>
  <c r="F2244" i="1"/>
  <c r="F2243" i="1"/>
  <c r="F2242" i="1"/>
  <c r="F2241" i="1"/>
  <c r="F2240" i="1"/>
  <c r="F2239" i="1"/>
  <c r="F2238" i="1"/>
  <c r="F2237" i="1"/>
  <c r="F2236" i="1"/>
  <c r="F2235" i="1"/>
  <c r="F2234" i="1"/>
  <c r="F2233" i="1"/>
  <c r="F2232" i="1"/>
  <c r="F2231" i="1"/>
  <c r="F2230" i="1"/>
  <c r="F2229" i="1"/>
  <c r="F2228" i="1"/>
  <c r="F2227" i="1"/>
  <c r="F2226" i="1"/>
  <c r="F2225" i="1"/>
  <c r="F2224" i="1"/>
  <c r="F2223" i="1"/>
  <c r="F2222" i="1"/>
  <c r="F2221" i="1"/>
  <c r="F2220" i="1"/>
  <c r="F2219" i="1"/>
  <c r="F2218" i="1"/>
  <c r="F2217" i="1"/>
  <c r="F2216" i="1"/>
  <c r="F2215" i="1"/>
  <c r="F2214" i="1"/>
  <c r="F2213" i="1"/>
  <c r="F2212" i="1"/>
  <c r="F2211" i="1"/>
  <c r="F2210" i="1"/>
  <c r="F2209" i="1"/>
  <c r="F2208" i="1"/>
  <c r="F2207" i="1"/>
  <c r="F2206" i="1"/>
  <c r="F2205" i="1"/>
  <c r="F2204" i="1"/>
  <c r="F2203" i="1"/>
  <c r="F2202" i="1"/>
  <c r="F2201" i="1"/>
  <c r="F2200" i="1"/>
  <c r="F2199" i="1"/>
  <c r="F2198" i="1"/>
  <c r="F2197" i="1"/>
  <c r="F2196" i="1"/>
  <c r="F2195" i="1"/>
  <c r="F2194" i="1"/>
  <c r="F2193" i="1"/>
  <c r="F2192" i="1"/>
  <c r="F2191" i="1"/>
  <c r="F2190" i="1"/>
  <c r="F2189" i="1"/>
  <c r="F2188" i="1"/>
  <c r="F2187" i="1"/>
  <c r="F2186" i="1"/>
  <c r="F2185" i="1"/>
  <c r="F2184" i="1"/>
  <c r="F2183" i="1"/>
  <c r="F2182" i="1"/>
  <c r="F2181" i="1"/>
  <c r="F2180" i="1"/>
  <c r="F2179" i="1"/>
  <c r="F2178" i="1"/>
  <c r="F2177" i="1"/>
  <c r="F2176" i="1"/>
  <c r="F2175" i="1"/>
  <c r="F2174" i="1"/>
  <c r="F2173" i="1"/>
  <c r="F2172" i="1"/>
  <c r="F2171" i="1"/>
  <c r="F2170" i="1"/>
  <c r="F2169" i="1"/>
  <c r="F2168" i="1"/>
  <c r="F2167" i="1"/>
  <c r="F2166" i="1"/>
  <c r="F2165" i="1"/>
  <c r="F2164" i="1"/>
  <c r="F2163" i="1"/>
  <c r="F2162" i="1"/>
  <c r="F2161" i="1"/>
  <c r="F2160" i="1"/>
  <c r="F2159" i="1"/>
  <c r="F2158" i="1"/>
  <c r="F2157" i="1"/>
  <c r="F2156" i="1"/>
  <c r="F2155" i="1"/>
  <c r="F2154" i="1"/>
  <c r="F2153" i="1"/>
  <c r="F2152" i="1"/>
  <c r="F2151" i="1"/>
  <c r="F2150" i="1"/>
  <c r="F2149" i="1"/>
  <c r="F2148" i="1"/>
  <c r="F2147" i="1"/>
  <c r="F2146" i="1"/>
  <c r="F2145" i="1"/>
  <c r="F2144" i="1"/>
  <c r="F2143" i="1"/>
  <c r="F2142" i="1"/>
  <c r="F2141" i="1"/>
  <c r="F2140" i="1"/>
  <c r="F2139" i="1"/>
  <c r="F2138" i="1"/>
  <c r="F2137" i="1"/>
  <c r="F2136" i="1"/>
  <c r="F2135" i="1"/>
  <c r="F2134" i="1"/>
  <c r="F2133" i="1"/>
  <c r="F2132" i="1"/>
  <c r="F2131" i="1"/>
  <c r="F2130" i="1"/>
  <c r="F2129" i="1"/>
  <c r="F2128" i="1"/>
  <c r="F2127" i="1"/>
  <c r="F2126" i="1"/>
  <c r="F2125" i="1"/>
  <c r="F2124" i="1"/>
  <c r="F2123" i="1"/>
  <c r="F2122" i="1"/>
  <c r="F2121" i="1"/>
  <c r="F2120" i="1"/>
  <c r="F2119" i="1"/>
  <c r="F2118" i="1"/>
  <c r="F2117" i="1"/>
  <c r="F2116" i="1"/>
  <c r="F2115" i="1"/>
  <c r="F2114" i="1"/>
  <c r="F2113" i="1"/>
  <c r="F2112" i="1"/>
  <c r="F2111" i="1"/>
  <c r="F2110" i="1"/>
  <c r="F2109" i="1"/>
  <c r="F2108" i="1"/>
  <c r="F2107" i="1"/>
  <c r="F2106" i="1"/>
  <c r="F2105" i="1"/>
  <c r="F2104" i="1"/>
  <c r="F2103" i="1"/>
  <c r="F2102" i="1"/>
  <c r="F2101" i="1"/>
  <c r="F2100" i="1"/>
  <c r="F2099" i="1"/>
  <c r="F2098" i="1"/>
  <c r="F2097" i="1"/>
  <c r="F2096" i="1"/>
  <c r="F2095" i="1"/>
  <c r="F2094" i="1"/>
  <c r="F2093" i="1"/>
  <c r="F2092" i="1"/>
  <c r="F2091" i="1"/>
  <c r="F2090" i="1"/>
  <c r="F2089" i="1"/>
  <c r="F2088" i="1"/>
  <c r="F2087" i="1"/>
  <c r="F2086" i="1"/>
  <c r="F2085" i="1"/>
  <c r="F2084" i="1"/>
  <c r="F2083" i="1"/>
  <c r="F2082" i="1"/>
  <c r="F2081" i="1"/>
  <c r="F2080" i="1"/>
  <c r="F2079" i="1"/>
  <c r="F2078" i="1"/>
  <c r="F2077" i="1"/>
  <c r="F2076" i="1"/>
  <c r="F2075" i="1"/>
  <c r="F2074" i="1"/>
  <c r="F2073" i="1"/>
  <c r="F2072" i="1"/>
  <c r="F2071" i="1"/>
  <c r="F2070" i="1"/>
  <c r="F2069" i="1"/>
  <c r="F2068" i="1"/>
  <c r="F2067" i="1"/>
  <c r="F2066" i="1"/>
  <c r="F2065" i="1"/>
  <c r="F2064" i="1"/>
  <c r="F2063" i="1"/>
  <c r="F2062" i="1"/>
  <c r="F2061" i="1"/>
  <c r="F2060" i="1"/>
  <c r="F2059" i="1"/>
  <c r="F2058" i="1"/>
  <c r="F2057" i="1"/>
  <c r="F2056" i="1"/>
  <c r="F2055" i="1"/>
  <c r="F2054" i="1"/>
  <c r="F2053" i="1"/>
  <c r="F2052" i="1"/>
  <c r="F2051" i="1"/>
  <c r="F2050" i="1"/>
  <c r="F2049" i="1"/>
  <c r="F2048" i="1"/>
  <c r="F2047" i="1"/>
  <c r="F2046" i="1"/>
  <c r="F2045" i="1"/>
  <c r="F2044" i="1"/>
  <c r="F2043" i="1"/>
  <c r="F2042" i="1"/>
  <c r="F2041" i="1"/>
  <c r="F2040" i="1"/>
  <c r="F2039" i="1"/>
  <c r="F2038" i="1"/>
  <c r="F2037" i="1"/>
  <c r="F2036" i="1"/>
  <c r="F2035" i="1"/>
  <c r="F2034" i="1"/>
  <c r="F2033" i="1"/>
  <c r="F2032" i="1"/>
  <c r="F2031" i="1"/>
  <c r="F2030" i="1"/>
  <c r="F2029" i="1"/>
  <c r="F2028" i="1"/>
  <c r="F2027" i="1"/>
  <c r="F2026" i="1"/>
  <c r="F2025" i="1"/>
  <c r="F2024" i="1"/>
  <c r="F2023" i="1"/>
  <c r="F2022" i="1"/>
  <c r="F2021" i="1"/>
  <c r="F2020" i="1"/>
  <c r="F2019" i="1"/>
  <c r="F2018" i="1"/>
  <c r="F2017" i="1"/>
  <c r="F2016" i="1"/>
  <c r="F2015" i="1"/>
  <c r="F2014" i="1"/>
  <c r="F2013" i="1"/>
  <c r="F2012" i="1"/>
  <c r="F2011" i="1"/>
  <c r="F2010" i="1"/>
  <c r="F2009" i="1"/>
  <c r="F2008" i="1"/>
  <c r="F2007" i="1"/>
  <c r="F2006" i="1"/>
  <c r="F2005" i="1"/>
  <c r="F2004" i="1"/>
  <c r="F2003" i="1"/>
  <c r="F2002" i="1"/>
  <c r="F2001" i="1"/>
  <c r="F2000" i="1"/>
  <c r="F1999" i="1"/>
  <c r="F1998" i="1"/>
  <c r="F1997" i="1"/>
  <c r="F1996" i="1"/>
  <c r="F1995" i="1"/>
  <c r="F1994" i="1"/>
  <c r="F1993" i="1"/>
  <c r="F1992" i="1"/>
  <c r="F1991" i="1"/>
  <c r="F1990" i="1"/>
  <c r="F1989" i="1"/>
  <c r="F1988" i="1"/>
  <c r="F1987" i="1"/>
  <c r="F1986" i="1"/>
  <c r="F1985" i="1"/>
  <c r="F1984" i="1"/>
  <c r="F1983" i="1"/>
  <c r="F1982" i="1"/>
  <c r="F1981" i="1"/>
  <c r="F1980" i="1"/>
  <c r="F1979" i="1"/>
  <c r="F1978" i="1"/>
  <c r="F1977" i="1"/>
  <c r="F1976" i="1"/>
  <c r="F1975" i="1"/>
  <c r="F1974" i="1"/>
  <c r="F1973" i="1"/>
  <c r="F1972" i="1"/>
  <c r="F1971" i="1"/>
  <c r="F1970" i="1"/>
  <c r="F1969" i="1"/>
  <c r="F1968" i="1"/>
  <c r="F1967" i="1"/>
  <c r="F1966" i="1"/>
  <c r="F1965" i="1"/>
  <c r="F1964" i="1"/>
  <c r="F1963" i="1"/>
  <c r="F1962" i="1"/>
  <c r="F1961" i="1"/>
  <c r="F1960" i="1"/>
  <c r="F1959" i="1"/>
  <c r="F1958" i="1"/>
  <c r="F1957" i="1"/>
  <c r="F1956" i="1"/>
  <c r="F1955" i="1"/>
  <c r="F1954" i="1"/>
  <c r="F1953" i="1"/>
  <c r="F1952" i="1"/>
  <c r="F1951" i="1"/>
  <c r="F1950" i="1"/>
  <c r="F1949" i="1"/>
  <c r="F1948" i="1"/>
  <c r="F1947" i="1"/>
  <c r="F1946" i="1"/>
  <c r="F1945" i="1"/>
  <c r="F1944" i="1"/>
  <c r="F1943" i="1"/>
  <c r="F1942" i="1"/>
  <c r="F1941" i="1"/>
  <c r="F1940" i="1"/>
  <c r="F1939" i="1"/>
  <c r="F1938" i="1"/>
  <c r="F1937" i="1"/>
  <c r="F1936" i="1"/>
  <c r="F1935" i="1"/>
  <c r="F1934" i="1"/>
  <c r="F1933" i="1"/>
  <c r="F1932" i="1"/>
  <c r="F1931" i="1"/>
  <c r="F1930" i="1"/>
  <c r="F1929" i="1"/>
  <c r="F1928" i="1"/>
  <c r="F1927" i="1"/>
  <c r="F1926" i="1"/>
  <c r="F1925" i="1"/>
  <c r="F1924" i="1"/>
  <c r="F1923" i="1"/>
  <c r="F1922" i="1"/>
  <c r="F1921" i="1"/>
  <c r="F1920" i="1"/>
  <c r="F1919" i="1"/>
  <c r="F1918" i="1"/>
  <c r="F1917" i="1"/>
  <c r="F1916" i="1"/>
  <c r="F1915" i="1"/>
  <c r="F1914" i="1"/>
  <c r="F1913" i="1"/>
  <c r="F1912" i="1"/>
  <c r="F1911" i="1"/>
  <c r="F1910" i="1"/>
  <c r="F1909" i="1"/>
  <c r="F1908" i="1"/>
  <c r="F1907" i="1"/>
  <c r="F1906" i="1"/>
  <c r="F1905" i="1"/>
  <c r="F1904" i="1"/>
  <c r="F1903" i="1"/>
  <c r="F1902" i="1"/>
  <c r="F1901" i="1"/>
  <c r="F1900" i="1"/>
  <c r="F1899" i="1"/>
  <c r="F1898" i="1"/>
  <c r="F1897" i="1"/>
  <c r="F1896" i="1"/>
  <c r="F1895" i="1"/>
  <c r="F1894" i="1"/>
  <c r="F1893" i="1"/>
  <c r="F1892" i="1"/>
  <c r="F1891" i="1"/>
  <c r="F1890" i="1"/>
  <c r="F1889" i="1"/>
  <c r="F1888" i="1"/>
  <c r="F1887" i="1"/>
  <c r="F1886" i="1"/>
  <c r="F1885" i="1"/>
  <c r="F1884" i="1"/>
  <c r="F1883" i="1"/>
  <c r="F1882" i="1"/>
  <c r="F1881" i="1"/>
  <c r="F1880" i="1"/>
  <c r="F1879" i="1"/>
  <c r="F1878" i="1"/>
  <c r="F1877" i="1"/>
  <c r="F1876" i="1"/>
  <c r="F1875" i="1"/>
  <c r="F1874" i="1"/>
  <c r="F1873" i="1"/>
  <c r="F1872" i="1"/>
  <c r="F1871" i="1"/>
  <c r="F1870" i="1"/>
  <c r="F1869" i="1"/>
  <c r="F1868" i="1"/>
  <c r="F1867" i="1"/>
  <c r="F1866" i="1"/>
  <c r="F1865" i="1"/>
  <c r="F1864" i="1"/>
  <c r="F1863" i="1"/>
  <c r="F1862" i="1"/>
  <c r="F1861" i="1"/>
  <c r="F1860" i="1"/>
  <c r="F1859" i="1"/>
  <c r="F1858" i="1"/>
  <c r="F1857" i="1"/>
  <c r="F1856" i="1"/>
  <c r="F1855" i="1"/>
  <c r="F1854" i="1"/>
  <c r="F1853" i="1"/>
  <c r="F1852" i="1"/>
  <c r="F1851" i="1"/>
  <c r="F1850" i="1"/>
  <c r="F1849" i="1"/>
  <c r="F1848" i="1"/>
  <c r="F1847" i="1"/>
  <c r="F1846" i="1"/>
  <c r="F1845" i="1"/>
  <c r="F1844" i="1"/>
  <c r="F1843" i="1"/>
  <c r="F1842" i="1"/>
  <c r="F1841" i="1"/>
  <c r="F1840" i="1"/>
  <c r="F1839" i="1"/>
  <c r="F1838" i="1"/>
  <c r="F1837" i="1"/>
  <c r="F1836" i="1"/>
  <c r="F1835" i="1"/>
  <c r="F1834" i="1"/>
  <c r="F1833" i="1"/>
  <c r="F1832" i="1"/>
  <c r="F1831" i="1"/>
  <c r="F1830" i="1"/>
  <c r="F1829" i="1"/>
  <c r="F1828" i="1"/>
  <c r="F1827" i="1"/>
  <c r="F1826" i="1"/>
  <c r="F1825" i="1"/>
  <c r="F1824" i="1"/>
  <c r="F1823" i="1"/>
  <c r="F1822" i="1"/>
  <c r="F1821" i="1"/>
  <c r="F1820" i="1"/>
  <c r="F1819" i="1"/>
  <c r="F1818" i="1"/>
  <c r="F1817" i="1"/>
  <c r="F1816" i="1"/>
  <c r="F1815" i="1"/>
  <c r="F1814" i="1"/>
  <c r="F1813" i="1"/>
  <c r="F1812" i="1"/>
  <c r="F1811" i="1"/>
  <c r="F1810" i="1"/>
  <c r="F1809" i="1"/>
  <c r="F1808" i="1"/>
  <c r="F1807" i="1"/>
  <c r="F1806" i="1"/>
  <c r="F1805" i="1"/>
  <c r="F1804" i="1"/>
  <c r="F1803" i="1"/>
  <c r="F1802" i="1"/>
  <c r="F1801" i="1"/>
  <c r="F1800" i="1"/>
  <c r="F1799" i="1"/>
  <c r="F1798" i="1"/>
  <c r="F1797" i="1"/>
  <c r="F1796" i="1"/>
  <c r="F1795" i="1"/>
  <c r="F1794" i="1"/>
  <c r="F1793" i="1"/>
  <c r="F1792" i="1"/>
  <c r="F1791" i="1"/>
  <c r="F1790" i="1"/>
  <c r="F1789" i="1"/>
  <c r="F1788" i="1"/>
  <c r="F1787" i="1"/>
  <c r="F1786" i="1"/>
  <c r="F1785" i="1"/>
  <c r="F1784" i="1"/>
  <c r="F1783" i="1"/>
  <c r="F1782" i="1"/>
  <c r="F1781" i="1"/>
  <c r="F1780" i="1"/>
  <c r="F1779" i="1"/>
  <c r="F1778" i="1"/>
  <c r="F1777" i="1"/>
  <c r="F1776" i="1"/>
  <c r="F1775" i="1"/>
  <c r="F1774" i="1"/>
  <c r="F1773" i="1"/>
  <c r="F1772" i="1"/>
  <c r="F1771" i="1"/>
  <c r="F1770" i="1"/>
  <c r="F1769" i="1"/>
  <c r="F1768" i="1"/>
  <c r="F1767" i="1"/>
  <c r="F1766" i="1"/>
  <c r="F1765" i="1"/>
  <c r="F1764" i="1"/>
  <c r="F1763" i="1"/>
  <c r="F1762" i="1"/>
  <c r="F1761" i="1"/>
  <c r="F1760" i="1"/>
  <c r="F1759" i="1"/>
  <c r="F1758" i="1"/>
  <c r="F1757" i="1"/>
  <c r="F1756" i="1"/>
  <c r="F1755" i="1"/>
  <c r="F1754" i="1"/>
  <c r="F1753" i="1"/>
  <c r="F1752" i="1"/>
  <c r="F1751" i="1"/>
  <c r="F1750" i="1"/>
  <c r="F1749" i="1"/>
  <c r="F1748" i="1"/>
  <c r="F1747" i="1"/>
  <c r="F1746" i="1"/>
  <c r="F1745" i="1"/>
  <c r="F1744" i="1"/>
  <c r="F1743" i="1"/>
  <c r="F1742" i="1"/>
  <c r="F1741" i="1"/>
  <c r="F1740" i="1"/>
  <c r="F1739" i="1"/>
  <c r="F1738" i="1"/>
  <c r="F1737" i="1"/>
  <c r="F1736" i="1"/>
  <c r="F1735" i="1"/>
  <c r="F1734" i="1"/>
  <c r="F1733" i="1"/>
  <c r="F1732" i="1"/>
  <c r="F1731" i="1"/>
  <c r="F1730" i="1"/>
  <c r="F1729" i="1"/>
  <c r="F1728" i="1"/>
  <c r="F1727" i="1"/>
  <c r="F1726" i="1"/>
  <c r="F1725" i="1"/>
  <c r="F1724" i="1"/>
  <c r="F1723" i="1"/>
  <c r="F1722" i="1"/>
  <c r="F1721" i="1"/>
  <c r="F1720" i="1"/>
  <c r="F1719" i="1"/>
  <c r="F1718" i="1"/>
  <c r="F1717" i="1"/>
  <c r="F1716" i="1"/>
  <c r="F1715" i="1"/>
  <c r="F1714" i="1"/>
  <c r="F1713" i="1"/>
  <c r="F1712" i="1"/>
  <c r="F1711" i="1"/>
  <c r="F1710" i="1"/>
  <c r="F1709" i="1"/>
  <c r="F1708" i="1"/>
  <c r="F1707" i="1"/>
  <c r="F1706" i="1"/>
  <c r="F1705" i="1"/>
  <c r="F1704" i="1"/>
  <c r="F1703" i="1"/>
  <c r="F1702" i="1"/>
  <c r="F1701" i="1"/>
  <c r="F1700" i="1"/>
  <c r="F1699" i="1"/>
  <c r="F1698" i="1"/>
  <c r="F1697" i="1"/>
  <c r="F1696" i="1"/>
  <c r="F1695" i="1"/>
  <c r="F1694" i="1"/>
  <c r="F1693" i="1"/>
  <c r="F1692" i="1"/>
  <c r="F1691" i="1"/>
  <c r="F1690" i="1"/>
  <c r="F1689" i="1"/>
  <c r="F1688" i="1"/>
  <c r="F1687" i="1"/>
  <c r="F1686" i="1"/>
  <c r="F1685" i="1"/>
  <c r="F1684" i="1"/>
  <c r="F1683" i="1"/>
  <c r="F1682" i="1"/>
  <c r="F1681" i="1"/>
  <c r="F1680" i="1"/>
  <c r="F1679" i="1"/>
  <c r="F1678" i="1"/>
  <c r="F1677" i="1"/>
  <c r="F1676" i="1"/>
  <c r="F1675" i="1"/>
  <c r="F1674" i="1"/>
  <c r="F1673" i="1"/>
  <c r="F1672" i="1"/>
  <c r="F1671" i="1"/>
  <c r="F1670" i="1"/>
  <c r="F1669" i="1"/>
  <c r="F1668" i="1"/>
  <c r="F1667" i="1"/>
  <c r="F1666" i="1"/>
  <c r="F1665" i="1"/>
  <c r="F1664" i="1"/>
  <c r="F1663" i="1"/>
  <c r="F1662" i="1"/>
  <c r="F1661" i="1"/>
  <c r="F1660" i="1"/>
  <c r="F1659" i="1"/>
  <c r="F1658" i="1"/>
  <c r="F1657" i="1"/>
  <c r="F1656" i="1"/>
  <c r="F1655" i="1"/>
  <c r="F1654" i="1"/>
  <c r="F1653" i="1"/>
  <c r="F1652" i="1"/>
  <c r="F1651" i="1"/>
  <c r="F1650" i="1"/>
  <c r="F1649" i="1"/>
  <c r="F1648" i="1"/>
  <c r="F1647" i="1"/>
  <c r="F1646" i="1"/>
  <c r="F1645" i="1"/>
  <c r="F1644" i="1"/>
  <c r="F1643" i="1"/>
  <c r="F1642" i="1"/>
  <c r="F1641" i="1"/>
  <c r="F1640" i="1"/>
  <c r="F1639" i="1"/>
  <c r="F1638" i="1"/>
  <c r="F1637" i="1"/>
  <c r="F1636" i="1"/>
  <c r="F1635" i="1"/>
  <c r="F1634" i="1"/>
  <c r="F1633" i="1"/>
  <c r="F1632" i="1"/>
  <c r="F1631" i="1"/>
  <c r="F1630" i="1"/>
  <c r="F1629" i="1"/>
  <c r="F1628" i="1"/>
  <c r="F1627" i="1"/>
  <c r="F1626" i="1"/>
  <c r="F1625" i="1"/>
  <c r="F1624" i="1"/>
  <c r="F1623" i="1"/>
  <c r="F1622" i="1"/>
  <c r="F1621" i="1"/>
  <c r="F1620" i="1"/>
  <c r="F1619" i="1"/>
  <c r="F1618" i="1"/>
  <c r="F1617" i="1"/>
  <c r="F1616" i="1"/>
  <c r="F1615" i="1"/>
  <c r="F1614" i="1"/>
  <c r="F1613" i="1"/>
  <c r="F1612" i="1"/>
  <c r="F1611" i="1"/>
  <c r="F1610" i="1"/>
  <c r="F1609" i="1"/>
  <c r="F1608" i="1"/>
  <c r="F1607" i="1"/>
  <c r="F1606" i="1"/>
  <c r="F1605" i="1"/>
  <c r="F1604" i="1"/>
  <c r="F1603" i="1"/>
  <c r="F1602" i="1"/>
  <c r="F1601" i="1"/>
  <c r="F1600" i="1"/>
  <c r="F1599" i="1"/>
  <c r="F1598" i="1"/>
  <c r="F1597" i="1"/>
  <c r="F1596" i="1"/>
  <c r="F1595" i="1"/>
  <c r="F1594" i="1"/>
  <c r="F1593" i="1"/>
  <c r="F1592" i="1"/>
  <c r="F1591" i="1"/>
  <c r="F1590" i="1"/>
  <c r="F1589" i="1"/>
  <c r="F1588" i="1"/>
  <c r="F1587" i="1"/>
  <c r="F1586" i="1"/>
  <c r="F1585" i="1"/>
  <c r="F1584" i="1"/>
  <c r="F1583" i="1"/>
  <c r="F1582" i="1"/>
  <c r="F1581" i="1"/>
  <c r="F1580" i="1"/>
  <c r="F1579" i="1"/>
  <c r="F1578" i="1"/>
  <c r="F1577" i="1"/>
  <c r="F1576" i="1"/>
  <c r="F1575" i="1"/>
  <c r="F1574" i="1"/>
  <c r="F1573" i="1"/>
  <c r="F1572" i="1"/>
  <c r="F1571" i="1"/>
  <c r="F1570" i="1"/>
  <c r="F1569" i="1"/>
  <c r="F1568" i="1"/>
  <c r="F1567" i="1"/>
  <c r="F1566" i="1"/>
  <c r="F1565" i="1"/>
  <c r="F1564" i="1"/>
  <c r="F1563" i="1"/>
  <c r="F1562" i="1"/>
  <c r="F1561" i="1"/>
  <c r="F1560" i="1"/>
  <c r="F1559" i="1"/>
  <c r="F1558" i="1"/>
  <c r="F1557" i="1"/>
  <c r="F1556" i="1"/>
  <c r="F1555" i="1"/>
  <c r="F1554" i="1"/>
  <c r="F1553" i="1"/>
  <c r="F1552" i="1"/>
  <c r="F1551" i="1"/>
  <c r="F1550" i="1"/>
  <c r="F1549" i="1"/>
  <c r="F1548" i="1"/>
  <c r="F1547" i="1"/>
  <c r="F1546" i="1"/>
  <c r="F1545" i="1"/>
  <c r="F1544" i="1"/>
  <c r="F1543" i="1"/>
  <c r="F1542" i="1"/>
  <c r="F1541" i="1"/>
  <c r="F1540" i="1"/>
  <c r="F1539" i="1"/>
  <c r="F1538" i="1"/>
  <c r="F1537" i="1"/>
  <c r="F1536" i="1"/>
  <c r="F1535" i="1"/>
  <c r="F1534" i="1"/>
  <c r="F1533" i="1"/>
  <c r="F1532" i="1"/>
  <c r="F1531" i="1"/>
  <c r="F1530" i="1"/>
  <c r="F1529" i="1"/>
  <c r="F1528" i="1"/>
  <c r="F1527" i="1"/>
  <c r="F1526" i="1"/>
  <c r="F1525" i="1"/>
  <c r="F1524" i="1"/>
  <c r="F1523" i="1"/>
  <c r="F1522" i="1"/>
  <c r="F1521" i="1"/>
  <c r="F1520" i="1"/>
  <c r="F1519" i="1"/>
  <c r="F1518" i="1"/>
  <c r="F1517" i="1"/>
  <c r="F1516" i="1"/>
  <c r="F1515" i="1"/>
  <c r="F1514" i="1"/>
  <c r="F1513" i="1"/>
  <c r="F1512" i="1"/>
  <c r="F1511" i="1"/>
  <c r="F1510" i="1"/>
  <c r="F1509" i="1"/>
  <c r="F1508" i="1"/>
  <c r="F1507" i="1"/>
  <c r="F1506" i="1"/>
  <c r="F1505" i="1"/>
  <c r="F1504" i="1"/>
  <c r="F1503" i="1"/>
  <c r="F1502" i="1"/>
  <c r="F1501" i="1"/>
  <c r="F1500" i="1"/>
  <c r="F1499" i="1"/>
  <c r="F1498" i="1"/>
  <c r="F1497" i="1"/>
  <c r="F1496" i="1"/>
  <c r="F1495" i="1"/>
  <c r="F1494" i="1"/>
  <c r="F1493" i="1"/>
  <c r="F1492" i="1"/>
  <c r="F1491" i="1"/>
  <c r="F1490" i="1"/>
  <c r="F1489" i="1"/>
  <c r="F1488" i="1"/>
  <c r="F1487" i="1"/>
  <c r="F1486" i="1"/>
  <c r="F1485" i="1"/>
  <c r="F1484" i="1"/>
  <c r="F1483" i="1"/>
  <c r="F1482" i="1"/>
  <c r="F1481" i="1"/>
  <c r="F1480" i="1"/>
  <c r="F1479" i="1"/>
  <c r="F1478" i="1"/>
  <c r="F1477" i="1"/>
  <c r="F1476" i="1"/>
  <c r="F1475" i="1"/>
  <c r="F1474" i="1"/>
  <c r="F1473" i="1"/>
  <c r="F1472" i="1"/>
  <c r="F1471" i="1"/>
  <c r="F1470" i="1"/>
  <c r="F1469" i="1"/>
  <c r="F1468" i="1"/>
  <c r="F1467" i="1"/>
  <c r="F1466" i="1"/>
  <c r="F1465" i="1"/>
  <c r="F1464" i="1"/>
  <c r="F1463" i="1"/>
  <c r="F1462" i="1"/>
  <c r="F1461" i="1"/>
  <c r="F1460" i="1"/>
  <c r="F1459" i="1"/>
  <c r="F1458" i="1"/>
  <c r="F1457" i="1"/>
  <c r="F1456" i="1"/>
  <c r="F1455" i="1"/>
  <c r="F1454" i="1"/>
  <c r="F1453" i="1"/>
  <c r="F1452" i="1"/>
  <c r="F1451" i="1"/>
  <c r="F1450" i="1"/>
  <c r="F1449" i="1"/>
  <c r="F1448" i="1"/>
  <c r="F1447" i="1"/>
  <c r="F1446" i="1"/>
  <c r="F1445" i="1"/>
  <c r="F1444" i="1"/>
  <c r="F1443" i="1"/>
  <c r="F1442" i="1"/>
  <c r="F1441" i="1"/>
  <c r="F1440" i="1"/>
  <c r="F1439" i="1"/>
  <c r="F1438" i="1"/>
  <c r="F1437" i="1"/>
  <c r="F1436" i="1"/>
  <c r="F1435" i="1"/>
  <c r="F1434" i="1"/>
  <c r="F1433" i="1"/>
  <c r="F1432" i="1"/>
  <c r="F1431" i="1"/>
  <c r="F1430" i="1"/>
  <c r="F1429" i="1"/>
  <c r="F1428" i="1"/>
  <c r="F1427" i="1"/>
  <c r="F1426" i="1"/>
  <c r="F1425" i="1"/>
  <c r="F1424" i="1"/>
  <c r="F1423" i="1"/>
  <c r="F1422" i="1"/>
  <c r="F1421" i="1"/>
  <c r="F1420" i="1"/>
  <c r="F1419" i="1"/>
  <c r="F1418" i="1"/>
  <c r="F1417" i="1"/>
  <c r="F1416" i="1"/>
  <c r="F1415" i="1"/>
  <c r="F1414" i="1"/>
  <c r="F1413" i="1"/>
  <c r="F1412" i="1"/>
  <c r="F1411" i="1"/>
  <c r="F1410" i="1"/>
  <c r="F1409" i="1"/>
  <c r="F1408" i="1"/>
  <c r="F1407" i="1"/>
  <c r="F1406" i="1"/>
  <c r="F1405" i="1"/>
  <c r="F1404" i="1"/>
  <c r="F1403" i="1"/>
  <c r="F1402" i="1"/>
  <c r="F1401" i="1"/>
  <c r="F1400" i="1"/>
  <c r="F1399" i="1"/>
  <c r="F1398" i="1"/>
  <c r="F1397" i="1"/>
  <c r="F1396" i="1"/>
  <c r="F1395" i="1"/>
  <c r="F1394" i="1"/>
  <c r="F1393" i="1"/>
  <c r="F1392" i="1"/>
  <c r="F1391" i="1"/>
  <c r="F1390" i="1"/>
  <c r="F1389" i="1"/>
  <c r="F1388" i="1"/>
  <c r="F1387" i="1"/>
  <c r="F1386" i="1"/>
  <c r="F1385" i="1"/>
  <c r="F1384" i="1"/>
  <c r="F1383" i="1"/>
  <c r="F1382" i="1"/>
  <c r="F1381" i="1"/>
  <c r="F1380" i="1"/>
  <c r="F1379" i="1"/>
  <c r="F1378" i="1"/>
  <c r="F1377" i="1"/>
  <c r="F1376" i="1"/>
  <c r="F1375" i="1"/>
  <c r="F1374" i="1"/>
  <c r="F1373" i="1"/>
  <c r="F1372" i="1"/>
  <c r="F1371" i="1"/>
  <c r="F1370" i="1"/>
  <c r="F1369" i="1"/>
  <c r="F1368" i="1"/>
  <c r="F1367" i="1"/>
  <c r="F1366" i="1"/>
  <c r="F1365" i="1"/>
  <c r="F1364" i="1"/>
  <c r="F1363" i="1"/>
  <c r="F1362" i="1"/>
  <c r="F1361" i="1"/>
  <c r="F1360" i="1"/>
  <c r="F1359" i="1"/>
  <c r="F1358" i="1"/>
  <c r="F1357" i="1"/>
  <c r="F1356" i="1"/>
  <c r="F1355" i="1"/>
  <c r="F1354" i="1"/>
  <c r="F1353" i="1"/>
  <c r="F1352" i="1"/>
  <c r="F1351" i="1"/>
  <c r="F1350" i="1"/>
  <c r="F1349" i="1"/>
  <c r="F1348" i="1"/>
  <c r="F1347" i="1"/>
  <c r="F1346" i="1"/>
  <c r="F1345" i="1"/>
  <c r="F1344" i="1"/>
  <c r="F1343" i="1"/>
  <c r="F1342" i="1"/>
  <c r="F1341" i="1"/>
  <c r="F1340" i="1"/>
  <c r="F1339" i="1"/>
  <c r="F1338" i="1"/>
  <c r="F1337" i="1"/>
  <c r="F1336" i="1"/>
  <c r="F1335" i="1"/>
  <c r="F1334" i="1"/>
  <c r="F1333" i="1"/>
  <c r="F1332" i="1"/>
  <c r="F1331" i="1"/>
  <c r="F1330" i="1"/>
  <c r="F1329" i="1"/>
  <c r="F1328" i="1"/>
  <c r="F1327" i="1"/>
  <c r="F1326" i="1"/>
  <c r="F1325" i="1"/>
  <c r="F1324" i="1"/>
  <c r="F1323" i="1"/>
  <c r="F1322" i="1"/>
  <c r="F1321" i="1"/>
  <c r="F1320" i="1"/>
  <c r="F1319" i="1"/>
  <c r="F1318" i="1"/>
  <c r="F1317" i="1"/>
  <c r="F1316" i="1"/>
  <c r="F1315" i="1"/>
  <c r="F1314" i="1"/>
  <c r="F1313" i="1"/>
  <c r="F1312" i="1"/>
  <c r="F1311" i="1"/>
  <c r="F1310" i="1"/>
  <c r="F1309" i="1"/>
  <c r="F1308" i="1"/>
  <c r="F1307" i="1"/>
  <c r="F1306" i="1"/>
  <c r="F1305" i="1"/>
  <c r="F1304" i="1"/>
  <c r="F1303" i="1"/>
  <c r="F1302" i="1"/>
  <c r="F1301" i="1"/>
  <c r="F1300" i="1"/>
  <c r="F1299" i="1"/>
  <c r="F1298" i="1"/>
  <c r="F1297" i="1"/>
  <c r="F1296" i="1"/>
  <c r="F1295" i="1"/>
  <c r="F1294" i="1"/>
  <c r="F1293" i="1"/>
  <c r="F1292" i="1"/>
  <c r="F1291" i="1"/>
  <c r="F1290" i="1"/>
  <c r="F1289" i="1"/>
  <c r="F1288" i="1"/>
  <c r="F1287" i="1"/>
  <c r="F1286" i="1"/>
  <c r="F1285" i="1"/>
  <c r="F1284" i="1"/>
  <c r="F1283" i="1"/>
  <c r="F1282" i="1"/>
  <c r="F1281" i="1"/>
  <c r="F1280" i="1"/>
  <c r="F1279" i="1"/>
  <c r="F1278" i="1"/>
  <c r="F1277" i="1"/>
  <c r="F1276" i="1"/>
  <c r="F1275" i="1"/>
  <c r="F1274" i="1"/>
  <c r="F1273" i="1"/>
  <c r="F1272" i="1"/>
  <c r="F1271" i="1"/>
  <c r="F1270" i="1"/>
  <c r="F1269" i="1"/>
  <c r="F1268" i="1"/>
  <c r="F1267" i="1"/>
  <c r="F1266" i="1"/>
  <c r="F1265" i="1"/>
  <c r="F1264" i="1"/>
  <c r="F1263" i="1"/>
  <c r="F1262" i="1"/>
  <c r="F1261" i="1"/>
  <c r="F1260" i="1"/>
  <c r="F1259" i="1"/>
  <c r="F1258" i="1"/>
  <c r="F1257" i="1"/>
  <c r="F1256" i="1"/>
  <c r="F1255" i="1"/>
  <c r="F1254" i="1"/>
  <c r="F1253" i="1"/>
  <c r="F1252" i="1"/>
  <c r="F1251" i="1"/>
  <c r="F1250" i="1"/>
  <c r="F1249" i="1"/>
  <c r="F1248" i="1"/>
  <c r="F1247" i="1"/>
  <c r="F1246" i="1"/>
  <c r="F1245" i="1"/>
  <c r="F1244" i="1"/>
  <c r="F1243" i="1"/>
  <c r="F1242" i="1"/>
  <c r="F1241" i="1"/>
  <c r="F1240" i="1"/>
  <c r="F1239" i="1"/>
  <c r="F1238" i="1"/>
  <c r="F1237" i="1"/>
  <c r="F1236" i="1"/>
  <c r="F1235" i="1"/>
  <c r="F1234" i="1"/>
  <c r="F1233" i="1"/>
  <c r="F1232" i="1"/>
  <c r="F1231" i="1"/>
  <c r="F1230" i="1"/>
  <c r="F1229" i="1"/>
  <c r="F1228" i="1"/>
  <c r="F1227" i="1"/>
  <c r="F1226" i="1"/>
  <c r="F1225" i="1"/>
  <c r="F1224" i="1"/>
  <c r="F1223" i="1"/>
  <c r="F1222" i="1"/>
  <c r="F1221" i="1"/>
  <c r="F1220" i="1"/>
  <c r="F1219" i="1"/>
  <c r="F1218" i="1"/>
  <c r="F1217" i="1"/>
  <c r="F1216" i="1"/>
  <c r="F1215" i="1"/>
  <c r="F1214" i="1"/>
  <c r="F1213" i="1"/>
  <c r="F1212" i="1"/>
  <c r="F1211" i="1"/>
  <c r="F1210" i="1"/>
  <c r="F1209" i="1"/>
  <c r="F1208" i="1"/>
  <c r="F1207" i="1"/>
  <c r="F1206" i="1"/>
  <c r="F1205" i="1"/>
  <c r="F1204" i="1"/>
  <c r="F1203" i="1"/>
  <c r="F1202" i="1"/>
  <c r="F1201" i="1"/>
  <c r="F1200" i="1"/>
  <c r="F1199" i="1"/>
  <c r="F1198" i="1"/>
  <c r="F1197" i="1"/>
  <c r="F1196" i="1"/>
  <c r="F1195" i="1"/>
  <c r="F1194" i="1"/>
  <c r="F1193" i="1"/>
  <c r="F1192" i="1"/>
  <c r="F1191" i="1"/>
  <c r="F1190" i="1"/>
  <c r="F1189" i="1"/>
  <c r="F1188" i="1"/>
  <c r="F1187" i="1"/>
  <c r="F1186" i="1"/>
  <c r="F1185" i="1"/>
  <c r="F1184" i="1"/>
  <c r="F1183" i="1"/>
  <c r="F1182" i="1"/>
  <c r="F1181" i="1"/>
  <c r="F1180" i="1"/>
  <c r="F1179" i="1"/>
  <c r="F1178" i="1"/>
  <c r="F1177" i="1"/>
  <c r="F1176" i="1"/>
  <c r="F1175" i="1"/>
  <c r="F1174" i="1"/>
  <c r="F1173" i="1"/>
  <c r="F1172" i="1"/>
  <c r="F1171" i="1"/>
  <c r="F1170" i="1"/>
  <c r="F1169" i="1"/>
  <c r="F1168" i="1"/>
  <c r="F1167" i="1"/>
  <c r="F1166" i="1"/>
  <c r="F1165" i="1"/>
  <c r="F1164" i="1"/>
  <c r="F1163" i="1"/>
  <c r="F1162" i="1"/>
  <c r="F1161" i="1"/>
  <c r="F1160" i="1"/>
  <c r="F1159" i="1"/>
  <c r="F1158" i="1"/>
  <c r="F1157" i="1"/>
  <c r="F1156" i="1"/>
  <c r="F1155" i="1"/>
  <c r="F1154" i="1"/>
  <c r="F1153" i="1"/>
  <c r="F1152" i="1"/>
  <c r="F1151" i="1"/>
  <c r="F1150" i="1"/>
  <c r="F1149" i="1"/>
  <c r="F1148" i="1"/>
  <c r="F1147" i="1"/>
  <c r="F1146" i="1"/>
  <c r="F1145" i="1"/>
  <c r="F1144" i="1"/>
  <c r="F1143" i="1"/>
  <c r="F1142" i="1"/>
  <c r="F1141" i="1"/>
  <c r="F1140" i="1"/>
  <c r="F1139" i="1"/>
  <c r="F1138" i="1"/>
  <c r="F1137" i="1"/>
  <c r="F1136" i="1"/>
  <c r="F1135" i="1"/>
  <c r="F1134" i="1"/>
  <c r="F1133" i="1"/>
  <c r="F1132" i="1"/>
  <c r="F1131" i="1"/>
  <c r="F1130" i="1"/>
  <c r="F1129" i="1"/>
  <c r="F1128" i="1"/>
  <c r="F1127" i="1"/>
  <c r="F1126" i="1"/>
  <c r="F1125" i="1"/>
  <c r="F1124" i="1"/>
  <c r="F1123" i="1"/>
  <c r="F1122" i="1"/>
  <c r="F1121" i="1"/>
  <c r="F1120" i="1"/>
  <c r="F1119" i="1"/>
  <c r="F1118" i="1"/>
  <c r="F1117" i="1"/>
  <c r="F1116" i="1"/>
  <c r="F1115" i="1"/>
  <c r="F1114" i="1"/>
  <c r="F1113" i="1"/>
  <c r="F1112" i="1"/>
  <c r="F1111" i="1"/>
  <c r="F1110" i="1"/>
  <c r="F1109" i="1"/>
  <c r="F1108" i="1"/>
  <c r="F1107" i="1"/>
  <c r="F1106" i="1"/>
  <c r="F1105" i="1"/>
  <c r="F1104" i="1"/>
  <c r="F1103" i="1"/>
  <c r="F1102" i="1"/>
  <c r="F1101" i="1"/>
  <c r="F1100" i="1"/>
  <c r="F1099" i="1"/>
  <c r="F1098" i="1"/>
  <c r="F1097" i="1"/>
  <c r="F1096" i="1"/>
  <c r="F1095" i="1"/>
  <c r="F1094" i="1"/>
  <c r="F1093" i="1"/>
  <c r="F1092" i="1"/>
  <c r="F1091" i="1"/>
  <c r="F1090" i="1"/>
  <c r="F1089" i="1"/>
  <c r="F1088" i="1"/>
  <c r="F1087" i="1"/>
  <c r="F1086" i="1"/>
  <c r="F1085" i="1"/>
  <c r="F1084" i="1"/>
  <c r="F1083" i="1"/>
  <c r="F1082" i="1"/>
  <c r="F1081" i="1"/>
  <c r="F1080" i="1"/>
  <c r="F1079" i="1"/>
  <c r="F1078" i="1"/>
  <c r="F1077" i="1"/>
  <c r="F1076" i="1"/>
  <c r="F1075" i="1"/>
  <c r="F1074" i="1"/>
  <c r="F1073" i="1"/>
  <c r="F1072" i="1"/>
  <c r="F1071" i="1"/>
  <c r="F1070" i="1"/>
  <c r="F1069" i="1"/>
  <c r="F1068" i="1"/>
  <c r="F1067" i="1"/>
  <c r="F1066" i="1"/>
  <c r="F1065" i="1"/>
  <c r="F1064" i="1"/>
  <c r="F1063" i="1"/>
  <c r="F1062" i="1"/>
  <c r="F1061" i="1"/>
  <c r="F1060" i="1"/>
  <c r="F1059" i="1"/>
  <c r="F1058" i="1"/>
  <c r="F1057" i="1"/>
  <c r="F1056" i="1"/>
  <c r="F1055" i="1"/>
  <c r="F1054" i="1"/>
  <c r="F1053" i="1"/>
  <c r="F1052" i="1"/>
  <c r="F1051" i="1"/>
  <c r="F1050" i="1"/>
  <c r="F1049" i="1"/>
  <c r="F1048" i="1"/>
  <c r="F1047" i="1"/>
  <c r="F1046" i="1"/>
  <c r="F1045" i="1"/>
  <c r="F1044" i="1"/>
  <c r="F1043" i="1"/>
  <c r="F1042" i="1"/>
  <c r="F1041" i="1"/>
  <c r="F1040" i="1"/>
  <c r="F1039" i="1"/>
  <c r="F1038" i="1"/>
  <c r="F1037" i="1"/>
  <c r="F1036" i="1"/>
  <c r="F1035" i="1"/>
  <c r="F1034" i="1"/>
  <c r="F1033" i="1"/>
  <c r="F1032" i="1"/>
  <c r="F1031" i="1"/>
  <c r="F1030" i="1"/>
  <c r="F1029" i="1"/>
  <c r="F1028" i="1"/>
  <c r="F1027" i="1"/>
  <c r="F1026" i="1"/>
  <c r="F1025" i="1"/>
  <c r="F1024" i="1"/>
  <c r="F1023" i="1"/>
  <c r="F1022" i="1"/>
  <c r="F1021" i="1"/>
  <c r="F1020" i="1"/>
  <c r="F1019" i="1"/>
  <c r="F1018" i="1"/>
  <c r="F1017" i="1"/>
  <c r="F1016" i="1"/>
  <c r="F1015" i="1"/>
  <c r="F1014" i="1"/>
  <c r="F1013" i="1"/>
  <c r="F1012" i="1"/>
  <c r="F1011" i="1"/>
  <c r="F1010" i="1"/>
  <c r="F1009" i="1"/>
  <c r="F1008" i="1"/>
  <c r="F1007" i="1"/>
  <c r="F1006" i="1"/>
  <c r="F1005" i="1"/>
  <c r="F1004" i="1"/>
  <c r="F1003" i="1"/>
  <c r="F1002" i="1"/>
  <c r="F1001" i="1"/>
  <c r="F1000" i="1"/>
  <c r="F999" i="1"/>
  <c r="F998" i="1"/>
  <c r="F997" i="1"/>
  <c r="F996" i="1"/>
  <c r="F995" i="1"/>
  <c r="F994" i="1"/>
  <c r="F993" i="1"/>
  <c r="F992" i="1"/>
  <c r="F991" i="1"/>
  <c r="F990" i="1"/>
  <c r="F989" i="1"/>
  <c r="F988" i="1"/>
  <c r="F987" i="1"/>
  <c r="F986" i="1"/>
  <c r="F985" i="1"/>
  <c r="F984" i="1"/>
  <c r="F983" i="1"/>
  <c r="F982" i="1"/>
  <c r="F981" i="1"/>
  <c r="F980" i="1"/>
  <c r="F979" i="1"/>
  <c r="F978" i="1"/>
  <c r="F977" i="1"/>
  <c r="F976" i="1"/>
  <c r="F975" i="1"/>
  <c r="F974" i="1"/>
  <c r="F973" i="1"/>
  <c r="F972" i="1"/>
  <c r="F971" i="1"/>
  <c r="F970" i="1"/>
  <c r="F969" i="1"/>
  <c r="F968" i="1"/>
  <c r="F967" i="1"/>
  <c r="F966" i="1"/>
  <c r="F965" i="1"/>
  <c r="F964" i="1"/>
  <c r="F963" i="1"/>
  <c r="F962" i="1"/>
  <c r="F961" i="1"/>
  <c r="F960" i="1"/>
  <c r="F959" i="1"/>
  <c r="F958" i="1"/>
  <c r="F957" i="1"/>
  <c r="F956" i="1"/>
  <c r="F955" i="1"/>
  <c r="F954" i="1"/>
  <c r="F953" i="1"/>
  <c r="F952" i="1"/>
  <c r="F951" i="1"/>
  <c r="F950" i="1"/>
  <c r="F949" i="1"/>
  <c r="F948" i="1"/>
  <c r="F947" i="1"/>
  <c r="F946" i="1"/>
  <c r="F945" i="1"/>
  <c r="F944" i="1"/>
  <c r="F943" i="1"/>
  <c r="F942" i="1"/>
  <c r="F941" i="1"/>
  <c r="F940" i="1"/>
  <c r="F939" i="1"/>
  <c r="F938" i="1"/>
  <c r="F937" i="1"/>
  <c r="F936" i="1"/>
  <c r="F935" i="1"/>
  <c r="F934" i="1"/>
  <c r="F933" i="1"/>
  <c r="F932" i="1"/>
  <c r="F931" i="1"/>
  <c r="F930" i="1"/>
  <c r="F929" i="1"/>
  <c r="F928" i="1"/>
  <c r="F927" i="1"/>
  <c r="F926" i="1"/>
  <c r="F925" i="1"/>
  <c r="F924" i="1"/>
  <c r="F923" i="1"/>
  <c r="F922" i="1"/>
  <c r="F921" i="1"/>
  <c r="F920" i="1"/>
  <c r="F919" i="1"/>
  <c r="F918" i="1"/>
  <c r="F917" i="1"/>
  <c r="F916" i="1"/>
  <c r="F915" i="1"/>
  <c r="F914" i="1"/>
  <c r="F913" i="1"/>
  <c r="F912" i="1"/>
  <c r="F911" i="1"/>
  <c r="F910" i="1"/>
  <c r="F909" i="1"/>
  <c r="F908" i="1"/>
  <c r="F907" i="1"/>
  <c r="F906" i="1"/>
  <c r="F905" i="1"/>
  <c r="F904" i="1"/>
  <c r="F903" i="1"/>
  <c r="F902" i="1"/>
  <c r="F901" i="1"/>
  <c r="F900" i="1"/>
  <c r="F899" i="1"/>
  <c r="F898" i="1"/>
  <c r="F897" i="1"/>
  <c r="F896" i="1"/>
  <c r="F895" i="1"/>
  <c r="F894" i="1"/>
  <c r="F893" i="1"/>
  <c r="F892" i="1"/>
  <c r="F891" i="1"/>
  <c r="F890" i="1"/>
  <c r="F889" i="1"/>
  <c r="F888" i="1"/>
  <c r="F887" i="1"/>
  <c r="F886" i="1"/>
  <c r="F885" i="1"/>
  <c r="F884" i="1"/>
  <c r="F883" i="1"/>
  <c r="F882" i="1"/>
  <c r="F881" i="1"/>
  <c r="F880" i="1"/>
  <c r="F879" i="1"/>
  <c r="F878" i="1"/>
  <c r="F877" i="1"/>
  <c r="F876" i="1"/>
  <c r="F875" i="1"/>
  <c r="F874" i="1"/>
  <c r="F873" i="1"/>
  <c r="F872" i="1"/>
  <c r="F871" i="1"/>
  <c r="F870" i="1"/>
  <c r="F869" i="1"/>
  <c r="F868" i="1"/>
  <c r="F867" i="1"/>
  <c r="F866" i="1"/>
  <c r="F865" i="1"/>
  <c r="F864" i="1"/>
  <c r="F863" i="1"/>
  <c r="F862" i="1"/>
  <c r="F861" i="1"/>
  <c r="F860" i="1"/>
  <c r="F859" i="1"/>
  <c r="F858" i="1"/>
  <c r="F857" i="1"/>
  <c r="F856" i="1"/>
  <c r="F855" i="1"/>
  <c r="F854" i="1"/>
  <c r="F853" i="1"/>
  <c r="F852" i="1"/>
  <c r="F851" i="1"/>
  <c r="F850" i="1"/>
  <c r="F849" i="1"/>
  <c r="F848" i="1"/>
  <c r="F847" i="1"/>
  <c r="F846" i="1"/>
  <c r="F845" i="1"/>
  <c r="F844" i="1"/>
  <c r="F843" i="1"/>
  <c r="F842" i="1"/>
  <c r="F841" i="1"/>
  <c r="F840" i="1"/>
  <c r="F839" i="1"/>
  <c r="F838" i="1"/>
  <c r="F837" i="1"/>
  <c r="F836" i="1"/>
  <c r="F835" i="1"/>
  <c r="F834" i="1"/>
  <c r="F833" i="1"/>
  <c r="F832" i="1"/>
  <c r="F831" i="1"/>
  <c r="F830" i="1"/>
  <c r="F829" i="1"/>
  <c r="F828" i="1"/>
  <c r="F827" i="1"/>
  <c r="F826" i="1"/>
  <c r="F825" i="1"/>
  <c r="F824" i="1"/>
  <c r="F823" i="1"/>
  <c r="F822" i="1"/>
  <c r="F821" i="1"/>
  <c r="F820" i="1"/>
  <c r="F819" i="1"/>
  <c r="F818" i="1"/>
  <c r="F817" i="1"/>
  <c r="F816" i="1"/>
  <c r="F815" i="1"/>
  <c r="F814" i="1"/>
  <c r="F813" i="1"/>
  <c r="F812" i="1"/>
  <c r="F811" i="1"/>
  <c r="F810" i="1"/>
  <c r="F809" i="1"/>
  <c r="F808" i="1"/>
  <c r="F807" i="1"/>
  <c r="F806" i="1"/>
  <c r="F805" i="1"/>
  <c r="F804" i="1"/>
  <c r="F803" i="1"/>
  <c r="F802" i="1"/>
  <c r="F801" i="1"/>
  <c r="F800" i="1"/>
  <c r="F799" i="1"/>
  <c r="F798" i="1"/>
  <c r="F797" i="1"/>
  <c r="F796" i="1"/>
  <c r="F795" i="1"/>
  <c r="F794" i="1"/>
  <c r="F793" i="1"/>
  <c r="F792" i="1"/>
  <c r="F791" i="1"/>
  <c r="F790" i="1"/>
  <c r="F789" i="1"/>
  <c r="F788" i="1"/>
  <c r="F787" i="1"/>
  <c r="F786" i="1"/>
  <c r="F785" i="1"/>
  <c r="F784" i="1"/>
  <c r="F783" i="1"/>
  <c r="F782" i="1"/>
  <c r="F781" i="1"/>
  <c r="F780" i="1"/>
  <c r="F779" i="1"/>
  <c r="F778" i="1"/>
  <c r="F777" i="1"/>
  <c r="F776" i="1"/>
  <c r="F775" i="1"/>
  <c r="F774" i="1"/>
  <c r="F773" i="1"/>
  <c r="F772" i="1"/>
  <c r="F771" i="1"/>
  <c r="F770" i="1"/>
  <c r="F769" i="1"/>
  <c r="F768" i="1"/>
  <c r="F767" i="1"/>
  <c r="F766" i="1"/>
  <c r="F765" i="1"/>
  <c r="F764" i="1"/>
  <c r="F763" i="1"/>
  <c r="F762" i="1"/>
  <c r="F761" i="1"/>
  <c r="F760" i="1"/>
  <c r="F759" i="1"/>
  <c r="F758" i="1"/>
  <c r="F757" i="1"/>
  <c r="F756" i="1"/>
  <c r="F755" i="1"/>
  <c r="F754" i="1"/>
  <c r="F753" i="1"/>
  <c r="F752" i="1"/>
  <c r="F751" i="1"/>
  <c r="F750" i="1"/>
  <c r="F749" i="1"/>
  <c r="F748" i="1"/>
  <c r="F747" i="1"/>
  <c r="F746" i="1"/>
  <c r="F745" i="1"/>
  <c r="F744" i="1"/>
  <c r="F743" i="1"/>
  <c r="F742" i="1"/>
  <c r="F741" i="1"/>
  <c r="F740" i="1"/>
  <c r="F739" i="1"/>
  <c r="F738" i="1"/>
  <c r="F737" i="1"/>
  <c r="F736" i="1"/>
  <c r="F735" i="1"/>
  <c r="F734" i="1"/>
  <c r="F733" i="1"/>
  <c r="F732" i="1"/>
  <c r="F731" i="1"/>
  <c r="F730" i="1"/>
  <c r="F729" i="1"/>
  <c r="F728" i="1"/>
  <c r="F727" i="1"/>
  <c r="F726" i="1"/>
  <c r="F725" i="1"/>
  <c r="F724" i="1"/>
  <c r="F723" i="1"/>
  <c r="F722" i="1"/>
  <c r="F721" i="1"/>
  <c r="F720" i="1"/>
  <c r="F719" i="1"/>
  <c r="F718" i="1"/>
  <c r="F717" i="1"/>
  <c r="F716" i="1"/>
  <c r="F715" i="1"/>
  <c r="F714" i="1"/>
  <c r="F713" i="1"/>
  <c r="F712" i="1"/>
  <c r="F711" i="1"/>
  <c r="F710" i="1"/>
  <c r="F709" i="1"/>
  <c r="F708" i="1"/>
  <c r="F707" i="1"/>
  <c r="F706" i="1"/>
  <c r="F705" i="1"/>
  <c r="F704" i="1"/>
  <c r="F703" i="1"/>
  <c r="F702" i="1"/>
  <c r="F701" i="1"/>
  <c r="F700" i="1"/>
  <c r="F699" i="1"/>
  <c r="F698" i="1"/>
  <c r="F697" i="1"/>
  <c r="F696" i="1"/>
  <c r="F695" i="1"/>
  <c r="F694" i="1"/>
  <c r="F693" i="1"/>
  <c r="F692" i="1"/>
  <c r="F691" i="1"/>
  <c r="F690" i="1"/>
  <c r="F689" i="1"/>
  <c r="F688" i="1"/>
  <c r="F687" i="1"/>
  <c r="F686" i="1"/>
  <c r="F685" i="1"/>
  <c r="F684" i="1"/>
  <c r="F683" i="1"/>
  <c r="F682" i="1"/>
  <c r="F681" i="1"/>
  <c r="F680" i="1"/>
  <c r="F679" i="1"/>
  <c r="F678" i="1"/>
  <c r="F677" i="1"/>
  <c r="F676" i="1"/>
  <c r="F675" i="1"/>
  <c r="F674" i="1"/>
  <c r="F673" i="1"/>
  <c r="F672" i="1"/>
  <c r="F671" i="1"/>
  <c r="F670" i="1"/>
  <c r="F669" i="1"/>
  <c r="F668" i="1"/>
  <c r="F667" i="1"/>
  <c r="F666" i="1"/>
  <c r="F665" i="1"/>
  <c r="F664" i="1"/>
  <c r="F663" i="1"/>
  <c r="F662" i="1"/>
  <c r="F661" i="1"/>
  <c r="F660" i="1"/>
  <c r="F659" i="1"/>
  <c r="F658" i="1"/>
  <c r="F657" i="1"/>
  <c r="F656" i="1"/>
  <c r="F655" i="1"/>
  <c r="F654" i="1"/>
  <c r="F653" i="1"/>
  <c r="F652" i="1"/>
  <c r="F651" i="1"/>
  <c r="F650" i="1"/>
  <c r="F649" i="1"/>
  <c r="F648" i="1"/>
  <c r="F647" i="1"/>
  <c r="F646" i="1"/>
  <c r="F645" i="1"/>
  <c r="F644" i="1"/>
  <c r="F643" i="1"/>
  <c r="F642" i="1"/>
  <c r="F641" i="1"/>
  <c r="F640" i="1"/>
  <c r="F639" i="1"/>
  <c r="F638" i="1"/>
  <c r="F637" i="1"/>
  <c r="F636" i="1"/>
  <c r="F635" i="1"/>
  <c r="F634" i="1"/>
  <c r="F633" i="1"/>
  <c r="F632" i="1"/>
  <c r="F631" i="1"/>
  <c r="F630" i="1"/>
  <c r="F629" i="1"/>
  <c r="F628" i="1"/>
  <c r="F627" i="1"/>
  <c r="F626" i="1"/>
  <c r="F625" i="1"/>
  <c r="F624" i="1"/>
  <c r="F623" i="1"/>
  <c r="F622" i="1"/>
  <c r="F621" i="1"/>
  <c r="F620" i="1"/>
  <c r="F619" i="1"/>
  <c r="F618" i="1"/>
  <c r="F617" i="1"/>
  <c r="F616" i="1"/>
  <c r="F615" i="1"/>
  <c r="F614" i="1"/>
  <c r="F613" i="1"/>
  <c r="F612" i="1"/>
  <c r="F611" i="1"/>
  <c r="F610" i="1"/>
  <c r="F609" i="1"/>
  <c r="F608" i="1"/>
  <c r="F607" i="1"/>
  <c r="F606" i="1"/>
  <c r="F605" i="1"/>
  <c r="F604" i="1"/>
  <c r="F603" i="1"/>
  <c r="F602" i="1"/>
  <c r="F601" i="1"/>
  <c r="F600" i="1"/>
  <c r="F599" i="1"/>
  <c r="F598" i="1"/>
  <c r="F597" i="1"/>
  <c r="F596" i="1"/>
  <c r="F595" i="1"/>
  <c r="F594" i="1"/>
  <c r="F593" i="1"/>
  <c r="F592" i="1"/>
  <c r="F591" i="1"/>
  <c r="F590" i="1"/>
  <c r="F589" i="1"/>
  <c r="F588" i="1"/>
  <c r="F587" i="1"/>
  <c r="F586" i="1"/>
  <c r="F585" i="1"/>
  <c r="F584" i="1"/>
  <c r="F583" i="1"/>
  <c r="F582" i="1"/>
  <c r="F581" i="1"/>
  <c r="F580" i="1"/>
  <c r="F579" i="1"/>
  <c r="F578" i="1"/>
  <c r="F577" i="1"/>
  <c r="F576" i="1"/>
  <c r="F575" i="1"/>
  <c r="F574" i="1"/>
  <c r="F573" i="1"/>
  <c r="F572" i="1"/>
  <c r="F571" i="1"/>
  <c r="F570" i="1"/>
  <c r="F569" i="1"/>
  <c r="F568" i="1"/>
  <c r="F567" i="1"/>
  <c r="F566" i="1"/>
  <c r="F565" i="1"/>
  <c r="F564" i="1"/>
  <c r="F563" i="1"/>
  <c r="F562" i="1"/>
  <c r="F561" i="1"/>
  <c r="F560" i="1"/>
  <c r="F559" i="1"/>
  <c r="F558" i="1"/>
  <c r="F557" i="1"/>
  <c r="F556" i="1"/>
  <c r="F555" i="1"/>
  <c r="F554" i="1"/>
  <c r="F553" i="1"/>
  <c r="F552" i="1"/>
  <c r="F551" i="1"/>
  <c r="F550" i="1"/>
  <c r="F549" i="1"/>
  <c r="F548" i="1"/>
  <c r="F547" i="1"/>
  <c r="F546" i="1"/>
  <c r="F545" i="1"/>
  <c r="F544" i="1"/>
  <c r="F543" i="1"/>
  <c r="F542" i="1"/>
  <c r="F541" i="1"/>
  <c r="F540" i="1"/>
  <c r="F539" i="1"/>
  <c r="F538" i="1"/>
  <c r="F537" i="1"/>
  <c r="F536" i="1"/>
  <c r="F535" i="1"/>
  <c r="F534" i="1"/>
  <c r="F533" i="1"/>
  <c r="F532" i="1"/>
  <c r="F531" i="1"/>
  <c r="F530" i="1"/>
  <c r="F529" i="1"/>
  <c r="F528" i="1"/>
  <c r="F527" i="1"/>
  <c r="F526" i="1"/>
  <c r="F525" i="1"/>
  <c r="F524" i="1"/>
  <c r="F523" i="1"/>
  <c r="F522" i="1"/>
  <c r="F521" i="1"/>
  <c r="F520" i="1"/>
  <c r="F519" i="1"/>
  <c r="F518" i="1"/>
  <c r="F517" i="1"/>
  <c r="F516" i="1"/>
  <c r="F515" i="1"/>
  <c r="F514" i="1"/>
  <c r="F513" i="1"/>
  <c r="F512" i="1"/>
  <c r="F511" i="1"/>
  <c r="F510" i="1"/>
  <c r="F509" i="1"/>
  <c r="F508" i="1"/>
  <c r="F507" i="1"/>
  <c r="F506" i="1"/>
  <c r="F505" i="1"/>
  <c r="F504" i="1"/>
  <c r="F503" i="1"/>
  <c r="F502" i="1"/>
  <c r="F501" i="1"/>
  <c r="F500" i="1"/>
  <c r="F499" i="1"/>
  <c r="F498" i="1"/>
  <c r="F497" i="1"/>
  <c r="F496" i="1"/>
  <c r="F495" i="1"/>
  <c r="F494" i="1"/>
  <c r="F493" i="1"/>
  <c r="F492" i="1"/>
  <c r="F491" i="1"/>
  <c r="F490" i="1"/>
  <c r="F489" i="1"/>
  <c r="F488" i="1"/>
  <c r="F487" i="1"/>
  <c r="F486" i="1"/>
  <c r="F485" i="1"/>
  <c r="F484" i="1"/>
  <c r="F483" i="1"/>
  <c r="F482" i="1"/>
  <c r="F481" i="1"/>
  <c r="F480" i="1"/>
  <c r="F479" i="1"/>
  <c r="F478" i="1"/>
  <c r="F477" i="1"/>
  <c r="F476" i="1"/>
  <c r="F475" i="1"/>
  <c r="F474" i="1"/>
  <c r="F473" i="1"/>
  <c r="F472" i="1"/>
  <c r="F471" i="1"/>
  <c r="F470" i="1"/>
  <c r="F469" i="1"/>
  <c r="F468" i="1"/>
  <c r="F467" i="1"/>
  <c r="F466" i="1"/>
  <c r="F465" i="1"/>
  <c r="F464" i="1"/>
  <c r="F463" i="1"/>
  <c r="F462" i="1"/>
  <c r="F461" i="1"/>
  <c r="F460" i="1"/>
  <c r="F459" i="1"/>
  <c r="F458" i="1"/>
  <c r="F457" i="1"/>
  <c r="F456" i="1"/>
  <c r="F455" i="1"/>
  <c r="F454" i="1"/>
  <c r="F453" i="1"/>
  <c r="F452" i="1"/>
  <c r="F451" i="1"/>
  <c r="F450" i="1"/>
  <c r="F449" i="1"/>
  <c r="F448" i="1"/>
  <c r="F447" i="1"/>
  <c r="F446" i="1"/>
  <c r="F445" i="1"/>
  <c r="F444" i="1"/>
  <c r="F443" i="1"/>
  <c r="F442" i="1"/>
  <c r="F441" i="1"/>
  <c r="F440" i="1"/>
  <c r="F439" i="1"/>
  <c r="F438" i="1"/>
  <c r="F437" i="1"/>
  <c r="F436" i="1"/>
  <c r="F435" i="1"/>
  <c r="F434" i="1"/>
  <c r="F433" i="1"/>
  <c r="F432" i="1"/>
  <c r="F431" i="1"/>
  <c r="F430" i="1"/>
  <c r="F429" i="1"/>
  <c r="F428" i="1"/>
  <c r="F427" i="1"/>
  <c r="F426" i="1"/>
  <c r="F425" i="1"/>
  <c r="F424" i="1"/>
  <c r="F423" i="1"/>
  <c r="F422" i="1"/>
  <c r="F421" i="1"/>
  <c r="F420" i="1"/>
  <c r="F419" i="1"/>
  <c r="F418" i="1"/>
  <c r="F417" i="1"/>
  <c r="F416" i="1"/>
  <c r="F415" i="1"/>
  <c r="F414" i="1"/>
  <c r="F413" i="1"/>
  <c r="F412" i="1"/>
  <c r="F411" i="1"/>
  <c r="F410" i="1"/>
  <c r="F409" i="1"/>
  <c r="F408" i="1"/>
  <c r="F407" i="1"/>
  <c r="F406" i="1"/>
  <c r="F405" i="1"/>
  <c r="F404" i="1"/>
  <c r="F403" i="1"/>
  <c r="F402" i="1"/>
  <c r="F401" i="1"/>
  <c r="F400" i="1"/>
  <c r="F399" i="1"/>
  <c r="F398" i="1"/>
  <c r="F397" i="1"/>
  <c r="F396" i="1"/>
  <c r="F395" i="1"/>
  <c r="F394" i="1"/>
  <c r="F393" i="1"/>
  <c r="F392" i="1"/>
  <c r="F391" i="1"/>
  <c r="F390" i="1"/>
  <c r="F389" i="1"/>
  <c r="F388" i="1"/>
  <c r="F387" i="1"/>
  <c r="F386" i="1"/>
  <c r="F385" i="1"/>
  <c r="F384" i="1"/>
  <c r="F383" i="1"/>
  <c r="F382" i="1"/>
  <c r="F381" i="1"/>
  <c r="F380" i="1"/>
  <c r="F379" i="1"/>
  <c r="F378" i="1"/>
  <c r="F377" i="1"/>
  <c r="F376" i="1"/>
  <c r="F375" i="1"/>
  <c r="F374" i="1"/>
  <c r="F373" i="1"/>
  <c r="F372" i="1"/>
  <c r="F371" i="1"/>
  <c r="F370" i="1"/>
  <c r="F369" i="1"/>
  <c r="F368" i="1"/>
  <c r="F367" i="1"/>
  <c r="F366" i="1"/>
  <c r="F365" i="1"/>
  <c r="F364" i="1"/>
  <c r="F363" i="1"/>
  <c r="F362" i="1"/>
  <c r="F361" i="1"/>
  <c r="F360" i="1"/>
  <c r="F359" i="1"/>
  <c r="F358" i="1"/>
  <c r="F357" i="1"/>
  <c r="F356" i="1"/>
  <c r="F355" i="1"/>
  <c r="F354" i="1"/>
  <c r="F353" i="1"/>
  <c r="F352" i="1"/>
  <c r="F351" i="1"/>
  <c r="F350" i="1"/>
  <c r="F349" i="1"/>
  <c r="F348" i="1"/>
  <c r="F347" i="1"/>
  <c r="G346" i="1"/>
  <c r="F346" i="1"/>
  <c r="G345" i="1"/>
  <c r="F345" i="1"/>
  <c r="G344" i="1"/>
  <c r="F344" i="1"/>
  <c r="G343" i="1"/>
  <c r="F343" i="1"/>
  <c r="G342" i="1"/>
  <c r="F342" i="1"/>
  <c r="G341" i="1"/>
  <c r="F341" i="1"/>
  <c r="F340" i="1"/>
  <c r="G339" i="1"/>
  <c r="F339" i="1"/>
  <c r="G338" i="1"/>
  <c r="F338" i="1"/>
  <c r="F337" i="1"/>
  <c r="F336" i="1"/>
  <c r="G335" i="1"/>
  <c r="F335" i="1"/>
  <c r="G334" i="1"/>
  <c r="F334" i="1"/>
  <c r="G333" i="1"/>
  <c r="F333" i="1"/>
  <c r="G332" i="1"/>
  <c r="F332" i="1"/>
  <c r="G331" i="1"/>
  <c r="F331" i="1"/>
  <c r="F330" i="1"/>
  <c r="F329" i="1"/>
  <c r="F328" i="1"/>
  <c r="F327" i="1"/>
  <c r="F326" i="1"/>
  <c r="F325" i="1"/>
  <c r="F324" i="1"/>
  <c r="F323" i="1"/>
  <c r="F322" i="1"/>
  <c r="F321" i="1"/>
  <c r="G320" i="1"/>
  <c r="F320" i="1"/>
  <c r="G319" i="1"/>
  <c r="F319" i="1"/>
  <c r="G318" i="1"/>
  <c r="F318" i="1"/>
  <c r="G317" i="1"/>
  <c r="F317" i="1"/>
  <c r="G316" i="1"/>
  <c r="F316" i="1"/>
  <c r="G315" i="1"/>
  <c r="F315" i="1"/>
  <c r="G314" i="1"/>
  <c r="F314" i="1"/>
  <c r="F313" i="1"/>
  <c r="G312" i="1"/>
  <c r="F312" i="1"/>
  <c r="F311" i="1"/>
  <c r="G310" i="1"/>
  <c r="F310" i="1"/>
  <c r="G308" i="1"/>
  <c r="F308" i="1"/>
  <c r="G307" i="1"/>
  <c r="F307" i="1"/>
  <c r="G306" i="1"/>
  <c r="F306" i="1"/>
  <c r="G305" i="1"/>
  <c r="F305" i="1"/>
  <c r="F304" i="1"/>
  <c r="F303" i="1"/>
  <c r="G302" i="1"/>
  <c r="F302" i="1"/>
  <c r="G301" i="1"/>
  <c r="F301" i="1"/>
  <c r="F300" i="1"/>
  <c r="G299" i="1"/>
  <c r="F299" i="1"/>
  <c r="G298" i="1"/>
  <c r="F298" i="1"/>
  <c r="G297" i="1"/>
  <c r="F297" i="1"/>
  <c r="G296" i="1"/>
  <c r="F296" i="1"/>
  <c r="G295" i="1"/>
  <c r="F295" i="1"/>
  <c r="G294" i="1"/>
  <c r="F294" i="1"/>
  <c r="G293" i="1"/>
  <c r="F293" i="1"/>
  <c r="G292" i="1"/>
  <c r="F292" i="1"/>
  <c r="G291" i="1"/>
  <c r="F291" i="1"/>
  <c r="G290" i="1"/>
  <c r="F290" i="1"/>
  <c r="G289" i="1"/>
  <c r="F289" i="1"/>
  <c r="G288" i="1"/>
  <c r="F288" i="1"/>
  <c r="G287" i="1"/>
  <c r="F287" i="1"/>
  <c r="G286" i="1"/>
  <c r="F286" i="1"/>
  <c r="G285" i="1"/>
  <c r="F285" i="1"/>
  <c r="G284" i="1"/>
  <c r="F284" i="1"/>
  <c r="G283" i="1"/>
  <c r="F283" i="1"/>
  <c r="F282" i="1"/>
  <c r="G281" i="1"/>
  <c r="F281" i="1"/>
  <c r="G280" i="1"/>
  <c r="F280" i="1"/>
  <c r="G279" i="1"/>
  <c r="F279" i="1"/>
  <c r="G278" i="1"/>
  <c r="F278" i="1"/>
  <c r="G277" i="1"/>
  <c r="F277" i="1"/>
  <c r="G276" i="1"/>
  <c r="F276" i="1"/>
  <c r="G275" i="1"/>
  <c r="F275" i="1"/>
  <c r="G274" i="1"/>
  <c r="F274" i="1"/>
  <c r="G273" i="1"/>
  <c r="F273" i="1"/>
  <c r="G272" i="1"/>
  <c r="F272" i="1"/>
  <c r="G271" i="1"/>
  <c r="F271" i="1"/>
  <c r="G270" i="1"/>
  <c r="F270" i="1"/>
  <c r="G269" i="1"/>
  <c r="F269" i="1"/>
  <c r="F268" i="1"/>
  <c r="G267" i="1"/>
  <c r="F267" i="1"/>
  <c r="F266" i="1"/>
  <c r="G265" i="1"/>
  <c r="F265" i="1"/>
  <c r="F264" i="1"/>
  <c r="G263" i="1"/>
  <c r="F263" i="1"/>
  <c r="G262" i="1"/>
  <c r="F262" i="1"/>
  <c r="G261" i="1"/>
  <c r="F261" i="1"/>
  <c r="G260" i="1"/>
  <c r="F260" i="1"/>
  <c r="F259" i="1"/>
  <c r="G258" i="1"/>
  <c r="F258" i="1"/>
  <c r="F257" i="1"/>
  <c r="G256" i="1"/>
  <c r="F256" i="1"/>
  <c r="G255" i="1"/>
  <c r="F255" i="1"/>
  <c r="G254" i="1"/>
  <c r="F254" i="1"/>
  <c r="F253" i="1"/>
  <c r="G252" i="1"/>
  <c r="F252" i="1"/>
  <c r="G251" i="1"/>
  <c r="F251" i="1"/>
  <c r="G250" i="1"/>
  <c r="F250" i="1"/>
  <c r="G249" i="1"/>
  <c r="F249" i="1"/>
  <c r="G248" i="1"/>
  <c r="F248" i="1"/>
  <c r="G247" i="1"/>
  <c r="F247" i="1"/>
  <c r="G246" i="1"/>
  <c r="F246" i="1"/>
  <c r="G245" i="1"/>
  <c r="F245" i="1"/>
  <c r="G244" i="1"/>
  <c r="F244" i="1"/>
  <c r="G243" i="1"/>
  <c r="F243" i="1"/>
  <c r="G242" i="1"/>
  <c r="F242" i="1"/>
  <c r="G241" i="1"/>
  <c r="F241" i="1"/>
  <c r="G240" i="1"/>
  <c r="F240" i="1"/>
  <c r="G239" i="1"/>
  <c r="F239" i="1"/>
  <c r="G238" i="1"/>
  <c r="F238" i="1"/>
  <c r="G237" i="1"/>
  <c r="F237" i="1"/>
  <c r="G236" i="1"/>
  <c r="F236" i="1"/>
  <c r="G235" i="1"/>
  <c r="F235" i="1"/>
  <c r="F234" i="1"/>
  <c r="G233" i="1"/>
  <c r="F233" i="1"/>
  <c r="G232" i="1"/>
  <c r="F232" i="1"/>
  <c r="G231" i="1"/>
  <c r="F231" i="1"/>
  <c r="G230" i="1"/>
  <c r="F230" i="1"/>
  <c r="G229" i="1"/>
  <c r="F229" i="1"/>
  <c r="G228" i="1"/>
  <c r="F228" i="1"/>
  <c r="G227" i="1"/>
  <c r="F227" i="1"/>
  <c r="G226" i="1"/>
  <c r="F226" i="1"/>
  <c r="G225" i="1"/>
  <c r="F225" i="1"/>
  <c r="F224" i="1"/>
  <c r="G223" i="1"/>
  <c r="F223" i="1"/>
  <c r="F222" i="1"/>
  <c r="G221" i="1"/>
  <c r="F221" i="1"/>
  <c r="F220" i="1"/>
  <c r="G219" i="1"/>
  <c r="F219" i="1"/>
  <c r="F218" i="1"/>
  <c r="G217" i="1"/>
  <c r="F217" i="1"/>
  <c r="G216" i="1"/>
  <c r="F216" i="1"/>
  <c r="G215" i="1"/>
  <c r="F215" i="1"/>
  <c r="G214" i="1"/>
  <c r="F214" i="1"/>
  <c r="G213" i="1"/>
  <c r="F213" i="1"/>
  <c r="G212" i="1"/>
  <c r="F212" i="1"/>
  <c r="G211" i="1"/>
  <c r="F211" i="1"/>
  <c r="G210" i="1"/>
  <c r="F210" i="1"/>
  <c r="F209" i="1"/>
  <c r="G208" i="1"/>
  <c r="F208" i="1"/>
  <c r="F207" i="1"/>
  <c r="F206" i="1"/>
  <c r="G205" i="1"/>
  <c r="F205" i="1"/>
  <c r="F204" i="1"/>
  <c r="F203" i="1"/>
  <c r="F202" i="1"/>
  <c r="F201" i="1"/>
  <c r="F200" i="1"/>
  <c r="G199" i="1"/>
  <c r="F199" i="1"/>
  <c r="F198" i="1"/>
  <c r="G197" i="1"/>
  <c r="F197" i="1"/>
  <c r="F196" i="1"/>
  <c r="G195" i="1"/>
  <c r="F195" i="1"/>
  <c r="G194" i="1"/>
  <c r="F194" i="1"/>
  <c r="G193" i="1"/>
  <c r="F193" i="1"/>
  <c r="G192" i="1"/>
  <c r="F192" i="1"/>
  <c r="G191" i="1"/>
  <c r="F191" i="1"/>
  <c r="G190" i="1"/>
  <c r="F190" i="1"/>
  <c r="G189" i="1"/>
  <c r="F189" i="1"/>
  <c r="G188" i="1"/>
  <c r="F188" i="1"/>
  <c r="G187" i="1"/>
  <c r="F187" i="1"/>
  <c r="G186" i="1"/>
  <c r="F186" i="1"/>
  <c r="G185" i="1"/>
  <c r="F185" i="1"/>
  <c r="G184" i="1"/>
  <c r="F184" i="1"/>
  <c r="G183" i="1"/>
  <c r="F183" i="1"/>
  <c r="G182" i="1"/>
  <c r="F182" i="1"/>
  <c r="F181" i="1"/>
  <c r="G180" i="1"/>
  <c r="F180" i="1"/>
  <c r="G179" i="1"/>
  <c r="F179" i="1"/>
  <c r="G178" i="1"/>
  <c r="F178" i="1"/>
  <c r="G177" i="1"/>
  <c r="F177" i="1"/>
  <c r="G176" i="1"/>
  <c r="F176" i="1"/>
  <c r="F175" i="1"/>
  <c r="G174" i="1"/>
  <c r="F174" i="1"/>
  <c r="F173" i="1"/>
  <c r="G172" i="1"/>
  <c r="F172" i="1"/>
  <c r="F171" i="1"/>
  <c r="G170" i="1"/>
  <c r="F170" i="1"/>
  <c r="G169" i="1"/>
  <c r="F169" i="1"/>
  <c r="G168" i="1"/>
  <c r="F168" i="1"/>
  <c r="G167" i="1"/>
  <c r="F167" i="1"/>
  <c r="F166" i="1"/>
  <c r="G165" i="1"/>
  <c r="F165" i="1"/>
  <c r="G164" i="1"/>
  <c r="F164" i="1"/>
  <c r="G163" i="1"/>
  <c r="F163" i="1"/>
  <c r="G162" i="1"/>
  <c r="F162" i="1"/>
  <c r="G161" i="1"/>
  <c r="F161" i="1"/>
  <c r="F160" i="1"/>
  <c r="G159" i="1"/>
  <c r="F159" i="1"/>
  <c r="G158" i="1"/>
  <c r="F158" i="1"/>
  <c r="G157" i="1"/>
  <c r="F157" i="1"/>
  <c r="F156" i="1"/>
  <c r="G155" i="1"/>
  <c r="F155" i="1"/>
  <c r="G154" i="1"/>
  <c r="F154" i="1"/>
  <c r="G153" i="1"/>
  <c r="F153" i="1"/>
  <c r="G152" i="1"/>
  <c r="F152" i="1"/>
  <c r="G151" i="1"/>
  <c r="F151" i="1"/>
  <c r="F150" i="1"/>
  <c r="G149" i="1"/>
  <c r="F149" i="1"/>
  <c r="F148" i="1"/>
  <c r="G147" i="1"/>
  <c r="F147" i="1"/>
  <c r="G146" i="1"/>
  <c r="F146" i="1"/>
  <c r="G145" i="1"/>
  <c r="F145" i="1"/>
  <c r="F144" i="1"/>
  <c r="G143" i="1"/>
  <c r="F143" i="1"/>
  <c r="G142" i="1"/>
  <c r="F142" i="1"/>
  <c r="G141" i="1"/>
  <c r="F141" i="1"/>
  <c r="G140" i="1"/>
  <c r="F140" i="1"/>
  <c r="G139" i="1"/>
  <c r="F139" i="1"/>
  <c r="G138" i="1"/>
  <c r="F138" i="1"/>
  <c r="G137" i="1"/>
  <c r="F137" i="1"/>
  <c r="G136" i="1"/>
  <c r="F136" i="1"/>
  <c r="G135" i="1"/>
  <c r="F135" i="1"/>
  <c r="F134" i="1"/>
  <c r="G133" i="1"/>
  <c r="F133" i="1"/>
  <c r="G132" i="1"/>
  <c r="F132" i="1"/>
  <c r="G131" i="1"/>
  <c r="F131" i="1"/>
  <c r="G130" i="1"/>
  <c r="F130" i="1"/>
  <c r="G129" i="1"/>
  <c r="F129" i="1"/>
  <c r="G128" i="1"/>
  <c r="F128" i="1"/>
  <c r="F127" i="1"/>
  <c r="G126" i="1"/>
  <c r="F126" i="1"/>
  <c r="G125" i="1"/>
  <c r="F125" i="1"/>
  <c r="G124" i="1"/>
  <c r="F124" i="1"/>
  <c r="G123" i="1"/>
  <c r="F123" i="1"/>
  <c r="G122" i="1"/>
  <c r="F122" i="1"/>
  <c r="G121" i="1"/>
  <c r="F121" i="1"/>
  <c r="F120" i="1"/>
  <c r="G119" i="1"/>
  <c r="F119" i="1"/>
  <c r="G118" i="1"/>
  <c r="F118" i="1"/>
  <c r="F117" i="1"/>
  <c r="G116" i="1"/>
  <c r="F116" i="1"/>
  <c r="G115" i="1"/>
  <c r="F115" i="1"/>
  <c r="G114" i="1"/>
  <c r="F114" i="1"/>
  <c r="G113" i="1"/>
  <c r="F113" i="1"/>
  <c r="F112" i="1"/>
  <c r="G111" i="1"/>
  <c r="F111" i="1"/>
  <c r="F110" i="1"/>
  <c r="G109" i="1"/>
  <c r="F109" i="1"/>
  <c r="F108" i="1"/>
  <c r="G107" i="1"/>
  <c r="F107" i="1"/>
  <c r="G106" i="1"/>
  <c r="F106" i="1"/>
  <c r="F105" i="1"/>
  <c r="G104" i="1"/>
  <c r="F104" i="1"/>
  <c r="G103" i="1"/>
  <c r="F103" i="1"/>
  <c r="G102" i="1"/>
  <c r="F102" i="1"/>
  <c r="F101" i="1"/>
  <c r="G100" i="1"/>
  <c r="F100" i="1"/>
  <c r="G99" i="1"/>
  <c r="F99" i="1"/>
  <c r="G98" i="1"/>
  <c r="F98" i="1"/>
  <c r="G97" i="1"/>
  <c r="F97" i="1"/>
  <c r="G96" i="1"/>
  <c r="F96" i="1"/>
  <c r="F95" i="1"/>
  <c r="F94" i="1"/>
  <c r="G93" i="1"/>
  <c r="F93" i="1"/>
  <c r="F92" i="1"/>
  <c r="G91" i="1"/>
  <c r="F91" i="1"/>
  <c r="G90" i="1"/>
  <c r="F90" i="1"/>
  <c r="G89" i="1"/>
  <c r="F89" i="1"/>
  <c r="G88" i="1"/>
  <c r="F88" i="1"/>
  <c r="G87" i="1"/>
  <c r="F87" i="1"/>
  <c r="G86" i="1"/>
  <c r="F86" i="1"/>
  <c r="G85" i="1"/>
  <c r="F85" i="1"/>
  <c r="G84" i="1"/>
  <c r="F84" i="1"/>
  <c r="F83" i="1"/>
  <c r="G82" i="1"/>
  <c r="F82" i="1"/>
  <c r="F81" i="1"/>
  <c r="G80" i="1"/>
  <c r="F80" i="1"/>
  <c r="F79" i="1"/>
  <c r="G78" i="1"/>
  <c r="F78" i="1"/>
  <c r="F77" i="1"/>
  <c r="G76" i="1"/>
  <c r="F76" i="1"/>
  <c r="G75" i="1"/>
  <c r="F75" i="1"/>
  <c r="F74" i="1"/>
  <c r="G73" i="1"/>
  <c r="F73" i="1"/>
  <c r="F72" i="1"/>
  <c r="G71" i="1"/>
  <c r="F71" i="1"/>
  <c r="F70" i="1"/>
  <c r="G69" i="1"/>
  <c r="F69" i="1"/>
  <c r="G68" i="1"/>
  <c r="F68" i="1"/>
  <c r="G67" i="1"/>
  <c r="F67" i="1"/>
  <c r="F66" i="1"/>
  <c r="G65" i="1"/>
  <c r="F65" i="1"/>
  <c r="G64" i="1"/>
  <c r="F64" i="1"/>
  <c r="G63" i="1"/>
  <c r="F63" i="1"/>
  <c r="G62" i="1"/>
  <c r="F62" i="1"/>
  <c r="F61" i="1"/>
  <c r="G60" i="1"/>
  <c r="F60" i="1"/>
  <c r="F59" i="1"/>
  <c r="G58" i="1"/>
  <c r="F58" i="1"/>
  <c r="G57" i="1"/>
  <c r="F57" i="1"/>
  <c r="G56" i="1"/>
  <c r="F56" i="1"/>
  <c r="F55" i="1"/>
  <c r="G54" i="1"/>
  <c r="F54" i="1"/>
  <c r="F53" i="1"/>
  <c r="G52" i="1"/>
  <c r="F52" i="1"/>
  <c r="G51" i="1"/>
  <c r="F51" i="1"/>
  <c r="G50" i="1"/>
  <c r="F50" i="1"/>
  <c r="G49" i="1"/>
  <c r="F49" i="1"/>
  <c r="F48" i="1"/>
  <c r="G47" i="1"/>
  <c r="F47" i="1"/>
  <c r="G46" i="1"/>
  <c r="F46" i="1"/>
  <c r="F45" i="1"/>
  <c r="G44" i="1"/>
  <c r="F44" i="1"/>
  <c r="G43" i="1"/>
  <c r="F43" i="1"/>
  <c r="F42" i="1"/>
  <c r="G41" i="1"/>
  <c r="F41" i="1"/>
  <c r="G40" i="1"/>
  <c r="F40" i="1"/>
  <c r="G39" i="1"/>
  <c r="F39" i="1"/>
  <c r="G38" i="1"/>
  <c r="F38" i="1"/>
  <c r="G37" i="1"/>
  <c r="F37" i="1"/>
  <c r="G36" i="1"/>
  <c r="F36" i="1"/>
  <c r="G35" i="1"/>
  <c r="F35" i="1"/>
  <c r="G34" i="1"/>
  <c r="F34" i="1"/>
  <c r="F33" i="1"/>
  <c r="F32" i="1"/>
  <c r="G31" i="1"/>
  <c r="F31" i="1"/>
  <c r="F30" i="1"/>
  <c r="F29" i="1"/>
  <c r="F28" i="1"/>
  <c r="G27" i="1"/>
  <c r="F27" i="1"/>
  <c r="G26" i="1"/>
  <c r="F26" i="1"/>
  <c r="G25" i="1"/>
  <c r="F25" i="1"/>
  <c r="G24" i="1"/>
  <c r="F24" i="1"/>
  <c r="G23" i="1"/>
  <c r="F23" i="1"/>
  <c r="G22" i="1"/>
  <c r="F22" i="1"/>
  <c r="G21" i="1"/>
  <c r="F21" i="1"/>
  <c r="F20" i="1"/>
  <c r="G19" i="1"/>
  <c r="F19" i="1"/>
  <c r="G18" i="1"/>
  <c r="F18" i="1"/>
  <c r="F17" i="1"/>
  <c r="G16" i="1"/>
  <c r="F16" i="1"/>
  <c r="G15" i="1"/>
  <c r="F15" i="1"/>
  <c r="F14" i="1"/>
  <c r="G13" i="1"/>
  <c r="F13" i="1"/>
  <c r="G12" i="1"/>
  <c r="F12" i="1"/>
  <c r="G11" i="1"/>
  <c r="F11" i="1"/>
  <c r="G10" i="1"/>
  <c r="F10" i="1"/>
  <c r="F9" i="1"/>
  <c r="G8" i="1"/>
  <c r="F8" i="1"/>
  <c r="G7" i="1"/>
  <c r="F7" i="1"/>
  <c r="G6" i="1"/>
  <c r="F6" i="1"/>
  <c r="F5" i="1"/>
  <c r="G4" i="1"/>
  <c r="F4" i="1"/>
</calcChain>
</file>

<file path=xl/sharedStrings.xml><?xml version="1.0" encoding="utf-8"?>
<sst xmlns="http://schemas.openxmlformats.org/spreadsheetml/2006/main" count="16476" uniqueCount="4111">
  <si>
    <t xml:space="preserve">Great Britain health claims spreadsheet </t>
  </si>
  <si>
    <t xml:space="preserve">The data below is not contained within a table. The data is in columns A to I and in rows 4 to 2557. For some entries, cells have been merged because column F contains multiple links to references. This spreadsheet details health claim applications in Great Britain (authorised and non-authorised). We are working to produce a fully accessible version of the spreadsheet in the future. </t>
  </si>
  <si>
    <t>Claim type</t>
  </si>
  <si>
    <t>Nutrient substance, food or food category</t>
  </si>
  <si>
    <t xml:space="preserve"> Claim</t>
  </si>
  <si>
    <t xml:space="preserve"> Conditions of use of the claim / Restrictions of use / Reasons for non-authorisation</t>
  </si>
  <si>
    <t xml:space="preserve"> Health relationship</t>
  </si>
  <si>
    <t>Scientific Opinion Reference</t>
  </si>
  <si>
    <t xml:space="preserve"> Regulation (Note: All claims after the 1st January 2021 were GB approved. Claims prior to the 1st of January 2021 were approved by the EU, and retained by GB.)</t>
  </si>
  <si>
    <t>Status (Note: Asterisked claims (*) were authorised on the basis of proprietary data and are also listed in the Annex to GB Nutrition and Health Claims Register)</t>
  </si>
  <si>
    <t xml:space="preserve"> Entry Id</t>
  </si>
  <si>
    <t>Art.13(1)</t>
  </si>
  <si>
    <t>Alpha-linolenic acid (ALA)</t>
  </si>
  <si>
    <t>ALA contributes to the maintenance of normal blood cholesterol levels</t>
  </si>
  <si>
    <t>The claim may be used only for food which is at least a source of ALA as referred to in the claim SOURCE OF OMEGA 3 FATTY ACIDS as listed in the Annex to Regulation (EC) No 1924/2006. 
Information shall be given to the consumer that the beneficial effect is obtained with a daily intake of 2 g of ALA.</t>
  </si>
  <si>
    <t>maintenance of normal blood cholesterol concentrations</t>
  </si>
  <si>
    <t>Authorised for use in Great Britain</t>
  </si>
  <si>
    <t>493, 568</t>
  </si>
  <si>
    <t>Activated charcoal</t>
  </si>
  <si>
    <t>Activated charcoal contributes to reducing excessive flatulence after eating</t>
  </si>
  <si>
    <t>The claim may be used only for food which contains 1 g of activated charcoal per quantified portion. In order to bear the claim information shall be given to the consumer that the beneficial effect is obtained with 1 g which should be taken at least 30 minutes before and 1 g shortly after the meal.</t>
  </si>
  <si>
    <t>reduction of excessive intestinal gas accumulation</t>
  </si>
  <si>
    <t>Barley grain fibre</t>
  </si>
  <si>
    <t>Barley grain fibre contributes to an increase in faecal bulk</t>
  </si>
  <si>
    <t>The claim may be used only for food which is high in that fibre as referred to in the claim HIGH FIBRE as listed in the Annex to Regulation (EC) No 1924/2006.</t>
  </si>
  <si>
    <t>increase in faecal bulk</t>
  </si>
  <si>
    <t>Beta-glucans</t>
  </si>
  <si>
    <t>Beta-glucans contribute to the maintenance of normal blood cholesterol levels</t>
  </si>
  <si>
    <t>The claim may be used only for food which contains at least 1 g of beta-glucans from oats, oat bran, barley, barley bran, or from mixtures of these sources per quantified portion. In order to bear the claim information shall be given to the consumer that the beneficial effect is obtained with a daily intake of 3 g of beta-glucans from oats, oat bran, barley, barley bran, or from mixtures of these beta-glucans.</t>
  </si>
  <si>
    <t>754, 755, 757, 801, 1236, 1299, 1465, 2934</t>
  </si>
  <si>
    <t>Betaine</t>
  </si>
  <si>
    <t>Betaine contributes to normal homocysteine metabolism</t>
  </si>
  <si>
    <t>The claim may be used only for food which contains at least 500 mg of betaine per quantified portion. In order to bear the claim information shall be given to the consumer that the beneficial effect is obtained with a daily intake of 1,5 g of betaine.       In order to bear the claim information shall be given to the consumer that a daily intake in excess of 4 g may significantly increase blood cholesterol levels.</t>
  </si>
  <si>
    <t>contribution to normal homocysteine metabolism</t>
  </si>
  <si>
    <t>Biotin</t>
  </si>
  <si>
    <t>Biotin contributes to normal energy-yielding metabolism</t>
  </si>
  <si>
    <t>The claim may be used only for food which is at least a source of biotin as referred to in the claim SOURCE OF [NAME OF VITAMIN/S] AND/OR [NAME OF MINERAL/S] as listed in the Annex to Regulation (EC) No 1924/2006.</t>
  </si>
  <si>
    <t>energy-yielding metabolism</t>
  </si>
  <si>
    <t>114, 117</t>
  </si>
  <si>
    <t>Biotin contributes to normal functioning of the nervous system</t>
  </si>
  <si>
    <t>function of the nervous system</t>
  </si>
  <si>
    <t>Biotin contributes to normal macronutrient metabolism</t>
  </si>
  <si>
    <t>contribution to normal macronutrient metabolism</t>
  </si>
  <si>
    <t>113, 114, 117, 4661</t>
  </si>
  <si>
    <t>Biotin contributes to normal psychological function</t>
  </si>
  <si>
    <t>contribution to normal psychological functions</t>
  </si>
  <si>
    <t>Biotin contributes to the maintenance of normal hair</t>
  </si>
  <si>
    <t>maintenance of normal hair</t>
  </si>
  <si>
    <t>118, 121, 2876</t>
  </si>
  <si>
    <t>Biotin contributes to the maintenance of normal mucous membranes</t>
  </si>
  <si>
    <t>maintenance of normal skin and mucous membranes</t>
  </si>
  <si>
    <t>Biotin contributes to the maintenance of normal skin</t>
  </si>
  <si>
    <t>115, 121</t>
  </si>
  <si>
    <t>Calcium</t>
  </si>
  <si>
    <t>Calcium contributes to normal blood clotting</t>
  </si>
  <si>
    <t>The claim may be used only for food which is at least a source of calcium as referred to in the claim SOURCE OF [NAME OF VITAMIN/S] AND/OR [NAME OF MINERAL/S] as listed in the Annex to Regulation (EC) No 1924/2006.</t>
  </si>
  <si>
    <t>blood coagulation</t>
  </si>
  <si>
    <t>230, 236</t>
  </si>
  <si>
    <t>Calcium contributes to normal energy-yielding metabolism</t>
  </si>
  <si>
    <t>Calcium contributes to normal muscle function</t>
  </si>
  <si>
    <t>muscle function and neurotransmission</t>
  </si>
  <si>
    <t>226, 230, 235</t>
  </si>
  <si>
    <t>Calcium contributes to normal neurotransmission</t>
  </si>
  <si>
    <t>227, 230, 235</t>
  </si>
  <si>
    <t>Calcium contributes to the normal function of digestive enzymes</t>
  </si>
  <si>
    <t>function of digestive enzymes</t>
  </si>
  <si>
    <t>Calcium has a role in the process of cell division and specialisation</t>
  </si>
  <si>
    <t>regulation of cell division and differentiation</t>
  </si>
  <si>
    <t>Calcium is needed for the maintenance of normal bones</t>
  </si>
  <si>
    <t>maintenance of normal bones and teeth</t>
  </si>
  <si>
    <t>224, 230, 350, 354, 2731, 3155, 4311, 4312, 4703, 4704</t>
  </si>
  <si>
    <t>Calcium is needed for the maintenance of normal teeth</t>
  </si>
  <si>
    <t>224, 230, 231, 2731, 3099, 3155, 4311, 4312, 4703, 4704</t>
  </si>
  <si>
    <t>Carbohydrate-electrolyte solutions</t>
  </si>
  <si>
    <t>Carbohydrate-electrolyte solutions contribute to the maintenance of endurance performance during prolonged endurance exercise</t>
  </si>
  <si>
    <t>In order to bear the claim carbohydrate-electrolyte solutions should contain 80 350 kcal/L from carbohydrates, and at least 75 % of the energy should be derived from carbohydrates which induce a high glycaemic response, such as glucose, glucose polymers and sucrose. In addition, these beverages should contain between 20 mmol/L (460 mg/L) and 50 mmol/L (1,150 mg/L) of sodium, and have an osmolality between 200 330 mOsm/kg water.</t>
  </si>
  <si>
    <t>maintenance of endurance performance</t>
  </si>
  <si>
    <t>466, 469</t>
  </si>
  <si>
    <t>Carbohydrate-electrolyte solutions enhance the absorption of water during physical exercise</t>
  </si>
  <si>
    <t>enhancement of water absorption during exercise</t>
  </si>
  <si>
    <t>314, 315, 316, 317, 319, 322, 325, 332, 408, 465, 473, 1168, 1574, 1593, 1618, 4302, 4309</t>
  </si>
  <si>
    <t>Carbohydrates</t>
  </si>
  <si>
    <t>Carbohydrates contribute to the maintenance of normal brain function</t>
  </si>
  <si>
    <t>In order to bear the claim, information shall be given to the consumer that the beneficial effect is obtained with a daily intake of 130 g of carbohydrates from all sources. The claim may be used for food which contains at least 20 g carbohydrates which are metabolised by humans, excluding polyols, per quantified portion and complies with the nutrition claim LOW SUGARS or WITH NO ADDED SUGARS as listed in the Annex to Regulation (EC) No 1924/2006.       The claim shall not be used on food which is 100% sugars.</t>
  </si>
  <si>
    <t>Maintenance of normal brain function</t>
  </si>
  <si>
    <t>603, 653</t>
  </si>
  <si>
    <t>Chitosan</t>
  </si>
  <si>
    <t>Chitosan contributes to the maintenance of normal blood cholesterol levels</t>
  </si>
  <si>
    <t>The claim may be used only for food which provides a daily intake of 3 g of chitosan. In order to bear the claim information shall be given to the consumer that the beneficial effect is obtained with a daily intake of 3 g of chitosan.</t>
  </si>
  <si>
    <t>maintenance of normal blood LDL-cholesterol concentrations</t>
  </si>
  <si>
    <t>Chloride</t>
  </si>
  <si>
    <t>Chloride contributes to normal digestion by production of hydrochloric acid in the stomach</t>
  </si>
  <si>
    <t>The claim may be used only for food which is at least a source of chloride as referred to in the claim SOURCE OF [NAME OF VITAMIN/S] AND/OR [NAME OF MINERAL/S] as listed in the Annex to Regulation (EC) No 1924/2006.       The claim cannot be used on chloride from the source sodium chloride</t>
  </si>
  <si>
    <t>contribution to normal digestion by production of hydrochloric acid in the stomach</t>
  </si>
  <si>
    <t>Choline</t>
  </si>
  <si>
    <t>Choline contributes to normal homocysteine metabolism</t>
  </si>
  <si>
    <t>The claim may be used only for food which contains at least 82,5 mg of choline per 100 g or 100 ml or per single portion of food.</t>
  </si>
  <si>
    <t>Contribution to normal homocysteine metabolism</t>
  </si>
  <si>
    <t>Choline contributes to normal lipid metabolism</t>
  </si>
  <si>
    <t>Contribution to normal lipid metabolism</t>
  </si>
  <si>
    <t>Choline contributes to the maintenance of normal liver function</t>
  </si>
  <si>
    <t>Maintenance of normal liver function</t>
  </si>
  <si>
    <t>712, 1501, 1633</t>
  </si>
  <si>
    <t>Chromium</t>
  </si>
  <si>
    <t>Chromium contributes to normal macronutrient metabolism</t>
  </si>
  <si>
    <t>The claim may be used only for food which is at least a source of trivalent chromium as referred to in the claim SOURCE OF [NAME OF VITAMIN/S] AND/OR [NAME OF MINERAL/S] as listed in the Annex to Regulation (EC) No 1924/2006.</t>
  </si>
  <si>
    <t>260, 401, 4665, 4666, 4667</t>
  </si>
  <si>
    <t>Chromium contributes to the maintenance of normal blood glucose levels</t>
  </si>
  <si>
    <t>maintenance of normal blood glucose concentrations</t>
  </si>
  <si>
    <t>262, 4667, 4698</t>
  </si>
  <si>
    <t>Hydroxypropyl methylcellulose (HPMC)</t>
  </si>
  <si>
    <t>Consumption of Hydroxypropyl methylcellulose with a meal contributes to a reduction in the blood glucose rise after that meal</t>
  </si>
  <si>
    <t>The claim may be used only for food which contains 4 g of HPMC per quantified portion as part of the meal. In order to bear the claim information shall be given to the consumer that the beneficial effect is obtained by consuming 4 g of HPMC as part of the meal.       Warning of choking to be given for people with swallowing difficulties or when ingesting with inadequate fluid intake - advice on taking with plenty of water to ensure substance reaches stomach.</t>
  </si>
  <si>
    <t>reduction of post-prandial glycaemic responses</t>
  </si>
  <si>
    <t>Alpha-cyclodextrin</t>
  </si>
  <si>
    <t>Consumption of alpha-cyclodextrin as part of a starch-containing meal contributes to the reduction of the blood glucose rise after that meal</t>
  </si>
  <si>
    <t>The claim may be used for food which contains at least 5 g of alpha-cyclodextrin per 50 g of starch in a quantified portion as part of the meal. In order to bear the claim information shall be given to the consumer that the beneficial effect is obtained by consuming the alpha-cyclodextrin as part of the meal.</t>
  </si>
  <si>
    <t>Reduction of post-prandial glycaemic responses</t>
  </si>
  <si>
    <t>Arabinoxylan produced from wheat endosperm</t>
  </si>
  <si>
    <t>Consumption of arabinoxylan as part of a meal contributes to a reduction of the blood glucose rise after that meal</t>
  </si>
  <si>
    <t>The claim may be used only for food which contains at least 8 g of arabinoxylan (AX)-rich fibre produced from wheat endosperm (at least 60 % AX by weight) per 100 g of available carbohydrates in a quantified portion as part of the meal. In order to bear the claim information shall be given to the consumer that the beneficial effect is obtained by consuming the arabinoxylan (AX)-rich fibre produced from wheat endosperm as part of the meal.</t>
  </si>
  <si>
    <t>Beta-glucans from oats and barley</t>
  </si>
  <si>
    <t>Consumption of beta-glucans from oats or barley as part of a meal contributes to the reduction of the blood glucose rise after that meal</t>
  </si>
  <si>
    <t>The claim may be used only for food which contains at least 4 g of beta-glucans from oats or barley for each 30 g of available carbohydrates in a quantified portion as part of the meal. In order to bear the claim information shall be given to the consumer that the beneficial effect is obtained by consuming the beta-glucans from oats or barley as part of the meal.</t>
  </si>
  <si>
    <t>821, 824</t>
  </si>
  <si>
    <t>Fructose</t>
  </si>
  <si>
    <t>Consumption of foods containing fructose leads to a lower blood glucose rise compared to foods containing sucrose or glucose</t>
  </si>
  <si>
    <t>In order to bear the claim, glucose and/or sucrose should be replaced by fructose in sugar-sweetened foods or drinks so that the reduction in content of glucose and/or sucrose, in these foods or drinks, is at least 30%.</t>
  </si>
  <si>
    <t>Sugar replacers, i.e. intense sweeteners;
xylitol, sorbitol, mannitol, maltitol, lactitol, isomalt, erythritol, sucralose and polydextrose; D-tagatose and isomaltulose</t>
  </si>
  <si>
    <t>Consumption of foods/drinks containing &amp;lt;name of sugar replacer&amp;gt; instead of sugar* contributes to the maintenance of tooth mineralisation
* In the case of D-tagatose and isomaltulose this should read "other sugars"</t>
  </si>
  <si>
    <t>In order to bear the claim, sugars should be replaced in foods or drinks (which reduce plaque pH below 5.7) by sugar replacers, i.e. intense sweeteners, xylitol, sorbitol, mannitol, maltitol, lactitol, isomalt, erythritol, D-tagatose, isomaltulose, sucralose or polydextrose, or a combination of them, in amounts such that consumption of such foods or drinks does not lower plaque pH below 5.7 during and up to 30 minutes after consumption</t>
  </si>
  <si>
    <t>maintenance of tooth mineralisation by decreasing tooth demineralisation</t>
  </si>
  <si>
    <t>463, 464, 563, 618, 647, 1134, 1167, 1182, 1283, 1591, 2907, 2921, 4300</t>
  </si>
  <si>
    <t>Consumption of foods/drinks containing &amp;lt;name of sugar replacer&amp;gt; instead of sugar* induces a lower blood glucose rise after their consumption compared to sugar-containing foods/drinks
* In the case of D-tagatose and isomaltulose this should read "other sugars"</t>
  </si>
  <si>
    <t>In order to bear the claim, sugars should be replaced in foods or drinks by sugar replacers, i.e. intense sweeteners, xylitol, sorbitol, mannitol, maltitol, lactitol, isomalt, erythritol, sucralose or polydextrose, or a combination of them, so that foods or drinks contain reduced amounts of sugars by at least the amount referred to in the claim REDUCED [NAME OF NUTRIENT] as listed in the Annex to Regulation (EC) No 1924/2006.
In the case of D-tagatose and isomaltulose, they should replace equivalent amounts of other sugars in the same proportion as that referred to in the claim REDUCED [NAME OF NUTRIENT] as listed in the Annex to Regulation (EC) No 1924/2006.</t>
  </si>
  <si>
    <t>617, 619, 669, 1590, 1762, 2903, 2908, 2920, 4298</t>
  </si>
  <si>
    <t>Pectins</t>
  </si>
  <si>
    <t>Consumption of pectins with a meal contributes to the reduction of the blood glucose rise after that meal</t>
  </si>
  <si>
    <t>The claim may be used only for food which contains 10 g of pectins per quantified portion. In order to bear the claim, information shall be given to the consumer that the beneficial effect is obtained by consuming 10 g of pectins as part of the meal.       Warning of choking to be given for people with swallowing difficulties or when ingesting with inadequate fluid intake - advice on taking with plenty of water to ensure substance reaches stomach.</t>
  </si>
  <si>
    <t>Copper</t>
  </si>
  <si>
    <t>Copper contributes to maintenance of normal connective tissues</t>
  </si>
  <si>
    <t>The claim may be used only for food which is at least a source of copper as referred to in the claim SOURCE OF [NAME OF VITAMIN/S] AND/OR [NAME OF MINERAL/S] as listed in the Annex to Regulation (EC) No 1924/2006.</t>
  </si>
  <si>
    <t>maintenance of connective tissues</t>
  </si>
  <si>
    <t>265, 271, 1722</t>
  </si>
  <si>
    <t>Copper contributes to normal energy-yielding metabolism</t>
  </si>
  <si>
    <t>The claim may be used only for food which is at least a source of copper as referred to in the claim SOURCE OF [NAME OF VITAMIN/S] AND/OR [NAME OF MINERAL/S] as listed in the Annex to Regulation (EC) No 1924/2006</t>
  </si>
  <si>
    <t>Contribution to normal energy-yielding metabolism</t>
  </si>
  <si>
    <t>266, 1729</t>
  </si>
  <si>
    <t>Copper contributes to normal functioning of the nervous system</t>
  </si>
  <si>
    <t>Maintenance of the normal function of the nervous system</t>
  </si>
  <si>
    <t>267, 1723</t>
  </si>
  <si>
    <t>Copper contributes to normal hair pigmentation</t>
  </si>
  <si>
    <t>maintenance of skin and hair pigmentation</t>
  </si>
  <si>
    <t>268, 1724</t>
  </si>
  <si>
    <t>Copper contributes to normal iron transport in the body</t>
  </si>
  <si>
    <t>iron transport</t>
  </si>
  <si>
    <t>269, 270, 1727</t>
  </si>
  <si>
    <t>Copper contributes to normal skin pigmentation</t>
  </si>
  <si>
    <t>Copper contributes to the normal function of the immune system</t>
  </si>
  <si>
    <t>Maintenance of the normal function of the immune system</t>
  </si>
  <si>
    <t>264, 1725</t>
  </si>
  <si>
    <t>Copper contributes to the protection of cells from oxidative stress</t>
  </si>
  <si>
    <t>protection of DNA, proteins and lipids from oxidative damage</t>
  </si>
  <si>
    <t>263, 1726</t>
  </si>
  <si>
    <t>Creatine</t>
  </si>
  <si>
    <t>Creatine increases physical performance in successive bursts of short-term, high intensity exercise</t>
  </si>
  <si>
    <t>The claim may be used only for food which provides a daily intake of 3 g of creatine. In order to bear the claim information shall be given to the consumer that the beneficial effect is obtained with a daily intake of 3 g of creatine.       The claim may be used only for foods targeting adults performing high intensity exercise</t>
  </si>
  <si>
    <t>increase in physical performance during short-term, high intensity, repeated exercise bouts</t>
  </si>
  <si>
    <t>739, 1520, 1521, 1522, 1523, 1525, 1526, 1531, 1532, 1533, 1534, 1922, 1923, 1924</t>
  </si>
  <si>
    <t>Docosahexaenoic acid and Eicosapentaenoic acid (DHA/EPA)</t>
  </si>
  <si>
    <t>DHA and EPA contribute to the maintenance of normal blood pressure</t>
  </si>
  <si>
    <t>The claim may be used only for food which provides a daily intake of 3 g of EPA and DHA. In order to bear the claim, information shall be given to the consumer that the beneficial effect is obtained with a daily intake of 3 g of EPA and DHA. When the claim is used on food supplements and/or fortified foods information shall also be given to consumers not to exceed a supplemental daily intake of 5 g of EPA and DHA combined.       The claim shall not be used for foods targeting children.</t>
  </si>
  <si>
    <t>Maintenance of normal blood pressure</t>
  </si>
  <si>
    <t>502, 506, 516, 703, 1317, 1324</t>
  </si>
  <si>
    <t>DHA and EPA contribute to the maintenance of normal blood triglyceride levels</t>
  </si>
  <si>
    <t>The claim may be used only for food which provides a daily intake of 2 g of EPA and DHA. In order to bear the claim, information shall be given to the consumer that the beneficial effect is obtained with a daily intake of 2 g of EPA and DHA. When the claim is used on food supplements and/or fortified foods information shall also be given to consumers not to exceed a supplemental daily intake of 5 g of EPA and DHA combined.       The claim shall not be used for foods targeting children.</t>
  </si>
  <si>
    <t>Maintenance of normal (fasting) blood concentrations of triglycerides</t>
  </si>
  <si>
    <t>506, 517, 527, 538, 1317, 1324, 1325</t>
  </si>
  <si>
    <t>Docosahexaenoic acid (DHA)</t>
  </si>
  <si>
    <t>DHA contributes to maintenance of normal brain function</t>
  </si>
  <si>
    <t>The claim may be used only for food which contains at least 40 mg of DHA per 100 g and per 100 kcal. In order to bear the claim information shall be given to the consumer that the beneficial effect is obtained with a daily intake of 250 mg of DHA.</t>
  </si>
  <si>
    <t>maintenance of normal brain function</t>
  </si>
  <si>
    <t>497, 501, 510, 513, 519, 521, 534, 540, 565, 626, 631, 688, 689, 690, 704, 742, 1323, 1360, 3148, 3151, 4294</t>
  </si>
  <si>
    <t>DHA contributes to the maintenance of normal blood triglyceride levels</t>
  </si>
  <si>
    <t>The claim may be used only for food which provides a daily intake of 2 g of DHA and which contains DHA in combination with eicosapentaenoic acid (EPA). In order to bear the claim, information shall be given to the consumer that the beneficial effect is obtained with a daily intake of 2 g of DHA. When the claim is used on food supplements and/or fortified foods information shall also be given to consumers not to exceed a supplemental daily intake of 5 g of EPA and DHA combined.       The claim shall not be used for foods targeting children.</t>
  </si>
  <si>
    <t>533, 691, 3150</t>
  </si>
  <si>
    <t>DHA contributes to the maintenance of normal vision</t>
  </si>
  <si>
    <t>maintenance of normal vision</t>
  </si>
  <si>
    <t>508, 510, 513, 519, 529, 540, 627, 632, 688, 743, 2905, 3149, 4294</t>
  </si>
  <si>
    <t>Dried plums of 'prune' cultivars (&lt;em&gt;Prunus domestica&lt;/em&gt; L.)</t>
  </si>
  <si>
    <t>Dried plums/prunes contribute to normal bowel function</t>
  </si>
  <si>
    <t>The claim may be used only for food which provides a daily intake of 100 g of dried plums (prunes). In order to bear the claim, information shall be given to the consumer that the beneficial effect is obtained with a daily intake of 100 g of dried plums (prunes).</t>
  </si>
  <si>
    <t>Maintenance of normal bowel function</t>
  </si>
  <si>
    <t>Eicosapentaenoic acid and docosahexaenoic acid (EPA/DHA)</t>
  </si>
  <si>
    <t>EPA and DHA contribute to the normal function of the heart</t>
  </si>
  <si>
    <t>The claim may be used only for food which is at least a source of EPA and DHA as referred to in the claim SOURCE OF OMEGA 3 FATTY ACIDS as listed in the Annex to Regulation (EC) No 1924/2006. In order to bear the claim information shall be given to the consumer that the beneficial effect is obtained with a daily intake of 250 mg of EPA and DHA.</t>
  </si>
  <si>
    <t>maintenance of normal cardiac function</t>
  </si>
  <si>
    <t>504, 506, 510, 516, 527, 538, 688, 703, 1128, 1317, 1324, 1325, 1360</t>
  </si>
  <si>
    <t>Fluoride</t>
  </si>
  <si>
    <t>Fluoride contributes to the maintenance of tooth mineralisation</t>
  </si>
  <si>
    <t>The claim may be used only for food which is at least a source of fluoride as referred to in the claim SOURCE OF [NAME OF VITAMIN/S] AND/OR [NAME OF MINERAL/S] as listed in the Annex to Regulation (EC) No 1924/2006.</t>
  </si>
  <si>
    <t>maintenance of tooth mineralisation</t>
  </si>
  <si>
    <t>275, 276, 338, 4238</t>
  </si>
  <si>
    <t>Folate</t>
  </si>
  <si>
    <t>Folate contributes to maternal tissue growth during pregnancy</t>
  </si>
  <si>
    <t>The claim may be used only for food which is at least a source of folate as referred to in the claim SOURCE OF [NAME OF VITAMIN/S] AND/OR [NAME OF MINERAL/S] as listed in the Annex to Regulation (EC) No 1924/2006</t>
  </si>
  <si>
    <t>maternal tissue growth during pregnancy</t>
  </si>
  <si>
    <t>Folate contributes to normal amino acid synthesis</t>
  </si>
  <si>
    <t>The claim may be used only for food which is at least a source of folate as referred to in the claim SOURCE OF [NAME OF VITAMIN/S] AND/OR [NAME OF MINERAL/S] as listed in the Annex to Regulation (EC) No 1924/2006.</t>
  </si>
  <si>
    <t>contribution to normal amino acid synthesis</t>
  </si>
  <si>
    <t>195, 2881</t>
  </si>
  <si>
    <t>Folate contributes to normal blood formation</t>
  </si>
  <si>
    <t>blood formation</t>
  </si>
  <si>
    <t>Folate contributes to normal homocysteine metabolism</t>
  </si>
  <si>
    <t>homocysteine metabolism</t>
  </si>
  <si>
    <t>Folate contributes to normal psychological function</t>
  </si>
  <si>
    <t>81, 85, 86, 88</t>
  </si>
  <si>
    <t>Folate contributes to the normal function of the immune system</t>
  </si>
  <si>
    <t>function of the immune system</t>
  </si>
  <si>
    <t>Folate contributes to the reduction of tiredness and fatigue</t>
  </si>
  <si>
    <t>reduction of tiredness and fatigue</t>
  </si>
  <si>
    <t>Folate has a role in the process of cell division</t>
  </si>
  <si>
    <t>cell division</t>
  </si>
  <si>
    <t>193, 195, 2881</t>
  </si>
  <si>
    <t>Glucomannan (konjac mannan)</t>
  </si>
  <si>
    <t>Glucomannan contributes to the maintenance of normal blood cholesterol levels</t>
  </si>
  <si>
    <t>The claim may be used only for food which provides a daily intake of 4 g of glucomannan. In order to bear the claim information shall be given to the consumer that the beneficial effect is obtained with a daily intake of 4 g of glucomannan.       Warning of choking to be given for people with swallowing difficulties or when ingesting with inadequate fluid intake - advice on taking with plenty of water to ensure substance reaches stomach.</t>
  </si>
  <si>
    <t>836, 1560, 3100, 3217</t>
  </si>
  <si>
    <t>Glucomannan in the context of an energy restricted diet contributes to weight loss</t>
  </si>
  <si>
    <t>The claim may be used only for food which contains 1 g of glucomannan per quantified portion. In order to bear the claim information shall be given to the consumer that the beneficial effect is obtained with a daily intake of 3 g of glucomannan in three doses of 1 g each, together with 1-2 glasses of water, before meals and in the context of an energy-restricted diet.       Warning of choking to be given for people with swallowing difficulties or when ingesting with inadequate fluid intake - advice on taking with plenty of water to ensure substance reaches stomach.</t>
  </si>
  <si>
    <t>reduction of body weight</t>
  </si>
  <si>
    <t>854, 1556, 3725</t>
  </si>
  <si>
    <t>Guar Gum</t>
  </si>
  <si>
    <t>Guar gum contributes to the maintenance of normal blood cholesterol levels</t>
  </si>
  <si>
    <t>The claim may be used only for food which provides a daily intake of 10 g of guar gum. In order to bear the claim, information shall be given to the consumer that the beneficial effect is obtained with a daily intake of 10 g of guar gum.       Warning of choking to be given for people with swallowing difficulties or when ingesting with inadequate fluid intake - advice on taking with plenty of water to ensure substance reaches stomach.</t>
  </si>
  <si>
    <t>Maintenance of normal blood cholesterol concentrations</t>
  </si>
  <si>
    <t>Hydroxypropyl methylcellulose contributes to the maintenance of normal blood cholesterol levels</t>
  </si>
  <si>
    <t>The claim may be used only for food which provides a daily intake of 5 g of HPMC. In order to bear the claim information shall be given to the consumer that the beneficial effect is obtained with a daily intake of 5 g of HPMC.       Warning of choking to be given for people with swallowing difficulties or when ingesting with inadequate fluid intake - advice on taking with plenty of water to ensure substance reaches stomach.</t>
  </si>
  <si>
    <t>Iodine</t>
  </si>
  <si>
    <t>Iodine contributes to normal cognitive function</t>
  </si>
  <si>
    <t>The claim may be used only for food which is at least a source of iodine as referred to in the claim SOURCE OF [NAME OF VITAMIN/S] AND/OR [NAME OF MINERAL/S] as listed in the Annex to Regulation (EC) No 1924/2006.</t>
  </si>
  <si>
    <t>contribution to normal cognitive and neurological function</t>
  </si>
  <si>
    <t>Iodine contributes to normal energy-yielding metabolism</t>
  </si>
  <si>
    <t>contribution to normal energy-yielding metabolism</t>
  </si>
  <si>
    <t>274, 402</t>
  </si>
  <si>
    <t>Iodine contributes to normal functioning of the nervous system</t>
  </si>
  <si>
    <t>Iodine contributes to the maintenance of normal skin</t>
  </si>
  <si>
    <t>maintenance of skin</t>
  </si>
  <si>
    <t>Iodine contributes to the normal production of thyroid hormones and normal thyroid function</t>
  </si>
  <si>
    <t>contribution to normal thyroid function and production of thyroid hormones</t>
  </si>
  <si>
    <t>274, 1237</t>
  </si>
  <si>
    <t>Iron</t>
  </si>
  <si>
    <t>Iron contributes to normal cognitive function</t>
  </si>
  <si>
    <t>The claim may be used only for food which is at least a source of iron as referred to in the claim SOURCE OF [NAME OF VITAMIN/S] AND/OR [NAME OF MINERAL/S] as listed in the Annex to Regulation (EC) No 1924/2006.</t>
  </si>
  <si>
    <t>cognitive function</t>
  </si>
  <si>
    <t>Iron contributes to normal energy-yielding metabolism</t>
  </si>
  <si>
    <t>251, 255, 1589</t>
  </si>
  <si>
    <t>Iron contributes to normal formation of red blood cells and haemoglobin</t>
  </si>
  <si>
    <t>formation of red blood cells and haemoglobin</t>
  </si>
  <si>
    <t>249, 374, 1589, 2889</t>
  </si>
  <si>
    <t>Iron contributes to normal oxygen transport in the body</t>
  </si>
  <si>
    <t>oxygen transport</t>
  </si>
  <si>
    <t>250, 254, 255, 256</t>
  </si>
  <si>
    <t>Iron contributes to the normal function of the immune system</t>
  </si>
  <si>
    <t>252, 259</t>
  </si>
  <si>
    <t>Iron contributes to the reduction of tiredness and fatigue</t>
  </si>
  <si>
    <t>255, 374, 2889</t>
  </si>
  <si>
    <t>Iron has a role in the process of cell division</t>
  </si>
  <si>
    <t>Lactase enzyme</t>
  </si>
  <si>
    <t>Lactase enzyme improves lactose digestion in individuals who have difficulty digesting lactose</t>
  </si>
  <si>
    <t>The claim may be used only for food supplements, with a minimum dose of 4500 FCC (Food Chemicals Codex) units with instructions to the target population to consume with each lactose containing meal.       Information shall also be given to the target population that tolerance to lactose is variable and they should seek advice as to the role of this substance in their diet.</t>
  </si>
  <si>
    <t>breaking down lactose</t>
  </si>
  <si>
    <t>1697, 1818, 1974</t>
  </si>
  <si>
    <t>Lactulose</t>
  </si>
  <si>
    <t>Lactulose contributes to an acceleration of intestinal transit</t>
  </si>
  <si>
    <t>The claim may be used only for food which contains 10 g of lactulose in a single quantified portion. In order to bear the claim, information shall be given to the consumer that the beneficial effect is obtained with a single serving of 10 g of lactulose per day.</t>
  </si>
  <si>
    <t>reduction in intestinal transit time</t>
  </si>
  <si>
    <t>Linoleic acid</t>
  </si>
  <si>
    <t>Linoleic acid contributes to the maintenance of normal blood cholesterol levels</t>
  </si>
  <si>
    <t>The claim may be used only for a food which provides at least 1,5 g of linoleic acid (LA) per 100 g and per 100 kcal. 
Information shall be given to the consumer that the beneficial effect is obtained with a daily intake of 10 g of LA.</t>
  </si>
  <si>
    <t>489, 2899</t>
  </si>
  <si>
    <t>Live yoghurt cultures</t>
  </si>
  <si>
    <t>Live cultures in yoghurt or fermented milk improve lactose digestion of the product in individuals who have difficulty digesting lactose</t>
  </si>
  <si>
    <t>In order to bear the claim, Yoghurt or fermented milk should contain at least 10⁸  Colony Forming Units live starter microorganisms (Lactobacillus delbrueckii subsp. bulgaricus and Streptococcus thermophilus) per gram.</t>
  </si>
  <si>
    <t>improved lactose digestion</t>
  </si>
  <si>
    <t>1143, 2976</t>
  </si>
  <si>
    <t>Magnesium</t>
  </si>
  <si>
    <t>Magnesium contributes to a reduction of tiredness and fatigue</t>
  </si>
  <si>
    <t>The claim may be used only for food which is at least a source of magnesium as referred to in the claim SOURCE OF [NAME OF VITAMIN/S] AND/OR [NAME OF MINERAL/S] as listed in the Annex to Regulation (EC) No 1924/2006.</t>
  </si>
  <si>
    <t>Reduction of tiredness and fatigue</t>
  </si>
  <si>
    <t>Magnesium contributes to electrolyte balance</t>
  </si>
  <si>
    <t>electrolyte balance</t>
  </si>
  <si>
    <t>Magnesium contributes to normal energy-yielding metabolism</t>
  </si>
  <si>
    <t>240, 247, 248</t>
  </si>
  <si>
    <t>Magnesium contributes to normal functioning of the nervous system</t>
  </si>
  <si>
    <t>neurotransmission and muscle contraction including heart muscle</t>
  </si>
  <si>
    <t>Magnesium contributes to normal muscle function</t>
  </si>
  <si>
    <t>241, 380, 3083</t>
  </si>
  <si>
    <t>Magnesium contributes to normal protein synthesis</t>
  </si>
  <si>
    <t>protein synthesis</t>
  </si>
  <si>
    <t>Magnesium contributes to normal psychological function</t>
  </si>
  <si>
    <t>Contribution to normal psychological functions</t>
  </si>
  <si>
    <t>245, 246</t>
  </si>
  <si>
    <t>Magnesium contributes to the maintenance of normal bones</t>
  </si>
  <si>
    <t>maintenance of bones</t>
  </si>
  <si>
    <t>Magnesium contributes to the maintenance of normal teeth</t>
  </si>
  <si>
    <t>maintenance of teeth</t>
  </si>
  <si>
    <t>Magnesium has a role in the process of cell division</t>
  </si>
  <si>
    <t>The claim may be used only for food which is at least a source of magnesium as referred to in the claim SOURCE OF [NAME OF VITAMIN/S] AND/OR [NAME OF MINERAL/S] as listed in the Annex to Regulation (EC) No 1924/2006</t>
  </si>
  <si>
    <t>Manganese</t>
  </si>
  <si>
    <t>Manganese contributes to normal energy-yielding metabolism</t>
  </si>
  <si>
    <t>The claim may be used only for food which is at least a source of manganese as referred to in the claim SOURCE OF [NAME OF VITAMIN/S] AND/OR [NAME OF MINERAL/S] as listed in the Annex to Regulation (EC) No 1924/2006.</t>
  </si>
  <si>
    <t>311, 405</t>
  </si>
  <si>
    <t>Manganese contributes to the maintenance of normal bones</t>
  </si>
  <si>
    <t>Manganese contributes to the normal formation of connective tissue</t>
  </si>
  <si>
    <t>contribution to normal formation of connective tissue</t>
  </si>
  <si>
    <t>Manganese contributes to the protection of cells from oxidative stress</t>
  </si>
  <si>
    <t>metabolism of fatty acids</t>
  </si>
  <si>
    <t>Meat or fish</t>
  </si>
  <si>
    <t>Meat or fish contributes to the improvement of iron absorption when eaten with other foods containing iron</t>
  </si>
  <si>
    <t>The claim may be used only for food which contains at least 50 g of meat or fish in a single quantified portion. In order to bear the claim information shall be given to the consumer that the beneficial effect is obtained by consuming 50 g of meat or fish together with food(s) containing non-haem iron.</t>
  </si>
  <si>
    <t>improvement of non-haem iron absorption</t>
  </si>
  <si>
    <t>Melatonin</t>
  </si>
  <si>
    <t>Melatonin contributes to the alleviation of subjective feelings of jet lag</t>
  </si>
  <si>
    <t>The claim may be used only for food which contains at least 0,5 mg of melatonin per quantified portion. In order to bear the claim, information shall be given to the consumer that the beneficial effect is obtained with a minimum intake of 0,5 mg to be taken close to bedtime on the first day of travel and on the following few days after arrival at the destination.</t>
  </si>
  <si>
    <t>Alleviation of subjective feelings of jet lag</t>
  </si>
  <si>
    <t>Melatonin contributes to the reduction of time taken to fall asleep</t>
  </si>
  <si>
    <t>The claim may be used only for food which contains 1 mg of melatonin per quantified portion. In order to bear the claim, information shall be given to the consumer that the beneficial effect is obtained by consuming 1 mg of melatonin close to bedtime.</t>
  </si>
  <si>
    <t>reduction of sleep onset latency</t>
  </si>
  <si>
    <t>1698, 1780, 4080</t>
  </si>
  <si>
    <t>Molybdenum</t>
  </si>
  <si>
    <t>Molybdenum contributes to normal sulphur amino acid metabolism</t>
  </si>
  <si>
    <t>The claim may be used only for food which is at least a source of molybdenum as referred to in the claim SOURCE OF [NAME OF VITAMIN/S] AND/OR [NAME OF MINERAL/S] as listed in the Annex to Regulation (EC) No 1924/2006.</t>
  </si>
  <si>
    <t>contribution to normal amino acid metabolism</t>
  </si>
  <si>
    <t>Monascus purpureous (red yeast rice)</t>
  </si>
  <si>
    <t>Monacolin K from red yeast rice contributes to the maintenance of normal blood cholesterol levels</t>
  </si>
  <si>
    <t>The claim may be used only for food which provides a daily intake of 10 mg of monacolin K from red yeast rice. In order to bear the claim, information shall be given to the consumer that the beneficial effect is obtained with a daily intake of 10 mg of monacolin K from fermented red yeast rice preparations.</t>
  </si>
  <si>
    <t>1648, 1700</t>
  </si>
  <si>
    <t>Niacin</t>
  </si>
  <si>
    <t>Niacin contributes to normal energy-yielding metabolism</t>
  </si>
  <si>
    <t>The claim may be used only for food which is at least a source of niacin as referred to in the claim SOURCE OF [NAME OF VITAMIN/S] AND/OR [NAME OF MINERAL/S] as listed in the Annex to Regulation (EC) No 1924/2006.</t>
  </si>
  <si>
    <t>43, 49, 51, 54</t>
  </si>
  <si>
    <t>Niacin contributes to normal functioning of the nervous system</t>
  </si>
  <si>
    <t>44, 53</t>
  </si>
  <si>
    <t>Niacin contributes to normal psychological function</t>
  </si>
  <si>
    <t>Niacin contributes to the maintenance of normal mucous membranes</t>
  </si>
  <si>
    <t>45, 52, 4700</t>
  </si>
  <si>
    <t>Niacin contributes to the maintenance of normal skin</t>
  </si>
  <si>
    <t>45, 48, 50, 52, 4700</t>
  </si>
  <si>
    <t>Niacin contributes to the reduction of tiredness and fatigue</t>
  </si>
  <si>
    <t>Oat grain fibre</t>
  </si>
  <si>
    <t>Oat grain fibre contributes to an increase in faecal bulk</t>
  </si>
  <si>
    <t>Olive oil polyphenols</t>
  </si>
  <si>
    <t>Olive oil polyphenols contribute to the protection of blood lipids from oxidative stress</t>
  </si>
  <si>
    <t>The claim may be used only for olive oil which contains at least 5 mg of hydroxytyrosol and its derivatives (e.g. oleuropein complex and tyrosol) per 20 g of olive oil. In order to bear the claim information shall be given to the consumer that the beneficial effect is obtained with a daily intake of 20 g of olive oil.</t>
  </si>
  <si>
    <t>protection of LDL particles from oxidative damage</t>
  </si>
  <si>
    <t>1333, 1638, 1639, 1696, 2865</t>
  </si>
  <si>
    <t>Pantothenic acid</t>
  </si>
  <si>
    <t>Pantothenic acid contributes to normal energy-yielding metabolism</t>
  </si>
  <si>
    <t>The claim may be used only for food which is at least a source of pantothenic acid as referred to in the claim SOURCE OF [NAME OF VITAMIN/S] AND/OR [NAME OF MINERAL/S] as listed in the Annex to Regulation (EC) No 1924/2006.</t>
  </si>
  <si>
    <t>56, 59, 60, 64, 171, 172, 208</t>
  </si>
  <si>
    <t>Pantothenic acid contributes to normal mental performance</t>
  </si>
  <si>
    <t>mental performance</t>
  </si>
  <si>
    <t>57, 58</t>
  </si>
  <si>
    <t>Pantothenic acid contributes to normal synthesis and metabolism of steroid hormones, vitamin D and some neurotransmitters</t>
  </si>
  <si>
    <t>synthesis and metabolism of steroid hormones, vitamin D and some neurotransmitters</t>
  </si>
  <si>
    <t>Pantothenic acid contributes to the reduction of tiredness and fatigue</t>
  </si>
  <si>
    <t>Pectins contribute to the maintenance of normal blood cholesterol levels</t>
  </si>
  <si>
    <t>The claim may be used only for food which provides a daily intake of 6 g of pectins. In order to bear the claim information shall be given to the consumer that the beneficial effect is obtained with a daily intake of 6 g of pectins.       Warning of choking to be given for people with swallowing difficulties or when ingesting with inadequate fluid intake - advice on taking with plenty of water to ensure substance reaches stomach.</t>
  </si>
  <si>
    <t>818, 4236</t>
  </si>
  <si>
    <t>Phosphorus</t>
  </si>
  <si>
    <t>Phosphorus contributes to normal energy-yielding metabolism</t>
  </si>
  <si>
    <t>The claim may be used only for food which is at least a source of phosphorus as referred to in the claim SOURCE OF [NAME OF VITAMIN/S] AND/OR [NAME OF MINERAL/S] as listed in the Annex to Regulation (EC) No 1924/2006.</t>
  </si>
  <si>
    <t>329, 373</t>
  </si>
  <si>
    <t>Phosphorus contributes to normal function of cell membranes</t>
  </si>
  <si>
    <t>function of cell membranes</t>
  </si>
  <si>
    <t>Phosphorus contributes to the maintenance of normal bones</t>
  </si>
  <si>
    <t>maintenance of bone and teeth</t>
  </si>
  <si>
    <t>324, 327</t>
  </si>
  <si>
    <t>Phosphorus contributes to the maintenance of normal teeth</t>
  </si>
  <si>
    <t>Plant sterols and plant stanols</t>
  </si>
  <si>
    <t>Plant sterols/stanols contribute to the maintenance of normal blood cholesterol levels</t>
  </si>
  <si>
    <t>In order to bear the claim information shall be given to the consumer that the beneficial effect is obtained with a daily intake of at least 0.8 g of plant sterols/stanols.</t>
  </si>
  <si>
    <t>549, 550, 567, 568, 713, 1234, 1235, 1466, 1634, 1984, 2909, 3140</t>
  </si>
  <si>
    <t>Potassium</t>
  </si>
  <si>
    <t>Potassium contributes to normal functioning of the nervous system</t>
  </si>
  <si>
    <t>The claim may be used only for food which is at least a source of potassium as referred to in the claim SOURCE OF [NAME OF VITAMIN/S] AND/OR [NAME OF MINERAL/S] as listed in the Annex to Regulation (EC) No 1924/2006.</t>
  </si>
  <si>
    <t>Muscular and neurological function</t>
  </si>
  <si>
    <t>Potassium contributes to normal muscle function</t>
  </si>
  <si>
    <t>Potassium contributes to the maintenance of normal blood pressure</t>
  </si>
  <si>
    <t>Blood pressure</t>
  </si>
  <si>
    <t>Protein</t>
  </si>
  <si>
    <t>Protein contributes to a growth in muscle mass</t>
  </si>
  <si>
    <t>The claim may be used only for food which is at least a source of protein as referred to in the claim SOURCE OF PROTEIN as listed in the Annex to Regulation (EC) No 1924/2006.</t>
  </si>
  <si>
    <t>growth or maintenance of muscle mass</t>
  </si>
  <si>
    <t>415, 417, 593, 594, 595, 715, 1398</t>
  </si>
  <si>
    <t>Protein contributes to the maintenance of muscle mass</t>
  </si>
  <si>
    <t>Protein contributes to the maintenance of normal bones</t>
  </si>
  <si>
    <t>maintenance of normal bones</t>
  </si>
  <si>
    <t>416, 4704</t>
  </si>
  <si>
    <t>Foods with a low or reduced content of saturated fatty acids</t>
  </si>
  <si>
    <t>Reducing consumption of saturated fat contributes to the maintenance of normal blood cholesterol levels</t>
  </si>
  <si>
    <t>The claim may be used only for food which is at least low in saturated fatty acids, as referred to in the claim LOW SATURATED FAT 
or reduced in saturated fatty acids as referred to in the claim
REDUCED [NAME OF NUTRIENT] as listed in the Annex to Regulation (EC) No 1924/2006.</t>
  </si>
  <si>
    <t>620, 671, 4332</t>
  </si>
  <si>
    <t>Foods with a low or reduced content of sodium</t>
  </si>
  <si>
    <t>Reducing consumption of sodium contributes to the maintenance of normal blood pressure</t>
  </si>
  <si>
    <t>The claim may be used only for food which is at least low in sodium/salt as referred to in the claim LOW SODIUM/SALT
or reduced in sodium/salt as referred to in the claim
REDUCED [NAME OF NUTRIENT] as listed in the Annex to Regulation (EC) No 1924/2006.</t>
  </si>
  <si>
    <t>maintenance of normal blood pressure</t>
  </si>
  <si>
    <t>336, 705, 1148, 1178, 1185, 1420</t>
  </si>
  <si>
    <t>Resistant starch</t>
  </si>
  <si>
    <t>Replacing digestible starches with resistant starch in a meal contributes to a reduction in the blood glucose rise after that meal.</t>
  </si>
  <si>
    <t>The claim may be used only for food in which digestible starch has been replaced by resistant starch so that the final content of resistant starch is at least 14 % of total starch.</t>
  </si>
  <si>
    <t>Oleic acid</t>
  </si>
  <si>
    <t>Replacing saturated fats in the diet with unsaturated fats contributes to the maintenance of normal blood cholesterol levels. Oleic acid is an unsaturated fat.</t>
  </si>
  <si>
    <t>The claim may be used only for food which is high in unsaturated fatty acids, as referred to in the claim HIGH UNSATURATED FAT as listed in the Annex to Regulation (EC) No 1924/2006.</t>
  </si>
  <si>
    <t>673, 728, 729, 1302, 4334</t>
  </si>
  <si>
    <t>Monounsaturated and/or polyunsaturated fatty acids</t>
  </si>
  <si>
    <t>Replacing saturated fats with unsaturated fats in the diet contributes to the maintenance of normal blood cholesterol levels [MUFA and PUFA are unsaturated fats]</t>
  </si>
  <si>
    <t>Replacement of mixtures of saturated fatty acids (SFAs) as present in foods or diets with mixtures of polyunsaturated fatty acids (PUFAs) and maintenance of normal blood LDL-cholesterol concentrations</t>
  </si>
  <si>
    <t>621, 674, 1190, 1203, 2906, 2910, 3065, 4335</t>
  </si>
  <si>
    <t>Riboflavin (Vitamin B2)</t>
  </si>
  <si>
    <t>Riboflavin contributes to normal energy-yielding metabolism</t>
  </si>
  <si>
    <t>The claim may be used only for food which is at least a source of riboflavin as referred to in the claim SOURCE OF [NAME OF VITAMIN/S] AND/OR [NAME OF MINERAL/S] as listed in the Annex to Regulation (EC) No 1924/2006.</t>
  </si>
  <si>
    <t>29, 35, 36, 42</t>
  </si>
  <si>
    <t>Riboflavin contributes to normal functioning of the nervous system</t>
  </si>
  <si>
    <t>maintenance of the normal functon of the nervous system</t>
  </si>
  <si>
    <t>Riboflavin contributes to the maintenance of normal mucous membranes</t>
  </si>
  <si>
    <t>Riboflavin contributes to the maintenance of normal red blood cells</t>
  </si>
  <si>
    <t>maintenance of normal red blood cells</t>
  </si>
  <si>
    <t>Riboflavin contributes to the maintenance of normal skin</t>
  </si>
  <si>
    <t>31, 33</t>
  </si>
  <si>
    <t>Riboflavin contributes to the maintenance of normal vision</t>
  </si>
  <si>
    <t>Riboflavin contributes to the normal metabolism of iron</t>
  </si>
  <si>
    <t>contribution to normal metabolism of iron</t>
  </si>
  <si>
    <t>30, 37</t>
  </si>
  <si>
    <t>Riboflavin contributes to the protection of cells from oxidative stress</t>
  </si>
  <si>
    <t>Riboflavin contributes to the reduction of tiredness and fatigue</t>
  </si>
  <si>
    <t>Rye fibre</t>
  </si>
  <si>
    <t>Rye fibre contributes to normal bowel function</t>
  </si>
  <si>
    <t>changes in bowel function</t>
  </si>
  <si>
    <t>Selenium</t>
  </si>
  <si>
    <t>Selenium contributes to normal spermatogenesis</t>
  </si>
  <si>
    <t>The claim may be used only for food which is at least a source of selenium as referred to in the claim SOURCE OF [NAME OF VITAMIN/S] AND/OR [NAME OF MINERAL/S] as listed in the Annex to Regulation (EC) No 1924/2006.</t>
  </si>
  <si>
    <t>spermatogenesis</t>
  </si>
  <si>
    <t>Selenium contributes to the maintenance of normal hair</t>
  </si>
  <si>
    <t>Selenium contributes to the maintenance of normal nails</t>
  </si>
  <si>
    <t>maintenance of normal nails</t>
  </si>
  <si>
    <t>Selenium contributes to the normal function of the immune system</t>
  </si>
  <si>
    <t>maintenance of the normal function of the immune system</t>
  </si>
  <si>
    <t>278, 1750</t>
  </si>
  <si>
    <t>Selenium contributes to the normal thyroid function</t>
  </si>
  <si>
    <t>thyroid function</t>
  </si>
  <si>
    <t>279, 282, 286, 410, 1289, 1290, 1291, 1292, 1293</t>
  </si>
  <si>
    <t>Selenium contributes to the protection of cells from oxidative stress</t>
  </si>
  <si>
    <t>277, 283, 286, 410, 1289, 1290, 1291, 1292, 1293, 1751</t>
  </si>
  <si>
    <t>Meal replacement for weight control</t>
  </si>
  <si>
    <t>Substituting one daily meal of an energy restricted diet with a meal replacement contributes to the maintenance of weight after weight loss</t>
  </si>
  <si>
    <t>In order to bear the claim, a food should comply with the following requirements:
1. Energy content
The energy content shall not be less than 200 kcal (840 kJ) and shall not exceed 250 kcal (1046 KJ) per meal.*
2. Fat content and composition
The energy derived from fat shall not exceed 30% of total available energy content of the product.
The linoleic acid (in the form of glycerides) shall not be less than 1 g.
3. Protein content and composition
The protein contained in the food shall provide not less than 25 % and not more than 50% of the total energy content of the product.
The chemical index of protein shall be equal to that set by the World Health Organization in ‘Energy and protein requirements’. Report of a Joint WHO/FAO/UNU Meeting. Geneva: World Health Organisation, 1985 (WHO Technical Report Series, 724): 
Amino acid requirement pattern (g/100g protein)
Cystine + methionine 1,7
Histidine 1,6
Isoleucine 1,3
Leucine 1,9
Lysine 1,6
Phenylalanine + tyrosine 1,9
Threonine 0,9
Tryptophan 0,5
Valine 1,3
The ‘chemical index’ shall mean the lowest of the ratios between the quantity of each essential amino acid of the test protein in and the quantity of each corresponding amino acid of the reference protein. 
If the chemical index is lower than 100 % of the reference protein, the minimum protein levels shall be correspondingly increased. In any case the chemical index of the protein shall at least be equal to 80 % of that of the reference protein. 
In all cases, the addition of amino acids is permitted solely for the purpose of improving the nutritional value of the proteins and only in the proportions necessary for that purpose.
4. Vitamins and minerals
The food shall provide at least 30% of the amounts of the nutrient reference values of vitamins and minerals per meal as laid down in Annex XIII to Regulation (EU) No 1169/2011. This requirement does not apply to fluoride, chromium, chloride and molybdenum. The amount of sodium per meal provided by the food shall be at least 172,5 mg. The amount of potassium per meal provided by the food shall be at least 500 mg.**
In order to bear the claim, information shall be provided to the consumer on the importance of maintaining an adequate daily fluid intake and on the fact that the products are useful for the intended use only as part of an energy-restricted diet and that other foodstuffs should be a necessary part of such diet.</t>
  </si>
  <si>
    <t>Maintenance of body weight after weight loss</t>
  </si>
  <si>
    <t>Commission Regulation (EU) 432/2012 of 16/05/2012 Amended by  Commission Regulation (EC) 2016/1413 of 24/08/2016</t>
  </si>
  <si>
    <t>Substituting two daily meals of an energy restricted diet with meal replacements contributes to weight loss</t>
  </si>
  <si>
    <t>In order to bear the claim, a food should comply with the following requirements:
1. Energy content
The energy content shall not be less than 200 kcal (840 kJ) and shall not exceed 250 kcal (1046 KJ) per meal.*
2. Fat content and composition
The energy derived from fat shall not exceed 30% of total available energy content of the product.
The linoleic acid (in the form of glycerides) shall not be less than 1 g.
3. Protein content and composition
The protein contained in the food shall provide not less than 25 % and not more than 50% of the total energy content of the product.
The chemical index of protein shall be equal to that set by the World Health Organization in ‘Energy and protein requirements’. Report of a Joint WHO/FAO/UNU Meeting. Geneva: World Health Organisation, 1985 (WHO Technical Report Series, 724):
Amino acid requirement pattern (g/100g protein)
Cystine + methionine 1,7
Histidine 1,6
Isoleucine 1,3
Leucine 1,9
Lysine 1,6
Phenylalanine + tyrosine 1,9
Threonine 0,9
Tryptophan 0,5
Valine 1,3
The ‘chemical index’ shall mean the lowest of the ratios between the quantity of each essential amino acid of the test protein in and the quantity of each corresponding amino acid of the reference protein. 
If the chemical index is lower than 100 % of the reference protein, the minimum protein levels shall be correspondingly increased. In any case the chemical index of the protein shall at least be equal to 80 % of that of the reference protein. 
In all cases, the addition of amino acids is permitted solely for the purpose of improving the nutritional value of the proteins, and only in the proportions necessary for that purpose.
4. Vitamins and minerals
The food shall provide at least 30% of the amounts of the nutrient reference values of vitamins and minerals per meal as laid down Annex XIII to Regulation (EU) No 1169/2011. This requirement does not apply to fluoride, chromium, chloride and molybdenum. The amount of sodium per meal provided by the food shall be at least 172,5 mg. The amount of potassium per meal provided by the food shall be at least 500 mg.**</t>
  </si>
  <si>
    <t>Reduction in body weight</t>
  </si>
  <si>
    <t>Sugar-free chewing gum</t>
  </si>
  <si>
    <t>Sugar-free chewing gum contributes to the maintenance of tooth mineralization</t>
  </si>
  <si>
    <t>The claim may be used only for chewing gum which complies with the conditions of use for the nutrition claim SUGARS FREE as listed in the Annex to Regulation (EC) No 1924/2006.
Information shall be given to the consumer that the beneficial effect is obtained with chewing, for at least 20 minutes, after eating or drinking.</t>
  </si>
  <si>
    <t>486, 562, 1151, 1154, 1181</t>
  </si>
  <si>
    <t>Sugar-free chewing gum contributes to the neutralisation of plaque acids</t>
  </si>
  <si>
    <t>plaque acid neutralisation</t>
  </si>
  <si>
    <t>485, 1150</t>
  </si>
  <si>
    <t>Sugar-free chewing gum contributes to the reduction of oral dryness</t>
  </si>
  <si>
    <t>The claim may be used only for chewing gum which complies with the conditions of use for the nutrition claim SUGARS FREE as listed in the Annex to Regulation (EC) No 1924/2006.
Information shall be given to the consumer that the beneficial effect is obtained with use of the chewing gum whenever the mouth feels dry</t>
  </si>
  <si>
    <t>reduction of oral dryness</t>
  </si>
  <si>
    <t>Sugar-free chewing gum with carbamide</t>
  </si>
  <si>
    <t>Sugar-free chewing gum with carbamide neutralises plaque acids more effectively than sugar-free chewing gums without carbamide</t>
  </si>
  <si>
    <t>The claim may be used only for chewing gum which complies with the conditions of use for the nutrition claim SUGARS FREE as listed in the Annex to Regulation (EC) No 1924/2006.
In order to bear the claim each piece of sugar-free chewing gum should contain at least 20 mg carbamide. Information shall be given to the consumer that gum should be chewed for at least 20 minutes after eating or drinking.</t>
  </si>
  <si>
    <t>Thiamine</t>
  </si>
  <si>
    <t>Thiamine contributes to normal energy-yielding metabolism</t>
  </si>
  <si>
    <t>The claim may be used only for food which is at least a source of thiamine as referred to in the claim SOURCE OF [NAME OF VITAMIN/S] AND/OR [NAME OF MINERAL/S] as listed in the Annex to Regulation (EC) No 1924/2006.</t>
  </si>
  <si>
    <t>21, 24, 28</t>
  </si>
  <si>
    <t>Thiamine contributes to normal functioning of the nervous system</t>
  </si>
  <si>
    <t>22, 27</t>
  </si>
  <si>
    <t>Thiamine contributes to normal psychological function</t>
  </si>
  <si>
    <t>Thiamine contributes to the normal function of the heart</t>
  </si>
  <si>
    <t>cardiac function</t>
  </si>
  <si>
    <t>Vitamin A</t>
  </si>
  <si>
    <t>Vitamin A contributes to normal iron metabolism</t>
  </si>
  <si>
    <t>The claim may be used only for food which is at least a source of vitamin A as referred to in the claim SOURCE OF [NAME OF VITAMIN/S] AND/OR [NAME OF MINERAL/S] as listed in the Annex to Regulation (EC) No 1924/2006.</t>
  </si>
  <si>
    <t>metabolism of iron</t>
  </si>
  <si>
    <t>Vitamin A contributes to the maintenance of normal mucous membranes</t>
  </si>
  <si>
    <t>15, 4702</t>
  </si>
  <si>
    <t>Vitamin A contributes to the maintenance of normal skin</t>
  </si>
  <si>
    <t>15, 17, 4660, 4702</t>
  </si>
  <si>
    <t>Vitamin A contributes to the maintenance of normal vision</t>
  </si>
  <si>
    <t>16, 4239, 4701</t>
  </si>
  <si>
    <t>Vitamin A contributes to the normal function of the immune system</t>
  </si>
  <si>
    <t>14, 200, 1462</t>
  </si>
  <si>
    <t>Vitamin A has a role in the process of cell specialisation</t>
  </si>
  <si>
    <t>cell differentiation</t>
  </si>
  <si>
    <t>Vitamin B12</t>
  </si>
  <si>
    <t>Vitamin B12 contributes to normal energy-yielding metabolism</t>
  </si>
  <si>
    <t>The claim may be used only for food which is at least a source of vitamin B12 as referred to in the claim SOURCE OF [NAME OF VITAMIN/S] AND/OR [NAME OF MINERAL/S] as listed in the Annex to Regulation (EC) No 1924/2006.</t>
  </si>
  <si>
    <t>99, 190</t>
  </si>
  <si>
    <t>Vitamin B12 contributes to normal functioning of the nervous system</t>
  </si>
  <si>
    <t>contribution to neurological and psychological function</t>
  </si>
  <si>
    <t>95, 97, 98, 100, 102, 109</t>
  </si>
  <si>
    <t>Vitamin B12 contributes to normal homocysteine metabolism</t>
  </si>
  <si>
    <t>96, 103, 106</t>
  </si>
  <si>
    <t>Vitamin B12 contributes to normal psychological function</t>
  </si>
  <si>
    <t>Vitamin B12 contributes to normal red blood cell formation</t>
  </si>
  <si>
    <t>red blood cell formation</t>
  </si>
  <si>
    <t>92, 101</t>
  </si>
  <si>
    <t>Vitamin B12 contributes to the normal function of the immune system</t>
  </si>
  <si>
    <t>Vitamin B12 contributes to the reduction of tiredness and fatigue</t>
  </si>
  <si>
    <t>Vitamin B12 has a role in the process of cell division</t>
  </si>
  <si>
    <t>93, 212</t>
  </si>
  <si>
    <t>Vitamin B6</t>
  </si>
  <si>
    <t>Vitamin B6 contributes to normal cysteine synthesis</t>
  </si>
  <si>
    <t>The claim may be used only for food which is at least a source of vitamin B6 as referred to in the claim SOURCE OF [NAME OF VITAMIN/S] AND/OR [NAME OF MINERAL/S] as listed in the Annex to Regulation (EC) No 1924/2006.</t>
  </si>
  <si>
    <t>contribution to normal cysteine synthesis</t>
  </si>
  <si>
    <t>Vitamin B6 contributes to normal energy-yielding metabolism</t>
  </si>
  <si>
    <t>75, 214</t>
  </si>
  <si>
    <t>Vitamin B6 contributes to normal functioning of the nervous system</t>
  </si>
  <si>
    <t>Vitamin B6 contributes to normal homocysteine metabolism</t>
  </si>
  <si>
    <t>73, 76, 199</t>
  </si>
  <si>
    <t>Vitamin B6 contributes to normal protein and glycogen metabolism</t>
  </si>
  <si>
    <t>protein and glycogen metabolism</t>
  </si>
  <si>
    <t>65, 70, 71</t>
  </si>
  <si>
    <t>Vitamin B6 contributes to normal psychological function</t>
  </si>
  <si>
    <t>Vitamin B6 contributes to normal red blood cell formation</t>
  </si>
  <si>
    <t>67, 72, 186</t>
  </si>
  <si>
    <t>Vitamin B6 contributes to the normal function of the immune system</t>
  </si>
  <si>
    <t>Vitamin B6 contributes to the reduction of tiredness and fatigue</t>
  </si>
  <si>
    <t>Vitamin B6 contributes to the regulation of hormonal activity</t>
  </si>
  <si>
    <t>regulation of hormonal activity</t>
  </si>
  <si>
    <t>Vitamin C</t>
  </si>
  <si>
    <t>Vitamin C contributes to maintain the normal function of the immune system during and after intense physical exercise</t>
  </si>
  <si>
    <t>The claim may be used only for food which provides a daily intake of 200 mg vitamin C. In order to bear the claim information shall be given to the consumer that the beneficial effect is obtained with a daily intake of 200 mg in addition to the recommended daily intake of vitamin C.</t>
  </si>
  <si>
    <t>function of the immune system during and after extreme physical exercise</t>
  </si>
  <si>
    <t>Vitamin C contributes to normal collagen formation for the normal function of blood vessels</t>
  </si>
  <si>
    <t>The claim may be used only for food which is at least a source of vitamin C as referred to in the claim SOURCE OF [NAME OF VITAMIN/S] AND/OR [NAME OF MINERAL/S] as listed in the Annex to Regulation (EC) No 1924/2006.</t>
  </si>
  <si>
    <t>collagen formation</t>
  </si>
  <si>
    <t>130, 131, 149</t>
  </si>
  <si>
    <t>Vitamin C contributes to normal collagen formation for the normal function of bones</t>
  </si>
  <si>
    <t>131, 149</t>
  </si>
  <si>
    <t>Vitamin C contributes to normal collagen formation for the normal function of cartilage</t>
  </si>
  <si>
    <t>Vitamin C contributes to normal collagen formation for the normal function of gums</t>
  </si>
  <si>
    <t>131, 136, 149</t>
  </si>
  <si>
    <t>Vitamin C contributes to normal collagen formation for the normal function of skin</t>
  </si>
  <si>
    <t>131, 137, 149</t>
  </si>
  <si>
    <t>Vitamin C contributes to normal collagen formation for the normal function of teeth</t>
  </si>
  <si>
    <t>Vitamin C contributes to normal energy-yielding metabolism</t>
  </si>
  <si>
    <t>135, 2334, 3196</t>
  </si>
  <si>
    <t>Vitamin C contributes to normal functioning of the nervous system</t>
  </si>
  <si>
    <t>Vitamin C contributes to normal psychological function</t>
  </si>
  <si>
    <t>Vitamin C contributes to the normal function of the immune system</t>
  </si>
  <si>
    <t>134, 4321</t>
  </si>
  <si>
    <t>Vitamin C contributes to the protection of cells from oxidative stress</t>
  </si>
  <si>
    <t>The claim may be used only for food which is at least a source of vitamin C as referred to in the claim SOURCE OF [NAME OF VITAMIN/S] AND/OR [NAME OF MINERAL/S] as listed in the Annex to Regulation (EC) No 1924/2006</t>
  </si>
  <si>
    <t>129, 138, 143, 148, 3331</t>
  </si>
  <si>
    <t>Vitamin C contributes to the reduction of tiredness and fatigue</t>
  </si>
  <si>
    <t>139, 2622</t>
  </si>
  <si>
    <t>Vitamin C contributes to the regeneration of the reduced form of vitamin E</t>
  </si>
  <si>
    <t>regeneration of the reduced form of vitamin E</t>
  </si>
  <si>
    <t>Vitamin C increases iron absorption</t>
  </si>
  <si>
    <t>non-haem iron absorption</t>
  </si>
  <si>
    <t>132, 147</t>
  </si>
  <si>
    <t>Vitamin D</t>
  </si>
  <si>
    <t>Vitamin D contributes to normal absorption/utilisation of calcium and phosphorus</t>
  </si>
  <si>
    <t>The claim may be used only for food which is at least a source of vitamin D as referred to in the claim SOURCE OF [NAME OF VITAMIN/S] AND/OR [NAME OF MINERAL/S] as listed in the Annex to Regulation (EC) No 1924/2006.</t>
  </si>
  <si>
    <t>absorption and utilisation of calcium and phosphorus and maintenance of normal blood calcium concentrations</t>
  </si>
  <si>
    <t>152, 157, 215</t>
  </si>
  <si>
    <t>Vitamin D contributes to normal blood calcium levels</t>
  </si>
  <si>
    <t>Vitamin D contributes to the maintenance of normal bones</t>
  </si>
  <si>
    <t>maintenance of bones and teeth</t>
  </si>
  <si>
    <t>150, 151, 158, 350</t>
  </si>
  <si>
    <t>Vitamin D contributes to the maintenance of normal muscle function</t>
  </si>
  <si>
    <t>Normal muscle function</t>
  </si>
  <si>
    <t>Vitamin D contributes to the maintenance of normal teeth</t>
  </si>
  <si>
    <t>151, 158</t>
  </si>
  <si>
    <t>Vitamin D contributes to the normal function of the immune system</t>
  </si>
  <si>
    <t>Normal function of immune system and inflammation response</t>
  </si>
  <si>
    <t>154, 159</t>
  </si>
  <si>
    <t>Vitamin D has a role in the process of cell division</t>
  </si>
  <si>
    <t>Vitamin E</t>
  </si>
  <si>
    <t>Vitamin E contributes to the protection of cells from oxidative stress</t>
  </si>
  <si>
    <t>The claim may be used only for food which is at least a source of vitamin E as referred to in the claim SOURCE OF [NAME OF VITAMIN/S] AND/OR [NAME OF MINERAL/S] as listed in the Annex to Regulation (EC) No 1924/2006.</t>
  </si>
  <si>
    <t>160, 162, 1947</t>
  </si>
  <si>
    <t>Vitamin K</t>
  </si>
  <si>
    <t>Vitamin K contributes to normal blood clotting</t>
  </si>
  <si>
    <t>The claim may be used only for food which is at least a source of vitamin K as referred to in the claim SOURCE OF [NAME OF VITAMIN/S] AND/OR [NAME OF MINERAL/S] as listed in the Annex to Regulation (EC) No 1924/2006.</t>
  </si>
  <si>
    <t>124, 126</t>
  </si>
  <si>
    <t>Vitamin K contributes to the maintenance of normal bones</t>
  </si>
  <si>
    <t>123, 127, 128, 2879</t>
  </si>
  <si>
    <t>Walnuts</t>
  </si>
  <si>
    <t>Walnuts contribute to the improvement of the elasticity of blood vessels</t>
  </si>
  <si>
    <t>The claim may be used only for food which provides a daily intake of 30 g of walnuts. In order to bear the claim, information shall be given to the consumer that the beneficial effect is obtained with a daily intake of 30 g of walnuts.</t>
  </si>
  <si>
    <t>Improvement of endothelium-dependent vasodilation</t>
  </si>
  <si>
    <t>1155, 1157</t>
  </si>
  <si>
    <t>Water</t>
  </si>
  <si>
    <t>Water contributes to the maintenance of normal physical and cognitive functions</t>
  </si>
  <si>
    <t>In order to bear the claim, information shall be given to the consumer that in order to obtain the claimed effect, at least 2,0 L of water, from all sources, should be consumed per day.       The claim may be used only on water complying with Directives 2009/54/EC and/or 98/83/EC</t>
  </si>
  <si>
    <t>maintenance of normal physical and cognitive functions</t>
  </si>
  <si>
    <t>1102, 1209, 1294, 1331</t>
  </si>
  <si>
    <t>Water contributes to the maintenance of normal regulation of the body's temperature</t>
  </si>
  <si>
    <t>maintenance of normal thermoregulation</t>
  </si>
  <si>
    <t>Wheat bran fibre</t>
  </si>
  <si>
    <t>Wheat bran fibre contributes to an acceleration of intestinal transit</t>
  </si>
  <si>
    <t>The claim may be used only for food which is high in that fibre as referred to in the claim HIGH FIBRE as listed in the Annex to Regulation (EC) No 1924/2006. In order to bear the claim information shall be given to the consumer that the claimed effect is obtained with a daily intake of at least 10 g of wheat bran fibre.</t>
  </si>
  <si>
    <t>828, 839, 3067, 4699</t>
  </si>
  <si>
    <t>Wheat bran fibre contributes to an increase in faecal bulk</t>
  </si>
  <si>
    <t>Increase in faecal bulk</t>
  </si>
  <si>
    <t>Zinc</t>
  </si>
  <si>
    <t>Zinc contributes to normal DNA synthesis</t>
  </si>
  <si>
    <t>The claim may be used only for food which is at least a source of zinc as referred to in the claim SOURCE OF [NAME OF VITAMIN/S] AND/OR [NAME OF MINERAL/S] as listed in the Annex to Regulation (EC) No 1924/2006.</t>
  </si>
  <si>
    <t>DNA synthesis and cell division</t>
  </si>
  <si>
    <t>292, 293, 1759</t>
  </si>
  <si>
    <t>Zinc contributes to normal acid-base metabolism</t>
  </si>
  <si>
    <t>acid-base metabolism</t>
  </si>
  <si>
    <t>Zinc contributes to normal carbohydrate metabolism</t>
  </si>
  <si>
    <t>contribution to normal carbohydrate metabolism</t>
  </si>
  <si>
    <t>Zinc contributes to normal cognitive function</t>
  </si>
  <si>
    <t>Zinc contributes to normal fertility and reproduction</t>
  </si>
  <si>
    <t>fertility and reproduction</t>
  </si>
  <si>
    <t>297, 300</t>
  </si>
  <si>
    <t>Zinc contributes to normal macronutrient metabolism</t>
  </si>
  <si>
    <t>Zinc contributes to normal metabolism of fatty acids</t>
  </si>
  <si>
    <t>maintenance of normal serum testosterone concentrations</t>
  </si>
  <si>
    <t>Zinc contributes to normal metabolism of vitamin A</t>
  </si>
  <si>
    <t>vitamin A metabolism</t>
  </si>
  <si>
    <t>Zinc contributes to normal protein synthesis</t>
  </si>
  <si>
    <t>contribution to normal protein synthesis</t>
  </si>
  <si>
    <t>293, 4293</t>
  </si>
  <si>
    <t>Zinc contributes to the maintenance of normal bones</t>
  </si>
  <si>
    <t>295, 1756</t>
  </si>
  <si>
    <t>Zinc contributes to the maintenance of normal hair</t>
  </si>
  <si>
    <t>Zinc contributes to the maintenance of normal nails</t>
  </si>
  <si>
    <t>Zinc contributes to the maintenance of normal skin</t>
  </si>
  <si>
    <t>maintenance of normal skin</t>
  </si>
  <si>
    <t>Zinc contributes to the maintenance of normal testosterone levels in the blood</t>
  </si>
  <si>
    <t>Zinc contributes to the maintenance of normal vision</t>
  </si>
  <si>
    <t>maintenance of vision</t>
  </si>
  <si>
    <t>Zinc contributes to the normal function of the immune system</t>
  </si>
  <si>
    <t>291, 1757</t>
  </si>
  <si>
    <t>Zinc contributes to the protection of cells from oxidative stress</t>
  </si>
  <si>
    <t>294, 1758</t>
  </si>
  <si>
    <t>Zinc has a role in the process of cell division</t>
  </si>
  <si>
    <t>Art.13(5)</t>
  </si>
  <si>
    <t>&lt;p&gt;Carbohydrates contribute to the recovery of normal muscle function (contraction) after highly intensive and/or long-lasting physical exercise leading to muscle fatigue and the depletion of glycogen stores in skeletal muscle&lt;/p&gt;</t>
  </si>
  <si>
    <t>The claim may be used only for food which provides carbohydrates which are metabolised by humans (excluding polyols). Information shall be given to the consumer that the beneficial effect is obtained with the consumption of carbohydrates, from all sources, at a total intake of 4 g per kg body weight, at doses, within the first 4 hours and no later than 6 hours, following highly intensive and/or long-lasting physical exercise leading to muscle fatigue and the depletion of glycogen stores in skeletal muscle.
The claim may be used only for foods intended for adults who have performed highly intensive and/or long-lasting physical exercise leading to muscle fatigue and the depletion of glycogen stores in skeletal muscle.</t>
  </si>
  <si>
    <t xml:space="preserve">not applicable </t>
  </si>
  <si>
    <t>not applicable</t>
  </si>
  <si>
    <t>&lt;p&gt;Non-digestible carbohydrates&lt;/p&gt;</t>
  </si>
  <si>
    <t>&lt;p&gt;Consumption of foods/drinks containing &amp;lt;name of all used non-digestible carbohydrates&amp;gt; instead of sugars induces a lower blood glucose rise after their consumption compared to sugar-containing foods/drinks.&lt;/p&gt;</t>
  </si>
  <si>
    <t>In order to bear the claim, sugars should be replaced in foods or drinks by non-digestible carbohydrates, which are carbohydrates neither digested nor absorbed in the small intestine, so that foods or drinks contain reduced amounts of sugars by at least the amount referred to in the claim REDUCED [NAME OF NUTRIENT] as listed in the Annex to Regulation (EC) No 1924/2006.</t>
  </si>
  <si>
    <t>“Non-fermentable” carbohydrates</t>
  </si>
  <si>
    <t>&lt;p&gt;Consumption of foods/drinks containing &amp;lt;name of all used non-fermentable carbohydrates&amp;gt; instead of fermentable carbohydrates contributes to the maintenance of tooth mineralisation.&lt;/p&gt;</t>
  </si>
  <si>
    <t>In order to bear the claim, fermentable carbohydrates (1**) should be replaced in foods or drinks by non-fermentable carbohydrates (2***) in such amounts that consumption of such foods or drinks does not lower plaque pH below 5,7 during and up to 30 minutes after consumption. (1**) Fermentable carbohydrates are defined as carbohydrates or carbohydrate mixtures as consumed in foods or beverages that lower plaque pH below 5,7, as determined in vivo or in situ by plaque pH telemetry tests, by bacterial fermentation during and up to 30 minutes after consumption. (2***) Non-fermentable carbohydrates are defined as carbohydrates or carbohydrate mixtures as consumed in foods or beverages that do not lower plaque pH, as determined in vivo or in situ by plaque pH telemetry tests, below a conservative value of 5,7 by bacterial fermentation during and up to 30 minutes after consumption.</t>
  </si>
  <si>
    <t>&lt;p&gt;Daily creatine consumption can enhance the effect of resistance training on muscle strength in adults over the age of 55.&lt;/p&gt;</t>
  </si>
  <si>
    <t>Information shall be provided to the consumer that: 
the claim is tarteting adults over the ag of 55, who are engagted in regular resistance training, 
the bneficial effect is obtaine with a daily intake of 3 g of creatine in conjunction with resistance training, which allows an increase in the workload over time and which should be performed at least three times per week for several weeks, at an intensity of at leat 65 % - 75 % of one repetition maximum load*
The claim may be used only for foods targeting adults over the age of 55, who are engagd in regular resistance training. 
*Repetition maximum loead is the maximum weight or force an individual can exert in a single lift.</t>
  </si>
  <si>
    <t>Lactitol</t>
  </si>
  <si>
    <t>&lt;p&gt;Lactitol contributes to normal bowel function by increasing stool frequency&lt;/p&gt;</t>
  </si>
  <si>
    <t>The claim may be used only for food supplements which contain 10 g of lactitol in a single daily quantified portion. In order to bear the claim, information shall be given to the consumer that the bneficial effeft is obtained by consuming 10 g of lactitol in one daily dose.
The claim shall not be used for foods targeting children.</t>
  </si>
  <si>
    <t>Sugar beet fibre</t>
  </si>
  <si>
    <t>Sugar beet fibre contributes to an&amp;nbsp;increase in&amp;nbsp;faecal bulk</t>
  </si>
  <si>
    <t>The claim may be used only for food which is high in that fibre as referred to in the claim HIGH FIBRE as listed in the Annex to Regulation (EC) No 1924/2006</t>
  </si>
  <si>
    <t>Water-Soluble Tomato
Concentrate (WSTC) I and II</t>
  </si>
  <si>
    <t>Water-Soluble Tomato Concentrate (WSTC) I and II helps maintain normal platelet aggregation, which
contributes to healthy blood flow</t>
  </si>
  <si>
    <t>Information to the consumer that the
beneficial effect is obtained with a daily
consumption of 3g WSTC I or 150 mg WSTC II in up to 250 ml of either fruit juices, flavoured drinks or yogurt drinks (unless heavily pasteurised) or with a daily consumption of 3 g WSTC I or 150 mg WSTC II in food supplements when taken with a glass of water or other liquid.</t>
  </si>
  <si>
    <t>Q-2009-00229,
Q-2010-00809</t>
  </si>
  <si>
    <t>Decision 2009/980/EU of 17/12/2009,
Amended by Decision 2010/770/EU of
13/12/2010</t>
  </si>
  <si>
    <t>Authorised for use in Great Britain*</t>
  </si>
  <si>
    <t>Art.14(1)(a)</t>
  </si>
  <si>
    <t>Calcium and vitamin D</t>
  </si>
  <si>
    <t>&lt;p class="tbl-txt"&gt;Calcium and vitamin D help to reduce the loss of bone mineral in post-menopausal women. Low bone mineral density is a risk factor for osteoporotic bone fractures&lt;/p&gt;</t>
  </si>
  <si>
    <t>The claim may be used only for food supplements which provide at least 400 mg of calcium and 15 μg of vitamin D per daily portion.
Information shall be given to the consumer that the claim is specifically intended for women 50 years and older and the beneficial effect is obtained with a daily intake of at least 1 200 mg of calcium and 20 μg of vitamin D from all sources.
For food supplements with added calcium and vitamin D the claim may be used only for those targeting women 50 years and older</t>
  </si>
  <si>
    <t>&lt;p class="tbl-txt"&gt;Calcium helps to reduce the loss of bone mineral in post-menopausal women. Low bone mineral density is a risk factor for osteoporotic bone fractures&lt;/p&gt;</t>
  </si>
  <si>
    <t>The claim may be used only for food which provides at least 400 mg of calcium per quantified portion. Information shall be given to the consumer that the claim is specifically intended for women 50 years and older and the beneficial effect is obtained with a daily intake of at least 1 200 mg of calcium from all sources.
For foods with added calcium the claim may be used only for those targeting women 50 years and older</t>
  </si>
  <si>
    <t>&lt;p class="tbl-txt"&gt;Vitamin D helps to reduce the risk of falling associated with postural instability and muscle weakness. Falling is a risk factor for bone fractures among men and women 60 years of age and older.&lt;/p&gt;</t>
  </si>
  <si>
    <t>The claim may be used only for food supplements which provide at least 15 μg of vitamin D per daily portion.
Information shall be given to the consumer that the beneficial effect is obtained with a daily intake of 20 μg of vitamin D from all sources.
For food supplements with added vitamin D the claim may be used only for those targeting men and women 60 years and older</t>
  </si>
  <si>
    <t>&lt;p&gt;Replacing saturated fats with unsaturated fats in the diet has been shown to lower/reduce blood cholesterol. High cholesterol is a risk factor in the development of coronary heart disease&lt;/p&gt;</t>
  </si>
  <si>
    <t>The claim may be used only for food which is high in unsaturated fatty acids, as referred to in the claim HIGH UNSATURATED FAT as listed in the Annex to Regulation (EC) No 1924/2006.
The claim may only be used on fats and oils</t>
  </si>
  <si>
    <t>Folic Acid</t>
  </si>
  <si>
    <t>&lt;p&gt;Supplemental folic acid intake increases maternal folate status. Low maternal folate status is a risk factor in the development of neural tube defects in the developing foetus.&lt;/p&gt;</t>
  </si>
  <si>
    <t>The claim may be used only for food supplements which provide at least 400 μg of folic acid per daily portion. 
Information shall be provided to the consumer that the target population is women of child-bearing age and the beneficial effect is obtained with a supplemental folic acid daily intake of 400 μg for at least one month before and up to three months after conception.</t>
  </si>
  <si>
    <t>Barley beta-glucans</t>
  </si>
  <si>
    <t>Barley beta-glucans has been shown to lower/reduce blood cholesterol. High cholesterol is a risk factor in the development of coronary heart disease</t>
  </si>
  <si>
    <t>Information shall be given to the consumer that the beneficial effect is obtained with daily intake of 3 g of barley beta-glucan.
The claim can be used for foods which provide at least 1 g of barley beta-glucan per quantified portion.</t>
  </si>
  <si>
    <t>Barley beta-glucans has been shown to lower/reduce blood cholesterol. High cholesterol is a risk factor in the development of coronary heart disease.</t>
  </si>
  <si>
    <t>Information shall be given to the consumer that the beneficial effect is obtained with a daily intake of 3 g of barley beta-glucan.
The claim can be used for foods which provide at least 1 g of barley beta-glucan per quantified portion.</t>
  </si>
  <si>
    <t>Chewing gum sweetened with 100% xylitol</t>
  </si>
  <si>
    <t>Chewing gum sweetened with 100% xylitol has been shown to reduce dental plaque. High content/level of dental plaque is a risk factor in the development of caries in children</t>
  </si>
  <si>
    <t>Information to the consumer that the beneficial effect is obtained with a consumption of 2-3g of chewing gum sweetened with 100% xylitol at least 3 times per day after the meals</t>
  </si>
  <si>
    <t>Oat beta-glucan</t>
  </si>
  <si>
    <t>Oat beta-glucan has been shown to lower/reduce blood cholesterol. High cholesterol is a risk factor in the development of coronary heart disease</t>
  </si>
  <si>
    <t>Information shall be given to the consumer that the beneficial effect is obtained with a daily intake of 3 g of oat beta-glucan.
The claim can be used for foods which provide at least 1g of oat beta glucan per quantified portion.</t>
  </si>
  <si>
    <t>Plant stanol esters</t>
  </si>
  <si>
    <t>Plant stanol esters have been shown to lower/reduce blood cholesterol. High cholesterol is a risk factor in the development of coronary heart disease.</t>
  </si>
  <si>
    <t>Information to the consumer that the beneficial effect is obtained with a daily intake of 1,5-3 g plant stanols. Reference to the magnitude of the effect may only be made for foods within the following categories: yellow fat spreads, dairy products, mayonnaise and salad dressings. When referring to the magnitude of the effect, the range "7 % to 10 %" for foods that provide a daily intake of 1,5-2,4 g plant stanols or the range "10 %-12,5 %" for foods that provide a daily intake of 2,5-3 g plant stanols and the duration to obtain the effect "in 2 to 3 weeks" must be communicated to the consumer.</t>
  </si>
  <si>
    <t>Commission Regulation (EC) 983/2009 of 21/10/2009 Amended by  Commission Regulation (EC) 376/2010 of 03/05/2010,  Amended by  Commission Regulation (EU) No 686/2014 of 20/06/2014</t>
  </si>
  <si>
    <t>Plant sterols/Plant stanol esters</t>
  </si>
  <si>
    <t>Plant sterols and plant stanol esters have been shown to lower/reduce blood cholesterol. High cholesterol is a risk factor in the development of coronary heart disease.</t>
  </si>
  <si>
    <t>Information to the consumer that the beneficial effect is obtained with a daily intake of 1,5-3 g plant sterols/stanols. Reference to the magnitude of the effect may only be made for foods within the following categories: yellow fat spreads, dairy products, mayonnaise and salad dressings. When referring to the magnitude of the effect, the range "7 % to 10 %" for foods that provide a daily intake of 1,5-2,4 g plant sterols/stanols or the range "10 % to 12,5 %" for foods that provide a daily intake of 2,5-3 g plant sterols/stanols and the duration to obtain the effect "in 2 to 3 weeks" must be communicated to the consumer.</t>
  </si>
  <si>
    <t>Commission Regulation (EU) 384/2010 of 05/05/2010 Amended by  Commission Regulation (EU) No 686/2014 of 20/06/2014</t>
  </si>
  <si>
    <t>Plant sterols: Sterols extracted from plants, free or esterified with food grade fatty acids.</t>
  </si>
  <si>
    <t>Plant sterols have been shown to lower/reduce blood cholesterol. High cholesterol is a risk factor in the development of coronary heart disease.</t>
  </si>
  <si>
    <t>Information to the consumer that the beneficial effect is obtained with a daily intake of 1,5-3 g plant sterols. Reference to the magnitude of the effect may only be made for foods within the following categories: yellow fat spreads, dairy products, mayonnaise and salad dressings. When referring to the magnitude of the effect, the range "7 % to 10 %" for foods that provide a daily intake of 1,5-2,4 g plant sterols or the range "10 % to 12,5 %" for foods that provide a daily intake of 2,5-3 g plant sterols and the duration to obtain the effect "in 2 to 3 weeks" must be communicated to the consumer.</t>
  </si>
  <si>
    <t>Sugar-free chewing gum helps neutralise plaque acids. Plaque acids are a risk factor in the development of dental caries.</t>
  </si>
  <si>
    <t>Information shall be given to the consumer that the beneficial effect is obtained with chewing of 2-3 g of sugar-free chewing gum for 20 minutes, at least three times per day after meals.</t>
  </si>
  <si>
    <t>Sugar-free chewing gum helps reduce tooth demineralisation. Tooth demineralisation is a risk factor in the development of dental caries.</t>
  </si>
  <si>
    <t>Art.14(1)(b)</t>
  </si>
  <si>
    <t>Calcium and vitamin D are needed for normal growth and development of bone in children</t>
  </si>
  <si>
    <t>The claim can be used only for food which is at least a source of calcium and vitamin D as referred to in the claim SOURCE OF [NAME OF VITAMIN/S] AND/OR [NAME OF MINERAL/S] as listed in the Annex to Regulation 1924/2006.</t>
  </si>
  <si>
    <t>Calcium is needed for normal growth and development of bone in children.</t>
  </si>
  <si>
    <t>The claim can be used only for food which is at least a source of calcium as referred to in the claim SOURCE OF [NAME OF VITAMIN/S] AND/OR [NAME OF MINERAL/S] as listed in the Annex to Regulation 1924/2006.</t>
  </si>
  <si>
    <t>Docosahexaenoic acid (DHA) intake contributes to the normal visual development of infants up to 12 months of age.</t>
  </si>
  <si>
    <t>Information shall be given to the consumer that the beneficial effect is obtained with a daily intake of 100 mg of DHA. When the claim is used on follow-on formula, the food shall contain at least 0,3 % of the total fatty acids as DHA.</t>
  </si>
  <si>
    <t>Docosahexaenoic acid (DHA) maternal intake contributes to the normal brain development of the foetus and breastfed infants.</t>
  </si>
  <si>
    <t>Information shall be given to pregnant and lactating women that the beneficial effect is obtained with a daily intake of 200 mg of DHA in addition to the recommended daily intake for omega-3 fatty acids for adults, i.e.: 250 mg DHA and EPA.
The claim can be used only for food which provides a daily intake of at least 200 mg DHA</t>
  </si>
  <si>
    <t>Docosahexaenoic acid (DHA) maternal intake contributes to the normal development of the eye of the foetus and breastfed infants.</t>
  </si>
  <si>
    <t>Information shall be given to pregnant and lactating women that the beneficial effect is obtained with a daily intake of 200 mg of DHA in addition to the recommended daily intake for omega-3 fatty acids for adults, i.e.: 250 mg DHA and eicosapentaenoic acid (EPA). 
The claim can be used only for food which provides a daily intake of at least 200 mg DHA.</t>
  </si>
  <si>
    <t>&amp;alpha;-linolenic acid (ALA) &amp; linoleic acid (LA), essential fatty acids</t>
  </si>
  <si>
    <t>Essential fatty acids are needed for normal growth and development of children.</t>
  </si>
  <si>
    <t>Information to the consumer that the beneficial effect is obtained with a daily intake of 2 g of α-linolenic acid (ALA) and a daily intake of 10 g of linoleic acid (LA).</t>
  </si>
  <si>
    <t>Commission Regulation (EC) 983/2009 of 21/10/2009 Amended by  Commission Regulation (EC) 376/2010 of 03/05/2010</t>
  </si>
  <si>
    <t>Iodine contributes to the normal growth of children</t>
  </si>
  <si>
    <t>The claim can be used only for food which is at least a source of iodine as referred to in the claim SOURCE OF [NAME OF VITAMIN/S] AND/OR [NAME OF MINERAL/S] as listed in the Annex to Regulation (EC) No 1924/2006</t>
  </si>
  <si>
    <t>Iron contributes to normal cognitive development of children</t>
  </si>
  <si>
    <t>The claim can be used only for food which is at least a source of iron as referred to in the claim SOURCE OF [NAME OF VITAMIN/S] AND/OR [NAME OF MINERAL/S] as listed in the Annex to Regulation (EC) No 1924/2006</t>
  </si>
  <si>
    <t>Phosphorus is needed for the normal growth and development of bone in children</t>
  </si>
  <si>
    <t>The claim can be used only for food which is at least a source of phosphorus as referred to in the claim SOURCE OF [NAME OF VITAMIN/S] AND/OR [NAME OF MINERAL/S] as listed in the Annex to Regulation 1924/2006</t>
  </si>
  <si>
    <t>Protein is needed for normal growth and development of bone in children.</t>
  </si>
  <si>
    <t>The claim can be used only for food which is at least a source of protein as referred to in the claim SOURCE OF PROTEIN as listed in the Annex to Regulation 1924/2006.</t>
  </si>
  <si>
    <t>Vitamin D contributes to the normal function of the immune system in children.</t>
  </si>
  <si>
    <t>Vitamin D is needed for normal growth and development of bone in children.</t>
  </si>
  <si>
    <t>The claim can be used only for food which is at least a source of Vitamin D as referred to in the claim SOURCE OF [NAME OF VITAMIN/S] AND/OR [NAME OF MINERAL/S] as listed in the Annex to Regulation 1924/2006.</t>
  </si>
  <si>
    <t>"- The combination of soluble / insoluble fibre in Sugar beet fibre makes the stomach work properly.
- Dietary fibre helps to maintain bowel/colonic function
- Dietary fibre promotes regularity
- Ensures a healthy digestive system/function"</t>
  </si>
  <si>
    <t>Non-compliance with the Regulation because on the basis of the scientific evidence assessed, this claimed effect for this food has not been substantiated.</t>
  </si>
  <si>
    <t>Changes in bowel function</t>
  </si>
  <si>
    <t>Non-authorised</t>
  </si>
  <si>
    <t>CalorieControl Trim® Oat Bran</t>
  </si>
  <si>
    <t>"The inclusion of 3 grams oat beta glucan soluble fiber per day from Calorie ControlTrim® Oat Bran, as part of a diet low in saturated fat and a healthy lifestyle, can help maintain healthy blood glucose levels. Oat beta glucan soluble fiber from Calorie ControlTrim® Oat Bran, as part of a diet low in saturated fat and a healthy lifestyle, can help maintain healthy blood glucose levels. Calorie ControlTrim® Oat Bran helps maintain healthy blood glucose levels."</t>
  </si>
  <si>
    <t>Maintenance or achievement of normal blood glucose concentrations</t>
  </si>
  <si>
    <t>Citrus sinensis - common name : Orange</t>
  </si>
  <si>
    <t>"Traditionally used for the good circulation of blood in microvessels" / "Traditionally used to decrease the sensations of heavy leggs" / "Used for the good circulation of blood in microvessels" / "Helps to decrease the sensations of heavy leggs"</t>
  </si>
  <si>
    <t>Non-compliance with the Regulation because on the basis of the scientific evidence assessed, this claimed effect for this food is not sufficiently defined to be able to be assessed and the claim could not therefore be substantiated.</t>
  </si>
  <si>
    <t>“Vascular and vein health”</t>
  </si>
  <si>
    <t>Prunus cerasus - common name : Sour cherry</t>
  </si>
  <si>
    <t>"Traditionally used to enhance the renal elimination of water" / "Traditionally used to facilitate the elimination functions of the organism" / "Used to enhance the renal elimination of water" / "Used to facilitate the elimination functions of the organism" / "Used for the drainage of the organism" / "Diuretic effect" / "Stimulates the elimination function of the organism" / "Contributes to the functionary of the urinary tract"</t>
  </si>
  <si>
    <t>Non-compliance with the Regulation because on the basis of the scientific evidence assessed, this claimed effect for this food is not a beneficial physiological effect as required by the Regulation.</t>
  </si>
  <si>
    <t>Increase in renal water elimination</t>
  </si>
  <si>
    <t>"Traditionally used to facilitate the digestion" / "Used to facilitate the digestion" / "Contributes to the digestive comfort" / "Helps to support the digestion" / "Contributes to support the digestion".</t>
  </si>
  <si>
    <t>“Digestive function”</t>
  </si>
  <si>
    <t>Ananas comosus - common name : Bromelain, Pineapple</t>
  </si>
  <si>
    <t>"Used for the good circulation of blood in microvessels"
"Helps to decrease the sensations of heavy leggs"</t>
  </si>
  <si>
    <t>Apium graveolens - common name :  celery</t>
  </si>
  <si>
    <t>"Used to enhance the renal elimination of water" / "Used to facilitate the elimination functions of the organism" / "Used for the drainage of the organism" / "Stimulates the elimination function of the organism" / "Contributes to the functionary of the urinary tract"</t>
  </si>
  <si>
    <t>Cynara scolymus - common name :  artichoke, globe artichoke</t>
  </si>
  <si>
    <t>Raphanus sativus  - common name : radish, black radish, Japanese radish, Daikon</t>
  </si>
  <si>
    <t>"Used to facilitate the digestion"
"Helps to support normal liver function"
"Contributes to the stimulation of the production of the digestive body fluids"
"Supports the liver and biliary function"
"Contributes to the digestive comfort"
"Helps to facilitate fat digestion"
"Contributes to better fat digestion"
"Helps to support the digestion"
"Contributes to support the digestion".</t>
  </si>
  <si>
    <t>"Used to facilitate the digestion" / "Contributes to the digestive comfort" / "Helps to support the digestion" / "Contributes to support the digestion".</t>
  </si>
  <si>
    <t>reduction of gastro-intestinal discomfort</t>
  </si>
  <si>
    <t>Huile d'olive</t>
  </si>
  <si>
    <t>"régule le niveau de sucre dans le sang"</t>
  </si>
  <si>
    <t>Bifidobacterium bifidum I-3426</t>
  </si>
  <si>
    <t xml:space="preserve"> probiotic
-helps to strenghten your body's natural defences;
-helps to strenghten the natural defenses;
'-helps to stimulate the immune system</t>
  </si>
  <si>
    <t>Non-compliance with the Regulation because on the basis of the scientific evidence assessed, this food is not sufficiently characterised for a scientific assessment of this claimed effect and the claim could not therefore be substantiated.</t>
  </si>
  <si>
    <t>not validated</t>
  </si>
  <si>
    <t>Lactobacillus acidophilus Lafti L10 (CBS 116.411)</t>
  </si>
  <si>
    <t>- probiotic
-improves your feeling of (intestinal) comfort;</t>
  </si>
  <si>
    <t>Lactobacillus acidophilus (ATCC SD5221) and Bifidobacterium lactis (ATCC SD5219)</t>
  </si>
  <si>
    <t>- probiotic
'- Supports your immune system during the pollen season</t>
  </si>
  <si>
    <t>Bifidobacterium animalis ssp. lactis BB-12®, Lactobacillus acidophilus LA-5®, Lactbacillus &lt;em&gt;bulgaricus&lt;/em&gt; LBY-27 and &lt;em&gt;Streptococcus thermophilus&lt;/em&gt; STY-31</t>
  </si>
  <si>
    <t>- probiotic
'-helps maintain a healthy gut flora
-helps maintain intestinal comfort 
-helps support the gut microflora
-helps to reduce uncomfortable intestinal disturbances</t>
  </si>
  <si>
    <t>Bacillus subtilis PB6</t>
  </si>
  <si>
    <t>- probiotic
- for good intestinal health;
- promotes and maintains intestinal health;
- promotes and maintains intestinal function;
- supports healthy gastrointestinal flora;
- for good digestive health;
- promotes and stimulates good bowel movement;
-</t>
  </si>
  <si>
    <t>&lt;em&gt;Bifidobacterium longum&lt;/em&gt; I-3470</t>
  </si>
  <si>
    <t>- probiotic
-helps balance the intestinal flora;
-helps maintain digestive health.</t>
  </si>
  <si>
    <t>Bifidobacterium bifidum CNCM I-373</t>
  </si>
  <si>
    <t>- probiotic
-helps maintain a healthy gut flora.</t>
  </si>
  <si>
    <t>Lactobacillus acidophilus CNCM I-1722</t>
  </si>
  <si>
    <t>Bifidobacterium infantis I-3424</t>
  </si>
  <si>
    <t>- probiotic
-helps maintain digestive health.</t>
  </si>
  <si>
    <t>Lactobacillus acidophilus CUL21 NCIMB 30156 Lactobacillus acidophilus CUL 60  NCIMB 30157 Bifibobacterium adolescentis CUL 20 NCIMB 30153 Bifiidobacterium lactis (animalis ssp. lactis) CUL 34 NCIMB 30172</t>
  </si>
  <si>
    <t>- probiotic
-improves intestinal environment and functionality;
-maintains healthy digestive system;
-supports good digestive function;
-maintains balance of healthy microflora;</t>
  </si>
  <si>
    <t>Saccharomyces boulardii (trade name PXN68)</t>
  </si>
  <si>
    <t>- probiotic
-maintains the fine balance of the intestinal microflora;
-helps to stimulate the body's natural defences;</t>
  </si>
  <si>
    <t>&lt;em&gt;Lactobacillus paracasei &lt;/em&gt; ssp. paracasei CRL-431</t>
  </si>
  <si>
    <t>- probiotic
-strenghten/ support your body's natural defence;
-strengthens and protects from inside
-supports the balance of the intestinal flora thereby supporting the body's defence system</t>
  </si>
  <si>
    <t>Lactobacillus johnsonii NCC 533 (La1) (Pasteur culture collection CNCM I-1225)</t>
  </si>
  <si>
    <t>- probiotic -La1 helps to preserve skin health. + - helps to reinforce skin defences</t>
  </si>
  <si>
    <t>protection of the skin from UV-induced damage</t>
  </si>
  <si>
    <t>Honey</t>
  </si>
  <si>
    <t>Helps support and maintain a healthy digestive system.</t>
  </si>
  <si>
    <t>Mediterranean diet</t>
  </si>
  <si>
    <t>X' fits in a Mediterranean diet. A Mediterranean style diet helps maintain heart health.</t>
  </si>
  <si>
    <t>Apple Flavan-3-ols</t>
  </si>
  <si>
    <t>(-)-epicatechin is important in maintaining a healthy circulation</t>
  </si>
  <si>
    <t>improvement of endothelium-dependent vasodilation</t>
  </si>
  <si>
    <t>Anthocyans from elderberry juice</t>
  </si>
  <si>
    <t>(Anthocyans from) elderberry juice help to : - protect cells against oxidative damages - strengthen the immune system</t>
  </si>
  <si>
    <t>Protection of DNA, proteins and lipids from oxidative damage</t>
  </si>
  <si>
    <t>Antioxidants from pomegranate juice</t>
  </si>
  <si>
    <t>(Antioxidants from) pomegranate - plays an important antioxidative function - protect cells against oxidative damages - strengthen the immune system - strengthen the body's defences</t>
  </si>
  <si>
    <t>(Cow’s) Milk
And dairy products for which milk is the principle ingredient and no sugar has been added – e.g. yogurt, cheese.</t>
  </si>
  <si>
    <t>(Cow’s) Milk products help support dental health.
(Cow’s) Milk helps support the normal and healthy development of teeth.
(Cow’s) Milk contributes to dental health.</t>
  </si>
  <si>
    <t>Cryptoxanthin from orange juice</t>
  </si>
  <si>
    <t>(Cryptoxanthin from) orange juice participate to strengthen immune system.
Clarification provided
(Cryptoxanthin from) orange juice ensure antioxidant action / ensure protective effect on the organism.</t>
  </si>
  <si>
    <t>“Immune function/immune system”</t>
  </si>
  <si>
    <t>Lycopenes from tomato juice</t>
  </si>
  <si>
    <t>(Lycopenes from) tomato juice: - plays an important antioxidative function - protect cells against oxidative damages - strengthen the immune system - strengthen the body's defences</t>
  </si>
  <si>
    <t>&lt;em&gt;Lactobacillus delbrueckii&lt;/em&gt; subsp. &lt;em&gt;bulgaricus&lt;/em&gt; AY/CSL (LMG-P 17224) and &lt;em&gt;Streptococcus thermophilus&lt;/em&gt; 9Y/CSL (LMG-P 17225)</t>
  </si>
  <si>
    <t>* Aumenta la normale risposta immunitaria * contribuisce all'aumento delle difese immunitarie * contribuisce all'aumento delle difese naturali * aiuta ad accresce le difese dell'organismo</t>
  </si>
  <si>
    <t>Hyperproteins pasta                 (FPP-P-0702)</t>
  </si>
  <si>
    <t>* Foods rich in protein help you to feel you satiate longer so as to help you to manage your weight. * Proteins promotes satiety. * Diets rich in protein and poor in carbohydrate affect positively body mass and body composition. * Loss higher in fat and loss limited in muscle mass. * Diets with high protein/carbohydrate ratio have a positive effect on body composition.</t>
  </si>
  <si>
    <t>contribution to the maintenance or achievement of a normal body weight</t>
  </si>
  <si>
    <t>increase in satiety leading to a reduction in energy intake</t>
  </si>
  <si>
    <t>Bifidobacterium animalis ssp. lactisTHT 010801</t>
  </si>
  <si>
    <t>* Helps to improve intestinal transit
* Helps to reduce natural digestion 
* Helps to regulate intestinal flora 
* Promotes intestinal comfort</t>
  </si>
  <si>
    <t>Changes in bowel function, and digestion and absorption of nutrients</t>
  </si>
  <si>
    <t>* Helps to strengthen natural defences
* Stimulates immune system
* Strengthens resistance of organism</t>
  </si>
  <si>
    <t>Stimulation of immunological responses</t>
  </si>
  <si>
    <t>&lt;em&gt;Bifidobacterium longum&lt;/em&gt; THT 010301</t>
  </si>
  <si>
    <t>&lt;em&gt;Bifidobacterium longum&lt;/em&gt; bv infantis THT 010201</t>
  </si>
  <si>
    <t>Bifidobacterium pseudolongum ssp pseudolongum THT 010501</t>
  </si>
  <si>
    <t>&lt;em&gt;Lactobacillus casei&lt;/em&gt; THT 030401</t>
  </si>
  <si>
    <t>Lactobacillus gasseri THT 031301</t>
  </si>
  <si>
    <t>&lt;em&gt;Lactobacillus helveticus&lt;/em&gt; THT 031102</t>
  </si>
  <si>
    <t>&lt;em&gt;Lactobacillus plantarum&lt;/em&gt; THT 030701</t>
  </si>
  <si>
    <t>&lt;em&gt;Lactobacillus plantarum&lt;/em&gt; THT 030707</t>
  </si>
  <si>
    <t>Lactobacillus reuteri THT 030802</t>
  </si>
  <si>
    <t>Lactobacillus salivarius THT 031001</t>
  </si>
  <si>
    <t>&lt;em&gt;Streptococcus thermophilus&lt;/em&gt; THT 070102</t>
  </si>
  <si>
    <t>Bifidobacterium animalis ssp animalis THT 010401</t>
  </si>
  <si>
    <t>Bifidobacterium bifidum THT 010101</t>
  </si>
  <si>
    <t>Bifidobacterium breve THT 010601</t>
  </si>
  <si>
    <t>Lactobacillus acidophilus THT 030102</t>
  </si>
  <si>
    <t>Lactobacillus delbrucki &lt;em&gt;bulgaricus&lt;/em&gt; THT 030302</t>
  </si>
  <si>
    <t>Lactobacillus delbrucki &lt;em&gt;bulgaricus&lt;/em&gt; THT 030303</t>
  </si>
  <si>
    <t>&lt;em&gt;Lactobacillus helveticus&lt;/em&gt;THT 031101</t>
  </si>
  <si>
    <t>Lactobacillus reuteri THT 030803</t>
  </si>
  <si>
    <t>&lt;em&gt;Lactobacillus rhamnosus&lt;/em&gt; THT 030901</t>
  </si>
  <si>
    <t>&lt;em&gt;Lactobacillus rhamnosus&lt;/em&gt; THT 030902</t>
  </si>
  <si>
    <t>Lactococcus lactis THT 090101</t>
  </si>
  <si>
    <t>&lt;em&gt;Streptococcus thermophilus&lt;/em&gt; THT 070101</t>
  </si>
  <si>
    <t>Lactobacillus delbrucki &lt;em&gt;bulgaricus&lt;/em&gt; THT 030301</t>
  </si>
  <si>
    <t>* Helps to strengthen natural defences  
* Stimulates immune system    
* Strengthens resistance of organism</t>
  </si>
  <si>
    <t>* Maintains/restores the balance of intestinal flora
* Promotes intestinal comfort
* Strengthens resistance of organism
* Improves digestive health</t>
  </si>
  <si>
    <t>Decreasing potentially pathogenic gastro-intestinal microorganisms</t>
  </si>
  <si>
    <t>* Maintains/restores the balance of intestinal flora
* Promotes intestinal comfort      
* Strengthens resistance of organism 
* Promotes intestinal well-being      
* Improves digestive health</t>
  </si>
  <si>
    <t>Raw or processed food products of animal origin, plus bread and panification  products  (cow’s, goat’s and ewe’s  milk and related products ( milk, cream, butter, cheese, yoghurt, fresh dairy products); hen’s and quail’s eggs; beef’s, veal’s and lamb’s me</t>
  </si>
  <si>
    <t>* The Tradilin network makes it possible to obtain products which fit into a diet naturally rich in omega 3 which participates to improve/decrease carbohydrate metabolic disorders
La filière Tradilin permet d’obtenir des produits qui s’intègrent dans une alimentation riche en Oméga 3 qui participe diminuer les désordres du métabolisme des carbohydrates
* The Tradilin network makes it possible to obtain products which fit into a diet naturally rich in omega 3 which participates in the control of parameters of the metabolic syndrome
La filière Tradilin permet d’obtenir des produits qui s’intègrent dans une alimentation riche en Oméga 3 qui participe au contrôle des paramètres du syndrome métabolique
* This product participates/contributes/helps to regulate carbohydrate metabolism
Ce produit participe à la régulation du métabolisme glucidique
* This product, from the Tradilin network, helps to better to regulate carbohydrate metabolism/ control the parameters on the metabolic syndrome
Ce produit, issu de la filière Tradilin, s’intègre dans une alimentation riche en Oméga 3 qui participe à diminuer les désordres du métabolisme des carbohydrates/à contrôler les paramètres du syndrome métabolique</t>
  </si>
  <si>
    <t>* The Tradilin network makes it possible to obtain products which fit into a diet naturally rich in omega 3, which favors the balance/a good balance of blood lipids
La filière Bleu-Blanc-Coeur / Tradilin permet d’obtenir des produits qui s’intègrent dans une alimentation naturellement riche en oméga 3, qui favorise l’équilibre des lipides sanguins
* A diet which includes products from the Tradilin network favours a good balance of blood lipids.
S’alimenter avec des produits, issus de la filière Tradilin favorise l’équilibre des lipides sanguins
* This product participates/ contributes to improve the balance of blood lipids.
Ce produit contribue/participe à l’amélioration de l’équilibre des lipides sanguins
* This product, from de Tradilin network fits in a diet naturally increased in Omega 3, which favors the balance of blood lipids
Ce produit, issu de la filière Tradilin s’intègre dans une alimentation naturellement riche en Oméga 3, qui favorise l’équilibre des lipides sanguins</t>
  </si>
  <si>
    <t>* beneficially affects the intestinal microflora * balances the intestinal microflora * enhances levels of beneficial microflora * improves intestinal microflora in elderly</t>
  </si>
  <si>
    <t>Lactobacillus acidophilus K8 (LMG P-17503)</t>
  </si>
  <si>
    <t>* helps to restore and maintain a normal vaginal microflora * helps during the treatment of urogenital disorders * supports epithelial immunity * helps to maintains the vaginal natural ecosystem.</t>
  </si>
  <si>
    <t>* specific bacteria improve lactose digestion *specific bacteria in yogurt helps the lactose digestion in people with lactose malabsorption.</t>
  </si>
  <si>
    <t>&lt;em&gt;Lactobacillus casei&lt;/em&gt; 101/37 (LMG P-17504)</t>
  </si>
  <si>
    <t>*Help to strenghten immune system  * help to strenghten the body's natural defenses *  favours a barrier effect before potentially pathogenic  microorganisms * balances the intestinal microflora *  contribute to maintain the intestinal natural flora.</t>
  </si>
  <si>
    <t>Bifidobacterium infantis Bi1 (LMG P-17502), Bifidobacterium breve Bbr8  (LMG P-17501) and &lt;em&gt;Bifidobacterium longum&lt;/em&gt; Bl10 (LMG P-17500)</t>
  </si>
  <si>
    <t>*balances your intestinal microflora * promotes and maintains intestinal health * promotes and maintains intestinal function * supports healthy gastrointestinal flora</t>
  </si>
  <si>
    <t>Lactobacillus acidophilus LA1 (LMG P-21904)</t>
  </si>
  <si>
    <t>*balances your intestinal microflora * promotes and maintains intestinal health * promotes and maintains intestinal function * supports healthy gastrointestinal flora *reduces occurence of antibiotic resistant bacteria in the gut flora * contribute to a b</t>
  </si>
  <si>
    <t>Alpha Lipoic acid (ALA)</t>
  </si>
  <si>
    <t>- ALA supports the decrease of the blood sugar, might regulate the insulin resistance;
- ALA has proven to be very effective in protection from glycation;
- ALA might help to regulate the damage done by final products of the glycation proteins (AGE).</t>
  </si>
  <si>
    <t>Maintenance of normal blood glucose concentrations</t>
  </si>
  <si>
    <t>- Beneficial to dental health;
- safe for teeth; -promotes healthy teeth and gums; -helps protect teeth and gums; -helps to strengthen teeth and gums.</t>
  </si>
  <si>
    <t>dental and oral health, including gum and tooth protection and strength</t>
  </si>
  <si>
    <t>Whey Protein</t>
  </si>
  <si>
    <t>- Combined with resistance exercise, whey protein supports an increase in muscular strength.
- Whey protein improves exercise performance.</t>
  </si>
  <si>
    <t>increase in muscle strength</t>
  </si>
  <si>
    <t>Glutamine</t>
  </si>
  <si>
    <t>- Constituent of gluthathione, purines, amino sugars, precursor of GABA (g-amino butyric acid)/supports concentration and mental performance under conditions of mental or physical exertion/
- helps to maintain working memory and brain performance in aging adults/plays an important
role in healthy nerve function through the central nervous system including the brain</t>
  </si>
  <si>
    <t>increased attention</t>
  </si>
  <si>
    <t>improvement of working memory</t>
  </si>
  <si>
    <t>maintenance of normal neurological function</t>
  </si>
  <si>
    <t>Alpha-lipoic-acid</t>
  </si>
  <si>
    <t>- Contributes to glucose metabolism;
- Contributes to maintain healthy blood glucose levels.</t>
  </si>
  <si>
    <t>Caffeine</t>
  </si>
  <si>
    <t>- Contributes to the mobilisation of fat stores;
- Contributes ton the stimulation of fat release;
- Helps to increase fat burning;
- Contributes to the oxidation of stored fats;
- Helps generate a negative energy balance;
- Contributes to increased calorie burning.</t>
  </si>
  <si>
    <t>increased fat oxidation leading to a reduction in body fat mass</t>
  </si>
  <si>
    <t>Vaccinium macrocarpon (Common Name : Cranberry)</t>
  </si>
  <si>
    <t>- Contributes to the natural defences of the body
- support of the body´s defence
- supports the immune system</t>
  </si>
  <si>
    <t>2155, 3896</t>
  </si>
  <si>
    <t>Wheat Dextrin</t>
  </si>
  <si>
    <t>- Diet rich in fiber can help you maintain good cardiovascular health.
- Dietary fiber helps maintain healthy cholesterol levels to promote overall heart health.
- Dietary fiber helps maintain healthy blood pressure to promote overall heart health.
-Diets rich in fiber can help promote healthy triglyceride levels.</t>
  </si>
  <si>
    <t>maintenance of normal (fasting) blood concentrations of triglycerides</t>
  </si>
  <si>
    <t>Name of Food product: Ipriflavone
Description of food in terms of food legislation categories: Food supplement
Was food on Irish market before 1st July 2007: No</t>
  </si>
  <si>
    <t>- Exact wording of claim as it appears on product: Ipriflavone supresses bone resorption;
- Examples of any alternative wording that may be used in relation to claim: Increases bone density/ prevents decreased bone mineral density/ prevents rapid bone loss/ total bone health/ Maintain healthy bones/ Maintain bone integrity/ Reduce bone loss/ Maintain adequate bone density/ support bone health/ contributes to bone health/ contributes to bone strength/ Beneficial effects on bone health/ increased bone mineral density/ Increased bone strength/ Helps reduce risk of bone loss
- Is claim a picture: No</t>
  </si>
  <si>
    <t>maintenance of bone mineral density</t>
  </si>
  <si>
    <t>Green-lipped mussel (Perna canaliculus)</t>
  </si>
  <si>
    <t>- For supportive tissue health;
- for the promotion of joint, bone and muscle functioning and mobility;
- for joint well-being.</t>
  </si>
  <si>
    <t>maintenance of joints, bone and muscles</t>
  </si>
  <si>
    <t>L- theanine</t>
  </si>
  <si>
    <t>- Help learning performance.
- Help to improve concentration.
- Help to improve attention.
- Sports support</t>
  </si>
  <si>
    <t>improvement of cognitive function</t>
  </si>
  <si>
    <t>Folic acid (syn.: Vitamin B9)</t>
  </si>
  <si>
    <t>- Helps keep arteries/blood vessels healthy; - Contributes to healthy arteries/ blood vessels; - Supports heart health by contributing to the normal functioning of the arteries/blood vessels; -  Helps maintain a normal blood pressure by supporting the elasticity of blood vessels/arteries;</t>
  </si>
  <si>
    <t>function of blood vessels</t>
  </si>
  <si>
    <t>Taurine</t>
  </si>
  <si>
    <t>- Helps to delay the onset of fatigue;
- helps to maintain energy levels for prolonged periods during intense competition / exercise;
- enhances endurance and helps to maintain peak effort during times of high physical demand.</t>
  </si>
  <si>
    <t>delay in the onset of fatigue and enhancement of physical performance</t>
  </si>
  <si>
    <t>- Helps to protect body cells;
- Helps to protect from radicals which cause cell oxidation;
- Helps to protect cells and tissues from oxidation;
- Contributes to the total antioxidant capacity of the body.</t>
  </si>
  <si>
    <t>Cocoa (Theobroma cacao L.)</t>
  </si>
  <si>
    <t>- Helps to support slimming;
- helps to support in weight loss programs;
- contributes to body weight control;
- helps to support lipid degradation;
- contributes to fat metabolism, which helps weight control;
- helps to promote weight loss;
- helps in weight management.</t>
  </si>
  <si>
    <t>maintenance or achievement of a normal body weight</t>
  </si>
  <si>
    <t>Chondroitin</t>
  </si>
  <si>
    <t>- Helps to supports the mobility of the joints;
- helps keep joints supple and flexible;
- an important component of the joint metabolism.</t>
  </si>
  <si>
    <t>maintenance of joints</t>
  </si>
  <si>
    <t>- Low glycemic diet helps maintain insulin sensitivity - Low glycemic diet helps in the management of regular blood glucose levels - Low glycemic diet helps maintain and improve blood glucose control - Low glycemic diet supports body weight regulation -</t>
  </si>
  <si>
    <t>&lt;em&gt;Lactobacillus plantarum&lt;/em&gt; BFE 1685</t>
  </si>
  <si>
    <t>- Maintains/restores the balance of intestinal flora. - Promotes intestinal comfort. - Strengthens resistance of organism - Improves digestive health</t>
  </si>
  <si>
    <t>Decreasing potentially pathogenic intestinal microorganisms</t>
  </si>
  <si>
    <t>Green Lipped Mussel Extract.A freeze dried powder extract of New Zealand Green Lipped Mussel Perna canaliculus</t>
  </si>
  <si>
    <t>- May help to maintain healthy joints;
- helps to maintain joint mobility;
- helps keep joints supple and flexible.</t>
  </si>
  <si>
    <t>L-Theanine</t>
  </si>
  <si>
    <t>- Neuroprotective.
- Brain support</t>
  </si>
  <si>
    <t>alleviation of psychological stress</t>
  </si>
  <si>
    <t>Polyphenols from processed fruits and vegetables and juices</t>
  </si>
  <si>
    <t>- Polyphenols contained in this product ensure antioxidant action;
- Protects the cells;
- Antioxidant properties, with natural fruit antioxidants;
- Polyphenols contained in this product ensure protective effect on the organism;
- Antioxidant/s.</t>
  </si>
  <si>
    <t>Polyphenols (general and from grape, olive and cacao in particular)</t>
  </si>
  <si>
    <t>- Polyphenols contained in this product ensure antioxidant action;
- help prevent tissue oxidation;
- helps guard against oxydation caused by free radicals;
- have an antioxidant effect;
- help mop up free radicals in cells/ antioxidants.</t>
  </si>
  <si>
    <t>Polyphenols from tea</t>
  </si>
  <si>
    <t>- Polyphenols contained in this product ensure antioxidant action;
- polyphenols contained in this product ensure protective effect on the organism;
- contains antioxidant/s;
- is a source of antioxidant/s;
- with antioxidant/s.</t>
  </si>
  <si>
    <t>- Possesses antioxidant and detoxifying properties;
- can protect from free radical which cause cell damage, due to its antioxidant properties;
- can protect cells and tissues from oxidative damages.</t>
  </si>
  <si>
    <t>Melon extract (containing SOD) /Wheat Gliadin</t>
  </si>
  <si>
    <t>- Protects organism against effects of the free radicals in excess during oxidative stress.
- Protects against cellular ageing induced by free radicals</t>
  </si>
  <si>
    <t>Huile de noisettes : Hazel nut (Corylus avellana) oil</t>
  </si>
  <si>
    <t>- Provides an essential fatty acid entering the composition of the scalp;
- provides an essential fatty acid entering the composition of the skin.</t>
  </si>
  <si>
    <t>- Quenches excess free radicals such as from pollutants
- The anti-ageing catalyst
- Fights premature ageing
- Fights the signs of premature ageing
- The anti-premature ageing catalyst</t>
  </si>
  <si>
    <t>protection of the skin from photo-oxidative (UV-induced) damage</t>
  </si>
  <si>
    <t>- Reinforces the body’s own natural defences.
- Promotes the whole natural defences against free radicals in excess
- Helps maintain the immune system</t>
  </si>
  <si>
    <t>2304, 3160</t>
  </si>
  <si>
    <t>&amp;quot;effects on immune system&amp;quot;</t>
  </si>
  <si>
    <t>Vitamin B2</t>
  </si>
  <si>
    <t>- Riboflavin is needed/important for mental function and performance</t>
  </si>
  <si>
    <t>- Selenium for a healthy prostate 
- Selenium is beneficial for prostate health</t>
  </si>
  <si>
    <t>prostate function</t>
  </si>
  <si>
    <t>Sugar-free chewing gum containing polyols</t>
  </si>
  <si>
    <t>- Sugar-free chewing gum may be useful in weight management;
- sugar-free chewing gum helps maintain your body weight (as part of a calorie controlled diet);
- chewing gum helps to reduce appetite or hunger.</t>
  </si>
  <si>
    <t>maintenance of the normal body weight</t>
  </si>
  <si>
    <t>- Supports the protection of the body’s cells;
- Supports the protection from free radicals;
- Supports the protection of cells and tissues from oxidation.</t>
  </si>
  <si>
    <t>- Taurine is important for the energy metabolism;
- the transformation of food into energy.</t>
  </si>
  <si>
    <t>- Wheat dextrin has low glycemic and insulinemic indices and it is suitable for use by diabetics.
- Eating a diet high in fiber can help control postprandial glucose levels and serum lipid profiles.
- Dietary fiber helps improve glycemic control to improve your ability to maintain normal blood sugar and insulin levels, essential for good health</t>
  </si>
  <si>
    <t>- Whey protein can reduce muscle loss when dieting.
- Whey protein offers a nutritional advantage towards achieving a desirable body composition by supporting your fat loss goals and fueling muscle growth during energy restriction.</t>
  </si>
  <si>
    <t>increase in lean body mass during energy restriction and resistance training</t>
  </si>
  <si>
    <t>reduction of body fat mass during energy restriction and resistance training</t>
  </si>
  <si>
    <t>- Whey protein essential amino acids aid muscle fatigue recovery.
- Whey protein supports muscle repair following resistance training.
- Whey protein accelerates recovery from exercise.
- Whey protein, consumed post each exercise bout, prolongs endurance perform</t>
  </si>
  <si>
    <t>faster recovery from muscle fatigue after exercise</t>
  </si>
  <si>
    <t>increase in endurance capacity during the subsequent exercise bout after strenuous exercise</t>
  </si>
  <si>
    <t>skeletal muscle tissue repair</t>
  </si>
  <si>
    <t>- Whey protein essential amino acids aid muscle maintenance in the elderly and at risk persons.
- Whey protein essential amino acids reduce lean tissue loss in the elderly and at risk persons.</t>
  </si>
  <si>
    <t>- Whey protein leaves you feeling fuller for longer, making it easier to control your appetite at the next meal.
- Whey protein promotes satiety.
- The intake of whey protein &amp; its essential amino acids can promote satiety and aid in the regulation of blood glucose.
- Leucine-rich whey protein promotes satiety &amp; weight loss.
- Whey protein helps you feel fuller for longer, increasing the sense of satiety.</t>
  </si>
  <si>
    <t>Whey Protein Milk Mineral Complex</t>
  </si>
  <si>
    <t>- Whey protein milk mineral complex helps promote fat loss.
- Whey protein milk mineral complex helps maintain lean body mass.
- Whey protein milk mineral complex helps maintain lean body mass whilst reducing body fat.
- Whey protein milk mineral complex promotes satiety.
- Whey protein milk mineral complex contains ACE inhibitory peptides which influence fat metabolism.Whey protein milk mineral complex helps maintain bone mineral density.</t>
  </si>
  <si>
    <t>Omega-3 and Omega-6 fatty acids
(GLA)</t>
  </si>
  <si>
    <t>- Yes Richtiges Verhältnis von omega-3 und omega-6 Fettsäuren zugunsten der omega-3 Fettsäuren
- 100-3000mg EPA+DHA per day</t>
  </si>
  <si>
    <t>contribution to normal cognitive function</t>
  </si>
  <si>
    <t>&lt;em&gt;Lactobacillus rhamnosus&lt;/em&gt; LR 04 (DSM 16605)</t>
  </si>
  <si>
    <t>- assists autochthonous intestinal flora in controlling    episodes of diarrhoea;- assists autochthonous intestinal flora in controlling    episodes of diarrhoea in children;-  rebalances the intestinal motility function;-  rebalances the intestinal motil</t>
  </si>
  <si>
    <t>Lactobacillus salivarius subsp. salivarius CRL 1328</t>
  </si>
  <si>
    <t>- capable of colonising oropharyngeal mucosa for its enhanced ability to adhere to epithelial cells, constituting a barrier against infections;- helps to restore and maintain normal vaginal microflora;- produces natural substances (bacteriocin-like) that</t>
  </si>
  <si>
    <t>- coadiuva la flora intestinale autoctona nella regolazione   delle situazioni diarroiche; -  riequilibria la funzione motoria intestinale, in    particolare nelle donne e nell'anziano; - favorisce il mantenimento dell'omeostasi intestinale; - riequilibria la composizione della microflora dopo   trattamento con antibiotici.</t>
  </si>
  <si>
    <t>Lactobacillus rhamnosus LR04 related to the following claimed effect: 'reduce the daily number of bowel movements'</t>
  </si>
  <si>
    <t>&lt;em&gt;Bifidobacterium longum&lt;/em&gt; W11(LMG P-21586)</t>
  </si>
  <si>
    <t>- contributes to the  rebalancing of intestinal microflora;- rebalances the intestinal motility function;- supports the maintenance of intestinal homeostasis;- promotes the wellbeing of the intestine;- contributes to reducing gastro-intestinal discomfort;</t>
  </si>
  <si>
    <t>Bifidobacterium longum W11 related to the following claimed effect: 'relief of abdominal discomfort and bloating'</t>
  </si>
  <si>
    <t>&lt;em&gt;Lactobacillus casei&lt;/em&gt; LC 01(CNCM I-1572)</t>
  </si>
  <si>
    <t>Lactobacillus casei DG CNCM I-1572 and decreasing potentially pathogenic gastro-intestinal microorganisms</t>
  </si>
  <si>
    <t>&lt;em&gt;Lactobacillus paracasei &lt;/em&gt; LPC 01(CNCM I-1390)</t>
  </si>
  <si>
    <t>- contributes to the  rebalancing of intestinal microflora;- supports the maintenance of intestinal homeostasis;- promotes the wellbeing of the intestine;- contributes to reducing gastro-intestinal discomfort;- improves the metabolic activity of intestinal microflora.</t>
  </si>
  <si>
    <t>Non-compliance with the Regulation because on the basis of the scientific evidence assessed, this claimed effect attributes to this food the property of preventing, treating or curing a human disease, or refers to such properties which is prohibited for foods.</t>
  </si>
  <si>
    <t>L. paracasei LPC 01 (CNCM I-1390) and 'relieve symptoms typically associated with Irritable Bowel Syndrome (IBS), especially diarrhoea-predominant IBS, and to help reduce the daily number of bowel movements as well as improve the consistency of faeces in adult subjects reporting acute diarrhoea'</t>
  </si>
  <si>
    <t>Bifidobacterium breve BR 03 (DSM 16604) +&lt;em&gt;Lactobacillus plantarum&lt;/em&gt; LP 01 (LMG P-21021)</t>
  </si>
  <si>
    <t>- favorisce il mantenimento dell'omeostasi intestinale; - contribuisce a ridurre il discomfort gastro-intestinale; - riduce la flatulenza ed il gonfiore addominale; - riequilibria la funzione motoria intestinale; - ottimizza il transito intestinale; - riequilibria la composizione della microflora dopo    trattamento con antibiotici.</t>
  </si>
  <si>
    <t>A combination of Bifidobacterium breve BR03 and Lactobacillus plantarum LP01 related to the following claimed effect: 'reducing gastrointestinal discomfort associated with increased transit time'</t>
  </si>
  <si>
    <t>Lactobacillus acidophilus LA 02 (LMG P-21381)+&lt;em&gt;Lactobacillus plantarum&lt;/em&gt;  LP 01 (LMG P-21021)</t>
  </si>
  <si>
    <t>A combination of Lactobacillus acidophilus LA02 and Lactobacillus plantarum LP01 related to the following claimed effect: 'relief of abdominal discomfort and pain'</t>
  </si>
  <si>
    <t>special hydrolysed milk proteins</t>
  </si>
  <si>
    <t>- good for your blood pressure - supports a healthy blood pressure - helps maintain a healthy blood pressure - helps maintain a normal blood pressure</t>
  </si>
  <si>
    <t>Non-compliance with the Regulation because on the basis of the scientific evidence assessed, the evidence provided is insufficient to substantiate this claimed effect for this food.</t>
  </si>
  <si>
    <t>- guar gum helps you to feel full for longer (to help maintain body weight) - guar gum promotes satiety</t>
  </si>
  <si>
    <t>Increase in satiety</t>
  </si>
  <si>
    <t>Acacia gum (gum arabic)</t>
  </si>
  <si>
    <t>- gum acacia helps to reduce blood cholesterol;
- gum acacia contribute to maintain a good cardiovascular health;
- gum acacia helps to control blood cholesterol level.</t>
  </si>
  <si>
    <t>cholinestabilized orthosilicic acid (ch-OSA)
(The mineral silicon (Si) is present in water as orthosilicic acid (OSA), ch-OSA is a stabilized and concentrated source of orthosilicic acid)</t>
  </si>
  <si>
    <t>- helps improve hair thickness 
- helps maintain hair strength and hair elasticity</t>
  </si>
  <si>
    <t>contribution to normal formation of collagen and connective tissue</t>
  </si>
  <si>
    <t>contribution to normal formation of hair and nails</t>
  </si>
  <si>
    <t>- helps inhibit the formation of plaque; - helps put a stop to plaque formation; - works against the formation of plaque and tartar; - helps defend against the formation of plaque - helps to keep teeth and gums in normal healthy conditions by limiting/checking/impeding/curbing the accumulation of plaque</t>
  </si>
  <si>
    <t>Reduction of dental plaque</t>
  </si>
  <si>
    <t>Cocoa flavanols</t>
  </si>
  <si>
    <t>- helps protect you from free radicals;
- helps promote healthy cells by minimising free radicals;
- helps to promote healthy cells by neutralising free radicals. - antioxidant(s).</t>
  </si>
  <si>
    <t>protection of lipids from oxidative damage</t>
  </si>
  <si>
    <t>- helps reduce the appearance of wrinkles
- helps improve skin elasticity</t>
  </si>
  <si>
    <t>Non-compliance with the Regulation because on the basis of the scientific evidence assessed, this claimed effect has not been linked to a function of the body, as required by Article 13 of the Regulation.</t>
  </si>
  <si>
    <t>Maintenance of normal appearance and elasticity of the skin</t>
  </si>
  <si>
    <t>choline-stabilized orthosilicic acid (ch-OSA) 
(The mineral silicon is present in water as orthosilicic acid; ch-OSA is a stabilized and concentrated source of orthosilicic acid)</t>
  </si>
  <si>
    <t>- helps support bone quality by stimulating bone collagen
- helps maintain strong bones
- helps maintain bone mineral density
- helps maintain healthy bones</t>
  </si>
  <si>
    <t>maintenance of normal bone</t>
  </si>
  <si>
    <t>Medium Chain Triglycerides (MCT)</t>
  </si>
  <si>
    <t>- helps to manage body weight, - helps to reduce body fat particularly in overweight persons, - helps to limit body fat accumulation, - helps to increase energy expenditure.</t>
  </si>
  <si>
    <t>reduction in body weight</t>
  </si>
  <si>
    <t>&lt;em&gt;Lactobacillus paracasei &lt;/em&gt;i
CUL08 NCIMB 30154
Lactobacillus salivarius
CUL 61
Bifidobacterium adolescentis (bifidum) 
CUL20 NCIMB 30153
Bifidobacterium lactis
CUL34 NCIMB 30172</t>
  </si>
  <si>
    <t>- helps to support the development of the immune system from birth.
-helps to support a preferable microflora balance from birth.
-proven safe for use from birth.
-helps to support the development of the immune system.
-helps to support a preferable micr</t>
  </si>
  <si>
    <t>Polydextrose</t>
  </si>
  <si>
    <t>- polydextrose promotes good intestinal health;
-polydextose improves bowel function and gut comfort;</t>
  </si>
  <si>
    <t>Changes in short chain fatty acid (SCFA) production and/or pH in the gastro-intestinal tract</t>
  </si>
  <si>
    <t>&lt;em&gt;Lactobacillus helveticus&lt;/em&gt; CNCM I-1722 and &lt;em&gt;Bifidobacterium longum&lt;/em&gt; CNCM I-3470</t>
  </si>
  <si>
    <t>- probiotic
'-helps gastro-intestinal comfort.</t>
  </si>
  <si>
    <t>Alleviation of psychological stress</t>
  </si>
  <si>
    <t>&lt;em&gt;Lactobacillus helveticus&lt;/em&gt; CNCM I-1722 and &lt;em&gt;Lactobacillus rhamnosus&lt;/em&gt; CNCM I-1720</t>
  </si>
  <si>
    <t>- probiotic
-helps gastro-intestinal comfort/ transit.</t>
  </si>
  <si>
    <t>A combination of Lactobacillus rhamnosus CNCM I-1720 and Lactobacillus helveticus CNCM I-1722 and defence against pathogenic gastro-intestinal microorganisms.</t>
  </si>
  <si>
    <t>Sacharomyces cerevisiae var boulardii</t>
  </si>
  <si>
    <t>- probiotic
-helps maintain intestinal flora/comfort.</t>
  </si>
  <si>
    <t>Saccharomyces cerevisiae var. boulardii CNCM I-1079 and defence against pathogenic gastro-intestinal microorganisms</t>
  </si>
  <si>
    <t>Propionibacterium freudenreichii SI 41 and Propionibacterium freudenreichii SI 26 Propio-Fidus®</t>
  </si>
  <si>
    <t>- probiotic
-is viable and active during intestinal transit and beneficially affects the intestinal flora by increasing bifidobacteria.</t>
  </si>
  <si>
    <t>Increasing numbers of gastro-intestinal microorganisms.</t>
  </si>
  <si>
    <t>Lactobacillus gasseri PA 16/8, Bifidobacterium bifidum MF 20/5 and &lt;em&gt;Bifidobacterium longum&lt;/em&gt; SP 07/3</t>
  </si>
  <si>
    <t>- probiotic
-strenghtens the immune system;
-enhances the bodys natural defences.</t>
  </si>
  <si>
    <t>Maintenance of the upper respiratory tract defence against pathogens</t>
  </si>
  <si>
    <t>&lt;em&gt;Lactobacillus helveticus&lt;/em&gt; I-1722</t>
  </si>
  <si>
    <t>- probiotic
'- Helps balance the intestinal flora
- Helps maintain digestive health
'-improves your feeling of intestinal comfort;
- Maintains the balance of healthy microflora</t>
  </si>
  <si>
    <t>Bifidobacterium animalis ssp. lactis BB-12® and &lt;em&gt;Lactobacillus paracasei &lt;/em&gt; ssp. paracasei CRL-431®</t>
  </si>
  <si>
    <t>- probiotic
'-helps against slow transit;
-improves the gastrointestinal flora.</t>
  </si>
  <si>
    <t>Bifidobacterium breve I-3425</t>
  </si>
  <si>
    <t>- probiotic
'-helps balance the intestinal flora;
-helps maintain digestive health.</t>
  </si>
  <si>
    <t>- probiotic
'-helps maintain a healthy gut flora;</t>
  </si>
  <si>
    <t>Lactobacillus reuteri ATCC 55730</t>
  </si>
  <si>
    <t>- probiotic
'-helps to strengthen the natural defences;
-helps to support the natural defences;
-helps to support the body's defences;
-helps to strengthen the body's defences.</t>
  </si>
  <si>
    <t>“natural defence”</t>
  </si>
  <si>
    <t>- probiotic
'-increases your natural defences;
-actively supports your immune system;
-strengthens your immune defences.</t>
  </si>
  <si>
    <t>improving immune defence against pathogenic gastro-intestinal microorganisms</t>
  </si>
  <si>
    <t>Bifidobacterium lactis Bi-07 (ATCC SD5220)</t>
  </si>
  <si>
    <t>- probiotic
- helps body's natural defences;
'- helps to strenghten the natural defenses;</t>
  </si>
  <si>
    <t>&lt;em&gt;Lactobacillus paracasei &lt;/em&gt; Lpc-37 (ATCC SD5275)</t>
  </si>
  <si>
    <t>Lactobacillus johnsonii La-19/CLbA5 and Bifidobacterium animalis ssp. lactis Bf-6/Bif-6/CB111 (Biogarde®/Bioghurt®/Bigarde®/Bighurt®-Cultures)</t>
  </si>
  <si>
    <t>- probiotic
-Biogarde®/Bioghurt®/Bigarde®/Bighurt®-Cultures activate/ stimulate the body's natural (immune) defences.</t>
  </si>
  <si>
    <t>- probiotic
-Biogarde®/Bioghurt®/Bigarde®/Bighurt®-Cultures support the natural beneficial gut flora;
-Biogarde®/Bioghurt®/Bigarde®/Bighurt®-Cultures support the natural beneficial gut flora and activate/stimulate thereby the metabolism and the natural de</t>
  </si>
  <si>
    <t>&lt;em&gt;Lactobacillus rhamnosus&lt;/em&gt; ATCC53103 (LGG®)</t>
  </si>
  <si>
    <t>- probiotic
-LGG® acts as a part of the natural, beneficial intestinal microbiota;
-LGG® supports beneficial microbiota and healthy intestinal metabolism;
-LGG® supports a healthy digestive tract and mucosal barrier function;
-LGG® balances intestinal activity;
-contains probiotics;
-is a source of probiotics;
-with probiotic/-s;
-with (probiotic)/(name of the probiotic).</t>
  </si>
  <si>
    <t>‘gastrointestinal health’</t>
  </si>
  <si>
    <t>&lt;em&gt;Lactobacillus paracasei &lt;/em&gt; NCC 2461 (ST11) (Pasteur culture collection CNCM I-2116)</t>
  </si>
  <si>
    <t>- probiotic
-ST11 helps to reinforce skin barrier function;
-ST11 helps to reduce the reactivity of skin;
-ST11 helps to reduce the sensitivity of skin;
-ST11 helps to preserve skin health.</t>
  </si>
  <si>
    <t>- probiotic
-balances your intestinal flora;
-supports digestive system;
-improves digestive comfort;
-reduces/ relieves bloating.</t>
  </si>
  <si>
    <t>&lt;em&gt;Lactobacillus casei&lt;/em&gt; Lafti L26 (CBS 116.412)</t>
  </si>
  <si>
    <t>- probiotic
-enhance levels of beneficial microflora;
-balance your intestinal microflora;
-beneficially affect the intestinal flora;
-supports a balanced beneficial gastro-intestinal micro flora.</t>
  </si>
  <si>
    <t>Bifidobacterium animalis ssp. lactis BB-12®, Lactobacillus acidophilus LA-5®, Lactobacillus delbrueki ssp. &lt;em&gt;bulgaricus&lt;/em&gt; LBY-27 and &lt;em&gt;Streptococcus thermophilus&lt;/em&gt; STY-31</t>
  </si>
  <si>
    <t>- probiotic
-enhances/supports your bodys natural defence.</t>
  </si>
  <si>
    <t>Lactobacillus fermentum CECT5716</t>
  </si>
  <si>
    <t>- probiotic
-help/ contribute/ participate in increasing the natural defenses;
-help/ contribute/ participate to strengh the immune system;</t>
  </si>
  <si>
    <t>maintenance of the upper respiratory tract defence against pathogens by maintaining immune defences</t>
  </si>
  <si>
    <t>Lactobacillus gasseri CECT5714 and Lactobacillus coryniformis CECT5711</t>
  </si>
  <si>
    <t>- probiotic
-help/ contribute/ participate in increasing the natural defenses;
-help/ contribute/ participate to strenghen the immune system;</t>
  </si>
  <si>
    <t>“natural defence/immune system”</t>
  </si>
  <si>
    <t>&lt;em&gt;Lactobacillus plantarum&lt;/em&gt; Rosell-1012</t>
  </si>
  <si>
    <t>&lt;em&gt;Streptococcus thermophilus&lt;/em&gt; I-3428</t>
  </si>
  <si>
    <t>&lt;em&gt;Lactobacillus casei&lt;/em&gt; I-3429</t>
  </si>
  <si>
    <t>- probiotic
-helps balance the intestinal flora;
-helps maintain digestive health;
-contributes to the gut health by increasing number of beneficial bacteria in the gut.</t>
  </si>
  <si>
    <t>- probiotic
-helps body's natural defences;
'-helps to strenghten the natural defenses;
'-helps to stimulate the immune system</t>
  </si>
  <si>
    <t>&lt;em&gt;Lactobacillus rhamnosus&lt;/em&gt; I-1720</t>
  </si>
  <si>
    <t>Lactobacillus gasseri  PA 16/8 and Bifidobacterium bifidum MF 20/5</t>
  </si>
  <si>
    <t>- probiotic
-helps to maintain a healthy gut flora;
-beneficial for maintaining a healthy intestinal flora;
'-contributes to a healthy digestive system by supporting a well-balanced gut flora through an increased number of beneficial bacteria in the gut.</t>
  </si>
  <si>
    <t>Bifidobacterium animalis ssp. lactis BB-12® and Lactobacillus acidophilus LA-5®</t>
  </si>
  <si>
    <t>- probiotic
-helps to support your natural defences;
-helps to strenghten the natural defense;                                                                                                                           
-helps to stimulate the immune system</t>
  </si>
  <si>
    <t>- probiotic
-improves the microflora in elderly;
-beneficially affects the microflora;
-helps to keep your digestive system in balance;
-helps maintain a healthy digestive system;
-helps maintain a healthy gut flora.</t>
  </si>
  <si>
    <t>- probiotic
-increases your natural defences;
-actively supports your immune system;
-strengthens your immune defences;</t>
  </si>
  <si>
    <t>Bifidobacterium animalis ssp. lactis BB-12 ®</t>
  </si>
  <si>
    <t>- probiotic
-support your natural defences;
-strenghten the natural defense.</t>
  </si>
  <si>
    <t>Immune defence against pathogens</t>
  </si>
  <si>
    <t>- probiotic; -beneficialy affects the intestinal flora;
-supports a healthy intestinal flora.</t>
  </si>
  <si>
    <t>Bifidobacterium adolescentis  EI-3 -MB 239 (DSM 18350)</t>
  </si>
  <si>
    <t>- produces folic acid and riboflavin;- supports the maintenance of intestinal homeostasis;- contributes to the rebalancing of intestinal microflora;- promotes the wellbeing of the intestine.</t>
  </si>
  <si>
    <t>Bifidobacterium pseudocatenulatum  EI-20 -MB 116 (DSM 18353)</t>
  </si>
  <si>
    <t>&lt;em&gt;Lactobacillus plantarum&lt;/em&gt; LP 01(LMG P-21021)+&lt;em&gt;Lactobacillus plantarum&lt;/em&gt;  LP 02(LMG P-21020)+&lt;em&gt;Lactobacillus rhamnosus&lt;/em&gt; LR 04(DSM 16605) +&lt;em&gt;Lactobacillus rhamnosus&lt;/em&gt; LR 05(DSM 19739) +Bifidobacterium  lactis BS 01(LMG P-21384)</t>
  </si>
  <si>
    <t>A combination of Bifidobacterium animalis subsp. lactis BS01, Lactobacillus rhamnosus LR04, Lactobacillus rhamnosus LR05, Lactobacillus plantarum LP01, Lactobacillus plantarum LP02 and short-chain fructo-oligosaccharides or galacto-oligosaccharides related to the following claimed effect: 'defence against upper respiratory tract infections'</t>
  </si>
  <si>
    <t>Bifidobacterium adolescentis  EI-18 -MB 227-BA05 (DSM 18352)</t>
  </si>
  <si>
    <t>- produces folic acid;- supports the maintenance of intestinal homeostasis;- promotes the wellbeing of the intestine.</t>
  </si>
  <si>
    <t>&lt;em&gt;Lactobacillus paracasei &lt;/em&gt; subsp. paracasei CRL 1289</t>
  </si>
  <si>
    <t>- produces high quantities hydrogen peroxide that     protects oropharyngeal cavity from harmful   microrganisms;- helps to restore and maintain normal vaginal microflora;- assists the direct defensive response against harmful microrganisms;- inhibits the</t>
  </si>
  <si>
    <t>Lactobacillus crispatus CRL 1251</t>
  </si>
  <si>
    <t>- produces high quantities hydrogen peroxide that protects oropharyngeal cavity from harmful microrganisms; - helps to restore and maintain normal vaginal microflora; - assists the direct defensive response against harmful microrganisms ; - inhibits the g</t>
  </si>
  <si>
    <t>Lactobacillus gasseri CRL 1259 (acidophilus group)</t>
  </si>
  <si>
    <t>- produces metabolites that protect the oropharyngeal cavity from harmful microrganisms; - helps to restore and maintain normal vaginal microflora; - assists in the direct defensive response against harmful microrganisms, in particular gram-negative germs</t>
  </si>
  <si>
    <t>Lactobacillus fermentum LF 11(DSM 19188)</t>
  </si>
  <si>
    <t>- produces natural substances that protect the intestine       from harmful yeasts, in particular those of the Candida   type;- supports the maintenance of intestinal homeostasis;- contributes to restoring the natural barrier effect of the     intestinal</t>
  </si>
  <si>
    <t>Lactobacillus fermentum LF 10 (DSM 19187)</t>
  </si>
  <si>
    <t>- produces natural substances that protect the intestine    from harmful yeasts, in particular those of the Candida   type;- supports the maintenance of intestinal homeostasis;- contributes to restoring the natural barrier effect of the   intestinal wall.</t>
  </si>
  <si>
    <t>&lt;em&gt;Lactobacillus paracasei &lt;/em&gt; subsp. paracasei  LPC 00 (LMG P-21380)</t>
  </si>
  <si>
    <t>- produces riboflavin;- promotes the wellbeing of the intestine;- supports the maintenance of intestinal homeostasis.</t>
  </si>
  <si>
    <t>&lt;em&gt;Lactobacillus paracasei &lt;/em&gt; subsp. paracasei  LPC 00(LMG P-21380)+ &lt;em&gt;Lactobacillus rhamnosus&lt;/em&gt; LR 04(DSM 16605)+Bifidobacterium breve BR 03 (DSM 16604)</t>
  </si>
  <si>
    <t>- produces riboflavin;- promotes the wellbeing of the intestine;- supports the maintenance of intestinal homeostasis.- assists autochthonous intestinal flora in controlling    episodes of diarrhoea;-  rebalances the intestinal motility function, especiall</t>
  </si>
  <si>
    <t>&lt;em&gt;Lactobacillus paracasei &lt;/em&gt; subsp. paracasei  LPC 00(LMG P-21380)+&lt;em&gt;Lactobacillus rhamnosus&lt;/em&gt; LR 04(DSM 16605)+Bifidobacterium breve BR 03 (DSM 16604)</t>
  </si>
  <si>
    <t>- produces riboflavin;- promotes the wellbeing of the intestine;- supports the maintenance of intestinal homeostasis.- rebalances the composition of microflora after  treatment with antibiotics;- contributes to the rebalancing of intestinal microflora;- i</t>
  </si>
  <si>
    <t>Bifidobacterium adolescentis  EI-15 -ALB 1 (DSM 18351)</t>
  </si>
  <si>
    <t>- promotes the wellbeing of the intestine;- contributes to restoring intestinal bacterial flora;- contributes to the rebalancing of intestinal microflora;- improves the metabolic activity of intestinal microflora.</t>
  </si>
  <si>
    <t>Bifidobacterium breve BL 03 (DSM 16603)</t>
  </si>
  <si>
    <t>- promuove la funzione motoria intestinale; - contribuisce al riequilibrio della microflora intestinale; - favorisce il mantenimento dell'omeostasi intestinale; - ottimizza il transito intestinale nell'anziano.</t>
  </si>
  <si>
    <t>Bifidobacterium longum BL03 related to the following claimed effect: 'intestinal mobility'</t>
  </si>
  <si>
    <t>Bifidobacterium adolescentis BA 02 (DSM 17103)</t>
  </si>
  <si>
    <t>- rebalances the intestinal motility function; -contributes to the  rebalancing of intestinal microflora; - supports the maintenance of intestinal homeostasis; -promotes the wellbeing of the intestine; -restores intestinal flora bacteria in the elderly; -optimizes intestinal transit in the elderly.</t>
  </si>
  <si>
    <t>Bifidobacterium adolescentis BA02 related to the following claimed effect: 'intestinal motility'</t>
  </si>
  <si>
    <t>&lt;em&gt;Lactobacillus plantarum&lt;/em&gt; LP 01(LMG P-21021)+Bifidobacteriumadolescentis  EI-18 -MB 227-BA05(DSM 18352)</t>
  </si>
  <si>
    <t>- rebalances the intestinal motility function;- contributes to reducing gastro-intestinal discomfort;- reduces flatulence and abdominal bloating;- contributes to restoring intestinal bacterial flora;- optimizes intestinal transit in the elderly;- produces</t>
  </si>
  <si>
    <t>&lt;em&gt;Lactobacillus plantarum&lt;/em&gt; LP 01(LMG P-21021)+ Bifidobacterium lactis BS 01(LMG P-21384)</t>
  </si>
  <si>
    <t>- rebalances the intestinal motility function;- rebalances the composition of microflora after treatment   with antibiotics;- improves the metabolic activity of intestinal microflora; - promotes the wellbeing of the intestine.</t>
  </si>
  <si>
    <t>&lt;em&gt;Lactobacillus plantarum&lt;/em&gt; LP 01(LMG P-21021)+Bifidobacterium adolescentis  EI-18 -MB 227-BA05(DSM 18352)</t>
  </si>
  <si>
    <t>- rebalances the intestinal motility function;- rebalances the intestinal motility function in children;- contributes to reducing gastro-intestinal discomfort;- contributes to reducing gastro-intestinal discomfort in   children;- reduces flatulence and ab</t>
  </si>
  <si>
    <t>&lt;em&gt;Lactobacillus plantarum&lt;/em&gt; LP 01(LMG P-21021)+Bifidobacterium lactis BS 01(LMG P-21384)</t>
  </si>
  <si>
    <t>- rebalances the intestinal motility function;- rebalances the intestinal motility function in children;- rebalances the composition of microflora after treatment   with antibiotics;- rebalances the composition of microflora after treatment   with antibio</t>
  </si>
  <si>
    <t>Bifidobacterium breve BR 03 (DSM 16604)</t>
  </si>
  <si>
    <t>- riequilibria la funzione motoria intestinale;  contribuisce al riequilibrio della microflora intestinale; ; - migliora l'attività metabolica della microflora ;    intestinale; ; - ottimizza il transito intestinale nell'anziano.</t>
  </si>
  <si>
    <t>Bifidobacterium breve BR03 related to the following claimed effect: 'intestinal mobility'</t>
  </si>
  <si>
    <t>&lt;em&gt;Lactobacillus plantarum&lt;/em&gt;  LP 01 (LMG P-21021)</t>
  </si>
  <si>
    <t>- riequilibria la funzione motoria intestinale; - contribuisce a ridurre il discomfort gastro-intestinale; - riduce la flatulenza ed il gonfiore addominale; - contribuisce a reintegrare la flora batterica intestinale; - ottimizza il transito intestinale nell'anziano.</t>
  </si>
  <si>
    <t>Lactobacillus plantarum LP01 related to the following claimed effect: 'intestinal mobility'</t>
  </si>
  <si>
    <t>Bifidobacterium lactis BS 01 (LMG P-21384)</t>
  </si>
  <si>
    <t>- riequilibria la funzione motoria intestinale; - riequilibria la composizione della microflora dopo    trattamento con antibiotici; - migliora l'attività metabolica della microflora     intestinale; - promuove il benessere dell'intestino.</t>
  </si>
  <si>
    <t>B. animalis subsp. lactis LMG P-21384 and changes in bowel function</t>
  </si>
  <si>
    <t>Bifidobacterium lactis BS 01 (LMG P-21384)+&lt;em&gt;Lactobacillus rhamnosus&lt;/em&gt; LR 04 (DSM 16605)+&lt;em&gt;Lactobacillus plantarum&lt;/em&gt;  LP 02(LMG P-21020)</t>
  </si>
  <si>
    <t>- supporta le naturali difese dell'organismo; - rinforza le difese naturali; - contribuisce al mantenimento del benessere intestinale; - favorisce il mantenimento dell'omeostasi intestinale; - reintegra la flora batterica intestinale.</t>
  </si>
  <si>
    <t>A combination of Bifidobacterium animalis subsp. lactis BS01, Lactobacillus rhamnosus LR04, Lactobacillus plantarum LP02, and short-chain fructo-oligosaccharides related to the following claimed effect: 'defence against upper respiratory tract infections'</t>
  </si>
  <si>
    <t>- supports concentration and mental performance under conditions of mental or physical exertion
- helps to maintain working memory and brain performance in aging adults</t>
  </si>
  <si>
    <t>Bifidobacterium breve BR 03 (DSM 16604) + &lt;em&gt;Lactobacillus plantarum&lt;/em&gt; LP 01 (LMG P-21021)</t>
  </si>
  <si>
    <t>- supports the maintenance of intestinal homeostasis;- supports the maintenance of intestinal homeostasis in   children;- contributes to reducing gastro-intestinal discomfort;- contributes to reducing gastro-intestinal discomfort in   children;- reduces f</t>
  </si>
  <si>
    <t>&lt;em&gt;Streptococcus thermophilus&lt;/em&gt; FP4(DSM 18616) +Lactobacillus acidophilus LA 02 (LMG P-21381)+&lt;em&gt;Lactobacillus delbrueckii&lt;/em&gt; subsp. &lt;em&gt;bulgaricus&lt;/em&gt; LDB 01 (DSM 16606)+&lt;em&gt;Lactobacillus rhamnosus&lt;/em&gt; LR 04 (DSM 16605)</t>
  </si>
  <si>
    <t>- supports the natural defences of the organism;- strengthens natural defences.</t>
  </si>
  <si>
    <t>Bifidobacterium lactis BS 01 (LMG P-21384)+&lt;em&gt;Lactobacillus rhamnosus&lt;/em&gt; LR 04 (DSM 16605)+ &lt;em&gt;Lactobacillus plantarum&lt;/em&gt;  LP 02(LMG P-21020)+Lactoferrin</t>
  </si>
  <si>
    <t>- supports the natural defences of the organism;- strengthens natural defences;- contributes to the maintenance of intestinal wellbeing;- promotes the maintenance of intestinal homeostasis;- restores intestinal bacterial flora.</t>
  </si>
  <si>
    <t>A combination of Bifidobacterium animalis subsp. lactis BS01, Lactobacillus rhamnosus LR04, Lactobacillus plantarum LP02, lactoferrin and short-chain fructo-oligosaccharides related to the following claimed effect: 'defence against upper respiratory tract infections'</t>
  </si>
  <si>
    <t>- supports the natural defences of the organism;- supports the natural defences of children;- strengthens natural defences;- strengthens natural defences of children;- contributes to the maintenance of intestinal wellbeing;- contributes to the maintenance</t>
  </si>
  <si>
    <t>Sugar-free chewing gum with Xylitol</t>
  </si>
  <si>
    <t>- works against the formation of plaque and tartar;
- keep plaque at bay;
- helps counter the plaque formation thereby keeping teeth and gums in normal healthy conditions;
- works against plaque</t>
  </si>
  <si>
    <t>Essential fatty acid
Alpha-linolenic acid (LNA  - omega 3)</t>
  </si>
  <si>
    <t>-Alpha-linolenic acid (omega 3) is important for the immune system;
- Alpha-linolenic acid (omega 3) helps to maintain normal healthy blood lipid levels which is important for the immune system / which helps support the body's immune system</t>
  </si>
  <si>
    <t>“Molecule precursors regulating cell functions”</t>
  </si>
  <si>
    <t>-Antioxidant.
-Protects cells from ageing.
-Important for nitrogen metabolism.</t>
  </si>
  <si>
    <t>Alpha-cyclodextrin (a soluble dietary fiber)</t>
  </si>
  <si>
    <t>-Attenuates the rise in blood glucose / insulin after a meal 
-Moderates the blood glucose/insulin response to a meal</t>
  </si>
  <si>
    <t>-Diet rich in fiber can help you maintain good cardiovascular health.
-Dietary fiber helps maintain healthy cholesterol levels to promote overall heart health.
-Dietary fiber helps maintain healthy blood pressure to promote overall heart health.
-Diets rich in fiber can help promote healthy triglyceride levels</t>
  </si>
  <si>
    <t>-Enhances physical performance.
-Provides a performance edge
-Can delay the onset of fatigue
-Can increase exercise intensity/work rate</t>
  </si>
  <si>
    <t>Increase in physical performance during short-term high-intensity exercise</t>
  </si>
  <si>
    <t>Galacto-oligosaccharides</t>
  </si>
  <si>
    <t>-GOS stimulates the growth of Bifidobacteria in the colon;
-GOS beneficially affects the intestinal flora;
-GOS are prebiotics/bifidogenic;
-GOS improve healthy intestinal condition.</t>
  </si>
  <si>
    <t>Glucosamine</t>
  </si>
  <si>
    <t>-Glucosamine (and chondroitin) may help to maintain healthy joints -Glucosamine (and chondroitin) helps support healthy knees</t>
  </si>
  <si>
    <t>Maintenance of joints</t>
  </si>
  <si>
    <t>-Glucosamine alone or in combination with chondroitin sulphate contributes to the maintenance of flexibility and mobility of the joints -helps to maintain healthy joint -supports mobility -helps to keep joints supple and flexible -necessary for the structure of cartilage and other connective tissues -is produced naturally by the body where it plays a role in the smooth working of the joints -is produced naturally by the body where it helps maintain connective tissues -helps maintain healthy joints, bones, ligaments and tendons -occurs naturally in the joints and muscles where it plays a role in the smooth working of connective tissue -helps maintain joint health -helps keep joints in good condition/ --helps maintain cartilage"", -""helps rebuilding cartilage"" and ""lays down the foundation for everyday rebuilding of connective tissues around the joints, including tendons, ligaments and cartilage</t>
  </si>
  <si>
    <t>Glucosamine sulfate</t>
  </si>
  <si>
    <t>-Glucosamine sulfate possesses antiinflammatory activity -Helps the bodys antiinflammatory defenses -Reverses pro-inflammatory effects -Is a useful anti-inflammatory -Is a potent anti-inflammatory -Down-regulates the catabolic effects of pro-inflammatory molecules</t>
  </si>
  <si>
    <t>reduction of inflammation</t>
  </si>
  <si>
    <t>Glucosamine (Glucosamine HCl or Glucosamine sulphate)</t>
  </si>
  <si>
    <t>-Helps maintain joint health. -Helps maintain healthy and flexible joints.</t>
  </si>
  <si>
    <t>Glucosamine (Glucosamine HCl or Glucosamine sulphate) and Chondroitin sulphate</t>
  </si>
  <si>
    <t>-Helps physical and mental performance in cases of temporary stress</t>
  </si>
  <si>
    <t>Alpha-cyclodextrin
(a soluble dietary fiber)</t>
  </si>
  <si>
    <t>-Helps to control/reduce body fat mass; -helps to control blood fat levels and body fat storage</t>
  </si>
  <si>
    <t>Maintenance or achievement of a normal body weight</t>
  </si>
  <si>
    <t>Emblica officinalis (common name : Amla)</t>
  </si>
  <si>
    <t>-Helps to promote healthy ageing
-Helps to protect from oxidative cell /DNA damage</t>
  </si>
  <si>
    <t>protection of cells from premature aging</t>
  </si>
  <si>
    <t>Saccharomyces boulardii ATY-SB-101</t>
  </si>
  <si>
    <t>-Helps to reinforce the natural defenses;
-Stimulates the immune system;</t>
  </si>
  <si>
    <t>Saccharomyces boulardii ATY-SB-101 (BCCM/MUCL 53837) related to the following claimed effects: &amp;quot;&amp;quot;modulating both innate and adaptive host immunity to respond against pathogen infection&amp;quot;&amp;quot;</t>
  </si>
  <si>
    <t>Glucomannan (Konjac)</t>
  </si>
  <si>
    <t>-Helps to restore / promote / regulate normal intestinal function - Facilitates the intestinal transit - promotes regularity of the bowel/colonic function -Helps to maintain normal bowel/colonic function - Ensures a healthy digestive system /function</t>
  </si>
  <si>
    <t>maintenance of normal bowel function</t>
  </si>
  <si>
    <t>Milk fat globule membrane/Milk phospholipids</t>
  </si>
  <si>
    <t>-Helps to support/strengthen the natural defence
-Helps to support/strengthen the body's defences</t>
  </si>
  <si>
    <t>“immune function/immune system”</t>
  </si>
  <si>
    <t>645, 1743</t>
  </si>
  <si>
    <t>Inulin / FOS (ß2 -&gt;1 linked fructans)</t>
  </si>
  <si>
    <t>-Inulin (or FOS) promotes healthy gut bacteria or microflora;
-Inulin (or FOS) is a prebiotic;
-Inulin (or FOS) is bifidogenic;
-Inulin (or FOS) promotes good digestive health;
-Inulin (or FOS) promotes gastrointestinal /bowel/gut/colonic health;
- Prebiotics</t>
  </si>
  <si>
    <t>Essential fatty acid Linolenic Acid (LA-omega 6)</t>
  </si>
  <si>
    <t>-Linoleic acid (omega 6) is important for healthy vascular function and the immune system.</t>
  </si>
  <si>
    <t>“molecule precursors regulating cell functions (prostaglandines, leucotrienes)”</t>
  </si>
  <si>
    <t>Essential fatty acid
Linoleic Acid (LA - omega 6)</t>
  </si>
  <si>
    <t>-Linoleic acid (omega 6) is important for the immune system;
- Linoleic acid (omega 6) helps to maintain normal healthy blood lipid levels which is important for the immune system/ which helps support the body's immune system</t>
  </si>
  <si>
    <t>-Maintains intestinal microflora's balance;
- probiotic
-regulates your intestinal transit;
-balances your intestinal flora;
-supports healthy digestive system.</t>
  </si>
  <si>
    <t>Saccharomyces boulardii ATY-SB-101 (BCCM/MUCL 53837) related to the following claimed effects: &amp;quot;&amp;quot;maintains and restores the natural flora&amp;quot;&amp;quot;</t>
  </si>
  <si>
    <t>-Probiotic.
-Contributes to a healthy level of natural good bacteria in your body, which can aid digestion.
-Supports a healthy digstive system.
-Beneficially affects the intestinal flora.</t>
  </si>
  <si>
    <t>Beverages low / free of energy</t>
  </si>
  <si>
    <t>-Product x is energy free / low in energy…….. to help take care of your body shape/take care of your silhouette.
-Product X, an ally to your weight management programme.
Product X is an energy free beverage that can help control your weight.</t>
  </si>
  <si>
    <t>Rye bread</t>
  </si>
  <si>
    <t>-Stimulates insulin secretion.
-Low insulin response.</t>
  </si>
  <si>
    <t>-Sugar beet fibre helps to maintain healthy cholesterol levels</t>
  </si>
  <si>
    <t>-Wheat dextrin has low glycemic and insulinemic indices.
-Eating a diet high in fiber can help control postprandial glucose levels and serum lipid profiles.
-Dietary fiber helps improve glycemic control to improve your ability to maintain normal blood sugar and insulin levels, essential for good health.</t>
  </si>
  <si>
    <t>Carbohydrates with a low glycaemic index (GI)</t>
  </si>
  <si>
    <t>-a low GI [carbohydrate] diet helps to maintain healthy cholesterol levels.</t>
  </si>
  <si>
    <t>-acacia gum is a bifidogenic fibre;
-acacia gum has a prebiotic effect;
-acacia gum stimulates the growth of beneficial bacteria in the colon;
-acacia gum beneficially modulates the intestinal flora.</t>
  </si>
  <si>
    <t>-acacia gum promotes good intestinal health;-acacia gum improves bowel functions &amp; gut comfort;</t>
  </si>
  <si>
    <t>Reduction of gastro-intestinal discomfort</t>
  </si>
  <si>
    <t>Changes in short chain fatty acid (SCFA) production and pH in the gastro-intestinal tract</t>
  </si>
  <si>
    <t>PROPOLIS</t>
  </si>
  <si>
    <t>-contributes to ease throat discomfort
- helps to soften the throat</t>
  </si>
  <si>
    <t>-foods/ meals/ diets rich in protein help you feel fuller for longer to help manage your weight;
-protein promotes satiety.</t>
  </si>
  <si>
    <t>Fructoligosaccharides from sucrose</t>
  </si>
  <si>
    <t>-fructoligosaccharides from sucrose / oligofructose stimulates the growth of Bifidobacteria in the colon;
-fructoligosaccharides/ oligofructose beneficially affects the intestinal flora;
-fructoligosaccharides/ oligofructose are prebiotics;
-fructoligosaccharides/ oligofructose promote healthy/good/balanced gut bacteria.</t>
  </si>
  <si>
    <t>decreasing potentially pathogenic gastro-intestinal microorganisms</t>
  </si>
  <si>
    <t>-fructoligosaccharides from sucrose/ oligrofructose promote healthy conditions in the colon;
-fructoligosaccharides/ oligrofructose improve bowel function;
-fructoligosaccharides/ oligrofructose improve gut comfort.</t>
  </si>
  <si>
    <t>changes in short chain fatty acid (SCFA) production and pH in the gastro-intestinal tract</t>
  </si>
  <si>
    <t>-fructooligosaccharides/ oligrofructose enhance/ promote/ increase magnesium absorption;
-fructooligosaccharides/ oligrofructose enhance/ promote/ increase calcium absorption;
-fructooligosaccharides/ oligrofructose support isoflavone activity on bone health</t>
  </si>
  <si>
    <t>increasing calcium and/or magnesium absorption leading to an increase in magnesium and/or calcium retention</t>
  </si>
  <si>
    <t>Fruits (fresh, frozen, canned, bottled, dried, juiced)</t>
  </si>
  <si>
    <t>-fruit protects the body’s cells;
-protects you from free radicals;
-protects your cells and tissues from oxidation;
-antioxidants help strengthen our body's natural defences against oxidative stress.</t>
  </si>
  <si>
    <t>-help relaxation without drowsiness.
-Stress relief.
-Physical stress relief.
-Relax from fatigue.
-Support relation for optimal mental and physical well-being.</t>
  </si>
  <si>
    <t>Unsaturated  fats/fatty acids</t>
  </si>
  <si>
    <t>-help to maintain the function and fluidity of the cellular menbranes.</t>
  </si>
  <si>
    <t>“function of the cell membrane”</t>
  </si>
  <si>
    <t>-help to maintained a calm and relaxed physical and psychological state pre- menstrual period.
-support in premenstrual syndrome. Support a normal healthy attitude during menstrual cycle.</t>
  </si>
  <si>
    <t>reduction of menstrual discomfort</t>
  </si>
  <si>
    <t>16.
&lt;em&gt;Lactobacillus rhamnosus&lt;/em&gt; LGG®</t>
  </si>
  <si>
    <t>-helps improve oral health
-helps maintain a healthy oral flora
-helps maintain oral health
-helps improve dental health</t>
  </si>
  <si>
    <t>-helps to improve the body’s natural defences;
-helps to strengthen the immune system;
-helps to maintain a dominance of friendly bacteria particularly in the elderly 
-helps to boost the natural defenses among the elderly.</t>
  </si>
  <si>
    <t>Lactobacillus acidophilus bar 13 (CNCM-I-3857) and &lt;em&gt;Bifidobacterium longum&lt;/em&gt; bar 33 (CNCM-I-3858)- mix 1:1</t>
  </si>
  <si>
    <t>-helps to improve the level of natural good bacteria in your body;
-helps to aid digestion and well-being;
-helps to reduce gastro-intestinal discomfort;
-maintains the balance of healthy microflora;
-beneficially affects the intestinal flora;
-helps to support your natural defences;
-helps to strenghten the natural defense;                                                                                                                           
-helps to stimulate the immune system.</t>
  </si>
  <si>
    <t>Maintains the balance of healthy microbiota that helps to strengthen the natural defence</t>
  </si>
  <si>
    <t>Lactobacilus acidophilus CUL60
&lt;em&gt;Lactobacillus casei&lt;/em&gt; LC11
Bifidobacterium lactis CUL34</t>
  </si>
  <si>
    <t>-improves intestinal environment and functionality.
-maintains healthy digestive system
-supports good digestive function
-maintains balance of healthy microflora</t>
  </si>
  <si>
    <t>Oligofructose-enriched inulin (specific selection of short &amp; long chains) from chicory</t>
  </si>
  <si>
    <t>-increased bone mineral density;
-increased bone strength.</t>
  </si>
  <si>
    <t>Table top sweeteners and foods beverages containing intense sweeteners</t>
  </si>
  <si>
    <t>-intense sweeteners have no effect on carbohydrate
metabolism, short or long-term blood glucose control or insulin secretion;
-product [x] assists in blood glucose control.</t>
  </si>
  <si>
    <t>-intense sweetners help to maintain a healthy body weight;
-intense sweetners help to control calorie intake.</t>
  </si>
  <si>
    <t>Bifidobacterium animalis
ssp. lactis BB-12®,
Lactobacillus acidophilus
LA-5®, Lactbacillus
&lt;em&gt;bulgaricus&lt;/em&gt; LBY-27® and
Streptococcus
thermophilus STY-31®</t>
  </si>
  <si>
    <t>-intestinal comfort
- helps to support digestive flora
- helps to reduce uncomfortable intestinal disturbances</t>
  </si>
  <si>
    <t>Inulin/oligofructose from chicory</t>
  </si>
  <si>
    <t>-inulin/oligofructose from chicory improves intestinal conditions;
-inulin/oligofructose fron chicory promotes intestinal health.</t>
  </si>
  <si>
    <t>Inulin / oligofructose / Oligofructose-enriched inulin (specific selection of short &amp; long chains) from chicory</t>
  </si>
  <si>
    <t>-inulin/oligofructose/ oligofructose enriched inulin from chicory stimulates the growth of Bifidobacteria in the colon;
-inulin/oligofructose/ oligofructose enriched inulin from chicory beneficially affects the intestinal flora;
-inulin/oligofructose/ oligofructose enriched inulin from chicory promote healthy/balanced/good gut bacteria.</t>
  </si>
  <si>
    <t>Long chain Omega 3 fatty acids</t>
  </si>
  <si>
    <t>-long chain Omega 3 fatty acids are important for a healthy immune system;
-LC n3 PUFA help reduce inflammation.</t>
  </si>
  <si>
    <t>contribution to the normal function of the immune system by decreasing the levels of eicosanoids, arachidonic acid-derived mediators and pro-inflammatory cytokines</t>
  </si>
  <si>
    <t>-prebiotic
- polydextrose stimulate the growth of beneficial bacteria in the gut;
- polydextrose stimulates the growth of Bifidobacteria in the colon;
- polydextrose stimulate the growth of Lactobaccilli bacteria in the gut;
- prebiotics promote healthy/well-balanced gut flora</t>
  </si>
  <si>
    <t>-probiotic -balances your healthy intestinal flora; -improves your intestinal transit.</t>
  </si>
  <si>
    <t>decreasing potentially pathogenic intestinal microorganisms</t>
  </si>
  <si>
    <t>improvement of intestinal transit</t>
  </si>
  <si>
    <t>-promotes/ supports digestive health
-improves bowel regularity;
-improves digestive/ bowel function.</t>
  </si>
  <si>
    <t>Soups</t>
  </si>
  <si>
    <t>-soups fit in a weight maintenance programme;
-soups help to control your body weight;
-soups, which are low in energy density and high in volume, are useful as part of a weight management diet;
-the inclusion of soups into the daily diet are effective in weight management programmes.</t>
  </si>
  <si>
    <t>-soups gives you a feeling of satiety; -soups will help to fill you up; -soups can delay the onset of hunger; -soups consumed as a starter that are low in energy density and high in volume have an affect on satiety/ satiation.</t>
  </si>
  <si>
    <t>Soy</t>
  </si>
  <si>
    <t>-soy offers specific vascular benefits; '-soy helps keep the arteries healthy and helps keep a healthy heart; -soy helps protect the body tissues and cells from oxidation oxidative damage.</t>
  </si>
  <si>
    <t>Vegetables (fresh, frozen, canned, bottled, dried, juiced)</t>
  </si>
  <si>
    <t>-vegetables help protect the body’s cells;
-protect you from free radicals;
-protect your cells and tissues from oxidation;
-antioxidants help strengthen our body's natural defences against oxidative stress;
-people should consume a wide variety of fruits and vegetables, choosing among colours present in nature, to incorporate the various phytochemical and maximise protection;
-Brassica vegetables (e.g. X) provide particular protection against oxidation.</t>
  </si>
  <si>
    <t>Dietary fibre</t>
  </si>
  <si>
    <t>.Fibre helps to reduce fat absorption.</t>
  </si>
  <si>
    <t>Oenothera biennis-eveninig primrose-seeds oil</t>
  </si>
  <si>
    <t>.Regulates cholesterol level</t>
  </si>
  <si>
    <t>Gamma-linolenic acid (GLA)</t>
  </si>
  <si>
    <t>/ helps maintain healthy skin / supports skin condition</t>
  </si>
  <si>
    <t>Maintenance of the barrier function of the skin</t>
  </si>
  <si>
    <t>Carbohydrate foods and beverages</t>
  </si>
  <si>
    <t>/ maximises glycogen stores.
Carbohydrate before, during exercise improves endurance performance / perform for longer.
Carbohydrate rich diets before exercise help elevate pre-exercise glycogen stores.
Ingestion during exercise maintains blood glucose.
Glucose is the body’s naturally preferred source of energy during intense exercise
Consumption in events as short as 1 hr improves exercise performance.
Endurance capacity / time to exhaustion / delays fatigue.
Carbohydrate loading can delay fatigue and benefits endurance and multiple sprint sports.
Energy for endurance / fuel for your muscles.
Carbohydrate before and after exercise extends endurance time and work output more than either alone.
Glycogen Sparing.
Clarification provided
Enhances / maximises glycogen stores. Carbohydrate before, during exercise improves endurance performance / perform for longer. Carbohydrate rich diets before exercise help elevate pre-exercise glycogen stores. Ingestion during exercise maintains blood glucose. Glucose is the body’s naturally preferred source of energy during intense exercise Consumption in events as short as 1 hr improves exercise performance. Endurance capacity / time to exhaustion / delays fatigue Carbohydrate loading can delay fatigue and benefits endurance and multiple sprint sports. Energy for endurance / fuel for your muscles. Carbohydrate before and after exercise extends endurance time and work output more than either alone Glycogen Sparing</t>
  </si>
  <si>
    <t>Fat free dairy products with reduced sugars or without added sugars</t>
  </si>
  <si>
    <t>1 - Main wording
In French:
- Les produits laitiers à 0% de matière grasse et à teneur réduite en sucres (ou sans sucres ajoutés) aident à contrôler le poids corporel dans le cadre d’une alimentation équilibrée.
In English :
- Fat free dairy products with reduced sugars or without added sugars help control body weight as part of a balanced diet.
2 - Other examples of wordings
In French :
- aide à maintenir le poids corporel
- aide à garder la ligne
- partenaire nutritionnel de votre ligne
In English :
- help maintain body weight - help keep your figure
- nutritional partner of your figure</t>
  </si>
  <si>
    <t>Inulin/oligofructose</t>
  </si>
  <si>
    <t>1) Inulin/oligofructose stimulates the growth of Bifidobacteria in the colon; 2) Beneficially affects the intestinal flora; (3) Prebiotics promote healthy gut bacteria; (4) promotes a healthy bowel function; (5) Promotes better intestinal flora. A better intestinal flora supports your body’s defence system; (6) Prebiotic fibres support your natural defence</t>
  </si>
  <si>
    <t>Corn Oil with a guaranteed polyunsatured fatty acids content (56% of total fatty acids), supplemented with vitamin E.</t>
  </si>
  <si>
    <t>1- When used within a healthy, balanced diet, in combination with a healty lifestyle, corn oil with an elevated vitamin E content and a guaranteed polyunsaturates fatty acids content contributes to the control of blood cholesterol. 2-When used within a healthy, balanced diet, in combination with a healty lifestyle, corn oil contributes to the control of blood cholesterol. 3-As a part of a healthy lifesyle, corn oil helps to maintain normal blood cholesterol level.4-As a part of a healthy lifesyle, corn oil helps to keep blood cholesterol levels under control.</t>
  </si>
  <si>
    <t>Brewer`s Yeast</t>
  </si>
  <si>
    <t>1. Activates metabolism and energy conversion process in the body, promotes effective assimilation of nutrients.
2. Vitamins and micronutrients are highly essential for normal body functioning</t>
  </si>
  <si>
    <t>Royal jelly</t>
  </si>
  <si>
    <t>1. Acts as a general body restorative substance
2. Strengthens body’s resistance against infections
3. Royal jelly helps strengthen your body / strengthens the body
4. Possesses body toning and antispastic properties, strengthens body’s defence abilities and resistance against stress, promotes metabolism — use during recovery and postnatal period to improve your appetite and increase the overall body tonus
5. Royal jelly improves feeling of comfort
6. Royal jelly helps improve activity of the immune system/strengthens the immune system/body’s defence system
7. A generally restorative product for the maintenance of body’s functions — strengthens the immunity, improves the state of cardiovascular system, tones up the body, stimulates mental work capacities, increases body’s adaptation in extreme and stressful situations</t>
  </si>
  <si>
    <t>Apple cider vinegar</t>
  </si>
  <si>
    <t>1. Apple cider vinegar has body purifying and healing properties 2. Splits and eliminates harmful toxins/end-products 3. Optimizes and balances the body function 4. Restores the inner balance of the body</t>
  </si>
  <si>
    <t>biotransformation of xenobiotic substances</t>
  </si>
  <si>
    <t>Gamma – linolenic acid</t>
  </si>
  <si>
    <t>1. Beneficial affects the cardiovascular system 2. Ensures regulation of the blood vessel tonus 3. Promotes lmaintenance of vascular elasticity, heart health and normal blood pressure 4. Helps regulate blood pressure and cholesterol levels</t>
  </si>
  <si>
    <t>1. Beneficial effect on woman’s well-being, particularly during menstruation and menopause
2. Beneficially affects the overall condition during premenstrual syndrome and menstruation
3. Relieves painful menstruation
4. Helps reduce symptoms of premenstrual syndrome
5. Helps maintain/keep maximum comfort during menstruation</t>
  </si>
  <si>
    <t>Reduction of menstrual discomfort</t>
  </si>
  <si>
    <t>1. Evening primrose oil in the body transforms into biologically active substances — prostaglandins, which are essential biological regulators and participate in metabolism and hormonal regulation reducing problems associated with hormonal imbalance
2. Helps ensure healthy function of the hormonal system
3. Borage oil is precursor of prostaglandins wich are regulators associated with many of the body's metabolic function
4. Contributes to maintain healthy/normal hormonal system function</t>
  </si>
  <si>
    <t>Antler</t>
  </si>
  <si>
    <t>1. For cardiovascular health.
2. Improves function of the heart</t>
  </si>
  <si>
    <t>Zea mays (Maize)</t>
  </si>
  <si>
    <t>1. For liver and gallbladder health — beneficially affects the function of liver and gallbladder
2. A beneficial effect in case of acute condition of chronic pancreatitis
3. Beneficially affects digestion and promotes body’s detoxification processes</t>
  </si>
  <si>
    <t>“Liver health”</t>
  </si>
  <si>
    <t>1. Helps generally strengthen the body, particularly during intense physical and mental work
2. Beneficially affects the body’s immunity</t>
  </si>
  <si>
    <t>1. Helps improve digestion 2. Helps maintain normal bowel movement 3. Normalizes bowel movement 4. Promotes intestinal activity 5. Promotes/contributes to bowel regularity</t>
  </si>
  <si>
    <t>Bowel motor function</t>
  </si>
  <si>
    <t>1. Helps maintain a healthy nervous system
2. Stimulates mental and physical work capacities</t>
  </si>
  <si>
    <t>“Nervous system function”</t>
  </si>
  <si>
    <t>1. Helps maintain functions and structure of the body and organ cell membranes
2. Evening primrose oil contains polyunsaturated fatty acids which are necessary for cell membranes
3. Supports the integrity and the fluidity of the cell membrane
4. Omega-6 fatty acids participate in cell growing and renewal processes
5. Being present in cell membranes they are necessary for wholesome cell structure and function</t>
  </si>
  <si>
    <t>&amp;quot;Function of the cell membrane&amp;quot;</t>
  </si>
  <si>
    <t>Wheat germ oil</t>
  </si>
  <si>
    <t>1. Improves metabolism
2. Helps maintain functions and structure of the body and its organ cell membranes
3. Activates absorption of calcium in intestinal tract thereby increasing bone density
4. Promotes body purification and reduction of body mass</t>
  </si>
  <si>
    <t>1. Improves skin condition, its elasticity and firmness, promotes natural renewal of skin cells, normalizes skin’s moisture level by moisturizing it in a natural way.</t>
  </si>
  <si>
    <t>maintenance of normal skin hydration</t>
  </si>
  <si>
    <t>1. Increases immunity
2. Ensures activity of the immune system, reduction of inflammatory reactions</t>
  </si>
  <si>
    <t>Lutein</t>
  </si>
  <si>
    <t>1. Lutein is a natural antioxidant which protects the skin from the harmful effects of free radicals
2. Lutein helps protect the retina and lens from free radicals which result from UV-radiation
3. Lutein is a natural antioxidant for eyes 
4.Lutein protects the eye from the harmful effects of free radicals
5. Lutein helps protect the macular pigment from the harmful UV-radiation and oxygen-containing free radicals</t>
  </si>
  <si>
    <t>protection of the skin from UV-induced (including photo-oxidative) damage</t>
  </si>
  <si>
    <t>Lecithin</t>
  </si>
  <si>
    <t>1. Necessary for normal growth, wholesome mental and physical development
2. Helps maintain functions and structure of the body and organ cell membranes
3. Lecithin is found in every human cell and it participates in various vitally important processes</t>
  </si>
  <si>
    <t>“Function of the cell membrane”</t>
  </si>
  <si>
    <t>""Dietary food for special medical purposes - oral rehydrating solution with decreased osmolarity composed according to WHO/UNICEF recommendations - ORSALIT.
ORSALIT is available in following versions:
- ORSALIT without flavor,
- ORSALIT with banana flavor</t>
  </si>
  <si>
    <t>1. ORSALIT is used in all cases when dehydration may occur
2. ORSALIT is hypoosmolar, oral rehydrating solution composed according to WHO and UNICEF recommendations
3. ORSALIT helps to avoid dehydration which may occur in case of diarrhea and/or vomiting
4. ORSALIT uses mechanism of collective adsorption of water, sodium and glucose which is not damaged even during diarrhea
5. ORSALIT is used in order to supplement current losses of water and electrolytes
6. Oral rehydrating solutions are used in every situation when dehydration may occur
7. ORSALIT composition is identical to current recommendations of WHO and UNICEF
8. ORSALIT composition ensures effective rehydration during diarrhea on the contrary of usually given feezy drinks (cola), apple juice or broth
9. ORSALIT rehydrates effectively during diarrhea, on the contrary to traditional methods 
10. Oral rehydration is beneficial and well tolerated due to low risk of side effects
11. ORSALIT is used in order to rehydrate
12. ORSALIT is dedicated to infants, children and adults rehydration during diarrhea and/or vomiting
13. ORSALIT is dedicated to supplement body fluids and mineral components
14. ORSALIT is used in case of disturbance of water-electrolyte balance during dehydration due to diarrhea and/or vomiting</t>
  </si>
  <si>
    <t>Treatment of diarrhoea and/or vomiting</t>
  </si>
  <si>
    <t>Olive oil and/or olive pomace oil.</t>
  </si>
  <si>
    <t>1. Olive oil consumption helps to maintain the health of the cardiovascular system</t>
  </si>
  <si>
    <t>maintenance of normal blood HDL-cholesterol concentrations</t>
  </si>
  <si>
    <t>1. Omega-6 fatty acids are essential for a healthy immune system / Ensures activity of the immune system 2. Helps reduce inflammatory reactions / Omega-6 fatty acids help reduce inflammation</t>
  </si>
  <si>
    <t>1. Regulates the function of endocrine glands
2. Royal jelly helps promote milk secretion in breastfeeding mothers</t>
  </si>
  <si>
    <t>1. Royal jelly contains vitamins, fatty acids and hormone substances that promote its beneficial effect on skin
2. Vitamins and other biologically active substances contained in royal jelly beneficially affect the skin</t>
  </si>
  <si>
    <t>Prunus amygdalus</t>
  </si>
  <si>
    <t>1. Stimulates the libido
2. Improves erection, contributes to the increase of sperm volume and relaxes muscles</t>
  </si>
  <si>
    <t>maintenance of normal erectile function</t>
  </si>
  <si>
    <t>1. Strengthens the cardiovascular system
2. Promotes lmaintenance of vascular elasticity, heart health and normal blood pressure
3. Ensures regulation of the blood vessel tonus</t>
  </si>
  <si>
    <t>1. Substances contained in royal jelly help normalize metabolism, improve appetite
2. Royal jelly normalizes metabolism
3. Royal jelly is very nourishing, it contains biologically active substances — amino acids (replaceable and irreplaceable), carbohydrates, vitamins, microelements and minerals
4. Royal jelly helps improve tissue breathing</t>
  </si>
  <si>
    <t>Fruit-rich diet</t>
  </si>
  <si>
    <t>A diet rich in fruit promotes heart health.</t>
  </si>
  <si>
    <t>A diet rich in fruits can help to control body weight.</t>
  </si>
  <si>
    <t>A diet rich in fruits helps to control blood glucose level</t>
  </si>
  <si>
    <t>A diet rich in fruits helps to control blood glucose level.</t>
  </si>
  <si>
    <t>A diet rich in fruits helps to manage body weight</t>
  </si>
  <si>
    <t>Long Chain Fatty Acids (EPA/DHA)</t>
  </si>
  <si>
    <t>A diet rich in long chain fatty acids may help normal immune system function.</t>
  </si>
  <si>
    <t>Vegetable-rich diet</t>
  </si>
  <si>
    <t>A diet rich in vegetables helps controlling blood glucose level.</t>
  </si>
  <si>
    <t>A diet rich in vegetables helps controlling body weight.</t>
  </si>
  <si>
    <t>A diet rich in vegetables helps to control blood glucose level.</t>
  </si>
  <si>
    <t>A diet rich in vegetables helps to manage body weight.</t>
  </si>
  <si>
    <t>A diet rich in vegetables promotes heart health.</t>
  </si>
  <si>
    <t>Apium graveolens (Celery)</t>
  </si>
  <si>
    <t>A generally restorative tea which is rich in vitamins, minerals, antioxidants and essential herbal oils and helps the body overcome stress and exertion, prevents setting in of changes associated with age, improves the immunity</t>
  </si>
  <si>
    <t>&amp;quot;invigoration of the body&amp;quot;</t>
  </si>
  <si>
    <t>Carbohydrates with a low glycaemic load</t>
  </si>
  <si>
    <t>A low GL diet helps to maintain a healthy weight</t>
  </si>
  <si>
    <t>A low GL diet helps to maintain healthy cholesterol levels</t>
  </si>
  <si>
    <t>A low GL diet sustains steady blood sugar levels</t>
  </si>
  <si>
    <t>Soy lecithin</t>
  </si>
  <si>
    <t>A natural help to control blood cholesterol.</t>
  </si>
  <si>
    <t>Rich in dietary fibre</t>
  </si>
  <si>
    <t>A nutritionally balanced diet high in dietary fibre is important for maintaining bowel regularity.</t>
  </si>
  <si>
    <t>Name of Food product: Olive Biophenols
Description of food in terms of food legislation categories: Food supplement
Was food on Irish market before 1st July 2007: No</t>
  </si>
  <si>
    <t>A potent source of biophenols with strong anti-bacterial properties Olive biophenols are effective in combating bacterial infections</t>
  </si>
  <si>
    <t>Rutin</t>
  </si>
  <si>
    <t>A strong antioxidant that protects the body’s cells from the harmful effects of free radicals;
Improves the immune system.</t>
  </si>
  <si>
    <t>ALA might protect the lipids from oxidative damage, might also helps to keep normal level of blood cholesterol, has positive effects in fat burning.</t>
  </si>
  <si>
    <t>Protection of body lipids from oxidative damage</t>
  </si>
  <si>
    <t>Increased beta-oxidation of fatty acids</t>
  </si>
  <si>
    <t>Ribose</t>
  </si>
  <si>
    <t>ATP is used for energy by muscle cells. Ribose helps regenerate muscle ATP levels, thereby improving exercise performance and recovery”
“Ribose helps maintain cellular energy”
“Ribose enhances recovery after strenuous activity”
“Ribose is an important building block for cellular energy”</t>
  </si>
  <si>
    <t>Casein protein hydrolysate</t>
  </si>
  <si>
    <t>Accelerates recovery from exercise
helps to recover faster
shortens the time to recover completely
helps to enhance endurance performance
helps to perform longer
supports endurance performance
increases endurance performance
increases time to fatigue during exercise
helps to enhance physical performance
helps to perform better
supports physical performance
helps to increase physical performance
protects muscle during exercise</t>
  </si>
  <si>
    <t>increase in endurance performance</t>
  </si>
  <si>
    <t>Acerola</t>
  </si>
  <si>
    <t>Acerola is a major dietary source of antioxidants Antioxidants from dietary sources contribute to the protection against free radicals which cause cell damage Contributes to the protection of cells and tissues from oxidative damage Help strengthen our bod</t>
  </si>
  <si>
    <t>Acerola is a major dietary source of antioxidants/ Antioxidants from dietary sources contribute to the protection against free radicals which cause cell oxidation/ Contributes to the protection of cells and tissues from oxidation/ Help strengthen our body's natural defences against oxidative stress</t>
  </si>
  <si>
    <t>Acetyl-l-carnitine</t>
  </si>
  <si>
    <t>Acetyl-l-carnitine helps to support and maintain healthy brain function.</t>
  </si>
  <si>
    <t>Arginine</t>
  </si>
  <si>
    <t>Acide aminé régulateur du cortisol, médiateur du stress.</t>
  </si>
  <si>
    <t>“Système nerveux”</t>
  </si>
  <si>
    <t>Dry isoflavones soya extract</t>
  </si>
  <si>
    <t>Act on hair bulb in order to support hair growth. Prevent hair from premature ageing via their antioxidant properties and on the microcirculation</t>
  </si>
  <si>
    <t>contribution to normal hair growth</t>
  </si>
  <si>
    <t>Vitamine B3</t>
  </si>
  <si>
    <t>Activate the scalp microcirculation</t>
  </si>
  <si>
    <t>maintenance of hair</t>
  </si>
  <si>
    <t>maintenance of nails</t>
  </si>
  <si>
    <t>Horseradish root (Armoracia rusticana) ;;</t>
  </si>
  <si>
    <t>Active ingredients of horseradish can support the respiratory system health.</t>
  </si>
  <si>
    <t>relief in case of irritation in the upper respiratory tract</t>
  </si>
  <si>
    <t>Lemon (Citrus limonium) - flavonoïdes</t>
  </si>
  <si>
    <t>Acts as a natural antioxidant. Helps to reduce oxidative stress. Helps to reduce aging effects. Necessary for cells protection. Improves the antioxidant defensive system.</t>
  </si>
  <si>
    <t>Acts as free radical scavenger. Renders free radicals harmless</t>
  </si>
  <si>
    <t>Methylsulfonylmethane/MSM</t>
  </si>
  <si>
    <t>Acts as natural sulfar source; Feeds the skin from inside out; For healthy skin, nails and hair; Supports a healthy skin.</t>
  </si>
  <si>
    <t>contribution to normal collagen formation</t>
  </si>
  <si>
    <t>Herbal yeast plasmolycate (saccharomyces cerevisiae)</t>
  </si>
  <si>
    <t>Adds vigour and activity.
Reduces feeling of tiredness.
Improves concentration</t>
  </si>
  <si>
    <t>N-acetyl-l-cysteïne</t>
  </si>
  <si>
    <t>Adequate supply contributes to glutathione homeostasis /restoring glutathione levels with cysteine helps to keep the redox state in balance /building glutathione levels with cysteine support the body’s natural defense system /building glutathione levels with cysteine supports the detoxification function of your liver</t>
  </si>
  <si>
    <t>contribution to the normal glutathione formation</t>
  </si>
  <si>
    <t>L-carnosine</t>
  </si>
  <si>
    <t>Against skin ageing.
Protects cells from ageing</t>
  </si>
  <si>
    <t>“skin”</t>
  </si>
  <si>
    <t>Chitosane</t>
  </si>
  <si>
    <t>Aide à combattre les excès de poids
Aide dans le cadre d'un régime amincissant
Soutient lors d'amincissement
Clarification provided
Contributes to management of weight control/can help in the reduction of body weight/can help to the control of weight by reducing the quantity of fat absorbed from the diet.</t>
  </si>
  <si>
    <t>Aide à combattre les refroidissements
Aide à renforcer les défenses naturelles
Soutient le système de défense
Clarification provided
Helps to maintain the integrity of the body thanks to its antimicrobial effects/Propolis has a natural antimicrobial action</t>
  </si>
  <si>
    <t>Conjugated linoleic acid (CLA)</t>
  </si>
  <si>
    <t>Aids slimming by reducing body fat and preserving lean muscle
Helps to reduce muscle protein loss during a diet</t>
  </si>
  <si>
    <t>Aids slimming by reducing body fat and preserving lean muscle
Helps to reduce muscle protein loss during a diet
Increases lean tissue mass
Increases feelings of fullness and satiety
Helps to reduce yoyo-effect after a diet
Improves the burning of fat</t>
  </si>
  <si>
    <t>Sugar-free chewing gum containing Pirofosfati - Gomma da masticare senza zucchero con pirofosfati (E450i,ii,iii,iv,v) e tripolifosfati (E451)</t>
  </si>
  <si>
    <t>Aiuta a contrastare la formazione del tartaro difendendo il benessere delle gengive. Ostacola la formazione del tartaro. Protezione denti e gengive.
Clarification provided
Helps to contrast formation of calculus/tartar defending the wellness of gums- Opposes calculus/tartar formation-Protection for teeth and gums</t>
  </si>
  <si>
    <t>reduction of calculus formation</t>
  </si>
  <si>
    <t>Lactobacillus gasseri P 18137</t>
  </si>
  <si>
    <t>Aiuta a mantenere la normale microflora vaginale. Aiuta a mantenere il pH vaginale a livelli fisiologici (pH acido). Ripristina l' ecosistema vaginale, alteratosi in seguito a terapia antibiotica/antimicotica. Contribuisce ad inibire lo sviluppo di microrganismi patogeni</t>
  </si>
  <si>
    <t>Defence against vaginal pathogens</t>
  </si>
  <si>
    <t>&lt;em&gt;Lactobacillus plantarum&lt;/em&gt; P 17630</t>
  </si>
  <si>
    <t>Aiuta a mantenere la normale microflora vaginale. Aiuta a mantenere il pH vaginale a livelli fisiologici (pH acido). Ripristina l' ecosistema vaginale, alteratosi in seguito a terapia antibiotica/antimicotica. Contribuisce ad inibire lo sviluppo di microrganismi patogeni.</t>
  </si>
  <si>
    <t>Lactobacillus crispatus P 17631</t>
  </si>
  <si>
    <t>Aiuta a mantenere la normale microflora vaginale. Aiuta a mantenere il pH vaginale a livelli fisiologici (pH acido). Ripristina l' ecosistema vaginale, alteratosi in seguito a terapia antibiotica/antimicotica. Contribuisce ad inibire lo sviluppo di microrganismi.</t>
  </si>
  <si>
    <t>&lt;em&gt;Lactobacillus paracasei &lt;/em&gt; I1687</t>
  </si>
  <si>
    <t>Aiuta a rinforzare le difese naturali. Aiuta a modulare la risposta immunitaria. Riequilibra la risposta immunitaria nei soggetti sensibili a reazioni  allergiche. Coadiuva la risposta immunitaria anche nei casi di infezione virale.</t>
  </si>
  <si>
    <t>Increasing IL-10 production and/or enhancing the activity of natural killer cells</t>
  </si>
  <si>
    <t>Lactobacillus salivarius I1794</t>
  </si>
  <si>
    <t>&lt;em&gt;Lactobacillus paracasei &lt;/em&gt; I1688</t>
  </si>
  <si>
    <t>Aiuta a rinforzare le difese naturali.Aiuta a modulare la risposta immunitaria.Aiuta a regolare la risposta immunitaria nei soggetti che potrebbero manifestare  reazioni  infiammatorie.</t>
  </si>
  <si>
    <t>Alpha lipoic acid</t>
  </si>
  <si>
    <t>Alpha lipoc acid is suitable for diabetics, people with impaired glucose tolerance</t>
  </si>
  <si>
    <t>increase in insulin sensitivity</t>
  </si>
  <si>
    <t>Alpha lipoic acid helps to protect the nervous system.</t>
  </si>
  <si>
    <t>“protection of the nerve system”</t>
  </si>
  <si>
    <t>Essential fatty acid Linolenic Acid (LNA-omega 3)</t>
  </si>
  <si>
    <t>Alpha-linolenic acid (omega 3) is important for healthy vascular function and immune system and blood clotting.</t>
  </si>
  <si>
    <t>Amino acid that plays an important role in the immune system.</t>
  </si>
  <si>
    <t>&amp;quot;immune system protection&amp;quot;</t>
  </si>
  <si>
    <t>EAS Phosphagen Elite</t>
  </si>
  <si>
    <t>Amp up your workout with EAS Phosphagen
Elite, clinically shown to improve ventilatory and lactate thresholds for greater cardiorespiratory endurance in intense workouts (training)
EAS Phosphagen Elite is clinically shown to improve ventilatory and lactate thresholds</t>
  </si>
  <si>
    <t>Amylopectin</t>
  </si>
  <si>
    <t>Amylopectin facilitates the replenishment of glycogen stores in skeletal muscle</t>
  </si>
  <si>
    <t>increase in endurance performance during the subsequent exercise bout after strenuous exercise</t>
  </si>
  <si>
    <t>Amylopectin and L-carnitine</t>
  </si>
  <si>
    <t>Amylopectin plus L-carnitine facilitate the replenishment of glycogen stores in skeletal muscle, and the switching from carbohydrate oxidation to fat oxidation.</t>
  </si>
  <si>
    <t>Argile verte</t>
  </si>
  <si>
    <t>Améliore le confort digestif.
Participe à l'absorption des toxines et des gaz se formant.
au cours du processus de digestion
Contribue au confort digestif.</t>
  </si>
  <si>
    <t>An adequate magnesium intake can support to maintain normal blood pressure</t>
  </si>
  <si>
    <t>Zeaxanthin</t>
  </si>
  <si>
    <t>An optimal intake of zeaxanthin contributes to eye health
supports normal vision
absorbs blue light and scavenges reactive oxygen species in the eye (lens, retina) and, therefore, helps to maintain a healthy retina
stabilizes membranes and, therefore, contributes to make retinal membranes more resistant against damage by light
(together with Lutein) is actively accumulated in the healthy macula.
The highest concentration of carotenoids found in the human body. A sufficient supply therefore contributes to maintaining the integrity and health of this part of the retina which is most essential for optimal visual performance.
Das Carotinoid Zeaxanthin kommt in hoher Konzentration im menschlichen Auge vor. Dort schützt es dieses vor oxidativen Schädigungen durch Radikale.
Zeaxanthin ist ein Beitrag zum Schutz der Augengesundheit.
Zeaxanthin ist ein Radikalfänger.
wird (zusammen mit Lutein) aktiv in der gesunden Makula angereichert, die die höchste Konzentration an Carotinoiden im menschlichen Körper aufweist. Eine ausreichende Versorgung hilft, diesen Teil der Retina, der für ein optimales Sehvermögen sehr wichtig
Zeaxanthin ist ein wichtiges antioxidativ zellschützender vitaminähnlicher Lebensmittelinhaltsstoff für den Menschen mit besonderer Bedeutung für den Lichtschutz.
Als vergleichsweise schwaches Antioxidans kann Zeaxanthin durch die stärkeren antioxidativen Nährstoffe bzw. körpereigenen Antioxidantien – z. B. die Thiole Glutathion, Cystein und Liponsäure - teilweise gegen Oxidation geschützt werden.
Umgekehrt gibt es Hinweise, dass eine hohe Zufuhr von Carotinoiden wie Zeaxanthin auch einen positiven Einfluss auf den Status bei den anderen körpereigenen Antioxidantien hat.
Hohe Mengen an Zeaxanthin sollten aus theoretischen Erwägungen wegen der erforderlichen Regeneration durch die körpereigenen antioxidativen Schutzsysteme zusammen mit anderen antioxidativen Nährstoffen supplementiert werden. Das gilt insbesondere für Personen mit erfahrungsgemäß schlechtem antioxidativem Status (z. B. Raucher, Diabetiker).
Zeaxanthin ist ein effizienter Fänger von freien Radikalen.
Nach der antioxidativen Rangordnung der Carotinoide wird Zeaxanthin im Auge erst nach Vitamin E, ß-Carorin, Lycopin und Lutein verbraucht.–Zeaxanthin ist für das Auge wahrscheinlich die letzte Sicherung gegen oxidative Schäden.
Die natürlich besonders hohe Konzentration von Zeaxanthin in der Netzhautmitte (dem Ort des schärfsten Sehens) spricht für eine besonders wichtige Schutzfunktion beim Schutz der Sehfähigkeit.
(zusammen mit Lutein) hilft es, das Sehvermögen bei trüben Lichtverhältnissen zu verbessern
(together with Lutein) helps to improve visual performance at dim lighting conditions
absorbiert blaues Licht und fängt reaktive Sauerstoffmoleküle im Auge (Linse, Netzhaut) ab und trägt so zum Erhalt einer gesunden Netzhaut bei</t>
  </si>
  <si>
    <t>Anti-inflammatory / Helpful in eczema, mastalgia.</t>
  </si>
  <si>
    <t>“Anti-inflammatory properties”</t>
  </si>
  <si>
    <t>Probiotics and Prebiotics as contained in the formula AntiBloat:
Bifidobacterium bifidum (CNCM I-3426), 
&lt;em&gt;Lactobacillus casei&lt;/em&gt; (CNCM MA 64U), 
Lactobacillus acidophilus (CNCM I-1722), 
Lactococcus lactis (CNCM MA67/4J), 
Fructooligosaccharides (FOS)</t>
  </si>
  <si>
    <t>AntiBloat Probiotic &amp; Prebiotic improves digestion and intestinal transit alleviating bloating from the build up of unhealthy wastes caused by putrefying pathogenic bacteria.
For a comfortably flat stomach
AntiBloat supports a healthy balance of friendl</t>
  </si>
  <si>
    <t>Antioxidant from processed fruits and vegetables and juices</t>
  </si>
  <si>
    <t>Antioxidant contained in this product contribute to the anti-oxidative functions of the body/ensure protective effect on the organism</t>
  </si>
  <si>
    <t>antioxidant activity, antioxidant content, and antioxidant properties</t>
  </si>
  <si>
    <t>Antioxidant contained in this product contribute to the anti-oxidative functions of the body/ensure protective effect on the organism;</t>
  </si>
  <si>
    <t>Beta Carotene</t>
  </si>
  <si>
    <t>Antioxidant vitamins and minerals act against age-accelerating free radicals.</t>
  </si>
  <si>
    <t>Antioxidants can protect from free radicals and helps in case of foods intake deficiency or increased amount of nutrients. Increases the physiological resistance of the organism in case of severe ambiance conditions</t>
  </si>
  <si>
    <t>AMORPHOPHALLUS KONJAC KOCH</t>
  </si>
  <si>
    <t>Antioxidants can protect from free radicals and helps in case of foods intake deficiency or increased amount of nutrients. Useful to protect the skin from UV-induced oxidative damage. Helps protect against the free radicals action due to UV exposure or severe ambiance conditions Antioxidants reducing the production of oxidative cholesterol. Protection against the free radicals action due to stress, alcoholics,UV exposure or polluted ambiance conditions.</t>
  </si>
  <si>
    <t>Antioxidants in coffee</t>
  </si>
  <si>
    <t>Antioxidants in coffee helps protect our cells against free radicals.</t>
  </si>
  <si>
    <t>Antioxidant substance</t>
  </si>
  <si>
    <t>Antioxidants protect cells from the harmful/ damaging effects of free radicals.
Antioxidants protect against oxidation, which causes cell damage.
Contains antioxidants.</t>
  </si>
  <si>
    <t>&lt;em&gt;Lactobacillus plantarum&lt;/em&gt; 299v (DSM 9843)</t>
  </si>
  <si>
    <t>Antioxidants that protect your body´s cells</t>
  </si>
  <si>
    <t>Citrus paradisi (Common Name : Grapefruit)</t>
  </si>
  <si>
    <t>Antioxidative properties/supports the body organs and tissues in case of oxidative damage</t>
  </si>
  <si>
    <t>Apple juice</t>
  </si>
  <si>
    <t>Apple juice helps to maintain a healthy cardiovascular system
Clarification provided
Apple juice :
- helps to maintain a healthy cardiovascular system
- plays an important antioxidative function on cardiovascular system</t>
  </si>
  <si>
    <t>Apple vinegar drink</t>
  </si>
  <si>
    <t>Apple vinegar drink helps to maintain vascular health.</t>
  </si>
  <si>
    <t>Natural Palm Oil Carotenes</t>
  </si>
  <si>
    <t>Are antioxidants that protects the body's cells.
Can protect you from free radicals which cause cell damage.
Can protect your cells and tissues from oxidative damage.
Can contribute to the total antioxidant capacity of the body.</t>
  </si>
  <si>
    <t>Brassicaceae (Cruciferae) (Common Name : Botanical family that include broccoli, couliflower, cabbage, Bruxelles sprouts etc.)</t>
  </si>
  <si>
    <t>Are particularly rich of protective compounds that protect cells and DNA from oxidative damage/are particularly rich of compounds that help our body to eliminate toxic substances</t>
  </si>
  <si>
    <t>L-Arginine</t>
  </si>
  <si>
    <t>Arginine can contribute to the maintenance of the healthy blood circulation.
Clarification provided
Arginine can contribute to the maintenance of the healthy blood circulation.
Arginine can contribute to the maintance of the normal blood circulation, such as the healthy blood pressure and the haematopoiesis.</t>
  </si>
  <si>
    <t>Normal red blood cell formation</t>
  </si>
  <si>
    <t>Superoxide dismutase</t>
  </si>
  <si>
    <t>As a strong antioxidant it protects the body’s cells from the damage caused by free radicals</t>
  </si>
  <si>
    <t>Decaffeinated green (unroasted) coffee bean extract produced from Coffea canephora robusta (plant:extract ratio between 6:1 to 8:1).  The active ingredients contained in the green coffee extract are chlorogenic acids (&gt;45% w/w). The chlorogenic acids main</t>
  </si>
  <si>
    <t>As an aid to weight loss and weight control as part of a calorie controlled diet.
Acts by reducing absorption of sugar (glucose) from the digestive tract.</t>
  </si>
  <si>
    <t>Contribution to the maintenance or achievement of a normal body weight</t>
  </si>
  <si>
    <t>Mycoprotein</t>
  </si>
  <si>
    <t>As part of a low fat diet, mycoprotein helps maintain normal cholesterol levels that keep your heart healthy</t>
  </si>
  <si>
    <t>Astaxanthin</t>
  </si>
  <si>
    <t>Astaxanthin favourably influence on condition of cartilage.</t>
  </si>
  <si>
    <t>maintenance of joints, tendons, and connective tissue</t>
  </si>
  <si>
    <t>Naturligt astaxanthin från den encelliga grönalgen Haematococcus pluvialis</t>
  </si>
  <si>
    <t>Astaxanthin främjar en god magfunktion.#C
Astaxanthin improves stomach comfort.#C
Clarification provided
Astaxanthin improves stomach comfort.#C</t>
  </si>
  <si>
    <t>defence against Helicobacter pylori</t>
  </si>
  <si>
    <t>Astaxanthin främjar spermierna/sädescellernas rörlighet och funktion.#C
Astaxanthin promotes sperms motility and functionality.#C
Clarification provided
Astaxanthin promotes sperms motility and functionality.#C see MS comment.</t>
  </si>
  <si>
    <t>contribution to normal spermatogenesis</t>
  </si>
  <si>
    <t>Astaxanthin ger musklerna god uthållighet och alert kropp vid träning.#C
Astaxanthin maintains good muscle persistence and alert body at exercise.#C
Clarification provided
Astaxanthin maintains good muscle persistence and alert body at exercise.#C</t>
  </si>
  <si>
    <t>contribution to normal muscle function</t>
  </si>
  <si>
    <t>Astaxanthin helps to protect against free radicals and harmful factors of environment</t>
  </si>
  <si>
    <t>Astaxanthin är bra för hudens fuktighet och elasticitet samt skyddar mot UV-strålning.#A
Astaxanthin promotes skin moisture and elasticity plus protect against UV-irradiation.#A
Clarification provided
Astaxanthin promotes skin moisture and elasticity plus protect against UV-irradiation.#A see MS comment</t>
  </si>
  <si>
    <t>Astaxanthin är en biologiskt aktiv antioxidant som skyddar kroppens celler och bidrar till att främja immunsystemets funktion.
Astaxanthin is strong antioxidant protecting the cells in the body and it helps to maintain the immune system.
Clarification provided
Astaxanthin is strong antioxidant protecting the cells in the body and it helps to maintain the immune system.</t>
  </si>
  <si>
    <t>“Immune system”</t>
  </si>
  <si>
    <t>Fibersol-2
(a resistant dextrin, i.e. a soluble dietary fiber)</t>
  </si>
  <si>
    <t>Attenuates/moderates the rise in blood lipids/fats after a meal; helps to manage/
control blood lipids/fat levels; for people who need to control their blood lipid/fat levels.</t>
  </si>
  <si>
    <t>&lt;em&gt;Lactobacillus rhamnosus&lt;/em&gt;</t>
  </si>
  <si>
    <t>Attraverso il riequilibro della flora intestinale contribuisce a migliorare il benessere della pelle e quindi anche la salute del cuoio capellutoe  dei capelli. . Agisce a alivello inetstinale favorendo il miglior assorbimento di tutti i componenti contenuti in Bioscalin antiforfora, migliorandio così la loro disponibilità.</t>
  </si>
  <si>
    <t>Lactobacillus rhamnosus LR04 related to the following claimed effect: 'balancing intestinal flora, improves skin, scalp and hair health'</t>
  </si>
  <si>
    <t>Lactobacilli Probiotics as contained in the probiotic formula A’Biotica / Lacidofil:
- Lactobacillus acidophilus
- &lt;em&gt;Lactobacillus rhamnosus&lt;/em&gt;</t>
  </si>
  <si>
    <t>A’Biotica promotes a healthy balance of good bacteria, thereby supporting health, digestion and immunity for patients taking antibiotics.
A’Biotica/Lacidofil probiotic maintains a healthy balanced intestinal microflora during and after antibiotic therapy</t>
  </si>
  <si>
    <t>B-vitamins and vitamin C are essential for the energy metabolism / the transfomation of food into energy</t>
  </si>
  <si>
    <t>Branched-chain amino acids</t>
  </si>
  <si>
    <t>BCAAs aid recovery after exercise</t>
  </si>
  <si>
    <t>BCAAs aids muscle recovery after exercise
BCAAs reduce muscle breakdown after exercise
BCAAs have an anabolic effect on protein metabolism after exercise
BCAAs support muscle growth</t>
  </si>
  <si>
    <t>BCAAs aids muscle recovery after training</t>
  </si>
  <si>
    <t>BCAAs improve mental performance after exercise</t>
  </si>
  <si>
    <t>improvement of cognitive function after exercise</t>
  </si>
  <si>
    <t>BCAAs increase protein synthesis, a vital part of the muscle-building process
BCAAs support muscle growth</t>
  </si>
  <si>
    <t>BCAAs maintain an optimised immune function during training
BCAAs provide essential fuel for the immune system</t>
  </si>
  <si>
    <t>“Healthy immune system”</t>
  </si>
  <si>
    <t>BCAAs reduce perceived exertion during exercise
BCAAs make your workouts feel easier</t>
  </si>
  <si>
    <t>reduction in perceived exertion during exercise</t>
  </si>
  <si>
    <t>BCAAs reduce the loss of muscle power following high altitude training
BCAAs help you maintain muscle power following high altitude exposure</t>
  </si>
  <si>
    <t>attenuation of the decline in muscle power following exercise at high altitude</t>
  </si>
  <si>
    <t>&lt;em&gt;Lactobacillus plantarum&lt;/em&gt; LB931 DSM 11918</t>
  </si>
  <si>
    <t>Balances and strengthen the bacterial flora in the urogenital area
Balances and strengthen the bacterial flora in the intestine
Normalizes the bacterial flora in the intestine and urogenital area
(Helps to) strengthen the natural defences
Supports a healt</t>
  </si>
  <si>
    <t>Whole-grain</t>
  </si>
  <si>
    <t>Balances sugar metabolism.</t>
  </si>
  <si>
    <t>A combination of three probiotic ingredients; &lt;em&gt;Lactobacillus casei&lt;/em&gt; F19, Bifidobacterium lactis Bb12 and Lactobacillus acidophilus La5</t>
  </si>
  <si>
    <t>Balances the gut flora. 
Helps to restore an unbalanced gut flora.
Supports a healthy gut flora.
Supports a healthy gut flora during antibiotic treatment
Supports a healthy gut flora during temporary disturbances eg. stress and antibiotic treatment</t>
  </si>
  <si>
    <t>Dairy products containing the combination of three probiotic ingredients; 
&lt;em&gt;Lactobacillus casei&lt;/em&gt; F19, Bifidobacterium lactis Bb12, Lactobacillus acidophilus La5</t>
  </si>
  <si>
    <t>Balances the gut flora. 
Supports a healthy gut flora.
Support gastrointestinal conditions during antibiotic treatment</t>
  </si>
  <si>
    <t>Lactobacillus reuteri DSM 17938</t>
  </si>
  <si>
    <t>Balances the gut microflora.</t>
  </si>
  <si>
    <t>Probiotic strain: Bifidobacterium lactis W52 (Formerly known as Bifidobacterium infantis W52)</t>
  </si>
  <si>
    <t>Balances the immune system</t>
  </si>
  <si>
    <t>Probiotic strain: &lt;em&gt;Lactobacillus casei&lt;/em&gt; W61</t>
  </si>
  <si>
    <t>Probiotic strain: Lactococcus lactis W64</t>
  </si>
  <si>
    <t>Bifidobacterium infantis UCC35624</t>
  </si>
  <si>
    <t>Balances your healthy intestinal flora by enhancing levels of beneficial or healthy bacteria
Promotes a well balanced gut flora by replenishing healthy, beneficial bacteria</t>
  </si>
  <si>
    <t>SOIA ISOFLAVONI</t>
  </si>
  <si>
    <t>Balm: due to its balsamic activity could help during the cool season.</t>
  </si>
  <si>
    <t>“upper respiratory tract”</t>
  </si>
  <si>
    <t>Banana</t>
  </si>
  <si>
    <t>Banana is a major dietary source of antioxidants Antioxidants from dietary sources contribute to the protection against free radicals which cause cell damage Contributes to the protection of cells and tissues from oxidative damage Help strengthen our body's natural defences against oxidative stress</t>
  </si>
  <si>
    <t>Carbohydrate electrolyte drinks</t>
  </si>
  <si>
    <t>Before and during exercise increase endurance capacity / time to exhaustion / delays fatigue. Provide carbohydrate to muscles to supplement glycogen stores. Ingestion before and during exercise maintains blood glucose. Maintain skills during prolonged exercise Can help improve sprint / jump performance Gives athletes a performance edge During exercise maintains endurance performance / perform for longer. Provides carbohydrate, fluid and electrolytes to maintain hydration and enhances performance during prolonged intermittent exercise. Helps improve performance / a sprint finish at the towards the end of endurance events. Can improve performance even in events lasting less than 1 hour. Endurance performance becomes impaired when dehydration exceeds 2% of body mass</t>
  </si>
  <si>
    <t>reduction in the rated perceived exertion/effort during exercise</t>
  </si>
  <si>
    <t>Beta vulgaris</t>
  </si>
  <si>
    <t>Beneficially affects digestion and promotes body’s detoxification processes</t>
  </si>
  <si>
    <t>Probiotic strain: Lactobacillus salivarius W24</t>
  </si>
  <si>
    <t>Beneficially affects the oral ecology</t>
  </si>
  <si>
    <t>Probiotic strain: Bifidobacterium lactis BI-07 (Formerly known as Bifidobacterium infantis BI-07)</t>
  </si>
  <si>
    <t>Beneficially balances the intestinal immune response</t>
  </si>
  <si>
    <t>Probiotic strain: Bifidobacterium lactis Bl-04 (Formerly known as Bifidobacterium lactis BL-01 and &lt;em&gt;Bifidobacterium longum&lt;/em&gt; BI-04)</t>
  </si>
  <si>
    <t>Beta-glucan of Saccharomyces cerevisiae</t>
  </si>
  <si>
    <t>Beta glucan from yeast as immunomodulators
Beta glucan from yeast support of natural defences</t>
  </si>
  <si>
    <t>Beta glucan from yeast as immunomodulators Beta glucan from yeast support of natural defences</t>
  </si>
  <si>
    <t>Increasing non-specific serum IgA secretion</t>
  </si>
  <si>
    <t>Beta Alanine</t>
  </si>
  <si>
    <t>Beta-alanine helps enhance total work performed in high intensity training.
Beta-alanine helps support anaerobic training volume.
Beta-alanine helps enhance anaerobic workout intensity and work volume in explosive training movements.</t>
  </si>
  <si>
    <t>increase in time to exhaustion</t>
  </si>
  <si>
    <t>Beta-alanine increases time-to-exhaustion to help keep you going longer.
Delays muscle fatigue.</t>
  </si>
  <si>
    <t>Beta-alanine</t>
  </si>
  <si>
    <t>Beta-alanine supplementation Increases muscle carnosine stores.</t>
  </si>
  <si>
    <t>increase in muscle carnosine stores</t>
  </si>
  <si>
    <t>Beta-alanine supplementation improves cycling performance</t>
  </si>
  <si>
    <t>increase in physical performance during short-term high-intensity exercise</t>
  </si>
  <si>
    <t>Beta-alanine supplementation improves exercise performance.</t>
  </si>
  <si>
    <t>Beta-alanine supplementation improves muscle work capacity.</t>
  </si>
  <si>
    <t>Beta-alanine supplementation increases carnosine stores in fast twitch muscle fibres.</t>
  </si>
  <si>
    <t>Beta-alanine supplementation increases muscle buffering capacity.</t>
  </si>
  <si>
    <t>Beta-alanine supplementation reduces muscle fatigue.</t>
  </si>
  <si>
    <t>Beta-alanine supports ventilatory and fatigue thresholds to help push through intense training.</t>
  </si>
  <si>
    <t>Beta-Carotene</t>
  </si>
  <si>
    <t>Beta-carotene helps to support immunity upon UV-radiation (sun exposure) Helps to maintain healthy immune responses upon UV-radiation (sun exposure) Helps to maintain physiological immune responses of the skin upon UV radiation (sun exposure)</t>
  </si>
  <si>
    <t>physiological immune responses of the skin in relation to UV-radiation (sun exposure)</t>
  </si>
  <si>
    <t>Beta-carotene helps to support immunity upon UV-radiation (sun exposure) Helps to maintain healthy immune responses upon UV-radiation (sun exposure) Helps to maintain physiological immune responses of the skin upon UV radiation (sun exposure)/</t>
  </si>
  <si>
    <t>Betalains</t>
  </si>
  <si>
    <t>Betalains containing foods contribute to keep your body healthy Antioxidant containing foods support of healthy ageing Antioxidants contribute to the total antioxidant capacity of the body and may help strengthen our body´s defences</t>
  </si>
  <si>
    <t>Antioxidant, antioxidant content, and antioxidant properties</t>
  </si>
  <si>
    <t>Protection of cells from premature aging</t>
  </si>
  <si>
    <t>Carbonate/Bicarbonate as salts of Ca, Mg, Na, K</t>
  </si>
  <si>
    <t>Bicarbonates/Carbonates help maintain acid -base balance;
Bicarbonates/Carbonates help maintain strong bones</t>
  </si>
  <si>
    <t>Gelée Royale</t>
  </si>
  <si>
    <t>Bien-être et équilibre lors de la ménopause
A utiliser en cas de symptômes ménopausiques
Atténue les désagréments liés à la ménopause
Clarification provided
Helps to maintain a calm and comfortable menopause/helps women coping with the telltale signs associated with menopause, such as hot flushes, sweating, restlessness and irritability/Royal jelly is an effective dietary supplement for the improvement of quality of life in menopausal women.</t>
  </si>
  <si>
    <t>Bifidobacterium (BB12) fortified cultured milk (Hodzeko-Amasi)</t>
  </si>
  <si>
    <t>Bifidobacterium cultures enhances natural immune function, helps maintain blood cholesterol</t>
  </si>
  <si>
    <t>Maintenance of normal blood LDL-cholesterol concentrations</t>
  </si>
  <si>
    <t>Bifidobacterium cultures enhances natural immune function,reduces symptoms of inflammatory bowel conditions</t>
  </si>
  <si>
    <t>Reduction of symptoms of inflammatory bowel conditions</t>
  </si>
  <si>
    <t>Bifidobacterium cultures enhances natural immune function.</t>
  </si>
  <si>
    <t>“Natural immune function”</t>
  </si>
  <si>
    <t>Morinaga &lt;em&gt;Bifidobacterium longum&lt;/em&gt; BB536</t>
  </si>
  <si>
    <t>Bifidobacterium longum BB536 is a probiotic that promotes bowel regularity</t>
  </si>
  <si>
    <t>improvement of bowel regularity</t>
  </si>
  <si>
    <t>Bifidobacterium longum BB536 is a probiotic that supports the immune system
Clarification provided
Bifidobacterium longum BB536 is a probiotic that supports the immune system by helping the body's natural resistance to allergens</t>
  </si>
  <si>
    <t>normal resistance to cedar pollen allergens</t>
  </si>
  <si>
    <t>Blackcurrant
Ribes nigrum</t>
  </si>
  <si>
    <t>Blackcurrant is rich in the antioxidants anthocyanins Blackcurrant is rich in antioxidants</t>
  </si>
  <si>
    <t>Blackcurrant seed oil (carbon dioxide extracted) + vitamin E.</t>
  </si>
  <si>
    <t>Blackcurrant seed oil increases HDL cholesterol levels.
Blackcurrant seed oil reduces LDL cholesterol levels.
Blackcurrant seed oil improves the HDL/LDL ratio.
Blackcurrant seed oil supports cardiovascular health by regulating fat metabolism and blood pressure.</t>
  </si>
  <si>
    <t>Blackcurrant seed oil regulates the immune response.
Blackcurrant seed oil maintains and supports the body’s normal defence system.</t>
  </si>
  <si>
    <t>Black Currant juice</t>
  </si>
  <si>
    <t>Blackcurrent juice helps to : - protect cells against oxidative damages - strengthen the immune system</t>
  </si>
  <si>
    <t>Blackcurrent juice helps to:
- improve the urinary tract immune function.
- support the normal functionning of the urinary tract.</t>
  </si>
  <si>
    <t>“Maintenance of urinary tract”</t>
  </si>
  <si>
    <t>Creatine plus Carbohydrate (dextrose, sugar)</t>
  </si>
  <si>
    <t>Blend of ingredients clinically shown to help enhance creatine uptake into muscle
University tests show that a blend of creatine and high-glycemic carbohydrate promotes creatine uptake and storage in muscle tissue</t>
  </si>
  <si>
    <t>Increase in muscle creatine stores</t>
  </si>
  <si>
    <t>Bon pour les articulations
A utiliser pour maintenir les articulations souples
Efficace dans les problèmes d'inflammation et de mobilité des articulations
Soulage les douleurs inflammatoires</t>
  </si>
  <si>
    <t>Maintenance of normal joints</t>
  </si>
  <si>
    <t>Boron 
as boric acid</t>
  </si>
  <si>
    <t>Boron helps build and maintain healthy joints.
Boron helps maintain the flexibility and mobility of the joints.</t>
  </si>
  <si>
    <t>Boron is beneficial for prostate health. Boron helps to maintain a healthy prostate</t>
  </si>
  <si>
    <t>Prevention or treatment of prostate cancer</t>
  </si>
  <si>
    <t>Boron</t>
  </si>
  <si>
    <t>Boron is important for the normal structure of bone.</t>
  </si>
  <si>
    <t>maintenance of bone</t>
  </si>
  <si>
    <t>Boron may help maintain joint and bone health.
Boron involved in joint health.
Boron required for joint health.
Boron required for bone health.
Boron involved in bone metabolism.</t>
  </si>
  <si>
    <t>Boron supports a healthy thyroid function
Boron is beneficial for the thyroid function</t>
  </si>
  <si>
    <t>Boron supports a healthy thyroid function.
Boron is beneficial for the thyroid function.</t>
  </si>
  <si>
    <t>maintenance of normal thyroid function</t>
  </si>
  <si>
    <t>Boron supports the brain functioning</t>
  </si>
  <si>
    <t>Bovine colostrum</t>
  </si>
  <si>
    <t>Bovine colostrum supports optimal recovery after intense exercise</t>
  </si>
  <si>
    <t>Coenzyme Q10</t>
  </si>
  <si>
    <t>Brings energy / Stimulates the psychical activity and improves the capacity of the intellectual effort. / Increases intracellular energetic mechanisms. / Helps in periods of convalescence. / Brings energy in periods of prolonged physical and intellectual effort, in acute or chronic fatigue. / Prevents fatigue and sustains the organism's effort in periods of stress. / Reduces the incidence of neoplasic diseases. / Interferes in all metabolic chains, activating them. / Improves the quality of the life of the persons with cardiac diseases. / Increases the resistance to effort and reduces the frequency and intensity of the cardiac ache.</t>
  </si>
  <si>
    <t>Sulphoraphane Glucosinolate</t>
  </si>
  <si>
    <t>Broccoli sprouts contain SGS (Sulphoraphane glucosinolate) which enhances anti-oxidant activity and boosts the elimination of free radicals.</t>
  </si>
  <si>
    <t>CLA (conjugated linoleic acid)</t>
  </si>
  <si>
    <t>CLA can support lean body mass</t>
  </si>
  <si>
    <t>increase in lean body mass</t>
  </si>
  <si>
    <t>CLA may protect against free radicals</t>
  </si>
  <si>
    <t>Caffeine antogonist</t>
  </si>
  <si>
    <t>Caffeine can increase resting metabolic rate.
Caffeine supports thermogenesis and energy oxidation.</t>
  </si>
  <si>
    <t>Increased energy expenditure leading to a reduction in body weight</t>
  </si>
  <si>
    <t>Calcium contributes to normal functioning of cells.</t>
  </si>
  <si>
    <t>&amp;quot;cell membrane permeability&amp;quot;</t>
  </si>
  <si>
    <t>Calcium helps manage your weight
Calcium contributes to weight control. Calcium modulates energy metabolism</t>
  </si>
  <si>
    <t>Calcium helps to keep a healthy blood pressure.</t>
  </si>
  <si>
    <t>Calcium in dairy products</t>
  </si>
  <si>
    <t>Calcium naturally present in dairy products is important for weight management
Dairy calcium has been shown to stimulate lipolysis.
Consumption of dairy calcium aids weight loss.
Dairy calcium modulates fat metabolism.
Dairy calcium helps promote fat loss.</t>
  </si>
  <si>
    <t>Calcium (as a citrate salt derived from the red seaweed Lithothamnion Corallioides, Trade name Aquamin S).
Description of food in terms of food legislation categories: Food supplement</t>
  </si>
  <si>
    <t>Calcium promotes a healthy heart. Calcium maintains a healthy heart. Calcium helps build a healthy heart. Calcium helps promote a healthy hear</t>
  </si>
  <si>
    <t>Buffering salts (calcium carbonate + magnesium oxide)</t>
  </si>
  <si>
    <t>Calms the stomach.
In combination with the following sentence
* Xylitol chewing gum for post-meal gastric acid attack.
(or)
* Xylitol gum with a fast and long-lasting neutralising effect on gastric acids.
Chewing calms your stomach. In combination with the following sentence:
* Xylitol chewing gum for post-meal gastric acid attack.
(or)
* Xylitol gum with a fast and long-lasting neutralising effect on gastric acids.
Fast and long-lasting calming effect on your stomach.
In combination with the following sentence
* Xylitol chewing gum for post-meal gastric acid attack.
* Calms the gastric acid attack
* For gastric acid attack
* Balances the gastric acids
* Fast and long-lasting</t>
  </si>
  <si>
    <t>Reduction of gastric acid</t>
  </si>
  <si>
    <t>Can accelerate recovery from exercise can help to recover faster
can shorten the time to recover completely
can help to enhance endurance performance
can help to perform longer
can support endurance performance
can increase;endurance performance
can increase time to fatigue;during exercise
can help to enhance physical;performance
can help to perform better
can support;physical performance
can help to increase physical performance
can help to reduce exercise induced muscle damage
can help to reduce exercise induced muscle pain
can protect muscle during exercise</t>
  </si>
  <si>
    <t>Coenzyme Q10;ubiquinone</t>
  </si>
  <si>
    <t>Can contribute to maintain normal blood pressure</t>
  </si>
  <si>
    <t>Tomato extract containing lycopene</t>
  </si>
  <si>
    <t>Can contribute to the maintenance of prostate health; Can contribute to the maintenance of the healthy function of prostate.</t>
  </si>
  <si>
    <t>Can contribute to the maintenance of skin health when exposed to sun.; Can help in the maintenance of healthy structure of the skin;</t>
  </si>
  <si>
    <t>Lactotripeptides</t>
  </si>
  <si>
    <t>Can help  to maintain a healthy blood pressure/can contribute to a healthy blood pressure</t>
  </si>
  <si>
    <t>Isomalto-oligosaccharides</t>
  </si>
  <si>
    <t>Can help friendly bacteria grow in the colon and digestive system as part of a healthy lifestyle</t>
  </si>
  <si>
    <t>Increasing the number of gastro-intestinal microorganisms</t>
  </si>
  <si>
    <t>Can help in the maintenance of the healthy function of the cardiovascular system.</t>
  </si>
  <si>
    <t>contribution to normal cardiac function</t>
  </si>
  <si>
    <t>Corn protein hydrolysate titrated at 29 % glutamine</t>
  </si>
  <si>
    <t>Can help to improve physical performance</t>
  </si>
  <si>
    <t>“Physical performance”</t>
  </si>
  <si>
    <t>Can help to keep your cholesterols levels healthy as part of a healthy lifestyle</t>
  </si>
  <si>
    <t>Can help to maintain a normal bowel function as part of a healthy lifestyle</t>
  </si>
  <si>
    <t>increase in the frequency of daily bowel movements</t>
  </si>
  <si>
    <t>Pyrus malus (Common Name Apple) extract powder containing polyphenols</t>
  </si>
  <si>
    <t>Can help to moderate the postprandial blood glucose level.
Can help to decrease the blood glucose level.</t>
  </si>
  <si>
    <t>Anthocyanidines + proanthocyanidines</t>
  </si>
  <si>
    <t>Can help to normalise blood fat levels.</t>
  </si>
  <si>
    <t>Can help to normalise blood sugar levels</t>
  </si>
  <si>
    <t>Can help to prevent the consequences of overtraining in athletes.
Can help to prevent the outbreak of the effort</t>
  </si>
  <si>
    <t>“Overtraining and effort prevention”</t>
  </si>
  <si>
    <t>Cassis : Dry extract of Ribes Nigrum fruit standardized at 7% of anthocyanosides</t>
  </si>
  <si>
    <t>Can help to reduce eyestrain.
Can help to improve night vision.</t>
  </si>
  <si>
    <t>improvement of visual  adaptation to the dark</t>
  </si>
  <si>
    <t>Hydrolysat de protéines de lait: milk protein hydrolysate concentrated with 1,7 % of alphaS1 decapeptide (=Lactium)</t>
  </si>
  <si>
    <t>Can help with better resisting the stress</t>
  </si>
  <si>
    <t>Carnitine</t>
  </si>
  <si>
    <t>Can increase L-Carnitine levels during pregnancy and lactation.
Can help decrease free fatty acids during pregnancy.
Can maintain normal L-Carnitine plasma levels during pregnancy.</t>
  </si>
  <si>
    <t>increasing L-carnitine concentrations and/or decreasing free fatty acids in blood during pregnancy</t>
  </si>
  <si>
    <t>Can increase provitamin A levels during pregnancy and lactation.</t>
  </si>
  <si>
    <t>Can neutralise free radicals and help maintain a healthy heart.</t>
  </si>
  <si>
    <t>Carbohydrate after exercise maximises muscle glycogen replacement.
High GI carbohydrate post exercise results in higher muscle glycogen levels after 24 hours than low GI.
Liquid carbohydrate is as effective as a solid form for glycogen resynthesis.
Replaces glycogen stores used during exercise.
Consumption at frequent intervals maintains enhanced muscle glycogen synthesis.
Helps recovery and enhances subsequent performance / endurance capacity / delayed onset of fatigue.
Carbohydrate during first hour after exercise assures maximal muscle glycogen resynthesis rate and speed of recovery
Clarification provided
Carbohydrate after exercise maximises muscle glycogen replacement. High GI carbohydrate post exercise results in higher muscle glycogen levels after 24 hours than low GI. Liquid carbohydrate is as effective as a solid form for glycogen resynthesis. Replaces glycogen stores used during exercise. Consumption at frequent intervals maintains enhanced muscle glycogen synthesis. Helps recovery and enhances subsequent performance / endurance capacity / delayed onset of fatigue. Carbohydrate during first hour after exercise assures maximal muscle glycogen resynthesis rate and speed of recovery</t>
  </si>
  <si>
    <t>Carbohydrate after exercise maximises muscle glycogen replacement.
High GI carbohydrate post exercise results in higher muscle glycogen levels after 24 hours than low GI.
Liquid carbohydrate is as effective as a solid form for glycogen resynthesis.
Replaces glycogen stores used during exercise.
Consumption at frequent intervals maintains enhanced muscle glycogen synthesis.
Helps recovery and enhances subsequent performance / endurance capacity / delayed onset of fatigue.
Carbohydrate during first hour after exercise assures maximal muscle glycogen resynthesis rate and speed of recovery.
Clarification provided
Carbohydrate after exercise maximises muscle glycogen replacement. High GI carbohydrate post exercise results in higher muscle glycogen levels after 24 hours than low GI. Liquid carbohydrate is as effective as a solid form for glycogen resynthesis. Replaces glycogen stores used during exercise. Consumption at frequent intervals maintains enhanced muscle glycogen synthesis. Helps recovery and enhances subsequent performance / endurance capacity / delayed onset of fatigue. Carbohydrate during first hour after exercise assures maximal muscle glycogen resynthesis rate and speed of recovery.</t>
  </si>
  <si>
    <t>Carbohydrate-containing foods have a beneficial impact on exercise performance.
Carbohydrate is a key energy source prior to exercise.</t>
  </si>
  <si>
    <t>Carbohydrate-containing foods help to rebuild liver and muscle glycogen stores after exercise.</t>
  </si>
  <si>
    <t>Carbohydrates in dairy products</t>
  </si>
  <si>
    <t>Carbohydrates in dairy products have very low glycemic index (GI);
Carbohydrates in dairy products give a very low and slow blood glucose response.</t>
  </si>
  <si>
    <t>718, 2912</t>
  </si>
  <si>
    <t>Carotenoids from fruits and vegetables juices</t>
  </si>
  <si>
    <t>Carotenoids contained in this product ensure antioxidant action/carotenoids contained in this product ensure protective effect on the organism.
Antioxidant/s</t>
  </si>
  <si>
    <t>Chlorogenic acids from Coffee</t>
  </si>
  <si>
    <t>Chlorogenic acids from coffee extract contributes to keep normal blood glucose levels;
Chlorogenic acids from coffee extract has a beneficial effect on glucose metabolism/ insulin metabolism.</t>
  </si>
  <si>
    <t>Choline supports normal neurological functioning.
Choline supports nerve impulse transmission.
Choline supports cognitive functioning.
Choline helps maintain memory and brain function.</t>
  </si>
  <si>
    <t>Contribution to normal cognitive function</t>
  </si>
  <si>
    <t>Maintenance of normal neurological function</t>
  </si>
  <si>
    <t>Citrates as Na-, K-, Ca-, Mg-salts</t>
  </si>
  <si>
    <t>Citrates (e.g. potassium citrate) reduce dietary acid load.
Citrates (e.g. potassium citrate) help maintain acid-base balance and support bone health.
Citrates (e.g. potassium citrate) maintain bone strength</t>
  </si>
  <si>
    <t>ClarinolTM</t>
  </si>
  <si>
    <t>ClarinolTM is a unique source of the active form of CLA (conjugated linolenic acid) that reduces the body fat without reducing muscle mass, it reduces subcutaneous fat and the excess weight is gone for good. ClarinolTM prevents fat redeposition (anti yoyo efect). ClarinolTM influences the metabolism speed increase and suppresses its decline particularly at night.</t>
  </si>
  <si>
    <t>Co-Enzyme Q 10</t>
  </si>
  <si>
    <t>Coenzyme Q10 is necessary for the energy metabolism and the transformation of food into physiological energy. Coenzyme Q10 supports energy production.</t>
  </si>
  <si>
    <t>Coenzyme Q10 maintains a healthy heart. May help maintain healthy blood pressure. May help maintain healthy cholesterol levels</t>
  </si>
  <si>
    <t>Coenzyme Q10;(Ubiquinone)</t>
  </si>
  <si>
    <t>Coenzyme Q10 may enhance the physical endurance.;Coenzyme Q10 may enhance sport performance in those who have reduced performance but are free from organic lesions</t>
  </si>
  <si>
    <t>increase in endurance capacity and/or endurance performance</t>
  </si>
  <si>
    <t>Coenzyme Q10 may help maintain healthy brain function</t>
  </si>
  <si>
    <t>Coffee</t>
  </si>
  <si>
    <t>Coffee is a major dietary source of antioxidants. Antioxidants from dietary sources:
protect you from free radicals;
protect your cells and tissues from oxidation;
antioxidants help strengthen our body's natural defences against oxidative stress.</t>
  </si>
  <si>
    <t>Buckwheat extract containing flavonoid-mineral (troxerutin - zinc) complex (Coldizin)</t>
  </si>
  <si>
    <t>Coldizin helps support the immune system</t>
  </si>
  <si>
    <t>Collagen</t>
  </si>
  <si>
    <t>Collagen can/could contribute to the maintenance of the healthy function of joints.</t>
  </si>
  <si>
    <t>maintenance of normal joints</t>
  </si>
  <si>
    <t>Collagen is a natural component of the skin.
Helps the skin to preserve its firmness and elasticity.
Has beneficial effect in the maintenance of skin firmness and elasticity.</t>
  </si>
  <si>
    <t>Maintenance of structure and elasticity of the skin</t>
  </si>
  <si>
    <t>Colostrum helps athletes maintain a healthy immune system during intense training</t>
  </si>
  <si>
    <t>Christe marine</t>
  </si>
  <si>
    <t>Combat la formation des radicaux libres
Clarification provided
acts against age-accelerating free radicals/ serves as a protective antioxidant/has antioxidative properties</t>
  </si>
  <si>
    <t>Carotte racine</t>
  </si>
  <si>
    <t>Combat la formation des radicaux libres
Protection cellulaire active
Nourrit et protège la peau
Protège la peau des agressions extérieures
Active et prolonge le bronzage
Clarification provided
Helps to keep the skin healthy/helps to retard skin aging
Helps to protect your skin from excessive UV-radiation and sunburns
Can promote healthy skin pigmentation and tanning
Antioxidant that protects the body's cells/Has an antioxidant action that helps to neutralize free radicals and counteracts cellular ageing</t>
  </si>
  <si>
    <t>Germe de blé</t>
  </si>
  <si>
    <t>Combat la formation des radicaux libres.
Lutte contre le vieillissement cellulaire.
Anti-oxidant</t>
  </si>
  <si>
    <t>Combattre la fatigue intellectuelle et physique, le surmenage</t>
  </si>
  <si>
    <t>Creatine and carbohydrate</t>
  </si>
  <si>
    <t>Combined creatine and carbohydrate increases muscle creatine stores compared to creatine alone.
Helps deliver creatine to the muscle effectively.
Creatine retention is increased when consumed with carbohydrate.</t>
  </si>
  <si>
    <t>Combined with exercise and a hypercaloric diet, whey protein supports muscle growth</t>
  </si>
  <si>
    <t>Combined with exercise and a hypocaloric diet, whey protein supports your fat loss goals.</t>
  </si>
  <si>
    <t>Combined with exercise and diet, colostrum supports muscle growth</t>
  </si>
  <si>
    <t>Combined with regular training, colostrum can improve in exercise performance</t>
  </si>
  <si>
    <t>CLA (acido linoleico coniugato)</t>
  </si>
  <si>
    <t>Con acido linoleico coniugato che AIUTA A DIMAGRIRE
Clarification provided
Conjugated linoleic acid can support lean body mass</t>
  </si>
  <si>
    <t>Phaseolamine (proteina concentrata di fagiolo Phaseolus vulgaris)</t>
  </si>
  <si>
    <t>Con proteina concentrata di fagiolo che AIUTA A DIMAGRIRE.
Clarification provided
With concentrated bean proteins, which contributes to weight reduction.</t>
  </si>
  <si>
    <t>Conditionally-essential amino acid that plays an important role in the growth and immune system.
It supports tissue growth acceleration.</t>
  </si>
  <si>
    <t>“Immune system functions”</t>
  </si>
  <si>
    <t>Almonds</t>
  </si>
  <si>
    <t>Consuming a handful (28 grams) of almonds a day as part of a diet low in saturated fat, helps to maintain healthy blood cholesterol and promotes a healthy heart</t>
  </si>
  <si>
    <t>Peanuts, Peanut butter, Peanut oil</t>
  </si>
  <si>
    <t>Consuming a small handful, about 30 grams, of peanuts a day as part of a diet low in saturated fat helps to achieve healthy cholesterol levels and promotes heart health.
Consuming two tablespoons, about 30g, of peanut butter a day as part of a diet low in saturated fat helps to achieve healthy cholesterol levels and promotes heart health.
Consuming two tablespoons, about 30 grams of peanut oil a day as part of a diet low in saturated fat helps to achieve healthy cholesterol levels and promotes heart health.</t>
  </si>
  <si>
    <t>Consumption before and during exercise enhances feelings of energetic arousal which may impact on task persistence and performance
Reduces the perception of athletic fatigue
Helps maintain alertness / mood
Helps reduce the perception of effort, making you feel better during exercise
A high carbohydrate diet helps to reduce feelings of fatigue / perceived effort during prolonged exercise</t>
  </si>
  <si>
    <t>Consumption before and during exercise enhances feelings of energetic arousal which may impact on task persistence and performance Helps reduce the perception of effort, making you feel better during exercise Reduces the perception of athletic fatigue. Helps maintain alertness during later stages of exercise Helps improve readiness/ motivation Helps enhance feelings of pleasure</t>
  </si>
  <si>
    <t>Consumption before and during exercise enhances feelings of energetic arousal which may impact on task persistence and performance. Reduces the perception of athletic fatigue.
Helps maintain alertness / mood.
Helps reduce the perception of effort, making you feel better during exercise.
A high carbohydrate diet helps to reduce feelings of fatigue / perceived effort during prolonged exercise.</t>
  </si>
  <si>
    <t>Medium Chain Triglycerides;;MCT;</t>
  </si>
  <si>
    <t>Consumption of Medium Chain Triglycerides (MCT) inside the normal suggested fat consumption contributes to keep the healthy balanced body weight and helps to avoid fat deposition, with special regards to the abdominal fat.;;MCT helps to increase energy expenditure in comparison to the long chain fatty acides by increasing the metabolic rate.</t>
  </si>
  <si>
    <t>Carbohydrate sources with low glycaemic index (GI &lt;55), e.g. legumes, vegetables, whole grain cereals</t>
  </si>
  <si>
    <t>Consumption of low GI (low glycaemic index) foods with in the healthy diet (low glycaemic load - GL) can contribute to the maintenance of the normal blood sugar level, blood lipid level (triglyceride) and body mass.</t>
  </si>
  <si>
    <t>Whey Prot*omegaein</t>
  </si>
  <si>
    <t>Consumption of whey in conjunction with resistance exercise supports an increase in lean body mass and strength.</t>
  </si>
  <si>
    <t>Berry seed oils (super-critical carbon dioxide extract)</t>
  </si>
  <si>
    <t>Contain a lot of antioxidants.</t>
  </si>
  <si>
    <t>Fructo-oligosaccharide</t>
  </si>
  <si>
    <t>Contains Prebiotic
Promotes growth of healthy organisms</t>
  </si>
  <si>
    <t>increasing numbers of gastro-intestinal microorganisms</t>
  </si>
  <si>
    <t>Galactoligo-saccharide   (Arabino-galactans or Gum Acacia)</t>
  </si>
  <si>
    <t>Aronia melanocarpa (Common Name : Chokeberry)</t>
  </si>
  <si>
    <t>Contains antioxidant/s.
Is a source of antioxdiant/s.
With antioxidant/s.
Natural source of beneficial bioactive compounds: polyphenols (anthocyanins, flavonols, tannins), that help maintain optimum antioxidant status of the body.</t>
  </si>
  <si>
    <t>Carica papaya (Common Name : Papaya)</t>
  </si>
  <si>
    <t>Contains antioxidant/s; Is a source of antioxdiant/s. With antioxidant/s. Antioxidant activity '-Contributes to the protection against oxidation; - contributes to the protection against free radicals</t>
  </si>
  <si>
    <t>Contains antioxidant/s; Is a source of antioxdiant/s. With antioxidant/s. Contains naturally occuring antioxidants Antioxidants help protect you from free radicals Antioxidants help protect your cells and tissues from oxidation</t>
  </si>
  <si>
    <t>Lycium Barbarum (Common Name : Wolfberry)</t>
  </si>
  <si>
    <t>Contains antioxidant/s; Is a source of antioxdiant/s. With antioxidant/s. Contributes to the cell protection against free radicals 
Can protect your cells and tissues from oxidation Can contribute to the total antioxidant capacity of the body</t>
  </si>
  <si>
    <t>Aspalathus linearis  (Common Name : Rooibos/Red bush)</t>
  </si>
  <si>
    <t>Contains antioxidant/s; Is a source of antioxdiant/s. With antioxidant/s. Has antioxidant properties Acts as free radical scavengers Contains naturally occuring antioxidants Antioxidants help protect you from free radicals Antioxidants help protect your cells and tissues from oxidation Antioxidants contribute to the total antioxidant capacity of the body and help strengthen our body´s defences</t>
  </si>
  <si>
    <t>Chlorophyll in sprouted seed</t>
  </si>
  <si>
    <t>Contains chlorophyll, a natural anti-oxidant giving enhanced defence against free radicals.</t>
  </si>
  <si>
    <t>Standardized tomato extract [Oleoresin extracted from ripe fruits of Licopersicum aesculentum, solvent of extraction Ethyl acetate, 5% lycopene</t>
  </si>
  <si>
    <t>Contains naturally occurring antioxidants /for cells protection/helps protect cells from free radical damage, Lycopene is an antioxidant and helps to maintain intact cell DNA, it contributes to healthy ageing, by maintaining intact cell DNA</t>
  </si>
  <si>
    <t>Emblica officinalis (common name: Emblica officinalis)</t>
  </si>
  <si>
    <t>Contains naturally occurring antioxidants Antioxidants help protect you from radicals which cause cell damage Antioxidants help protect your cells and tissues from oxidative damage Antioxidants contribute to the total antioxidant capacity of the body and may help strengthen our body´s defences; Contains antioxidant/s Is a source of antioxdiant/s. With antioxidant/s.</t>
  </si>
  <si>
    <t>Anthocyanins</t>
  </si>
  <si>
    <t>Contains naturally occurring antioxidants, which may help to protect against the damage caused by free radicals, as part of a healthy lifestyle.</t>
  </si>
  <si>
    <t>Bioalfa plus e biogenina, associati a sostanze antiossidanti (quercitina, zinco e rame) [1]</t>
  </si>
  <si>
    <t>Contrastano gli effetti nocivi dei radicali liberi sul bulbo del capello e controbuiscono a ridargli vitalità.
Clarification provided
work against the negative effect of free radicals on the hair bulb revitalizing the hair</t>
  </si>
  <si>
    <t>Levure de bière</t>
  </si>
  <si>
    <t>Contribue à la beauté de la peau
Favorise l'éclat et la vitalité de la peau</t>
  </si>
  <si>
    <t>Prevention or treatment of acne</t>
  </si>
  <si>
    <t>Laitance de poisson</t>
  </si>
  <si>
    <t>Contribue à stimuler l'activité intellectuelle et à renforcer la mémoire. A utiliser en cas d'efforts intellectuels.
Favorise les facultés de concentration.
Clarification provided
May improve memory/may improve cognitive performance/ phospholipids play a role in healthy brain functions/supports memory and concentration/increase concentration and make the memory more effective.</t>
  </si>
  <si>
    <t>Coquille d'huître</t>
  </si>
  <si>
    <t>Contribue à un bon cholestérol. Aide à maîtriser le cholesterol.
Clarification provided
Oyster shells are rich source of calcium that contributes to healthy blood cholesterol level/ Oyster shells are a rich source of calcium that helps to maintain normal cholesterol level/Oyster shells are a rich source of calcium that decreases LDL cholesterol and increase HDL cholesterol.</t>
  </si>
  <si>
    <t>Brewer's yeast (Saccharomyces cerevisae)</t>
  </si>
  <si>
    <t>Contribute to a normal intestinal fonction through promotion of beneficial microflora/helps to manage diarrhea episodes/has an anti-diarrheal effect through anti-microbial activity on pathogenic intestinal bacteria.</t>
  </si>
  <si>
    <t>Vitamine B8 : Vitamin B8 or vitamin H (biotin)</t>
  </si>
  <si>
    <t>Contribute to improve nail's resistance</t>
  </si>
  <si>
    <t>Punica granatum
(Common Name : Pomgranade)</t>
  </si>
  <si>
    <t>Contributes to a healthy cholesterol level and healthy blood vessels / antioxidants of pomegranate can be helpful for a healthy heart and arteries / antioxidants of pomegranate can help cells and arteries in their physiological function.</t>
  </si>
  <si>
    <t>Pomegranate</t>
  </si>
  <si>
    <t>Contributes to a healthy cholesterol level and healthy blood vessels.</t>
  </si>
  <si>
    <t>Sinapis alba  (Common Name : White mustard)</t>
  </si>
  <si>
    <t>Contributes to appetite / helps to support the digestion / helps to support the digestive juice flow / contributes to the gastro-intestinal movement.</t>
  </si>
  <si>
    <t>increase in appetite after unintentional weight loss leading to an increase in energy  intake</t>
  </si>
  <si>
    <t>Contributes to cardiovascular health</t>
  </si>
  <si>
    <t>“cardiovascular health”</t>
  </si>
  <si>
    <t>Purslane (Portulaca oleracea L.)</t>
  </si>
  <si>
    <t>Contributes to cell protection form the damage caused by free radical, due to its antioxidant properties. Helps to protect the body against free radicals. Provides antioxidant protection. Protects the body's cells. Can protect you from radicals which cause cell damage. Can protect your cells and tissues from oxidative damage. Can contribute to the total antioxidant capacity of the body.</t>
  </si>
  <si>
    <t>Cyamopsis tetragonolobus (Guar)</t>
  </si>
  <si>
    <t>Contributes to control of sugar level</t>
  </si>
  <si>
    <t>long-term maintenance of normal blood glucose concentrations</t>
  </si>
  <si>
    <t>Eicosapentaenoic acid (EPA)</t>
  </si>
  <si>
    <t>Contributes to emotional balance / helps maintain a positive mood.</t>
  </si>
  <si>
    <t>enhancement of mood</t>
  </si>
  <si>
    <t>Triticum sativum</t>
  </si>
  <si>
    <t>Contributes to enhance your body's resistance;</t>
  </si>
  <si>
    <t>“contribution to body defences against external agents”</t>
  </si>
  <si>
    <t>Contributes to good quality of cholesterol particles.
Contributes to good quality cholesterol.</t>
  </si>
  <si>
    <t>protection of blood lipids from oxidative damage</t>
  </si>
  <si>
    <t>Contributes to good quality of cholesterol particles. Contributes to good quality cholesterol.</t>
  </si>
  <si>
    <t>Folic Acid (Vitamin B9)</t>
  </si>
  <si>
    <t>Contributes to healthy arteries and vessels; Helps promote heart health.</t>
  </si>
  <si>
    <t>Contributes to healthy blood glucose level</t>
  </si>
  <si>
    <t>Hyaluronic acid / Sodium Hyaluronate</t>
  </si>
  <si>
    <t>Contributes to joint mobility and lubrication.</t>
  </si>
  <si>
    <t>Wheat (Triticum vulgare)</t>
  </si>
  <si>
    <t>Contributes to maintain a healthy skin.
Contributes to skin hydration/ moisturizing.
Helps to protect the skin.
Helps to support skin's natural defenses against UV-radiations.
Antioxidants help your skin to combat the production of free radicals during exposure to the sun.</t>
  </si>
  <si>
    <t>Monométhylsilanetriol: other substance with nutritionnal or physiological effects</t>
  </si>
  <si>
    <t>Contributes to maintenance of healthy skin, joints and bone.
-Contributes to maintenance of strong hairs and nails.
-Contributes to the structure of blood vessels.
-Supports mobility and flexibility by contribution to the structure of articular cartilage</t>
  </si>
  <si>
    <t>Contributes to management of weight control
-can help in the reduction of body weight
-can help to the control of weight by reducing the quantity of fat absorbed from the diet</t>
  </si>
  <si>
    <t>Phenylalanine</t>
  </si>
  <si>
    <t>Contributes to mental activity. Stimulates mental alertness</t>
  </si>
  <si>
    <t>increased alertness</t>
  </si>
  <si>
    <t>Inositol</t>
  </si>
  <si>
    <t>Contributes to mental performance
Contributes to mental concentration</t>
  </si>
  <si>
    <t>Lentinula edodes
(Common Name : Shitake)</t>
  </si>
  <si>
    <t>Contributes to natural immunological defences</t>
  </si>
  <si>
    <t>Lentinus edodes (Common Name : Shiitake)</t>
  </si>
  <si>
    <t>Pleurotus ostreatus (oyster mushroom)</t>
  </si>
  <si>
    <t>Phytosterols (mixture of Beta-sitosterol, Campesterol, Stigmasterol, Brassicasterol, Stigmastanol, Ergostanol, Campestanol)</t>
  </si>
  <si>
    <t>Contributes to normal functioning of prostate and urinary tract</t>
  </si>
  <si>
    <t>maintenance of normal prostate size and normal urination</t>
  </si>
  <si>
    <t>Contributes to normal functioning of urinary tract</t>
  </si>
  <si>
    <t>Cystine (wheat extract)</t>
  </si>
  <si>
    <t>Contributes to normal hair growth</t>
  </si>
  <si>
    <t>Lycopodium clavatum</t>
  </si>
  <si>
    <t>Contributes to normal urinary elimination functions</t>
  </si>
  <si>
    <t>“Kidneys health”, “urinary health”, “bladder health”, “health of lower urinary tract”, “blood health”, “elimination”, &amp;quot;urinary system benefits&amp;quot; and/or “supports/promotes the excretory function of the kidney”</t>
  </si>
  <si>
    <t>Aspalathus linearis (Common Name : Rooibos/Red bush)</t>
  </si>
  <si>
    <t>Contributes to optimal relaxation
/ helps to support the relaxation.</t>
  </si>
  <si>
    <t>Raphanus sativus var niger (Common Name : Radish, Black radish, Japanese radish, Daikon)</t>
  </si>
  <si>
    <t>Contributes to the elimination function of the gastrointestinal tract / contributes to bile flow fonction / supports healthy liver activity / contributes to healthy digestion/digestive well-beingl/liver well-being.</t>
  </si>
  <si>
    <t>Contributes to the female hormonal balance during clymaterium. Helps in case of augmented request of nutrients.</t>
  </si>
  <si>
    <t>Reduction of vasomotor symptoms associated with menopause</t>
  </si>
  <si>
    <t>Collagen hydrolysate</t>
  </si>
  <si>
    <t>Contributes to the functioning of cartilage building cells.
Supports the (natural) regeneration of joint cartilage.
Stimulates the build-up of joint cartilage.
Contributes to improved joint functioning and joint mobility.
Contributes to joint comfort.
Provides the building blocks (peptides) for the biosynthesis of cartilage.
Provides strength, flexibility and support to skin connective tissues, ligaments, tendons, bones and other parts of the body.</t>
  </si>
  <si>
    <t>Omega 3-Fatty acids containing eicosapentaenoic acid-EPA and docosahexaenoic acid (DHA)</t>
  </si>
  <si>
    <t>Contributes to the good functioning of the immunity system. /</t>
  </si>
  <si>
    <t>“Immunomodulating agent”</t>
  </si>
  <si>
    <t>Contributes to the maintenance of a healthy cardiovascular system.
Maintains cardiovascular health</t>
  </si>
  <si>
    <t>Lycopene</t>
  </si>
  <si>
    <t>Contributes to the maintenance of healthy skin when exposed to sun light. (Avoid sunburns by using an effective sun screen. Lycopene is not a replacement for sun screens).</t>
  </si>
  <si>
    <t>Phosphatidyl choline / lecithin</t>
  </si>
  <si>
    <t>Contributes to the memory function.
Contributes against memory problems associated with aging.</t>
  </si>
  <si>
    <t>Contributes to the memory function.
Contributes to mental and cognitive function.</t>
  </si>
  <si>
    <t>Caffeine (from tea/coffee/chocolate or added in pure form)</t>
  </si>
  <si>
    <t>Contributes to the mobilisation of fat stores.
Contributes ton the stimulation of fat release.
Helps to increase fat burning.
Contributes to the oxidation of stored fats.
Helps generate a negative energy balance.
Contributes to increased calorie burning.</t>
  </si>
  <si>
    <t>Bovine lactoferrin</t>
  </si>
  <si>
    <t>Contributes to the natural defences</t>
  </si>
  <si>
    <t>immune defence against pathogens</t>
  </si>
  <si>
    <t>Griffola fondosa (Common Name : Maitake)</t>
  </si>
  <si>
    <t>Contributes to the natural defences
/support of natural resistance</t>
  </si>
  <si>
    <t>Bromelain</t>
  </si>
  <si>
    <t>Contributes to the normal functioning of the immune system.
Helps maintain the body's natural defences</t>
  </si>
  <si>
    <t>Nucleotides</t>
  </si>
  <si>
    <t>Contributes to the normal functioning of the immune system/supports natural defences</t>
  </si>
  <si>
    <t>Contributes to the normal functioning of the prostate/helps to maintain a healthy prostate/helps to keep your prostate in shape/helps to reduce oxidative damage of prostate cells and tissue/helps to maintain intact DNA in prostate tissue</t>
  </si>
  <si>
    <t>Troxerutin</t>
  </si>
  <si>
    <t>Contributes to the normal functioning of the veins.</t>
  </si>
  <si>
    <t>maintenance of elasticity and strength of the venous walls</t>
  </si>
  <si>
    <t>L/arginine</t>
  </si>
  <si>
    <t>Contributes to the synthesis of creatinine and nitric oxide, with important role in dilatation and relaxation of blood vessels.</t>
  </si>
  <si>
    <t>fish oil (EPA, DHA)</t>
  </si>
  <si>
    <t>Contributes to thin the blood</t>
  </si>
  <si>
    <t>“Membranes cell structure”</t>
  </si>
  <si>
    <t>Copper contributes to the cholesterol and glucose</t>
  </si>
  <si>
    <t>cholesterol metabolism</t>
  </si>
  <si>
    <t>glucose metabolism</t>
  </si>
  <si>
    <t>Gamma- linolenic acid;GLA</t>
  </si>
  <si>
    <t>Could contribute to the maintenance of the health of epidermic and connective tissue.</t>
  </si>
  <si>
    <t>Could help to retard skin aging/contributes to maintain a healthy skin.
Taken on a regular basis, beta carotene can help to protect your skin from excessive UV-radiation and sunburns (Avoid sunburns by using an effective sun screen. Beta carotene is not a replacement for sun screens).
Oral supplementation of Beta carotene helps to reduce skin damages from sun and UV light (Avoid sunburns by using an effective sun screen. Beta carotene is not a replacement for sun screens).
Can promote healthy skin pigmentation and tanning.
The antioxidant properties of Beta carotene can help maintain a healthy and elastic skin.</t>
  </si>
  <si>
    <t>Proanthocyanidins in cranberry juice</t>
  </si>
  <si>
    <t>Cranberry helps to inhibit the attachment of certain E-coli bacteria to the urinary tract</t>
  </si>
  <si>
    <t>Defence against bacterial pathogens in the lower urinary tract</t>
  </si>
  <si>
    <t>Cranberry (Lingonberry) juice, (Vaccinium vitis  idaea, Vaccinium macrocarpon)</t>
  </si>
  <si>
    <t>Cranberry juice helps to keep the urinary system in a healthy condition;
Lingonberry juice has a positive efect on the urinary tract;</t>
  </si>
  <si>
    <t>Cranberry (Lingonberry) juice, (Vaccinium vitis-idaea, Vaccinium macrocarpon)</t>
  </si>
  <si>
    <t>Cranberry juice helps to keep the urinary system in a healthy condition;
Lingonberry juice has a positive effect on the urinary tract;
Cranberry juice has a beneficial effect on the urinary system</t>
  </si>
  <si>
    <t>Phenol compounds of cranberry and lingonberry (catechins, flavonoids, phenolic acids, anthocyanins, lignans) + ascorbic acid</t>
  </si>
  <si>
    <t>Cranberry-lingonberry juice contains natural phenolic compounds that are health-promoting antioxidants.</t>
  </si>
  <si>
    <t>Creatine can help enhance physical working capacity at fatigue threshold</t>
  </si>
  <si>
    <t>increase in endurance capacity</t>
  </si>
  <si>
    <t>Dairy (low fat dairy)
*Dairy refers to cow’s milk, yogurt and cheese</t>
  </si>
  <si>
    <t>Dairy in an energy restricted diet helps weight loss.
Consuming dairy foods, as part of your weight loss diet, will help weight loss.
Consuming dairy foods, as part of your weight loss diet, will help weight maintenance.</t>
  </si>
  <si>
    <t>Decreases lipid levels / Function in regulation of lipid metabolism / Reduces lipids and LDL-cholesterol levels</t>
  </si>
  <si>
    <t>Delay onset of fatigue.
Improves short-duration high intensity performance with lactic acid buffer.
Increases muscle carnosine, the intracellular buffering agent proposed to be responsible for the beneficial effects on short-duration high intensity exercise.</t>
  </si>
  <si>
    <t>Probiotics (Saccharomyces boulardii) as contained in the probiotic formula DiarSafe: 
- Saccharomyces boulardii</t>
  </si>
  <si>
    <t>DiarSafe is a natural support for bowel health, comfort and function</t>
  </si>
  <si>
    <t>Partially Hydrolysed Guar Gum (PHGG)</t>
  </si>
  <si>
    <t>Diet rich in fiber can help you maintain good cardiovascular health Dietary fiber helps maintain healthy cholesterol levels to promote overall heart health Dietary fiber helps maintain healthy blood pressure to promote overall heart health Diets rich in fiber can help promote healthy triglyceride levels</t>
  </si>
  <si>
    <t>Maintenance of normal blood concentrations of triglycerides</t>
  </si>
  <si>
    <t>Diet which includes several daily servings of low-fat milk products (about 1200 mg of calcium/day) helps to control blood pressure.</t>
  </si>
  <si>
    <t>Dietary fiber helps keep your blood sugar levels constant</t>
  </si>
  <si>
    <t>Dietary fiber helps maintain a healthy immune system by strengthening your body’s natural defenses. Dietary fiber helps promote overall immune system health. Dietary Fiber helps boost your body’s natural immunity</t>
  </si>
  <si>
    <t>Dietary fibre helps to maintain a healthy immune system.</t>
  </si>
  <si>
    <t>Dietary fibre helps to maintain normal blood lipid levels and a healthy cardiovascular system</t>
  </si>
  <si>
    <t>Dietary fibre helps to maintain normal blood sugar levels.</t>
  </si>
  <si>
    <t>Dietary nucleotides are conditionally essential nutrients that provide building blocks for new cells.
Dietary nucleotides:
- promote general wellbeing [and/or]
- enhance the body’s immunity [and/or]
- help promote normal/proper digestive/intestinal function</t>
  </si>
  <si>
    <t>Dietary nucleotides enhance immune system function following exercise stress</t>
  </si>
  <si>
    <t>Dietary nucleotides help support a healthy gastro-intestinal tract.</t>
  </si>
  <si>
    <t>Diets high in fibre help control your weight.</t>
  </si>
  <si>
    <t>Diets rich in fruit promote heart health.</t>
  </si>
  <si>
    <t>Diets rich in vegetables promote heart health.</t>
  </si>
  <si>
    <t>Digestive aid, protein digestion</t>
  </si>
  <si>
    <t>Improvement of the digestion of macronutrients (e.g. carbohydrates, proteins and lipids)</t>
  </si>
  <si>
    <t>Papain</t>
  </si>
  <si>
    <t>Draineur naturel Dépuratif stimulant l'élimination de l'eau et des toxines
Clarification provided
C. maritimum is depurative and diuretic</t>
  </si>
  <si>
    <t>Due to Vitamin E favourable effects on free radicals it could support reducing the age related cognitive decline.</t>
  </si>
  <si>
    <t>Food with a reduced glycemic response</t>
  </si>
  <si>
    <t>Due to its (modified) carbohydrate composition, this food has a lower blood glucose and insulin response;
This food has a [x%] lower impact on blood sugar levels than comparable foods and thus helps to maintain more steady blood sugar levels
graphical presentations of blood glucose response curves]</t>
  </si>
  <si>
    <t>Carbohydrates that induce a reduced glycaemic response</t>
  </si>
  <si>
    <t>Due to its (modified) carbohydrate composition, this food has a lower blood glucose and insulin response; This food has a [x%] lower impact on blood sugar levels than comparable foods and thus helps to maintain more steady blood sugar levels;</t>
  </si>
  <si>
    <t>Resveratrol</t>
  </si>
  <si>
    <t>Due to its antioxidant activity, resveratrol contributes to cell protection from the damage caused by free radicals. 
Provides antioxidant protection. Helps to scavenge free radicals which are responsible for skin aging. Helps to fight against skin aging thanks to its antioxidant activity.</t>
  </si>
  <si>
    <t>Lutein/;Zeaxanthin</t>
  </si>
  <si>
    <t>Due to the antioxidant properties lutein/ zeaxanthin/ contributes to the hindrance of harmful oxidative processes in the body, in this way to the maintenance of our health/ to the defence of the tissues.</t>
  </si>
  <si>
    <t>EAS Creatine
(EAS Phosphagen)</t>
  </si>
  <si>
    <t>EAS Creatine (EAS Phosphagen) is clinically tested to improve anaerobic work capacity</t>
  </si>
  <si>
    <t>EAS Phosphagen Elite is clinically shown to boost muscular strength
EAS Phosphagen Elite is clinically shown to increase strength by up to 15%
EAS Phosphagen Elite is designed to boost overall muscular strength
Boost muscular strength</t>
  </si>
  <si>
    <t>EAS Phosphagen Elite is clinically shown to increase anaerobic threshold EAS Phosphagen Elite is clinically shown to increase physical
working capacity at fatigue threshold</t>
  </si>
  <si>
    <t>Increase in endurance capacity</t>
  </si>
  <si>
    <t>EAS Phosphagen Elite is designed to provide a higher quality workout,
and the addition of beta alanine appears to enhance average training
volume more so than creatine alone
EAS Phosphagen Elite is clinically shown to result in greater training volume threshold</t>
  </si>
  <si>
    <t>EAS Phosphagen HP</t>
  </si>
  <si>
    <t>EAS Phosphagen HP can help improve total anaerobic work performed EAS Phosphagen HP is clinically tested to help improve anaerobic work capacity
EAS Phosphagen HP can help improve total anaerobic work performed</t>
  </si>
  <si>
    <t>Increase in performance during intense and repeated anaerobic exercise bouts</t>
  </si>
  <si>
    <t>EAS Phosphagen HP is clinically shown to increase strength
EAS Phosphagen HP is clinically shown to boost muscular strength
EAS Phosphagen HP is designed to boost overall muscular strength</t>
  </si>
  <si>
    <t>Nuts - peanuts and tree nuts (almonds, hazelnuts, pecans, pistachios and walnuts), excluding brazil, macadamia and cashew nuts</t>
  </si>
  <si>
    <t>Eating 30g of nuts per day as part of a balanced diet helps maintain heart health.</t>
  </si>
  <si>
    <t>Eating 30g of nuts per day as part of an energy restricted diet helps maintain a healthy weigh</t>
  </si>
  <si>
    <t>Eating a diet high in fiber can help control postprandial glucose levels and serum lipid profiles and promote healthy triglyceride levels Dietary fiber helps improve glycemic control so you maintain normal blood sugar and insulin levels essential for good health PHGG helps to regulate plasma glucose levels and glycemic index of the foods after meals.</t>
  </si>
  <si>
    <t>Reduction of post-prandial glycaemic response</t>
  </si>
  <si>
    <t>Eating a diet high in fiber can help you control your weight Eating a diet high in fiber can help you maintain your weight by helping to curb your cravings. Diets rich in soluble fiber may help decrease feelings of hunger</t>
  </si>
  <si>
    <t>Increase in Satiety</t>
  </si>
  <si>
    <t>Vegetables of 5 colors</t>
  </si>
  <si>
    <t>Eating a variety of colorful vegetables helps to protect your health. Eating vegetables of all the available colors helps to get all the nutrients and protective substances that will contribute to the wellbeing of your body.</t>
  </si>
  <si>
    <t>&amp;quot;general health&amp;quot;</t>
  </si>
  <si>
    <t>Food Category:  Fish 
Food: Cultured Sea bass and Gilthead Sea bream                    
Food Component / Nutrient: EPA &amp; DHA Omega 3 Highly Unsaturated fatty acids</t>
  </si>
  <si>
    <t>Eating cultured sea bass and gilthead sea bream twice a week, as a rich source of omega-3 highly unsaturated fatty acids and part of a healthy lifestyle, has been shown to help maintain heart health</t>
  </si>
  <si>
    <t>Echium oil</t>
  </si>
  <si>
    <t>Echium oil contains omega-3 fatty acid, stearidonic acid, which is efficiently metabolized in the body to anti-inflammatory n-3 LC PUFA's, i.e. EPA and DPA.
Echium oil contains omega-6 fatty acid, y-linoleic acid, which is efficiently metabolized in the body.</t>
  </si>
  <si>
    <t>Reduction of inflammation</t>
  </si>
  <si>
    <t>Rapsöl (einfach ungesättigte Fettsäuren)</t>
  </si>
  <si>
    <t>Einfach ungesättigte Fettsäuren halten die Arterien elastisch.
Clarification provided
Monounsaturated fatty acids keep arteries elastic.
Example of wording:
Monounsaturated fatty acids improve blood lipid levels.
Monounsaturated fatty acids have a positive effect on blood lipid levels.
Monounsaturated fatty acids stabilize blood lipid levels.
Monounsaturated fatty acids maintain HDL cholesterol at constant levels.
Omega-6 fatty acids keep arteries elastic.
Omega-6 fatty acids stabilize blood lipid levels.
Omega-6 fatty acids improve blood lipid levels</t>
  </si>
  <si>
    <t>Maintenance of normal blood HDL-cholesterol concentrations</t>
  </si>
  <si>
    <t>Energises your immunity boosting bacteria
Helps boost your body's self defence</t>
  </si>
  <si>
    <t>Increasing numbers of gastro-intestinal microorganisms</t>
  </si>
  <si>
    <t>Enhances / maximises glycogen stores.
Carbohydrate before, during exercise improves endurance performance / perform for longer.
Carbohydrate rich diets before exercise help elevate pre-exercise glycogen stores.
Ingestion during exercise maintains blood glucose.
Glucose is the body’s naturally preferred source of energy during intense exercise.
Consumption in events as short as 1 hr improves exercise performance.
Endurance capacity / time to exhaustion / delays fatigue.
Carbohydrate loading can delay fatigue and benefits endurance and multiple sprint sports.
Energy for endurance / fuel for your muscles.
Carbohydrate before and after exercise extends endurance time and work output more than either alone.
Glycogen Sparing.
Ingestion during exercise maintains blood glucose.
Glucose is the body’s naturally preferred source of energy during intense exercise.</t>
  </si>
  <si>
    <t>Probiotic strain: Bifidobacterium lactis W51</t>
  </si>
  <si>
    <t>Enhances levels of beneficial bacteria in the intestine</t>
  </si>
  <si>
    <t>Probiotic supplement: Winclove 500</t>
  </si>
  <si>
    <t>Enhances levels of beneficial bacteria in the intestine ;Enhances the level of lactobacilli and bifidobacteria in the intestine</t>
  </si>
  <si>
    <t>Caffeinated carbohydrate containing energy drinks</t>
  </si>
  <si>
    <t>Enhances mental performance, reaction time, alertness, focus and memory.
Energises. Gives you an energy boost. Enhances mental energy. Enhances alertness quickly.</t>
  </si>
  <si>
    <t>Lactobacillus acidophilus, Bifidobacterium (BB46); Bifidobacterium (BB02),Bifidobacterium Breve(Bbr8 LMG P-17501)CSL, Lactobacillus Rhamnosus ATC C53103 (LGG), &lt;em&gt;Lactobacillus casei&lt;/em&gt; 101/37(Img P-17504), Lactobacillus delbruekii spp &lt;em&gt;bulgaricus&lt;/em&gt; AY/CSL (LMG P1</t>
  </si>
  <si>
    <t>Enhances natural immune response. Helps to strengthen the immune defences. Helps to strenghten the natural defences.Helps to strenghten the body defences. Eneificially affects the intestinal microflora. Balances the intestinal microflora. Enhances level o</t>
  </si>
  <si>
    <t>L/cysteine</t>
  </si>
  <si>
    <t>Enhances resistance and stimulates the growth of hair and nails. / Hair and nails revitalizing agent</t>
  </si>
  <si>
    <t>Enhances the body’s natural immune response.
Helps positively influence a healthy immune system</t>
  </si>
  <si>
    <t>Ensures normal functioning of the body’s organ tissues and systems, particularly in old age - Stimulates physical work capacities - Recommended in case of intense fatigue and during recovery</t>
  </si>
  <si>
    <t>Colostrum bovin</t>
  </si>
  <si>
    <t>Entretien l'énergie et le tonus
Renforce la vitalité
A utiliser en cas de fatigue passagère</t>
  </si>
  <si>
    <t>Especially for the eye health of older people</t>
  </si>
  <si>
    <t>Essential amino acid that plays an important role in the immune system.</t>
  </si>
  <si>
    <t>Lysine</t>
  </si>
  <si>
    <t>Essential amino acid, needed for the synthesis of proteins necessary for maintenance of the body/ body tissues (collagen, teeth, bones and muscles)/ body function.
Increases absorption, action and fixation of calcium, essential for optimal muscle, bone and teeth.</t>
  </si>
  <si>
    <t>Contribution to normal protein synthesis</t>
  </si>
  <si>
    <t>Increase in calcium absorption leading to an increase in calcium retention</t>
  </si>
  <si>
    <t>L-tyrosine</t>
  </si>
  <si>
    <t>Essential component of almost all proteins in the body.</t>
  </si>
  <si>
    <t>Non-compliance with the Regulation because on the basis of the scientific evidence assessed, no quantitative indication of the necessary daily intake, to obtain the beneficial effect, could be provided for this food.</t>
  </si>
  <si>
    <t>Contribution to normal synthesis of catecholamines</t>
  </si>
  <si>
    <t>Essential Fatty Acids</t>
  </si>
  <si>
    <t>Essential fatty acids to aid in digestive tract function.</t>
  </si>
  <si>
    <t>Essential for the natural formation of dopamine, required for normal muscle function and contraction</t>
  </si>
  <si>
    <t>magnésium</t>
  </si>
  <si>
    <t>Essentiel à la régulation de la pression artérielle</t>
  </si>
  <si>
    <t>Exact wording of claim as it appears on product:
A potent source of olive biophenols with anti-inflammatory properties
Examples of any alternative wording that may be used in relation to claim: Olive biophenols can reduce inflammation related to Osteoarthritis and Rheumatoid arthritis
Is claim a picture: No</t>
  </si>
  <si>
    <t>“anti-inflammatory properties”</t>
  </si>
  <si>
    <t>Exact wording of claim as it appears on product: A potent source of antioxidant biophenols for strengthening and balancing of the immune system from free radicals Examples of any alternative wording that may be used in relation to claim: Olive biophenols are important for a balanced immune system. Antioxidant activity of olive biophenols for healthy and balanced immune system Is claim a picture: No</t>
  </si>
  <si>
    <t>Exact wording of claim as it appears on product: A potent source of olive biophenols that have anti-UV damage properties
Examples of any alternative wording that may be used in relation to claim: Olive biophenols can help in repairing skin damage due to sun burn and UV rays Is claim a picture: No</t>
  </si>
  <si>
    <t>Name of Food product: Alfalfa Shoots
Description of food in terms of food legislation categories: food not covered by specific food legislation
Was food on Irish market before 1st July 2007: Yes</t>
  </si>
  <si>
    <t>Exact wording of claim as it appears on product: Alfalfa Shoots are naturally good for your heart
Is claim a picture: No
Clarification provided
Exact wording of claim as it appears on product: Alfalfa Shoots are naturally good for your heart Is claim a picture: No</t>
  </si>
  <si>
    <t>Name of Food product: Sqeez Wild Blueberry Juice Drink
Description of food in terms of food legislation categories: food not covered by specific food legislation
Was food on Irish market before 1st July 2007: Yes</t>
  </si>
  <si>
    <t>Exact wording of claim as it appears on product: Blueberries have a wide range of health benefits including anti-ageing properties and the maintenance of urinary tract and vision health
Is claim a picture: No</t>
  </si>
  <si>
    <t>Exact wording of claim as it appears on product: Blueberries have a wide range of health benefits including anti-ageing properties and the maintenance of urinary tract and vision health.
Is claim a picture: No.</t>
  </si>
  <si>
    <t>“Anti- aging properties”</t>
  </si>
  <si>
    <t>Name of Food product: Sqeez Wild Blurberry Juice Drink
Description of food in terms of food legislation categories: food not covered by specific food legislation
Was food on Irish market before 1st July 2007: Yes</t>
  </si>
  <si>
    <t>Name of Food product: Brocco Shoots
Description of food in terms of food legislation categories: food not covered by specific food legislation
Was food on Irish market before 1st July 2007: Yes</t>
  </si>
  <si>
    <t>Exact wording of claim as it appears on product: Brocco Shoots naturally boost your immune system.
Is claim a picture: No.</t>
  </si>
  <si>
    <t>Name of Food product: chocolate
Description of food in terms of food legislation categories: food not covered by specific food legislation
Was food on Irish market before 1st July 2007: Yes</t>
  </si>
  <si>
    <t>Exact wording of claim as it appears on product: Cocoa beans naturally contain polyphenols. Cocoa polyphenols are known for their antioxidant properties.
Examples of any alternative wording that may be used in relation to claim: Cocoa flavonols show antioxidative effects and help protect the cells against oxidative stress,help protect you from radicals which cause cell damage, help strengthen our body's natural defences againist oxidative stress.
Description of picture: A cocoa bean.</t>
  </si>
  <si>
    <t>Name of Food product: coffee Description of food in terms of food legislation categories: food not covered by specific food legislation Was food on Irish market before 1st July 2007: Yes</t>
  </si>
  <si>
    <t>Exact wording of claim as it appears on product: Coffee naturally contains antioxidants, that may support the body's natural cell defences.
Examples of any alternative wording that may be used in relation to claim: Coffee is a major dietary source of antioxidants. Antioxidants from dietary sources: protect from free radicals which cause cell damage; protect body tissues, lipids, cells and DNA from oxidative damage; help strengthen the body's natural defences against oxidative stress.
Is claim a picture: Yes
Description of picture: A coffee bean</t>
  </si>
  <si>
    <t>Name of Food product: fermented dairy products
Description of food in terms of food legislation categories: food not covered by specific food legislation
Was food on Irish market before 1st July 2007: Yes</t>
  </si>
  <si>
    <t>Exact wording of claim as it appears on product: Enhances natural resistance.
Strengthen your immunity.
Is claim a picture: No.</t>
  </si>
  <si>
    <t>Name of Food product: Folic Acid/ folate
Description of food in terms of food legislation categories: food not covered by specific food legislation
Was food on Irish market before 1st July 2007: No</t>
  </si>
  <si>
    <t>Exact wording of claim as it appears on product: Folate (Folic Acid) helps keep arteries healthy Examples of any alternative wording that may be used in relation to claim: Folate (Folic Acid) helps keep blood vessels healthy Folate promotes a healthy heart</t>
  </si>
  <si>
    <t>Name of Food product: Product-specific claim: sodium alginate, HCA and piperine
Description of food in terms of food legislation categories: food not covered by specific food legislation
Was food on Irish market before 1st July 2007: No</t>
  </si>
  <si>
    <t>Exact wording of claim as it appears on product: Helps manage appetite and hunger.
Examples of any alternative wording that may be used in relation to claim: Contributes to reduce the appetite/Can help in the management of weight control/Promotes the feeling of fullness and satiety/Helps to fel full sooner/Helps to stay full longer/Assists weight management/Helps to reduce the appetite and inhibits conversion of carbohydrates to fats/Helps maintain a healthy level of appetite.
Is claim a picture: No.</t>
  </si>
  <si>
    <t>Name of Food product: Product-specific claim: Sodium alginate and ascophyllum nodosum
Description of food in terms of food legislation categories: food not covered by specific food legislation
Was food on Irish market before 1st July 2007: No</t>
  </si>
  <si>
    <t>Exact wording of claim as it appears on product: Helps manage blood glucose and insulin levels.
Examples of any alternative wording that may be used in relation to claim: Reduces heightened glycaemic index/Blunts glucose and insuin elevation/Reduces the glycaemic load of a meal/Helps maintain a normal blood glucose level as part of a healthy lifestyle/Contributes to normal blood glucose levels as part of a healthy lifestyle/Contributes to normal glucose/insulin metabolism/Helps control blood glucose levels/Supports maintenance of normal glucose levels.
Is claim a picture: No.</t>
  </si>
  <si>
    <t>Exact wording of claim as it appears on product: Helps manage blood glucose levels.
Examples of any alternative wording that may be used in relation to claim: Reduces heightened glycaemic index/Blunts glucose elevation/Reduces glycaemic load of a meal/Helps maintain a normal blood glucose level as part of a healthly lifestyle/Contributes to normal glucose metabolism/Helps control blood glucose levels/Supports maintenance of normal glucose levels.</t>
  </si>
  <si>
    <t>Name of Food product: Lentil &amp; Bean Shoots
Description of food in terms of food legislation categories: food not covered by specific food legislation
Was food on Irish market before 1st July 2007: Yes</t>
  </si>
  <si>
    <t>Exact wording of claim as it appears on product: Lentil &amp; Bean Shoots naturally boost your digestive system.
Is claim a picture: No.</t>
  </si>
  <si>
    <t>Name of Food product: methylsulpony/methane (MSM)
Description of food in terms of food legislation categories: Food supplement
Was food on Irish market before 1st July 2007: No</t>
  </si>
  <si>
    <t>Exact wording of claim as it appears on product: Methylsulpony/methane (MSM) helps in the maintenance of normal keratin levels in hair, skin and nails. Examples of any alternative wording that may be used in relation to claim: Methylsulpony/methane (MSM) helps in the maintenance of normal keratin levels in hair, skin and nails. Help keep your hair nails and skin healthy and strong. Is claim a picture: No</t>
  </si>
  <si>
    <t>Name of Food product: Sqeez Cranberry and Orange Juice Drink, Sqeez Light Cranberry Juice Drink
Description of food in terms of food legislation categories: food not covered by specific food legislation
Was food on Irish market before 1st July 2007: Yes</t>
  </si>
  <si>
    <t>Exact wording of claim as it appears on product: More recently, emerging research suggests that cranberries may also be powerful protectors of our health in other areas of the body, such as the stomach, gums and even the heart.</t>
  </si>
  <si>
    <t>“Powerful protectors of the stomach”</t>
  </si>
  <si>
    <t>Name of Food product: Sqeez Cranberry Juice Drink
Description of food in terms of food legislation categories: food not covered by specific food legislation
Was food on Irish market before 1st July 2007: Yes</t>
  </si>
  <si>
    <t>Exact wording of claim as it appears on product: More recently, emerging research suggests that cranberries may also be powerful protectors of our health in other areas of the body, such as the stomach, gums and even the heart.
Is claim a picture: No.</t>
  </si>
  <si>
    <t>“Powerful protectors of our gums”</t>
  </si>
  <si>
    <t>Name of Food product: Total Dietary Fibre
Description of food in terms of food legislation categories: food not covered by specific food legislation
Was food on Irish market before 1st July 2007: Yes</t>
  </si>
  <si>
    <t>Exact wording of claim as it appears on product: People who have a diet high in fibre / People who eat foods high in fibre tend to have a healthy heart.
Is claim a picture: No.</t>
  </si>
  <si>
    <t>Name of Food product: Product-specific claim: sodium alginate and ulva
Description of food in terms of food legislation categories: food not covered by specific food legislation
Was food on Irish market before 1st July 2007: No</t>
  </si>
  <si>
    <t>Exact wording of claim as it appears on product: Seaweed fibres support body detoxification
Examples of any alternative wording that may be used in relation to claim: Seaweed fibres rid toxins from the body/Seaweed fibres aid colonic health/Seaweed fibres protect the colon/ Seaweed fibres can detox the body/Seaweed fibres help maintain a healthy colon/Seaweed fibres promote healthy conditions in the colon
Is claim a picture: No</t>
  </si>
  <si>
    <t>Name of Food product: Low Calorie Sweetener / Table-top Sweetener (Granular &amp; tablets - sucralose based) Description of food in terms of food legislation categories: food not covered by specific food legislation Was food on Irish market before 1st July 20</t>
  </si>
  <si>
    <t>Exact wording of claim as it appears on product: Splenda can help with slimming as part of a calorie controlled diet.
Splenda is also suitable for those following a low carbohydrate diet. In France, 'peut contributer a une reduction de l'apport calorique quotidien'
Examples of any alternative wording that may be used in relation to claim: Splenda low calorie sweetener can help to maintain a healthy body weight as part of a calorie-controlled diet. Splenda low calorie sweetener helps to control calorie intake as part of a calorie controlled diet.
Is claim a picture: No</t>
  </si>
  <si>
    <t>Exact wording of claim as it appears on product: Suitable for people with diabetes within their healthy dietary plan / as part of a healthy diet and lifestyle.
Examples of any alternative wording that may be used in relation to claim: Splenda has no effect on carbohydrate metabolism or short or long term blood glucose
Splenda low calorie sweetener has no effect on short or long term blood glucose or insulin secretion
Splenda can assist in blood glucose control 
Is claim a picture: No</t>
  </si>
  <si>
    <t>Name of Food product: Product-specific claim: sodium alginate, n-acetyl cysteine and piperine
Description of food in terms of food legislation categories: food not covered by specific food legislation
Was food on Irish market before 1st July 2007: No</t>
  </si>
  <si>
    <t>Exact wording of claim as it appears on product: Supports body detoxification Examples of any alternative wording that may be used in relation to claim: Rids toxins from the body/Aids colonic health/Protects the colon/Cleanses the body/Helps maintain a healthy colon/Promotes healthy conditions in the colon/Detoxes the body Is claim a picture: No</t>
  </si>
  <si>
    <t>elimination of heavy metals</t>
  </si>
  <si>
    <t>Name of Food product: Cheese
Description of food in terms of food legislation categories: food not covered by specific food legislation
Was food on Irish market before 1st July 2007: Yes</t>
  </si>
  <si>
    <t>Exact wording of claim as it appears on product: The Irish Dairy Board is currently selling 3 probiotic cheese products commercially which contain Lb. paracasei NFBC 338: Product: Medium Mature Cheddar under the Pilgrims Choice brand, UK Front of pack: Probiotic Cheddar Rear of pack: Medium probiotic is made using the culture: Lactobacillus paracasei NFBC 338 and it has a smooth and mellow taste. Enjoyed regularly, it will help maintain a healthy digestive system. For best results and full benefits of probiotic culture, consume cold. Product: Mature Cheddar under Tesco private label, UK, Healthy Living Range Front of pack: Probiotic Mature Cheddar helps to ensure a healthy and balanced digestive system. Rear of pack: Lactobacillus paracasei in Tesco Probiotic cheese helps maintain a healthy digestive lifestyle and a balanced diet. To guarantee the benefits, this cheese should be eaten uncooked. Product: Dubliner Lite, Carbery Milk Products, Ireland Front of pack: Probiotic cheese Rear of pack: Probiotic Cultures help maintain a healthy digestive system. Examples of any alternative wording that may be used in relation to claim: Probiotic Culture Lactobacillus Paracasei NFBC 338 helps maintain a healthy digestive system. Probiotic Culture Lactobacillus Paracasei NFBC 338 helps ensure a healthy digestive lifestyle. Probiotic Culture Lactobacillus Paracasei NFBC 338 helps maintain a balanced digestive system. Is claim a picture: No</t>
  </si>
  <si>
    <t>“healthy and balanced digestive system”</t>
  </si>
  <si>
    <t>Name of Food product: Triphala
Description of food in terms of food legislation categories: Food supplement
Was food on Irish market before 1st July 2007: No</t>
  </si>
  <si>
    <t>Exact wording of claim as it appears on product: Triphala is a source of antioxidant Examples of any alternative wording that may be used in relation to claim: Has antioxidant activies/ has antioxidant activity/ protection from free radicals which cause cell damage/protects cells and tissues from oxidative damage/helps strengthen the bodys natural defenses against oxidative stress/protective effects due to antioxidant/ contributes to the total antioxidant capacity of the body/ helps prevent oxidative damage/Helps reduce oxidative stress Is claim a picture: No</t>
  </si>
  <si>
    <t>Name of Food product: gelatin &amp; cystine
Description of food in terms of food legislation categories: Food supplement
Was food on Irish market before 1st July 2007: No</t>
  </si>
  <si>
    <t>Exact wording of claim as it appears on product: gelatin, cystine significantly strengthens hair, skin and nails
Examples of any alternative wording that may be used in relation to claim: Gelatin and cystine significantly increases hair diameter and the degree of hardness of finger and toe nails.</t>
  </si>
  <si>
    <t>Maintenance of normal structure and appearance of hair and nails</t>
  </si>
  <si>
    <t>Flavonoids from green tea, apple and onion</t>
  </si>
  <si>
    <t>Exceptionally strong organic antioxidant.</t>
  </si>
  <si>
    <t>Glutamine and glutamine peptide</t>
  </si>
  <si>
    <t>Extra dietary supply of glutamine restores plasma glutamine levels after metabolic stress/contributes to gut protein synthesis/help decrease permeability of gut cells/helps to replenish carbohydrate stores in the muscle and the liver</t>
  </si>
  <si>
    <t>faster restoration of muscle glycogen stores after strenuous exercise</t>
  </si>
  <si>
    <t>decreasing gut permeability</t>
  </si>
  <si>
    <t>gut protein synthesis</t>
  </si>
  <si>
    <t>Lutein/zeaxanthin</t>
  </si>
  <si>
    <t>Eye protection factor(s)</t>
  </si>
  <si>
    <t>Zea mays L. ; Common name : Maïs</t>
  </si>
  <si>
    <t>Facilite la perte de poids en complément de mesures diététiques. Help weight loss in addition to dieting</t>
  </si>
  <si>
    <t>Fats</t>
  </si>
  <si>
    <t>Fats are necessary for the absorption of fat-soluble vitamins.</t>
  </si>
  <si>
    <t>Non-compliance with the Regulation because this claim is contrary to the general principles for health claims. The use of this claim is considered misleading as it contradicts generally accepted scientific advice, European, national and international authorities informing the consumer to reduce intake of this substance and would therefore convey a conflicting and confusing message to consumers.</t>
  </si>
  <si>
    <t>normal absorption of fat-soluble vitamins</t>
  </si>
  <si>
    <t>Fats are needed to absorb fat soluble-vitamins</t>
  </si>
  <si>
    <t>&lt;em&gt;Lactobacillus paracasei &lt;/em&gt; B21060*</t>
  </si>
  <si>
    <t>Favorisce il riequilibrio dell’ecosistema intestinale
Clarification provided
- contributes to the rebalancing of intestinal microflora;
- reduces gastro-intestinal discomfort in Irritable Bowel Syndrome;
- reduces gastro-intestinal discomfort in functional disorders of the gut;
- reduces gastro-intestinal symptoms in Irritable Bowel Syndrome, especially in IBS-predominant diarrhea;
- reduces gastro-intestinal symptoms in functional disorders of the gut, especially in IBS-predominant diarrhea.</t>
  </si>
  <si>
    <t>maintenance of a normal intestinal transit time</t>
  </si>
  <si>
    <t>reducing gastro-intestinal discomfort</t>
  </si>
  <si>
    <t>Favorisce l'equilibrio dell'ecosistema intestinale. Regola la funzionalità intestinale, ripristinando la normale microflora. Influisce positivamente sul benessere dell'organismo. Ripristina la naturale microflora dopo trattamento antibiotico. E' un coadiuvante nei disordini della mucosa intestinale. E' utile nella digestione del lattosio.</t>
  </si>
  <si>
    <t>Improved lactose digestion</t>
  </si>
  <si>
    <t>Lactobacillus gasseri P 17632</t>
  </si>
  <si>
    <t>Favorisce l'equilibrio dell'ecosistema intestinale. Regola la funzionalità intestinale, ripristinando la normale microflora. Influisce positivamente sul benessere dell'organismo. Ripristina la naturale microflora dopo trattamento antibiotico/antimicotico.</t>
  </si>
  <si>
    <t>Favorisce l'equilibrio dell'ecosistema intestinale.Regola la funzionalità intestinale, ripristinando la normale microflora.Influisce positivamente sul benessere dell'organismo.Ripristina la naturale microflora dopo trattamento antibiotico.E' utile nella digestione del lattosio.</t>
  </si>
  <si>
    <t>Favorise le confort digestif
A utiliser en cas de selles liquides
Clarification provided
Promotes gastrointestinal/bowel/gut health/
Promotes gastrointestinal well-being.
Helps to reduce gastrointestinal discomfort.</t>
  </si>
  <si>
    <t>Fibersol-2™
Brand name Pinefiber® in Japan (Chemical name in Japan: Indigestible dextrin.
Also called resistant dextrin within the European Union)</t>
  </si>
  <si>
    <t>Fibersol-2 helps to maintain normal bowel function.
Fibersol-2 maintains intestinal regularity.
Fibersol-2 supports bowel function and gut comfort.</t>
  </si>
  <si>
    <t>Fibersol-2™
Brand name
Pinefiber® in
Japan
(Chemical name
in Japan:
Indigestible
.
dextrin.
Also called
resistant dextrin
within the
European Union)</t>
  </si>
  <si>
    <t>Fibersol-2 helps to manage blood glucose levels after a meal.
Fibersol-2 helps to balance blood glucose levels
Fibersol-2™ helps to control the rise in blood glucose levels after a meal.</t>
  </si>
  <si>
    <t>Fibre</t>
  </si>
  <si>
    <t>Fibre helps maintain a healthy digestion</t>
  </si>
  <si>
    <t>Fish oils / Omega 3 fatty acids</t>
  </si>
  <si>
    <t>Fish oils / Omega-3 oils from fish / EPA and DHA may help to control / regulate blood lipids / lipid profile Fish oils / Omega-3 oils from fish / EPA and DHA help support a healthy heart</t>
  </si>
  <si>
    <t>maintenance of normal LDL-cholesterol concentrations</t>
  </si>
  <si>
    <t>528, 698</t>
  </si>
  <si>
    <t>Fish protein</t>
  </si>
  <si>
    <t>Fish protein is combination of substances for a beautiful skin</t>
  </si>
  <si>
    <t>Flavonoids in cranberry juice</t>
  </si>
  <si>
    <t>Flavonoids are natural, health-promoting antioxidants.</t>
  </si>
  <si>
    <t>Citrus paradise (Common Name : Grapefruit)</t>
  </si>
  <si>
    <t>Flavonoids contained within the Grapefruit contribute to the microbial balance in the body organs and tissues</t>
  </si>
  <si>
    <t>Flavonoids contained within the honey contribute to the microbial balance in the body organs and tissues.</t>
  </si>
  <si>
    <t>Flavonoids contained within the propolis contribute to the microbial balance in the body organs and tissues.</t>
  </si>
  <si>
    <t>Flavonoids, especially catechins from green tea, reduce the absorption of carbohydrates by 25%. Carbohydrates account for 49% of total energy. Thus the weight slimming effect is a total of 12%.
Reduces visceral fat</t>
  </si>
  <si>
    <t>Citrus paradisi (nazwa powszechnie stosowana:grejpfrut)</t>
  </si>
  <si>
    <t>Flawonoidy wyst?puj?ce w grejpfrucie przyczyniaj? si? do zapewnienia równowagi mikrobiologicznej w narz?dach i tkankach
Clarification provided
Flawonoidy wyst?puj?ce w grejpfrucie przyczyniaj? si? do zapewnienia równowagi mikrobiologicznej w narz?dach i tkankach/ Flavonoids contained within the Grapefruit contribute to the microbial balance in the body organs and tissues</t>
  </si>
  <si>
    <t>Fluoride supports the mineralisation of bones.</t>
  </si>
  <si>
    <t>Folic acid protects the eye
Folic acid important for the eye</t>
  </si>
  <si>
    <t>Food fibre (Cyamopsis tetragonolobus) creates a sustained feeling of fullness allowing control your body weight</t>
  </si>
  <si>
    <t>Glucosinolates</t>
  </si>
  <si>
    <t>Foods containing glucosinolates help strengthen our body's defences.</t>
  </si>
  <si>
    <t>Foods high in fibre help you to feel full for longer to help maintain your body weight.</t>
  </si>
  <si>
    <t>Cholesterol</t>
  </si>
  <si>
    <t>Foods low in cholesterol help manage blood cholesterol.</t>
  </si>
  <si>
    <t>Pancreatic enzymes</t>
  </si>
  <si>
    <t>For a better digestive process</t>
  </si>
  <si>
    <t>For a healthy heart</t>
  </si>
  <si>
    <t>maintenance of the normal cardiac function</t>
  </si>
  <si>
    <t>Quercetin</t>
  </si>
  <si>
    <t>For cardiovascular health</t>
  </si>
  <si>
    <t>“Cardiovascular system”</t>
  </si>
  <si>
    <t>Daucus carota (Carrot)</t>
  </si>
  <si>
    <t>For eye health - promotes maintenance of vision apparatus functions Improves dark adaptation Strengthens eye capillaries Reduces eye tiredness in case of vision exertion</t>
  </si>
  <si>
    <t>Wheat sprouts</t>
  </si>
  <si>
    <t>For eye health.</t>
  </si>
  <si>
    <t>Beta-glucan (WGP)</t>
  </si>
  <si>
    <t>For immunity.
Strengthens immunity.</t>
  </si>
  <si>
    <t>Shark cartilage</t>
  </si>
  <si>
    <t>For joint health. For supportive tissue health.</t>
  </si>
  <si>
    <t>Methylsulfonylmethane (MSM)</t>
  </si>
  <si>
    <t>For joint maintenance
Helps maintain proper functioning of joints, tendons and ligaments</t>
  </si>
  <si>
    <t>Quercetine</t>
  </si>
  <si>
    <t>For liver and kidney health.</t>
  </si>
  <si>
    <t>“Liver, kidneys”</t>
  </si>
  <si>
    <t>Jerusalum artichoke</t>
  </si>
  <si>
    <t>For pancreas health, fat upper body. Stabilises sugar metabolism, supports pancreas activity and carbohydrate burning so that the desire for sweets and hunger feelings diminish. A sense of satiety is achieved with smaller meals. Jerusalem artichoke also supports the digestive system so that the stomach is calmed, food is well digested and one obtains a light feeling. Inulin together with other Helix Slim substances stabilises insulin secretion in the pancreas. This leads to stabilisation of sugar metabolism, which in turn helps to keep weight under control. Helix Slim brand.</t>
  </si>
  <si>
    <t>Sea buckthorn oil</t>
  </si>
  <si>
    <t>For skin health / well-being</t>
  </si>
  <si>
    <t>“Skin health”</t>
  </si>
  <si>
    <t>For stomach health</t>
  </si>
  <si>
    <t>Silicon</t>
  </si>
  <si>
    <t>For stomach health.
Sooths the stomach
Protects the stomach’s mucous membranes.</t>
  </si>
  <si>
    <t>forming a protecting coat on the mucus membrane of the stomach</t>
  </si>
  <si>
    <t>neutralisation of gastric acid</t>
  </si>
  <si>
    <t>Fermented whey</t>
  </si>
  <si>
    <t>For stomach health. Maintains a healthy gut bacteria population and aids the metabolism. The (L+) lactic acid resulting from fermentation is a natural prebiotic and makes the metabolism more effective.</t>
  </si>
  <si>
    <t>For the health of the nervous system and the brain</t>
  </si>
  <si>
    <t>“Mental state and performance”</t>
  </si>
  <si>
    <t>For the urogenital system health '— kidney activity improving, lightly diuretic, disinfecting and anti-inflammatory effect</t>
  </si>
  <si>
    <t>Cordyceps sinensis-fungus larvae-mycelium</t>
  </si>
  <si>
    <t>Free radicals neutralisation actions.</t>
  </si>
  <si>
    <t>Fructooligosaccharides from sucrose</t>
  </si>
  <si>
    <t>Fructooligosaccharides /oligofructose promote intestinal health/ healthy conditions in the colon
Fructooligosaccharides/oligofructose improve digestive comfort
Fructooligosaccharides/oligofructose help maintain a healthy digestive system
Fructooligosaccharides/oligofructose improve bowel function
Fructooligosaccharides/oligofructose improve intestinal well-being</t>
  </si>
  <si>
    <t>Fructooligosaccharides /oligofructose stimulate the growth of Bifidobacteria in the colon
Fructooligosaccharides/oligofructose stimulate the growth of good digestive bacteria
Bifidogenic fibres, Fibres with bifidus effect, bifido-active fibres
Prebiotic fibres
Fructooligosaccharides/oligofructose beneficially affect the intestinal flora
Fructooligosaccharides/oligofructose stimulate the growth of beneficial bacteria in the intestine
Fructooligosaccharides/oligofructose contribute to a better balance of the intestinal microflora
Fructooligosaccharides/oligofru ctose support the vitality of healthy gut flora</t>
  </si>
  <si>
    <t>Fructooligosaccharides/oligofructose enhance/promote/
increase magnesium absorption
Fructooligosaccharides/oligofructose enhance/promote/
increase magnesium absorption
Fructooligosaccharides/oligofructose
support isoflavone activity on bone health</t>
  </si>
  <si>
    <t>Function in the synthesis of prostaglandins.
Helps in inflammatory, rheumatismal disease.</t>
  </si>
  <si>
    <t>“Anti-inflammatory action”</t>
  </si>
  <si>
    <t>Gamma Linolenic acid (GLA) from Evening primrose Oil</t>
  </si>
  <si>
    <t>GLA balances skin moisture content, keeps the skin smooth, reduces itching, and soothes skin irritation.</t>
  </si>
  <si>
    <t>GLA can be used with cold hands and feet / inner support to maintain hands and feet in good condition / helps maintain a healthy peripheral blood circulation</t>
  </si>
  <si>
    <t>Maintenance of peripheral blood flow</t>
  </si>
  <si>
    <t>Borage oil (GLA= gamma linolenic acid)</t>
  </si>
  <si>
    <t>GLA contributes to maintenance of normal skin cell structure and elasticity</t>
  </si>
  <si>
    <t>Maintenance of normal structure and appearance of the skin</t>
  </si>
  <si>
    <t>GLA (example from Borago Officinalis, Primerose oil, Blackcurramt seed oil)</t>
  </si>
  <si>
    <t>GLA helps maintain your skin fresh and moist</t>
  </si>
  <si>
    <t>Gamma linolenic acid</t>
  </si>
  <si>
    <t>GLA supports weight management GLA reduces re-gaining weight after dieting</t>
  </si>
  <si>
    <t>Weight maintenance after weight loss</t>
  </si>
  <si>
    <t>Zinc carnosine</t>
  </si>
  <si>
    <t>Gastric comfort.
Supports a healthy gastric environment.
Zinc-carnosine supports the natural defenses and healthy ecology of the gastric lining.</t>
  </si>
  <si>
    <t>Emblica officinalis FRUIT RIND</t>
  </si>
  <si>
    <t>Gives strength and energy. Helps build muscle.</t>
  </si>
  <si>
    <t>Glucomannan: - helps to control/ balance blood insulin/ glucose level - can help to reduce the glycemic index of a meal - has beneficial effects on blood glucose and blood insulin level - is suitable for diabetics</t>
  </si>
  <si>
    <t>Glucomannan: -Helps to restore the intestinal flora -Has a prebiotic effect -Helps to stimulate the growth of beneficial colon bacteria -Helps to stimulate the growth of Bifidobacteria -Helps to stimulate the growth of bacteria in the colon</t>
  </si>
  <si>
    <t>Glucosamine hydrochloride</t>
  </si>
  <si>
    <t>Glucosamine helps to maintain strong joints and connective tissues.
Naturally required by the body as building blocks for connective tissues which are optimal for joint health and mobility.
Connective tissues include cartilage which coats and cushions the bones in the joint. Synovial fluid bathes and lubricates the joints.</t>
  </si>
  <si>
    <t>L-Glutamine</t>
  </si>
  <si>
    <t>Glutamine contributes to the healthy function of the nervous system and the brain.</t>
  </si>
  <si>
    <t>Glutamine helps promote and maintain integrity of the intestinal lining. Glutamine may help prevent intestinal permeability. Glutamine may help support a healthy gastro-intestinal tract.</t>
  </si>
  <si>
    <t>integrity of the intestinal lining and normal intestinal permeability</t>
  </si>
  <si>
    <t>Glutamine is considered essential for repair and recovery
Glutamine can aid In muscle tissue repair</t>
  </si>
  <si>
    <t>Glutamine is the most abundant amino acid in the human body
Glutamine is the most abundant free amino acid in human muscle and plasma</t>
  </si>
  <si>
    <t>Non-compliance with the Regulation because on the basis of the scientific evidence assessed, the relationship between this food and health has not been defined, as required by the Regulation.</t>
  </si>
  <si>
    <t>Presence of a nutrient in the human body</t>
  </si>
  <si>
    <t>Glutamine may improve intestinal water and electrolyte absorption
Glutamine can help volumize muscle cells
Glutamine may increase cell swelling (volume)</t>
  </si>
  <si>
    <t>Glutamine may support glucose homeostasis during and after exercise</t>
  </si>
  <si>
    <t>Glutamine may support muscle glycogen replenishment followingexhaustive exercise.</t>
  </si>
  <si>
    <t>Glutamine supports a healthy digestive system and contributes to strengthen the natural defences</t>
  </si>
  <si>
    <t>maintenance of defence against pathogenic gastro-intestinal microorganisms</t>
  </si>
  <si>
    <t>Glutamine supports muscle cells
Glutamine supports muscle protein metabolism</t>
  </si>
  <si>
    <t>Good for the cardiovascular system</t>
  </si>
  <si>
    <t>Good for the eye health of older people.</t>
  </si>
  <si>
    <t>Soy isoflavones + lycopene + zinc + selenium + vitamin D + vitamin E + vitamin C</t>
  </si>
  <si>
    <t>Good for the prostate gland.
A carefully considered combination of important isoflavones, vitamins and minerals for men’s well-being.
Name of symbol included in the claim: MenBalans®.</t>
  </si>
  <si>
    <t>Citrullus lunatus  (Watermelon) extract - ACTI-08</t>
  </si>
  <si>
    <t>Good source of antioxidants
Contains naturally occuring antioxidants
Has antioxidant properties
Acts as an antioxidants
Contributes to the protection against oxidation
Helps increase the antioxidative capacity of the body
Helps preventing oxidation
Antioxidants help protect you from free radicals Antioxidants help protect your cells and tissues from oxidation
Antioxidants contribute to the total antioxidant capacity of the body
Antioxidants help to protect your body by reinforcing the body's natural defence against the effects of free radicals</t>
  </si>
  <si>
    <t>Grape juice</t>
  </si>
  <si>
    <t>Grape juice:
- plays an important antioxidative function.
- helps to maintain a healthy cardiovascular system.</t>
  </si>
  <si>
    <t>Guava</t>
  </si>
  <si>
    <t>Guava is a major dietary source of antioxidants Antioxidants from dietary sources contribute to the protection against free radicals which cause cell damage contributes to the protection of cells and tissues from oxidative damage help strengthen our body's natural defences against oxidative stress</t>
  </si>
  <si>
    <t>Guava is a major dietary source of antioxidants/ Antioxidants from dietary sources contribute to the protection against free radicals which cause cell oxidation/ Contributes to the protection of cells and tissues from oxidation/ Help strengthen our body's natural defences against oxidative stress</t>
  </si>
  <si>
    <t>Guava is a major source of lycopene.
Lycopene from dietary sources contributes to the maintenance of healthy skin.</t>
  </si>
  <si>
    <t>Guava is a major source of lycopene/
Lycopene from dietary sources contributes to the maintenance of healthy skin, when exposed to sun light (Avoid sunburns by using an effective sun screen. Lycopene is not a replacement for sun screens)/
helps to reduce skin reddening when exposed to sun light (Avoid sunburns by using an effective sun screen. Lycopene is not a replacement for sun screens)</t>
  </si>
  <si>
    <t>Gum acacia contributes to lower the glycemix response gum acacia contribute to control blood glucose and insuline levels gum acacia is suitable for diabetics diet gum acacia helps to reduce calorie intake</t>
  </si>
  <si>
    <t>842, 1977</t>
  </si>
  <si>
    <t>HMB</t>
  </si>
  <si>
    <t>HMB can improve body adaptation to intense training</t>
  </si>
  <si>
    <t>HMB can increase gains in lean body mass during resistance training</t>
  </si>
  <si>
    <t>HMB (B-hydroxy B-methylbutyrate monohydrate)</t>
  </si>
  <si>
    <t>HMB helps to enhance muscle energetics and recuperation.
HMB helps with muscle energetics and recuperation</t>
  </si>
  <si>
    <t>HMB helps to reduce muscle protein breakdown following exercise
Ingredient clinically shown to support protection of muscles from breakdown following exercise
HMB helps to reduce exercise-induced muscle tissue breakdown.</t>
  </si>
  <si>
    <t>reduction of muscle tissue damage during exercise</t>
  </si>
  <si>
    <t>HMB and
HMB/KIC combinations</t>
  </si>
  <si>
    <t>HMB increases muscle strength when taken during a resistance training program.</t>
  </si>
  <si>
    <t>HMB (B-hydroxy B- methylbutyrate monohydrate)</t>
  </si>
  <si>
    <t>HMB may help increase the onset of blood lactate accumulation and VO2 peak.</t>
  </si>
  <si>
    <t>HMB supplementation aids aerobic metabolism in endurance athletes, such as cyclists and runners</t>
  </si>
  <si>
    <t>HMB and HMB/KIC combinations</t>
  </si>
  <si>
    <t>HMB supplementation can reduce muscle breakdown after intense training.
HMB reduces the loss of muscle proteins after intense training</t>
  </si>
  <si>
    <t>HMB supplementation maintains normal muscle repair after training</t>
  </si>
  <si>
    <t>HMB supplementation supports muscle recovery after training</t>
  </si>
  <si>
    <t>HMB (B- hydroxy B- methylbutyrate monohydrate)</t>
  </si>
  <si>
    <t>HMB supports strength
HMB has been shown to
increase strength.
HMB has the ability to enhance muscular strength
Ingredient clinically shown to help boost strength
Boost muscular strength</t>
  </si>
  <si>
    <t>Grapefrukt//Citrus paradisi (Common Name : Grapefruit)</t>
  </si>
  <si>
    <t>Har en antioxidant effekt som kan skydda kroppens celler. Antioxidant effect protecting body´s cells</t>
  </si>
  <si>
    <t>Has a gentle cleansing action. Helps neutralise toxins</t>
  </si>
  <si>
    <t>Punica granatum FRUIT &amp; SEED</t>
  </si>
  <si>
    <t>Has significant antioxidant properties.
Supports immunity.</t>
  </si>
  <si>
    <t>Sea buckthorn berry oil (cold-pressed)</t>
  </si>
  <si>
    <t>Healthy for the heart and blood vessels.</t>
  </si>
  <si>
    <t>“Cardiovascular health”</t>
  </si>
  <si>
    <t>Healthy for the skin and mucous membranes.</t>
  </si>
  <si>
    <t>Healthy for the stomach.
Protects the gut.</t>
  </si>
  <si>
    <t>“Gut health”</t>
  </si>
  <si>
    <t>Chywanaprash</t>
  </si>
  <si>
    <t>Healthy living A tonic for healthy living Contains naturally occuring antioxidants/antioxidants help protect you from radicals which cause cell damage/antioxidants help protect your cells and tissues from oxidative damage/ antioxidants contribute to the total antioxidant capacity of the body and m</t>
  </si>
  <si>
    <t>Brocoli : Dry extract of concentrated Brassica oleracea inflorescences juice</t>
  </si>
  <si>
    <t>Help in case of eructation.
Regulating action on gastric acidities/acidities of the stomach. Protective role against the gastric aggressions and their nuisances.</t>
  </si>
  <si>
    <t>Protein hydrolysate</t>
  </si>
  <si>
    <t>Help promote healthy blood sugar levels/can lower postprandial blood sugar to normal levels/helps to regulate sugar peaks after a meal/helps improve blood glucose control/helps reduce plasma glucose levels/helps limit the post-prandial glucose rise</t>
  </si>
  <si>
    <t>Combination of Probiotics (&lt;em&gt;Lactobacillus helveticus&lt;/em&gt; CNCM I-1722, &lt;em&gt;Lactobacillus rhamnosus&lt;/em&gt; CNCM I-1720, &lt;em&gt;Bifidobacterium longum&lt;/em&gt; CNCM I-3470 and Saccharomyces cerevisiae boulardii )</t>
  </si>
  <si>
    <t>Help relieving intestinal discomfort Reinforce the Intestinal Barrier,              
Intestinal support for travelers,               
 Improve intestinal comfort in travellers, Normalize intestinal transit</t>
  </si>
  <si>
    <t>A combination of L. rhamnosus CNCM I-1720, L. helveticus CNCM I-1722, B. longum subsp. longum CNCM I-3470 and S. cerevisiae var. boulardii CNCM I-1079 and defence against pathogenic gastro-intestinal microorganisms</t>
  </si>
  <si>
    <t>Glucosamine sulphate</t>
  </si>
  <si>
    <t>Helpful for joints mobility, Helpful for structural and functional maintaining, Building of joints surface, ligaments, bones, blood vessel and skin, Contributes to preserve the structure and the elasticity grade of the cartilage.</t>
  </si>
  <si>
    <t>Omega 3 Long chain fatty acids</t>
  </si>
  <si>
    <t>Helps / contributes to / promotes / supports the body's defence; stimulates the immune system.</t>
  </si>
  <si>
    <t>&lt;em&gt;Lactobacillus paracasei &lt;/em&gt; ssp. paracasei CRL-431 (=L. casei 431) and Lactobacillus acidophilus LA-5</t>
  </si>
  <si>
    <t>Helps balance the intestinal microflora
Healthy bowel function
Helps improve bowel function
Normalises bowel movements/function
Helps relieve gastro-intestinal discomfort</t>
  </si>
  <si>
    <t>Probiotic ingredient &lt;em&gt;Lactobacillus casei&lt;/em&gt; F19 (LMG P-17806)</t>
  </si>
  <si>
    <t>Helps beneficial bowel habit. Relieves bowel discomfort Helps improve bowel function. Stabilises bowel transit. Helps bowel regularity Supports the well-being of the gut. Promotes gastrointestinal well-being. Helps to reduce gastrointestinal discomfort.</t>
  </si>
  <si>
    <t>L/carnitine</t>
  </si>
  <si>
    <t>Helps burn fat faster and thus improves physical performance. / Helpful in decreasing the LDL-colesterol level / Helpful in decreasing colesterol’s blood levels / In diets, supplemented by a food diet and phisical exercices. / Accelerate the fatty acid import into mitochondria, which leads to a faster oxidation, favoring an efficient weight decrease as well as increasing of effort resistance.</t>
  </si>
  <si>
    <t>Helps control and normalize body weight.</t>
  </si>
  <si>
    <t>Fat-reduced cream powder [rich source of milk sphingomyelin (a sphingolipid)]</t>
  </si>
  <si>
    <t>Helps control blood cholesterol; for people with elevated blood cholesterol</t>
  </si>
  <si>
    <t>Helps control levels of blood triglycerides</t>
  </si>
  <si>
    <t>maintenance of normal blood concentrations of triglycerides</t>
  </si>
  <si>
    <t>Phoenix dactylifera (Date)</t>
  </si>
  <si>
    <t>Helps eliminate harmful substances from the body and ensures lively mind</t>
  </si>
  <si>
    <t>Helps improve appetite during recovery or recuperation.</t>
  </si>
  <si>
    <t>increase in appetite after unintentional weight loss leading to an increase in energy intake</t>
  </si>
  <si>
    <t>Helps improve muscle recovery after exercise
-helps maintain optimal repair of muscle tissue
-supports athletes in recovery from weight training
-can help recreationally weight-trained in recovery from exercise
-contributes to the reduction of muscle soreness from exercise in trained athletes</t>
  </si>
  <si>
    <t>Helps in case of fatigue.
Helps to support body's vitality.
Helps to make you feel more energetic.
Enhancement of vitality/energy</t>
  </si>
  <si>
    <t>Branched chain amino acids</t>
  </si>
  <si>
    <t>Helps in the repair and recovery of muscle tissue after exercise.
Helps muscle maintenance and recovery following exercise.
For the growth, development and maintenance of muscles and strength.
For muscle building during training.</t>
  </si>
  <si>
    <t>Caffeine and carbohydrate</t>
  </si>
  <si>
    <t>Helps increase carbohydrate availability during endurance exercise.
Combination of caffeine and carbohydrate improves endurance performance.</t>
  </si>
  <si>
    <t>Helps increase the antioxidative capacity of the body 2. Has antioxidant properties 3. Contains naturally occuring antioxidants 4. Antioxidants help protect you from radicals which cause cell damage 5. Antioxidants contribute to the total antioxidant capacity of the body and help strenghthen our body's defences 6. Antioxidants help to protect our body by reinforcing the body's natural defence against the harmful effects of free radicals 7. Acts as an antioxidants 8.Good source of antioxidant 9.Show antioxidative activity and help protect against oxidative stress</t>
  </si>
  <si>
    <t>Helps increase the antioxidative capacity of the body Has antioxidant properties Contains naturally occuring antioxidants Antioxidants help protect you from free radicals Antioxidants help protect your cells and tissues from oxidation Antioxidants contrib</t>
  </si>
  <si>
    <t>Endothjelial (syn.: L-5-methyltetra-hydrofolic acid, calcium salt; Vitamin B9), MetafolinTM</t>
  </si>
  <si>
    <t>Helps keep arteries/blood vessels healthy;
Contributes to healthy arteries/ blood vessels;
Supports heart health by contributing to the normal functioning of the arteries/blood vessels;
Helps maintain a normal blood pressure by supporting the elasticity of blood vessels/arteries.</t>
  </si>
  <si>
    <t>Hyaluronic Acid</t>
  </si>
  <si>
    <t>Helps keep mobility of joints.
Helps to keep healthy joints.</t>
  </si>
  <si>
    <t>Diosmin (a component of citrus peel extract and precursor of diosmetin)</t>
  </si>
  <si>
    <t>Helps maintain a good venous blood circulation.
Supports a normal venous function.
Helps maintain healthy venous circulation in the legs.
Protects veins from inflammatory reactions.
Supports the strength of blood vessels.</t>
  </si>
  <si>
    <t>Helps maintain a healthy balance of beneficial bacteria Promotes the positive balance of the intestinal flora • maintains a healthy gut • maintains a healthy intestinal environment • Stimulates the growth of bifidobacteria</t>
  </si>
  <si>
    <t>Helps maintain a healthy balance of beneficial bacteria, Promotes the positive balance of the intestinal flora, Maintains a healthy gut,
Maintains a healthy intestinal environment, Stimulates the growth of bifidobacteria</t>
  </si>
  <si>
    <t>Lactobacillus gasseri PA 16/8, Bifidobacterium bifidum MF 20/5, &lt;em&gt;Bifidobacterium longum&lt;/em&gt; SP 07/3</t>
  </si>
  <si>
    <t>Helps maintain a healthy gut flora.
Helps to balance your intestinal flora.
Helps to protect the intestinal tract against harmful intestinal bacteria.</t>
  </si>
  <si>
    <t>Vaccinium macrocarpon, oxycoccus (Cranberry)</t>
  </si>
  <si>
    <t>Helps maintain a healthy heart and blood vessels.</t>
  </si>
  <si>
    <t>“Heart health”</t>
  </si>
  <si>
    <t>Brassica olaracea var italica (broccoli)</t>
  </si>
  <si>
    <t>Helps maintain a healthy immune system.</t>
  </si>
  <si>
    <t>Whey protein peptides</t>
  </si>
  <si>
    <t>Helps maintain a healthy vascular system</t>
  </si>
  <si>
    <t>Gamma-aminobutyric acid</t>
  </si>
  <si>
    <t>Helps maintain activity, memory, perception of the environment, particularly in the elderly
Promotes mental concentration
Stimulates physical and mental capacities</t>
  </si>
  <si>
    <t>Evening primrose oil and fish oil</t>
  </si>
  <si>
    <t>Helps maintain bone strength/helps maintain bone density and strength by increasing intestinal calcium absorption and reducing urinary calcium excretion</t>
  </si>
  <si>
    <t>Helps maintain healthy skin.</t>
  </si>
  <si>
    <t>Gamma-linolenic acid (GLA; C18: 3n-6/C18: 3?6) provided by evening primrose oil and/or borage (starflower) oil</t>
  </si>
  <si>
    <t>Helps maintain healthy supple and flexible, mobile joints</t>
  </si>
  <si>
    <t>Naringin (a component of citrus peel extract and precursor of naringenin)</t>
  </si>
  <si>
    <t>Helps maintain healthy/strong bones</t>
  </si>
  <si>
    <t>Maintenance of bone</t>
  </si>
  <si>
    <t>Hesperidin (a component of citrus peel extract and precursor of hesperitin) (ingredient not found in the spanish food laws)</t>
  </si>
  <si>
    <t>Helps maintain healthy/strong bones (to be evaluated by EFSA)</t>
  </si>
  <si>
    <t>&lt;em&gt;Lactobacillus plantarum&lt;/em&gt; HEAL 19 (DSM 15313 = 52A)</t>
  </si>
  <si>
    <t>Helps maintain insulin sensitivity
Helps to maintain a normal vaginal flora
Supports a healthy intestinal flora</t>
  </si>
  <si>
    <t>Helps maintain joint health/ supports joint flexibility /supports mobility</t>
  </si>
  <si>
    <t>Fish oil, omega 3 fatty acids</t>
  </si>
  <si>
    <t>Helps maintain joint mobility and flexibility. Helps diminish morning stiffness in joints.</t>
  </si>
  <si>
    <t>Evening Primrose Oil (EPO), Oenothera spp. and Fish Oil (FO) providing long chain omega 6 and omega 3 fatty acids [gamma-linolenic acid (GLA) and eicosapentaenoic acid (EPA)]</t>
  </si>
  <si>
    <t>Helps maintain joint mobility.</t>
  </si>
  <si>
    <t>Omega-3 fatty acids, DHA/EPA, Marine oils such as fish oil, cod liver oil containing DHA and EPA</t>
  </si>
  <si>
    <t>Helps maintain mobility and flexibility of joints/helps diminish morning stiffness in joints/ helps maintain healthy, flexible, mobile and supple joints</t>
  </si>
  <si>
    <t>Helps maintain normal blood cholesterol levels/Supports heart health (to be evaluated by EFSA).</t>
  </si>
  <si>
    <t>Beta sitosterol</t>
  </si>
  <si>
    <t>Helps maintain normal kidney and prostate function</t>
  </si>
  <si>
    <t>Helps maintain normal, healthy skin.</t>
  </si>
  <si>
    <t>Helps maintain optimal comfort during menstrual cycle</t>
  </si>
  <si>
    <t>Tyrosine</t>
  </si>
  <si>
    <t>Helps maintain physical and mental concentration in cases of temporary stress</t>
  </si>
  <si>
    <t>L-tryptophan</t>
  </si>
  <si>
    <t>Helps maintain positive mood and good cognitive functions.
L-tryptophane is a natural precursor of serotonin.
L-tryptophane participates in the synthesis of serotonin, which is essential for the maintenance of emotional balance and serenity.
Contributes to optimal relaxation.
Helps to support the relaxation, mental and physical wellbeing.
Contributes to maintain a normal healthy sleep.</t>
  </si>
  <si>
    <t>Enhancement of mood</t>
  </si>
  <si>
    <t>Maintenance of normal sleep</t>
  </si>
  <si>
    <t>Helps maintain sperm motility
helps maintain a healthy male reproductive system</t>
  </si>
  <si>
    <t>maintenance of normal spermatozoa motility</t>
  </si>
  <si>
    <t>Long chain Omega 3 fatty acids (EPA/DPA/DHA)</t>
  </si>
  <si>
    <t>Helps maintain supple and flexible joints</t>
  </si>
  <si>
    <t>Oenothera biennis (Common Name : Evening Primrose)</t>
  </si>
  <si>
    <t>Pomegranate Juice - phenolic compounds (anthocyanins, tannines, ellagic acid)</t>
  </si>
  <si>
    <t>Helps maintain the cholesterol and lipids levels.</t>
  </si>
  <si>
    <t>Honey (as defined by The Honey Regulations 2003 (as amended))</t>
  </si>
  <si>
    <t>Helps maintain your natural defences.
Honey antioxidants contribute to the total antioxidative capacity of the body.
Honey contains naturallyoccurring antioxidants.
Honey helps to support the digestion with a natural antimicrobial action.
Honey helps contribute to the natural defences of the body.
Honey helps to support the digestion.
Honey polyphenols help ensure our antioxidant capacity.
Honey has a natural antimicrobial action.</t>
  </si>
  <si>
    <t>Lutein (Marigold Extract)</t>
  </si>
  <si>
    <t>Helps maintaining healthy eye function. Oral supplementation of Lutein and Zeaxanthin helps increasing macular pigment levels in plasma and retina. Oral supplementation with lutein results in increase in concentration of lutein in serum and macular pigment Helps enhance visual acuity in persons with compromised visual function Helps improve visual performance in persons with compromised visual function</t>
  </si>
  <si>
    <t>Maintenance of normal vision.</t>
  </si>
  <si>
    <t>Helps memory and perception retention, especially in the elderly.</t>
  </si>
  <si>
    <t>Branched chain amino acids (Leucine, Isoleucine, valine)</t>
  </si>
  <si>
    <t>Helps muscle recovery
supports muscle fatigue recovery</t>
  </si>
  <si>
    <t>Helps muscle recovery/supports muscle fatigue recovery</t>
  </si>
  <si>
    <t>Meso-zeaxanthin (derived form lutein of plant extract like marigold ,spinach</t>
  </si>
  <si>
    <t>Helps optimising healthy eye functions</t>
  </si>
  <si>
    <t>Maintenance of vision</t>
  </si>
  <si>
    <t>Helps stimulate appetite.
Helps stimulate appetite without problem for people with tendency to acid stomach.
Helps maintain the integrity of the lining of stomach and intestines.</t>
  </si>
  <si>
    <t>Lactobacillus reuteri DSM 17938 Lactobacillus reuteri ATCC PTA 5289</t>
  </si>
  <si>
    <t>Helps strengthen your body's natural defences
Stimulates the immune system</t>
  </si>
  <si>
    <t>Helps support a healthy immune system in an ageing population</t>
  </si>
  <si>
    <t>Helps support eye health Helps maintain healthy eyes Nutrition for eyes Promotes healthy eye function/helps maintain macular and retinal health Is one (of the) constituent(s) of the retina and the lens Is deposited naturally in the eye Is a constituent of the macular pigment
Is highly and selectively accumulated in the retina Is highly and selectively accumulated in the macula lutea Contributes to macular pigment Fortifies the macula Important for the macula density Helps protect the retina and lens from oxidation (AFSSA) Helps protect the retina and lens from oxidative stress Natural antioxidant for the eye Helps fight free radicals in the eye</t>
  </si>
  <si>
    <t>Zeaxanthin ( from marigold/ capsicum extract / wolfberries fruit.</t>
  </si>
  <si>
    <t>Helps support eye health helps maintain healthy eyes nutrition for eye promotes healthy eye function helps maintain macular and retinal health is one(of the) constituent(s) of the retina and the lens/is deposited naturally in the eye is a constituent of the macular pigment is highly and selectively accumulated in the retina is highly and selectively accumulated in the macula lutea contributes to macular pigment/fortifies the macula important for the macula density helps protect the retina and lens from oxidation (AFSSA) helps protect the retina and lens from oxidative stress natural antioxidant for the eye helps fight free radicals in the eye natural filter of visible blue light natural filter of high-energy, harmful blue light helps protect the eye against visible light damage helps protect the eye against harmful effects of light exposure Zeaxanthin als Bestandteil des makulären Pigments sorgt für die Gesundheit der Makula lutea. Zeaxanthin wirkt wie eine innere Sonnenbrille. Zeaxanthin unterstützt das antioxidative Schutzsystem im Auge.</t>
  </si>
  <si>
    <t>2 - Dimethylaminoethanol hydrogentartrate</t>
  </si>
  <si>
    <t>Helps support mental development</t>
  </si>
  <si>
    <t>“Mental energy”</t>
  </si>
  <si>
    <t>Helps support skin health /helps promote healthy skin /helps maintain healthy skin /helps to maintain your skin’s healthy look and feel /is deposited naturally in the skin /is a natural compound contained in the dermis and epidermis /is a natural compound contained in the deepest layers of the skin /nutrition for skin /helps maintain skin moisture /helps maintain skin hydration /improves skin moisture /helps improve skin hydration /helps improve skin elasticity /supports skin elasticity /contributes to the appearance of skin associated with premature aging /helps protect the dermis and epidermis from oxidative stress /natural antioxidant for the skin /natural antioxidant for healthy skin /helps fight free radicals in the skin / Contributes to the maintenance of healthy skin when exposed to sun light (Avoid sunburns by using an effective sun screen. Beta carotene is not a replacement for sun screens)</t>
  </si>
  <si>
    <t>MGN-3 Rice Bran Arabinoxylan compound</t>
  </si>
  <si>
    <t>Helps the body maintain a strong immune system
Supports optimal immune functions</t>
  </si>
  <si>
    <t>Stimulation of natural killer cell activity</t>
  </si>
  <si>
    <t>Helps the energy production in the cell by transporting fatty acids in places where they are used and metabolised
-contributes to the fat burning during exercise
-contributes to increased fat oxidation
-is important for the oxidation of fat
-helps improve muscle recovery after exercise
-helps maintain optimal repair of muscle tissue
-plays an important role in lipid metabolism
-can support lipid metabolism converts fatty acids into energy
-helps to increase fatty acid oxidation in healthy humans</t>
  </si>
  <si>
    <t>Helps the energy production in the cell by transporting fatty acids in places where they are used and metabolised/contributes to the fat burning during exercise/contributes to increased fat oxidation/is important for the oxidation of fat/helps improve muscle recovery after exercise/helps mantain optimal repair of muscle tissue/transports long-chain fatty acids into the mitocondria/plays an important role in lipid metabolism/can support lipid metabolism converts fatty acids into energy/turns fat into energy/helps to increase fatty acid oxidation in healty humans.</t>
  </si>
  <si>
    <t>Helps the natural defences
Contributes to a normal immune response
Support the immune systems
Contributes to the natural defences
Maintenance of the normal immune system
Supports the natural resistance
Contributes to natural immunological defences
Propolis contributes to the natural defences and proper functioning of the immune system.</t>
  </si>
  <si>
    <t>Helps the organism to maintain and to recover after prolonged physical effort. / Helps in muscular atrophy. / Invigorator of the muscle mass. / Helps in the harmonious growth and development of the young organisms. / Helps to stimulate the production of Human Growth Hormone. / Helps in the development of the muscle mass.</t>
  </si>
  <si>
    <t>Helps the physiological blood fluidity</t>
  </si>
  <si>
    <t>Helps the physiological sugars balance.</t>
  </si>
  <si>
    <t>Vitamine B5 (Pantothenic acid)</t>
  </si>
  <si>
    <t>Helps the skin hydration and fights against exfoliation.
Helps to fight against skin dryness.</t>
  </si>
  <si>
    <t>Tryptophan</t>
  </si>
  <si>
    <t>Helps to a normal sleep
Helps to get a restful sleep
Contributes to maintain nervous balance</t>
  </si>
  <si>
    <t>Prunus mume (Plum) extract - INP-08</t>
  </si>
  <si>
    <t>Helps to balance the acidity of the body
Helps to promote the acide-base balance of the body
Helps to the detoxification of the body
Used to facilitate the weight loss
Helps to loose weight
Contributes to loose weight
Used to facilitate the weight loss
Helps in weight control
Contributes to body weight management</t>
  </si>
  <si>
    <t>Rice vinegar extract - INRV-08</t>
  </si>
  <si>
    <t>5-Hydroxytryptophan</t>
  </si>
  <si>
    <t>Helps to concentrate May reduce restlessness</t>
  </si>
  <si>
    <t>attention</t>
  </si>
  <si>
    <t>Wheat 
(Triticum vulgare)</t>
  </si>
  <si>
    <t>Helps to control blood levels of cholesterol.
Contributes to a healthy cholesterol level and healthy blood vessels.
Contributes to a normal blood pressure.
Helps to maintain a healthy heart.
Contributes to normal cholesterol levels.
Helps to reduce blood cholesterol levels.</t>
  </si>
  <si>
    <t>Helps to control body weight when combined with a healthy diet and exercise.
Fits in a weight maintainance programme.
Contributes to the reduction of body fat.
Helps to control fat metabolism.</t>
  </si>
  <si>
    <t>Conjugated linoleic acid (CLA) ((cis-9, trans-11 conjugated linoleic acid, and trans-10, cis-12 conjugated linoleic acid (50:50) triglycerides)</t>
  </si>
  <si>
    <t>Helps to control fat metabolism
Influences lipid metabolism and storage
Increases lean muscle mass
Reduces body fat percentage
Helps to reduce body fat mass while increasing lean body mass
Helps to reduce body fat mass
Helps to reduce the amount of fat you store after eating
Helps to decrease the amount of fat stored in your body
Helps to reduce you abdominal fat mass
Helps to reduce fat mass in your abdomen and thighs
Helps to improve your body shape
Helps to increase lean body mass
Helps reduce weight gain-helps to reduce SAD (sagittal abdominal diameter)-helps to prevent the yoyo-effect after a diet
Helps to reduce muscle protein loss during a diet
Helps to increase feelings of fullness and satiety</t>
  </si>
  <si>
    <t>SunfiberTM (syn.: BenefiberTM)(enzymatically partially depolymerised guar gum)</t>
  </si>
  <si>
    <t>Helps to control the rise in blood glucose levels after a meal. Helps to manage blood glucose levels after a meal. Helps to balance blood glucose levels.</t>
  </si>
  <si>
    <t>Policosanols</t>
  </si>
  <si>
    <t>Helps to decrease cholesterol biosynthesis, which is higher during the night./ Helps to decrease hepatic production of cholesterol, more elevated at night. Helps to control blood levels of cholesterol./ Helps to improve cholesterol profile.</t>
  </si>
  <si>
    <t>Helps to decrease cholesterol biosynthesis, which is higher during the night./ Helps to decrease hepatic production of cholesterol, more elevated at night./ Helps to control blood levels of cholesterol./ Helps to improve cholesterol profile.</t>
  </si>
  <si>
    <t>Helps to delay the onset of fatigue.
Helps to maintain energy levels for prolonged periods during intense competition/exercise. Enhances endurance and helps to maintain peak effort during times of high physical demand.</t>
  </si>
  <si>
    <t>Formulated palm and oat oil emulsion</t>
  </si>
  <si>
    <t>Helps to eat less.
Helps to reduce weight regain after dieting.</t>
  </si>
  <si>
    <t>maintenance of body weight after weight loss</t>
  </si>
  <si>
    <t>digestive enzyme protease, lipase, amylase, glucoamylase, invertase, cellulase, malt diastase</t>
  </si>
  <si>
    <t>Helps to encrease bioavailability of nutritient from food, supports vitality and activity of organism, break down the foods we eat into basic building blocks that our body then absorbs and reassembles to build cells, tissues, organs, glands, and body systems and to reuse for more metabolic process</t>
  </si>
  <si>
    <t>Rubus idaeas  (Raspberry) extract - BERI-08</t>
  </si>
  <si>
    <t>Helps to enhance the thermogenesis production, wich in turn helps weight control
Helps to control the appetit
Naturally supports feeling of fullness after a meal
Helps to manage appetit and hunger
Helps to loose weight
Contributes to loose weight
Used to facilitate the weight loss
Helps in weight control
Contributes to body weight management</t>
  </si>
  <si>
    <t>Helps to enhance tonus and vitality.
Helps to support body's vitality.
Helps to make you feel more energetic.
Helps to improve physical well-being.</t>
  </si>
  <si>
    <t>delay in the onset of physical fatigue during exercise</t>
  </si>
  <si>
    <t>Helps to improve blood circulation on pelvic level. / Helps protein synthesis and cellular replication with important role in the spermatogenesis process.</t>
  </si>
  <si>
    <t>Contribution to normal spermatogenesis</t>
  </si>
  <si>
    <t>Maintenance of normal erectile function</t>
  </si>
  <si>
    <t>Helps to improve carbohydrate and fat metabolism of the body
Used to facilitate the weight loss
Helps to loose weight
Contributes to loose weight
Used to facilitate the weight loss
Helps in weight control
Contributes to body weight management.</t>
  </si>
  <si>
    <t>Probiotic strain: Lactobacillus acidophilus LA-5</t>
  </si>
  <si>
    <t>Helps to improve natural bowel movements</t>
  </si>
  <si>
    <t>MSM - methylsulfonylmetan</t>
  </si>
  <si>
    <t>Helps to improve regeneration and nutrition of cartilage</t>
  </si>
  <si>
    <t>phenylalanin</t>
  </si>
  <si>
    <t>Helps to increase activity of endorfins which induce sense of joy, and has positive effect in pain</t>
  </si>
  <si>
    <t>pain relief</t>
  </si>
  <si>
    <t>Helps to increase general wellbeing (when constipated)</t>
  </si>
  <si>
    <t>Cranberry extract powder (Vaccinium macrocarpon)</t>
  </si>
  <si>
    <t>Helps to increase growth of beneficial microflora.</t>
  </si>
  <si>
    <t>Helps to increase sIgA levels</t>
  </si>
  <si>
    <t>Helps to increase satiety after a meal /helps to increase energy expenditure by increasing the metabolic rate /helps with weight loss by increasing metabolic rate /tends to reduce body weight and fat in overweight persons</t>
  </si>
  <si>
    <t>Helps to keep blood sugar levels low after each meal as part of a healthy lifestyle.</t>
  </si>
  <si>
    <t>lecithin   phosphatidyl choline</t>
  </si>
  <si>
    <t>Helps to keep normal cholesterol level</t>
  </si>
  <si>
    <t>Soy Isoflavones</t>
  </si>
  <si>
    <t>Helps to maintain a calm and comfortable menopause
/helps women coping with the telltale signs associated with menopause, such as hot flushes, sweating, restlessness and irritability</t>
  </si>
  <si>
    <t>Helps to maintain a healthy blood pressure/contributes to a healthy blood pressure/helps to keep/control blood pressure at healthy levels/Helps to control blood pressure</t>
  </si>
  <si>
    <t>C12-peption</t>
  </si>
  <si>
    <t>Helps to maintain a healthy blood pressure; Supports a healthy blood pressure.</t>
  </si>
  <si>
    <t>1483, 3130</t>
  </si>
  <si>
    <t>Methionine</t>
  </si>
  <si>
    <t>Helps to maintain a healthy cholesterol level</t>
  </si>
  <si>
    <t>706, 1615</t>
  </si>
  <si>
    <t>Helps to maintain a healthy heart/contributes to maintain a healthy cardiovascular system/contributes to protect the arteries from narrowing and hardening/contributes to keep the arteries healthy/helps to maintain a normal blood flow.</t>
  </si>
  <si>
    <t>Helps to maintain a healthy liver function, supporting the digestion and the body purification</t>
  </si>
  <si>
    <t>Helps to maintain a healthy prostate.
Contributes to healthy sexual function in men.</t>
  </si>
  <si>
    <t>Momordica charantia
(Common Name : balsam pear, bitter melon, bitter
gourd, ampalaya, karela (karola), fu kwa)</t>
  </si>
  <si>
    <t>Helps to maintain a normal blood glucose</t>
  </si>
  <si>
    <t>Helps to maintain a normal cholesterol level.</t>
  </si>
  <si>
    <t>Helps to maintain a normal cholesterol level;
Helps to maintain a healthy heart.</t>
  </si>
  <si>
    <t>Lactobacillus crispatus VPC111 (DSM 16741)</t>
  </si>
  <si>
    <t>Helps to maintain a normal vaginal flora
Supports a healthy intestinal flora</t>
  </si>
  <si>
    <t>Lactobacillus crispatus VPC177 (DSM 16743)</t>
  </si>
  <si>
    <t>&lt;em&gt;Lactobacillus plantarum&lt;/em&gt; HEAL 99 (DSM 15316 = 61A)</t>
  </si>
  <si>
    <t>Magnesium hydroxide</t>
  </si>
  <si>
    <t>Helps to maintain acid-base balance. 
Helps to decrease dietary acid load.
Helps in case of occasional gastric acidity.
Contributes to decrease gastric acidity.</t>
  </si>
  <si>
    <t>Reduction of gastric acid levels</t>
  </si>
  <si>
    <t>Rutoside</t>
  </si>
  <si>
    <t>Helps to maintain capillary integrity.</t>
  </si>
  <si>
    <t>Helps to maintain healthy appearance and structure of the skin when exposed to sun.
Helps protect the skin from exposure to sun.</t>
  </si>
  <si>
    <t>Helps to maintain healthy blood cholesterol and plasma lipid levels in the elderly.</t>
  </si>
  <si>
    <t>Helps to maintain healthy cholesterol level.
Brand name which contains the claim: Sydänystävä
"Friend of the heart".
Clarification provided
Helps to maintain healthy cholesterol level. Brand name which contains the claim: Sydänystävä "Friend of the heart".</t>
  </si>
  <si>
    <t>Bioflavonoids</t>
  </si>
  <si>
    <t>Helps to maintain healthy venous circulation</t>
  </si>
  <si>
    <t>Bioflavonoids from citrus</t>
  </si>
  <si>
    <t>Helps to maintain healthy venous circulation.</t>
  </si>
  <si>
    <t>Helps to maintain intact cells.</t>
  </si>
  <si>
    <t>Helps to maintain mental health and stimulates mental alertness</t>
  </si>
  <si>
    <t>Xanthan</t>
  </si>
  <si>
    <t>Helps to maintain normal bowel function.
Promotes intestinal regularity.
Ensures a healthy digestive system/ function.</t>
  </si>
  <si>
    <t>Konjac mannan (glucomannan)</t>
  </si>
  <si>
    <t>Helps to maintain normal bowel/colonic function. Helps to promote intestinal regularity. Helps to ensure healthy digestive functions. Helps to support gastrointestinal health. Helps to support intestinal function.</t>
  </si>
  <si>
    <t>Helps to maintain normal prostate health.
Helps to maintain a healthy prostate.</t>
  </si>
  <si>
    <t>Gamma-linolenic acid + eicosapentaenoic acid (GLA+EPA)</t>
  </si>
  <si>
    <t>Helps to maintain strong bones
contributes to the maintenance of normal bone strength in post-menopausal women
contributes to the maintenance of normal bone strength in the elderly
GLA with EPA help to preserve bone density</t>
  </si>
  <si>
    <t>Probiotic strain: &lt;em&gt;Lactobacillus casei&lt;/em&gt; W56</t>
  </si>
  <si>
    <t>Helps to maintain the balance of the intestinal microbiota by suppressing non-beneficial bacteria</t>
  </si>
  <si>
    <t>Probiotic strain: Lactococcus lactis W58</t>
  </si>
  <si>
    <t>Probiotic supplement: Lactobact omni FOS</t>
  </si>
  <si>
    <t>Vaccinium macrocarpon, oxycoccus (Common Name : Cranberry)</t>
  </si>
  <si>
    <t>Helps to maintain the health of the urinary system / contributes to urinary tract health / has a beneficial effect on the urinary system / canneberge or Vaccinium macrocarpon by concentrated juices, by food supplements and a juice cocktail/nectar).</t>
  </si>
  <si>
    <t>Food supplement /Food ingredient  : Whole cranberry powder from North American Cranberry (Vaccinium macrocarpon)  Early Black species.</t>
  </si>
  <si>
    <t>Helps to maintain the health of the urinary system.
Contributes to urinary tract health.
Has a beneficial effect on the urinary system.
Helps to eliminate pathogenic bacteria from urinary tract.</t>
  </si>
  <si>
    <t>Helps to manage the symptoms associated with irritable bowel syndrome</t>
  </si>
  <si>
    <t>Helps to promote healthy serotonin levels which can enhance mood 5-HTP is the direct chemical precursor to the neurotransmitter serotonin, which may promote a positive mood</t>
  </si>
  <si>
    <t>Helps to protect cells from oxidation.
Helps maintain a healthy immune system.
Supports cell health &amp; function.
Well known source of antioxidants.
Natural defense against free radicals.
Soothing effect on throat and mouth.</t>
  </si>
  <si>
    <t>Helps to protect cells from oxidation.
Supports cell health &amp; function.
Well known source of antioxidants.
Natural defense against free radicals.
Helps the body to safely neutralize &amp; excrete free radicals.</t>
  </si>
  <si>
    <t>Extract from the red grapes skin</t>
  </si>
  <si>
    <t>Helps to protect cells from the free-radical damage Helps to protect cells from the damage caused by free-radical</t>
  </si>
  <si>
    <t>Broccoli Sprout Powder</t>
  </si>
  <si>
    <t>Helps to protect the bodies cells against oxidative stress</t>
  </si>
  <si>
    <t>Helps to protect the skin from UV-induced oxidative damage, Helps to protect against UV-induced erythema, Helps to reduce skin reddening when exposed to sun</t>
  </si>
  <si>
    <t>Carotenoids (alpha, beta and gamma carotene, lycopene)</t>
  </si>
  <si>
    <t>Helps to protect the skin from the effects of UV radiation.
Reduces the skin’s susceptibility to burning.
Increases the skin’s sun tolerance.</t>
  </si>
  <si>
    <t>Helps to reduce jet lag effects Helps to reduce sleep onset latency Helps to regulate circadian rhythm Improves sleep-wake cycle Contributes to improve sleep quality Helps to fall asleep in a natural way</t>
  </si>
  <si>
    <t>Reduction of sleep onset latency, and improvement of sleep quality</t>
  </si>
  <si>
    <t>Papaya (Carica papaya L.)</t>
  </si>
  <si>
    <t>Helps to reduce localized excess fat. - Helps to limit cellulitis thanks to its proteolytic effect</t>
  </si>
  <si>
    <t>Prevention or treatment of cellulitis</t>
  </si>
  <si>
    <t>Pineapple (Ananas comosus L.)</t>
  </si>
  <si>
    <t>Helps to reduce muscle protein 'loss during a diet</t>
  </si>
  <si>
    <t>Food supplement with 5-hydroxytryptophane (5- HTP)</t>
  </si>
  <si>
    <t>Helps to reduce the caloric intake
Assists controlling portions and snacking
Promotes the syntheses of serotonin, a known satiety factor</t>
  </si>
  <si>
    <t>EPA and DHA fatty acids</t>
  </si>
  <si>
    <t>Helps to regulate the blood sugar leve</t>
  </si>
  <si>
    <t>Amorphophallus konjac KOCH  (Common Name : Konjac)</t>
  </si>
  <si>
    <t>Helps to regulate transit time Helps to maintain a good transit</t>
  </si>
  <si>
    <t>&lt;em&gt;Lactobacillus rhamnosus&lt;/em&gt; GR 1 (ATCC 55826) and Lactobacilus reuteri RC  14 (ATCC 55845)</t>
  </si>
  <si>
    <t>Helps to restore and maintain a normal vaginal microflora</t>
  </si>
  <si>
    <t>defence against vaginal pathogens by increasing the proportion of lactobacilli and/or decreasing the proportion of potentially pathogenic bacteria and/or yeasts</t>
  </si>
  <si>
    <t>Lactobacillus acidophilus LA14</t>
  </si>
  <si>
    <t>Helps to restore and maintain normal vaginal microflora;
Helps during the treatment of urogenital disorders;</t>
  </si>
  <si>
    <t>Defence against vaginal pathogens by increasing the proportion of lactobacilli and/or decreasing the proportion of potentially pathogenic bacteria and/or yeasts</t>
  </si>
  <si>
    <t>Lactobacillus acidophilus rhamnosus LR(3)</t>
  </si>
  <si>
    <t>Helps to restore and maintain normal vaginal microflora; 
Helps during the treatment of urogenital disorders;</t>
  </si>
  <si>
    <t>Helps to restore the intestinal microbiota during and after antibiotic use</t>
  </si>
  <si>
    <t>Probiotic strain: Lactobacillus salivarius LS-33</t>
  </si>
  <si>
    <t>Helps to retard skin aging.
Contributes to maintain a healthy skin.
Promotes healthy skin pigmentation and tanning.
The anti-oxidant properties of Beta carotene help maintain a healthy and elastic skin.
Contributes to the maintenance of healthy skin</t>
  </si>
  <si>
    <t>&lt;em&gt;Lactobacillus rhamnosus&lt;/em&gt; LB21 NCIMB 40564
(Verum® Hälsoyoghurt/
Verum® Drickyoghurt)</t>
  </si>
  <si>
    <t>Helps to strengthen and maintain balance in the gut flora</t>
  </si>
  <si>
    <t>contribution to maintaining individual intestinal microbiota in subjects receiving antibiotic treatment</t>
  </si>
  <si>
    <t>Lactococcus lactis L1A NCIMB 40157
(Verum® Hälsofil)</t>
  </si>
  <si>
    <t>Lactobacillus johnsonii BFE 6128</t>
  </si>
  <si>
    <t>Helps to strengthen natural defences
Stimulates immune system
Strengthens resistance of organism</t>
  </si>
  <si>
    <t>“natural defences/immune system”</t>
  </si>
  <si>
    <t>Cordyceps sinensis</t>
  </si>
  <si>
    <t>Helps to strengthen the body
Supports immune system
Invigorates the body
Supports energetic alertness
Supports the immunesystem by delivering antioxidants
Increases performance and endurance of a heavy exercise or sportsactivity</t>
  </si>
  <si>
    <t>Helps to strengthen the intestinal gut barrier</t>
  </si>
  <si>
    <t>Probiotic strain: &lt;em&gt;Lactobacillus casei&lt;/em&gt; W58</t>
  </si>
  <si>
    <t>Probiotic strain: Lactococcus lactis W61</t>
  </si>
  <si>
    <t>milk phospholipids                                  
 milk fat globule membrane</t>
  </si>
  <si>
    <t>Helps to strengthen the natural defences. Helps to support the natural defences. Helps to support the body's defences. Helps to strengthen the body's defences. les phospholipides laitiers participent aux défenses naturelles</t>
  </si>
  <si>
    <t>Green Clay</t>
  </si>
  <si>
    <t>Helps to support digestion.
Contributes to digestive comfort.
Contributes to normal function of the gastro-intestinal tract.
Helps to reduce gastro-intestinal discomfort.
Helps to improve the digestive transit.
Helps to regulate digestion.
Contributes to digestive well-being</t>
  </si>
  <si>
    <t>Grape (Vitis vinifera L)</t>
  </si>
  <si>
    <t>Helps to support in weight loss programs.
Helps to support slimming.
Helps silhouette to become more refined.
Useful in weight loss management.</t>
  </si>
  <si>
    <t>Flax (Linum usitatissimum)</t>
  </si>
  <si>
    <t>Helps to support mood.
Contributes to emotionnal well-being.
Helps to support relaxation and mental well-being.
Contributes to optimal relaxation.</t>
  </si>
  <si>
    <t>Helps to support mood.
Contributes to emotionnal well-being.
Helps to support relaxation and mental well-being.
Contributes to optimal relaxation.
Clarification provided
Thanks to its high essential fatty acids content, flax enhances mood.
Flax increases relaxation.</t>
  </si>
  <si>
    <t>Citrus limon (Common Name : Lemon)</t>
  </si>
  <si>
    <t>Helps to support the digestion contributes to the normal function of intestinal tract
helps support the digestive juice flow.</t>
  </si>
  <si>
    <t>Wheat grain fibre</t>
  </si>
  <si>
    <t>Helps with weight control</t>
  </si>
  <si>
    <t>Wholegrain</t>
  </si>
  <si>
    <t>Helps with weight control.
For a long-lasting sense of satiety.
Releases energy slowly</t>
  </si>
  <si>
    <t>Helps with weight control. For long-lasting sense of satiety. Frees energy slowly</t>
  </si>
  <si>
    <t>Helps you to feel full for longer.
Helps to limit feeling of hunger and food craving.
Helps to increase feelings of fullness and satiety.
Curbs the appetite.
Helps in weight control programs by reducing appetite and calorie intake.
Contributes to control/ reduce appetite.
Helps to reduce body weight.</t>
  </si>
  <si>
    <t>increased satiety</t>
  </si>
  <si>
    <t>Carbohydrate, protein and lipid combination</t>
  </si>
  <si>
    <t>Helps your body rapidly rebuild so that you can perform at your peak during your next workout.
Rebuild muscle glycogen.
Repair muscle protein.
Restore muscle lipid.</t>
  </si>
  <si>
    <t>A combination of three probiotic ingredients; 
&lt;em&gt;Lactobacillus casei&lt;/em&gt; F19, Bifidobacterium lactis Bb12, Lactobacillus acidophilus La5</t>
  </si>
  <si>
    <t>Helps your natural bowel regularity Helps to regulate your intestinal flora</t>
  </si>
  <si>
    <t>Peptides (milk products fermented with L. Helveticus lactic acid bacteria)</t>
  </si>
  <si>
    <t>Helps/help to control blood pressure.</t>
  </si>
  <si>
    <t>Homotaurine</t>
  </si>
  <si>
    <t>Homotaurine has been shown to help maintain cognitive function.</t>
  </si>
  <si>
    <t>Natural mineral water: Hydrogencarbonates as Na- , Mg-, Ca-, salts: NaHCO3, Mg(HCO3)2,Ca(HCO3)2</t>
  </si>
  <si>
    <t>Hydrogencarbonates neutralize stomach acid.</t>
  </si>
  <si>
    <t>Nuts</t>
  </si>
  <si>
    <t>Il consumo regolare di 20 grammi di noci ogni giorno aiuta a combattere l'ipertensione
Clarification provided
Regular intake of 20 grams of nuts every day helps to preserve normal blood pressure</t>
  </si>
  <si>
    <t>Probiotics (Lactobacillus acidophilus, Bifidobacterium breve, &lt;em&gt;Bifidobacterium longum&lt;/em&gt;, Bifidobacterium infantis) &amp; Antioxidants (Vitamin C, Green Tea Extract, Grape Seed Extract, Pine Bark Extract) as contained in the probiotic formula Immunox</t>
  </si>
  <si>
    <t>Immunox Probiotic and Antioxidant supports digestive health and immunity.
Immunox Probiotic supports immunity and resistance to infection.
Immunox Probiotic and Antioxidant strengthens the body’s natural defences
Immunox is a probiotic and antioxidant</t>
  </si>
  <si>
    <t>Important for brain functioning. Protects the brain. Regulates nerve impulse progression</t>
  </si>
  <si>
    <t>Important for the function of the nervous system.</t>
  </si>
  <si>
    <t>Dimetilsolfone</t>
  </si>
  <si>
    <t>Importante sorgenti di zolfo biodisponibile, utile per una corretta sintesi della cheratina,la principale proteina costutuente le unghie.
Clarification provided
Source of bioavailable sulphur useful for the physiological synthesis of keratin the main constituent of nails</t>
  </si>
  <si>
    <t>Improve emotional well-being. Support positive mood. Increase relaxation</t>
  </si>
  <si>
    <t>Phosphatidylcholine</t>
  </si>
  <si>
    <t>Improve the glutamine's effect in sportsmen.
Improve the intestinal absorption of glutamine.</t>
  </si>
  <si>
    <t>increase in the intestinal absorption of glutamine</t>
  </si>
  <si>
    <t>Improve the neuromuscular functions</t>
  </si>
  <si>
    <t>improvement of neuromuscular function</t>
  </si>
  <si>
    <t>Branched-chain amino acids (BCAA) 
L-leucine
L-valine
L-isoleucine</t>
  </si>
  <si>
    <t>Improvement of muscle recovery after exercise
Improvement of muscle protein synthesis</t>
  </si>
  <si>
    <t>Adenosine triphosphate (ATP)</t>
  </si>
  <si>
    <t>Improves effectively muscular tonus
Helps muscle recovery / supports muscle fatigue recovery
Supports dorsal comfort
Contributes to the reduction of muscle soreness
Contributes to the reduction of muscle contracture
Contributes to the reduction of muscular tension</t>
  </si>
  <si>
    <t>maintenance of normal muscle function</t>
  </si>
  <si>
    <t>Water-based product (Water purified by reverse osmosis to monomolecular level, complex of salts)</t>
  </si>
  <si>
    <t>Improves gallbladder mechanoactivity</t>
  </si>
  <si>
    <t>“Improves mechanical activity of gallbladder”</t>
  </si>
  <si>
    <t>Hydrolised guar gum</t>
  </si>
  <si>
    <t>Improves health bowel/helps promote regularity</t>
  </si>
  <si>
    <t>Sunfiber (enzymatically partially depolymerised guar gum)</t>
  </si>
  <si>
    <t>Improves intestinal comfort in people with irritable bowel syndrom</t>
  </si>
  <si>
    <t>Sunfiber(enzymatically partially depolymerised guar gum).</t>
  </si>
  <si>
    <t>Improves intestinal regularity.
Improves bowel function and gut comfort.</t>
  </si>
  <si>
    <t>Improves intestinal regularity.
Improves bowel function and gut comfort.
Promotes a normal intestinal function.</t>
  </si>
  <si>
    <t>Improves intestinal regularity; Improves bowel function and gut comfort</t>
  </si>
  <si>
    <t>Improves intestinal regularity; Improves bowel function and gut comfort ; Promotes a normal intestinal function</t>
  </si>
  <si>
    <t>Improves mental attentiveness
Improved powers of concentration and ability to absorb information
Assists in mental performance</t>
  </si>
  <si>
    <t>Increased attention</t>
  </si>
  <si>
    <t>Improves mental attentiveness also in the elderly</t>
  </si>
  <si>
    <t>Improvement of memory</t>
  </si>
  <si>
    <t>Improves mobility and elasticity of joints. Activates absorption of calcium in intestinal tract thus increasing bone tissue density</t>
  </si>
  <si>
    <t>Improves performance</t>
  </si>
  <si>
    <t>Improves physical performance.</t>
  </si>
  <si>
    <t>737, 1486</t>
  </si>
  <si>
    <t>Improves skin, hair and nail condition</t>
  </si>
  <si>
    <t>L-carnitine</t>
  </si>
  <si>
    <t>Improves sperm quality.</t>
  </si>
  <si>
    <t>Improves the absorption of lactose</t>
  </si>
  <si>
    <t>Sulfur amino acids : methionine and cystine</t>
  </si>
  <si>
    <t>Improves the conditions of hair and nails. Helps to support the hair’s vitality. Improve hair growth . Helps hair to be glossy. Strenghten hair and nails. Useful in case of fragile nails</t>
  </si>
  <si>
    <t>Phospolipids</t>
  </si>
  <si>
    <t>Improves the memory. Improves the memory, and learning and concentrative ability. Strengthens the nervous system.</t>
  </si>
  <si>
    <t>memory, learning capacity and attention, and function of the nervous system</t>
  </si>
  <si>
    <t>Improves well-being after alcohol use</t>
  </si>
  <si>
    <t>&amp;quot;mental health&amp;quot;</t>
  </si>
  <si>
    <t>In case of increased energy needs of the body or for increased mental or physical performance or for supporting the energy supply of the overloaded muscles, such as skeletal muscles, heart muscle.</t>
  </si>
  <si>
    <t>Natural Grape Extract
From red grape skin</t>
  </si>
  <si>
    <t>In healthy balanced diet natural Grape antioxidants help to protect body's cells against free-radicals, and so make a contribution towards reinforcing body's defences With natural grape antioxidants With natural grape polyphenols</t>
  </si>
  <si>
    <t>Natural Grape Extract
From white grape skin
Solvent free</t>
  </si>
  <si>
    <t>In healthy balanced diet natural Grape antioxidants help to protect body's cells against free-radicals, and so make a contribution towards reinforcing body's defences With natural grape polyphenols With natural grape antioxidants</t>
  </si>
  <si>
    <t>Palm/oat oil fatty acid</t>
  </si>
  <si>
    <t>In studies found to increase and prolong the sense of satiety.
Helps to control appetite during the day.
Increases the feeling of satiety</t>
  </si>
  <si>
    <t>Berries and fruit juices/flavonoids + ascorbic acid</t>
  </si>
  <si>
    <t>Includes (natural) flavonoids and other antioxidants. Berry/fruit juice contains a number of constituents with an antioxidative effect that protect the body from damage caused by free radicals. Symbol included in the claim: MarliVital</t>
  </si>
  <si>
    <t>Antioxidants</t>
  </si>
  <si>
    <t>Inclusion of antioxidants in the diet may help maintain a healthy heart
Clarification provided
Inclusion of antioxidants in the diet may help maintain a healthy heart</t>
  </si>
  <si>
    <t>Inclusion of antioxidants in the diet may help protect the skin from the effects of ageing</t>
  </si>
  <si>
    <t>Soya (Glycine max [L.] Merr.)</t>
  </si>
  <si>
    <t>Inclusion of at least 25g [or 40-90 mg soy isoflavones] soya protein per day as part of a diet low in saturated fat promotes heart health / helps control blood cholesterol.</t>
  </si>
  <si>
    <t>Soluble Fibre (from oat, psyllium, pectin or guar gum)</t>
  </si>
  <si>
    <t>Inclusion of this fibre in a healthy diet and lifestyle can lead to serum cholesterol reduction.</t>
  </si>
  <si>
    <t>DL-Methionine and L-cystine sulphur amino acids</t>
  </si>
  <si>
    <t>Increase hair and nail resistance and promote their growth</t>
  </si>
  <si>
    <t>Sugar cane extract</t>
  </si>
  <si>
    <t>Increases beneficial HDL cholesterol./ Beneficial for the heart and blood vessels.</t>
  </si>
  <si>
    <t>Epigallocatechin gallate (ECGC) + caffeine</t>
  </si>
  <si>
    <t>Increases burning of calories.
Stimulates your metabolism to burn calories.
Stimulates your body to enhance the calorie burning process.
Stimulates your metabolism.
Three servings per day have been shown to increase calorie burning by approximately 106 calories.
Symbol included in the claim:
Brand included in the claim: ENVIGA™ CALORIE BURNER – INVIGORATE YOUR METABOLISM</t>
  </si>
  <si>
    <t>Chitosan-Natural insoluble fibre from crustaceans shell</t>
  </si>
  <si>
    <t>Increases in volume in the interior of the digestive tube by hydration, launches laxation in non-irritative way.</t>
  </si>
  <si>
    <t>reduction of intestinal transit time</t>
  </si>
  <si>
    <t>Increases muscle power and speed', 'Provide energy to muscle</t>
  </si>
  <si>
    <t>Whey protein isolate (Lacprodan DI-9212)</t>
  </si>
  <si>
    <t>Increases muscle synthesis</t>
  </si>
  <si>
    <t>Increases potency</t>
  </si>
  <si>
    <t>contribution to normal fertility</t>
  </si>
  <si>
    <t>Increases the physiological resistance of the organism in case of severe ambiance conditions</t>
  </si>
  <si>
    <t>Potato protein isolate</t>
  </si>
  <si>
    <t>Increases the sense of satiety
Elicit satiety
Reduces appetite
Supports weight control</t>
  </si>
  <si>
    <t>Increasing fiber intake helps maintain digestive health.
Wheat dextrin promotes healthy functioning of your digestive system.
Wheat dextrin helps your natural bowel regularity.
Wheat dextrin helps to restore normal digestive health.
Wheat dextrin is a natur</t>
  </si>
  <si>
    <t>Increasing fiber intake helps maintain digestive health.
Wheat dextrin promotes healthy functioning of your digestive system.
Wheat dextrin helps your natural bowel regularity.
Wheat dextrin helps to restore normal digestive health.
Wheat dextrin is a natural solution when it concerns your digestive health.
Wheat dextrin helps to supplement your daily diet with fiber that is essential to keep your bowel healthy.
Wheat dextrin helps restore your digestive system’s natural balance.</t>
  </si>
  <si>
    <t>Indole-3-carbinol</t>
  </si>
  <si>
    <t>Indole-3-carbinol supports the defence ability of female reproductive organs (ovaria, uterus, breasts). Indole-3-carbinol helps to support the healthy development and fission of soft tissues of male and female reproductive organs, stomach, colon and larynx.</t>
  </si>
  <si>
    <t>“Hormonal balance”</t>
  </si>
  <si>
    <t>Indole-3-carbinol supports the regular fenotype of cells and positively affects the induction of apoptosis of damaged cells</t>
  </si>
  <si>
    <t>apoptosis of damaged cells</t>
  </si>
  <si>
    <t>Induce satiety sensation</t>
  </si>
  <si>
    <t>Induces a low glycemic response. Helps to control/ balance blood glucose/insulin level. Sustain steady blood sugar levels. Helps to maintain and improve blood glucose control. Helps in the management of regular blood glucose level. Helps to maintain insulin sensitivity. Helps to support glycemic control.</t>
  </si>
  <si>
    <t>Interferes in the ureogenesis, helping the elimination of ammonia.</t>
  </si>
  <si>
    <t>Non-compliance with the Regulation because on the basis of the scientific evidence assessed, no conditions of use to accompany this claim could be defined.</t>
  </si>
  <si>
    <t>Maintenance of normal ammonia clearance</t>
  </si>
  <si>
    <t>Interviene positivamente sul trofismo microcircolatorio - per favorire i processi di protezione dei piccoli vasi venosi. concorre alla protezione dall’azione nociva dei radicali liberi sull’organismo e da quella dei raggi ultravioletti sulla pelle.
Clarification provided
Antioxidant effects to enhance the microcirculation resistance and protection of venous vessels fron the attack of free radicals.</t>
  </si>
  <si>
    <t>Inulin/oligofructose enhances calcium absorption</t>
  </si>
  <si>
    <t>Inulin/oligofructose help you to feel fuller for longer; Foods with inulin/oligofructose curb your hunger feeling; Foods with inulin/oligofructose make you feel satisfied</t>
  </si>
  <si>
    <t>Omega-3 fish body oil - PUFAs</t>
  </si>
  <si>
    <t>Involved in the immune system May help maintain a healthy immune system May help maintain healthy joints Joint care</t>
  </si>
  <si>
    <t>Iron affects activity of heart, liver and muscles.</t>
  </si>
  <si>
    <t>“activity of heart, liver and muscles”</t>
  </si>
  <si>
    <t>Iron is needed to allow the body metabolise drugs and other substances. Iron contributes to the body’s ability to metabolise drugs and other substances. Iron is needed for the metabolism of drugs.</t>
  </si>
  <si>
    <t>Is an antioxidant Acts as an antioxidant Helps to reduce oxidative stress Helps to contrast the free radicals action Helps to restore intacellular antioxidants (e.i. glutathione)</t>
  </si>
  <si>
    <t>Is an antioxidant that protects the body’s cells.
Can protect you from free radicals.
Can protect your cells and tissues from oxidation.
Can contribute to the total antioxidant capacity of the body.
Protects the body's cells.</t>
  </si>
  <si>
    <t>Lactium milk protein hydrolysate</t>
  </si>
  <si>
    <t>Is believed to play a role in stress situation e.g. helps to keep normal or slightly increased blood pressure in critical situations
helps to calm and harmonize mind helps organism to adapt for emotional stress, physical effort</t>
  </si>
  <si>
    <t>Honey comb</t>
  </si>
  <si>
    <t>It has a positive effect on improving health. It has a positive effect on memory and the ability to learn. It is beneficial during menopause.</t>
  </si>
  <si>
    <t>3188, 3189</t>
  </si>
  <si>
    <t>It has positive effects on muscle integrity and on haematopoiesis (for red blood cells building)</t>
  </si>
  <si>
    <t>It has positive effects on muscle integrity and on haematopoiesis (for red blood cells building).</t>
  </si>
  <si>
    <t>Vitamins, minerals, lysine and/or arginine and/or taurine
(Pharmaton Kiddi)</t>
  </si>
  <si>
    <t>It helps to support an adequate vitamins/minerals/lysine supplementation in children, in case of unbalanced or insufficient nutrition
To support a healthy growth and development in children.
When a child is recovering from illness, or has a loss of appetite.</t>
  </si>
  <si>
    <t>Teanine</t>
  </si>
  <si>
    <t>It heps relaz status without reducing the “alert status”; It hepls against nervous tension</t>
  </si>
  <si>
    <t>It improves liver function.
To stimulates the appetite in a natural way</t>
  </si>
  <si>
    <t>Increase in appetite leading to an increase in energy intake</t>
  </si>
  <si>
    <t>Egg shell, crushed, without membrane</t>
  </si>
  <si>
    <t>It maintains the good condition of bonesIt protects and nourishes bones, it is a suitable source of calcium for bone restoration.</t>
  </si>
  <si>
    <t>maintenance of normal hair and nails</t>
  </si>
  <si>
    <t>Royal jelly, lyophilized</t>
  </si>
  <si>
    <t>It nourishes the human body and supplies energy. It supplies vitamins and minerals from natural sources. It has positive effects during menopause and for overall rejuvenation of the skin and human body.</t>
  </si>
  <si>
    <t>&amp;quot;stimulant&amp;quot;</t>
  </si>
  <si>
    <t>It promotes the correct function of the nervous system.
To maintain optimal mental and cognitive performance.</t>
  </si>
  <si>
    <t>contribution to normal neurological function</t>
  </si>
  <si>
    <t>It protects eye retina, for protection of liver cells from toxins, for proper heart function, proper cardio-vascular health</t>
  </si>
  <si>
    <t>It supports proper metabolism (uptake of glucose/caffeine).</t>
  </si>
  <si>
    <t>“metabolism processes”</t>
  </si>
  <si>
    <t>Yeo Valley yoghurt products containing the probiotic bacteria Bifidobacterium animalis ssp. lactis BB-12 ® and Lactobacillus acidophilus LA-5 ®</t>
  </si>
  <si>
    <t>It’s Bio-Live.  Each spoonful contains millions of bacteria that help to maintain the balance of natural flora in your body, which can aid digestion and general well-being.  
Helps to maintain harmony in your digestive system
Helps to maintain a healthy d</t>
  </si>
  <si>
    <t>Jerusalem artichoke</t>
  </si>
  <si>
    <t>Jerusalem artichoke supports the digestive system so that the stomach is calmed, food is well digested and one obtains a light feeling. Prebiotic inulin maintains the gut’s population of beneficial bacteria so that the stomach remains in good shape. The inulin in Jerusalem artichoke supports the gut’s population of beneficial bacteria. Promotes lactose absorption.</t>
  </si>
  <si>
    <t>Oats beta-glucan</t>
  </si>
  <si>
    <t>Kaera kiudaine beeta-glükaani tarbimine soodustab seedimist. Kaera kiudaine beeta-glükaani tarbimine aitab soodustada seedimist.
Clarification provided
Consuming beta-glucan promotes digestion, improves digestive function.</t>
  </si>
  <si>
    <t>“digestive function”</t>
  </si>
  <si>
    <t>Kaera kiudaine beeta-glükaani tarbimine suurendab küllastustunnet ehk täiskõhutunnet.Kaera kiudaine beeta-glükaani tarbimine pikendab küllastustunde ehk täiskõhutunde säilimist.
Clarification provided
Consuming oats beta-glucan increases satiety. Consuming oats beta-glucan prolongs the feeling of satiety.</t>
  </si>
  <si>
    <t>Kaki</t>
  </si>
  <si>
    <t>Kaki is a major dietary source of antioxidants Antioxidants from dietary sources contribute to the protection against free radicals which cause cell damage Contributes to the protection of cells and tissues from oxidative damage Help strengthen our body's natural defences against oxidative stress</t>
  </si>
  <si>
    <t>Kaki is a major source of carotanoids. Carotanoids from dietary sources help maintain healthy eyes Is a constituent of the macular pigment/macula lutea of the retina Helps to protect the retina and lens from oxidation</t>
  </si>
  <si>
    <t>Carbohydrates in pasta products</t>
  </si>
  <si>
    <t>Kolhydrater i pasta ger ett lågt och långsamt blodsockersvar/har ett lågt glykemiskt index (GI).
Carbohydrates in pasta products provide a low and slow blood sugar response/have a low glycaemic index (GI).</t>
  </si>
  <si>
    <t>L-Methionine</t>
  </si>
  <si>
    <t>L-Methionine is an essential amino acid required for normal growth and development in humans and which enhances protein quality in cereals. .It helps physical development of infants and prevents build-up of bad cholesterol.</t>
  </si>
  <si>
    <t>L-arginine helps to induce and improve erection.</t>
  </si>
  <si>
    <t>L-arginine influence positively on spermatogenesis (sperms formation and mobility).</t>
  </si>
  <si>
    <t>Essential fatty acid Linoleic Acid (LA - omega 6)</t>
  </si>
  <si>
    <t>LA acid contributes to mental and cognitive development</t>
  </si>
  <si>
    <t>Maintenance of neurological function</t>
  </si>
  <si>
    <t>LA acid contributes to mental and cognitive development.</t>
  </si>
  <si>
    <t>LNA contributes to the good balance in essential fatty acids in the diet and as such helps to maintain a strong body defense (system)</t>
  </si>
  <si>
    <t>Treatment of diseases</t>
  </si>
  <si>
    <t>&lt;em&gt;Lactobacillus delbrueckii&lt;/em&gt; P18805</t>
  </si>
  <si>
    <t>La miscela aiuta a modulare la naturale risposta immunitaria.</t>
  </si>
  <si>
    <t>Reduction in numbers of circulating CD34+ cells</t>
  </si>
  <si>
    <t>Lactobacillus acidophilus P 18806</t>
  </si>
  <si>
    <t>La miscela aiuta a rinforzare le naturali difese immunitarie.</t>
  </si>
  <si>
    <t>&lt;em&gt;Streptococcus thermophilus&lt;/em&gt; P18807</t>
  </si>
  <si>
    <t>La miscela coadiuva la maturazione del sistema immunitario, soprattutto nei soggetti sensibili a reazioni  allergiche.</t>
  </si>
  <si>
    <t>La miscela favorisce l'equilibrio dell'ecosistema intestinale. La miscela regola la funzionalità intestinale, ripristinando la normale microflora. La miscela influisce positivamente sul benessere dell'organismo. La miscela ripristina la naturale microflora dopo trattamento antibiotico/antimicotico. La miscela è utili nella digestione del lattosio.</t>
  </si>
  <si>
    <t>Lactoferrin</t>
  </si>
  <si>
    <t>Lactoferin favourably affect skin status/improve external skin status</t>
  </si>
  <si>
    <t>Lactose;(milk sugar)</t>
  </si>
  <si>
    <t>Lactose can help the absorption of calcium in the body.</t>
  </si>
  <si>
    <t>increase in calcium absorption leading to an increase in calcium retention</t>
  </si>
  <si>
    <t>Aliments contenant du Magnésium</t>
  </si>
  <si>
    <t>Le Magnésium vous aide à lutter contre les petits stress quotidiens</t>
  </si>
  <si>
    <t>Resistance to mental stress</t>
  </si>
  <si>
    <t>Bêta-carotène</t>
  </si>
  <si>
    <t>Le bêta-carotène favorise l’apparition du bronzage en apportant une légère coloration de la peau</t>
  </si>
  <si>
    <t>Le magnésium est essentiel au métabolisme des lipides.</t>
  </si>
  <si>
    <t>maintenance of normal fat metabolism</t>
  </si>
  <si>
    <t>Graines de brocoli et extraits de graines de brocoli : Sulforaphane</t>
  </si>
  <si>
    <t>Le sulforaphane aide à maintenir la fonction de la prostate. Il contribue à la fonction normale de la prostate. Il aide à maintenir votre prostate en forme</t>
  </si>
  <si>
    <t>Graines de brocoli et extraits de graines de brocoli</t>
  </si>
  <si>
    <t>Le sulforaphane aide à maintenir la santé gastro-intestinale. Il apporte un effet bénéfique sur la santé gastro-intestinale.</t>
  </si>
  <si>
    <t>Lecithin (a phospholipid containing choline) supports memory and concentration.</t>
  </si>
  <si>
    <t>Lecithin helps to maintain normal function of cardo-vascular system.</t>
  </si>
  <si>
    <t>Aliments  sources de glucides complexes</t>
  </si>
  <si>
    <t>Les glucides complexes contribuent à la satiété. De l’énergie durant la matinée grâce aux glucides complexes
Clarification provided
“complex carbohydrates contribute to satiety”
“complex carbohydrates help keep you fuller for longer"</t>
  </si>
  <si>
    <t>Long tradition of use in helping joint mobility. Renowned for helping maintain Joint Mobility and Flexibility</t>
  </si>
  <si>
    <t>Marine oils such as cod liver oil and fish oil containing eicosapentaenoic acid (EPA : C20:5 n-3) + docosahexaenoic acid (DHA; C22:6 n-3) or long-chain n-3 (omega 3) polyunsaturated fatty acids (LC n-3 PUFA, LC omega 3 PUFA) or ‘Omega 3’</t>
  </si>
  <si>
    <t>Long-chain Omega 3 polyunsaturated fatty acids help maintain healthy, flexible, mobile and supple joints</t>
  </si>
  <si>
    <t>Long chain omega-3 fatty acids EPA and DHA</t>
  </si>
  <si>
    <t>Long-chain omega-3 fatty acids EPA and DHA help maintain healthy levels of good cholesterol. Normal levels of good cholesterol are important for keeping your heart and blood vessels healthy. Long-chain omega-3 fatty acids EPA and DHA help maintain normal cholesterol levels.</t>
  </si>
  <si>
    <t>maintenance of normal HDL-cholesterol concentrations</t>
  </si>
  <si>
    <t>Long-lasting energy.
Levels out the blood sugar increase after meals.
Low glycemic index.</t>
  </si>
  <si>
    <t>Low GI carbohydrates sustain steady blood sugar levels.</t>
  </si>
  <si>
    <t>Low GL foods help keep you fuller for longer</t>
  </si>
  <si>
    <t>Carbohydrates that induce a low glycaemic response</t>
  </si>
  <si>
    <t>Low glycaemic carbohydrates / low glycaemic [carbohydrate] diet helps maintain and improve blood glucose control; Low glycaemic carbohydrates / low glycaemic [carbohydrate] diet helps in the management of regular blood glucose levels; Low glycaemic carbohydrates / low glycaemic [carbohydrate] diet supports body weight regulation; Low glycaemic carbohydrates / low glycaemic[carbohydrate] diet contributes to weight control.</t>
  </si>
  <si>
    <t>Very low calorie diet (VLCD) Programme</t>
  </si>
  <si>
    <t>Low glycaemic index formula food
Low glycamic index products</t>
  </si>
  <si>
    <t>Fructose + dextrose</t>
  </si>
  <si>
    <t>Low-calorie and filling snack.
Slow carbohydrates prevent rapid changes in blood sugar.
Slow carbohydrates help to keep blood sugar levels even for a long time.
With no rapid drops in blood sugar people feel more satiated, due to which weight control is easier.
Fibre-rich food is good for those wanting to lose weight.
Fibre does not contain energy, but is filling.</t>
  </si>
  <si>
    <t>Essential amino acids: 25 mg lysine chloride.</t>
  </si>
  <si>
    <t>Lowers cholesterol levels</t>
  </si>
  <si>
    <t>Hippophae rhamnoides-berry-oil-Sea buckthorn berry oil</t>
  </si>
  <si>
    <t>Lowers the ageing process.</t>
  </si>
  <si>
    <t>Lutein 
(example from tagetes E or Calendula Officinalis)</t>
  </si>
  <si>
    <t>Lutein helps maintain a healthy vision
Lutein–for maintenance of a healthy sight
Lutein–for maintenance of healthy eyes</t>
  </si>
  <si>
    <t>Lutein promotes healthy eye function. Lutein and zeaxanthin help protect the retina against oxidation / from oxidative stress. Lutein is a constituent of the macular pigment. Lutein and zeaxanthin are deposited naturally in the macula and lens. Lutein and zeaxanthin are highly and selectively accumulated in the macula and lens / in the retina Lutein contributes to eye health. Lutein helps maintain the normal function of the macula. Lutein contributes to a healthy macula and retina. Lutein – nutrition for the eyes. Lutein contributes to the protection of vision.
Lutein is important for macular pigment density. Lutein and zeaxanthin help protect the retina against oxidation / from oxidative stress. Lutein und zeaxanthin are natural antioxidants for the eye. Lutein helps fight free radicals in the eye. Lutein and zeaxanthin are natural filters of visible blue light. Lutein and zeaxanthin help protect the eye against harmful effects of light exposure. Lutein help protect the eye against visible light damage</t>
  </si>
  <si>
    <t>Lycopene (fromTomato extract)</t>
  </si>
  <si>
    <t>Lycopene from tomato extract has an antioxidant effect. Lycopenes contained in this product have an antioxidant action/ ensure a protective effect on the organism/contribute to the protection of the cellular membranes from oxidation.</t>
  </si>
  <si>
    <t>Lycopenes contained in this product ensure antioxidant action.
Ensure protective effect on the organism.
Contribute to the protection of the cellular membranes from oxidation.</t>
  </si>
  <si>
    <t>Lycopenes from tomato juices</t>
  </si>
  <si>
    <t>Lycopenes contained in this product ensure antioxidant action/lycopenes contained in this product ensure protective effect on the organism; antioxidant/s.</t>
  </si>
  <si>
    <t>L-Lysine</t>
  </si>
  <si>
    <t>Lysine can contribute to the development and maintenance of the normal structure of bones.</t>
  </si>
  <si>
    <t>Maintenance of normal bone</t>
  </si>
  <si>
    <t>663, 1915</t>
  </si>
  <si>
    <t>Lysine is an essential amino acid that is necessary for maintenance of the body/body tissues/body function.
Addition of lysine enhances of cereal protein quality</t>
  </si>
  <si>
    <t>Lysine supports the cardiovascular system functions.</t>
  </si>
  <si>
    <t>Lysine supports the immune systems functions</t>
  </si>
  <si>
    <t>Immune defence against herpes virus</t>
  </si>
  <si>
    <t>MSM is important for the immune system</t>
  </si>
  <si>
    <t>“strengthens the immune system function”</t>
  </si>
  <si>
    <t>Methylsulfonylmethane</t>
  </si>
  <si>
    <t>MSM might be supportive for the bone and joints health</t>
  </si>
  <si>
    <t>MSM might support the healthy development and function of stomach, positively affect digestion, might also rejuvenate the peristaltics of intestines</t>
  </si>
  <si>
    <t>MSM - Methylsulfonylmethan</t>
  </si>
  <si>
    <t>MSM nourishes joints and helps in synthesis of collagen in joint cartilage. It has positive effect on teeth, nails, hair and bones.</t>
  </si>
  <si>
    <t>MSM supports the synthesis of metion and cystein, might have a detoxication effects</t>
  </si>
  <si>
    <t>contribution to the normal cysteine synthesis</t>
  </si>
  <si>
    <t>Magnesium contributes to meeting the increased requirement for magnesium in pregnant women, so it could help the normal course of pregnancy and delivery and birth of a healthy baby.</t>
  </si>
  <si>
    <t>Maintenance of normal blood pressure during pregnancy</t>
  </si>
  <si>
    <t>Magnesium contributes to the maintenance of hormonal health
Magnesium helps to maintain hormonal health.
Magnesium is an essential co-factor in fatty acid metabolism which impacts on hormonal health.</t>
  </si>
  <si>
    <t>“Hormonal health”</t>
  </si>
  <si>
    <t>Magnesium has antioxidative properties
It prolongs the ageing process</t>
  </si>
  <si>
    <t>Magnesium is necessary for normal blood clotting</t>
  </si>
  <si>
    <t>Magnesium maintains healthy immune system</t>
  </si>
  <si>
    <t>Huile de foie de morue : Cod liver oil standardized in vitamin A, EPE and HA</t>
  </si>
  <si>
    <t>Maintain the youth capital of the skin. Contribute to the integrity of the skin tissues</t>
  </si>
  <si>
    <t>Maintains/restores the balance of intestinal flora Promotes intestinal comfort Strengthens resistance of organism Improves digestive health the natural defences; help/contribute/participate to strengthen the immune system.</t>
  </si>
  <si>
    <t>Maintenance and promotion of a normal blood pressure</t>
  </si>
  <si>
    <t>Aronia melanocarpa (Common Name : Chokeberry )</t>
  </si>
  <si>
    <t>Maintenance of blood vessel wals strenght</t>
  </si>
  <si>
    <t>Maintenance of healty bones /(natural)
/support to bone health /contributes to the maintenance of normal bone strength in post-menopausal women</t>
  </si>
  <si>
    <t>Maintenance of bone mineral density</t>
  </si>
  <si>
    <t>Hydrolysat de
chitosan</t>
  </si>
  <si>
    <t>Maintien de la flexibilité articulaire
Aide au maintien de la santé articulaire
Bien-être articulaire</t>
  </si>
  <si>
    <t>Makes energy metabolism more effective.
Protects cell energy metabolism.
Reduces changes in energy metabolism caused by ageing.</t>
  </si>
  <si>
    <t>“energy metabolism”</t>
  </si>
  <si>
    <t>Polyphenols and vitamins from pomegranate extract</t>
  </si>
  <si>
    <t>Makes smoother and softer skin.
Diminishes appearance of fine lines and wrinkles.
Increases skin hydration and suppleness.
Gives skin wellness and youthful appearance.
Stimulates cell repair.</t>
  </si>
  <si>
    <t>“antioxidant and anti-aging properties”</t>
  </si>
  <si>
    <t>Makes the immune defence system more effective and repairs oxidation damage of cells.</t>
  </si>
  <si>
    <t>Malic acid</t>
  </si>
  <si>
    <t>Malic acid is needed for proper functioning of the energy cycle</t>
  </si>
  <si>
    <t>Maltodextrin</t>
  </si>
  <si>
    <t>Maltodextrin releases energy slowly and equally.
Releases energy in stages and easily.</t>
  </si>
  <si>
    <t>Mangosteen (Garcinia mangostana L) fruits and extracts derived from the fruits</t>
  </si>
  <si>
    <t>Mangosteen whole fruit juice/concentrate [contains xanthones which] may help regulate anti-inflammatory responses [in the body]</t>
  </si>
  <si>
    <t>Mangosteen whole fruit juice/concentrate [contains xanthones which] may help to regulate blood lipids</t>
  </si>
  <si>
    <t>Mangosteen whole fruit juice/concentrate [contains xanthones which] may help to support the immune system</t>
  </si>
  <si>
    <t>Mangosteen whole fruit juice/concentrate contains antioxidants
- [which may neutralise the damaging effects of free radicals in the body]
- [which contribute to the total antioxidant capacity within the body]
- [which offer protection from oxidative effects/damage within the body</t>
  </si>
  <si>
    <t>Chios Mastiha Natural resin  Protected Designation of Origin product. (PDO) (EC)123/1997 (L022/24.1.97)</t>
  </si>
  <si>
    <t>Mastiha Chiou has an antioxidant action.</t>
  </si>
  <si>
    <t>Long-chain Omega-3 fatty acids EPA and DHA</t>
  </si>
  <si>
    <t>Maternal Health; Pregnancy and nursing
Clarification provided
The omega-3 fatty acids EPA and DHA help sustain pregnancy duration. Consumption of long chain omega-3 fatty acids increases breast milk DHA levels during nursing.Consumption of long chain omega-3 fatty acids during pregnancy and nursing increases the mother’s DHA stores. Maternal consumption of EPA and DHA during pregnancy may support neural and visual development in the unborn baby.</t>
  </si>
  <si>
    <t>“Maternal health; pregnancy and nursing”</t>
  </si>
  <si>
    <t>May help maintain a healthy digestive system Gentle on the stomach Appearance of skin, healthy looking skin, a part of your daily skin care routine, helps maintain a good complexion.</t>
  </si>
  <si>
    <t>&amp;quot;Skin and digestive tract epithelial cells maintenance”</t>
  </si>
  <si>
    <t>Grapefruit (Citrus paradisi Mact. = C. decumana L., C. grandis Osbeck ; Citrus maxima)</t>
  </si>
  <si>
    <t>May help the detoxification process. Possesses antioxidant activity. Can be considered as a detoxifying / purifying agent, due to its antioxidant properties. Provides antioxidant protection.</t>
  </si>
  <si>
    <t>Citrus bioflavonoids</t>
  </si>
  <si>
    <t>May help to keep joints healthy.</t>
  </si>
  <si>
    <t>Alfalfa</t>
  </si>
  <si>
    <t>May help to reduce LDL cholesterol. For cardiovascular health.
Clarification provided
May help to reduce LDL cholesterol. For cardiovascular health.</t>
  </si>
  <si>
    <t>Phosphatidylserine</t>
  </si>
  <si>
    <t>May improve memory in the elderly
May improve cognitive performance in the elderly
May improve memory and cognitive performance in the elderly
PS is a naturally occurring phospholipid (lecithin) present in all cells. It is most concentrated in the brain where it plays a role in healthy brain functions
PS is essential to the functioning of all cells of the body, but is most concentrated in the brain and can help maintain healthy brain function
PS is a food ingredient intended to support brain function</t>
  </si>
  <si>
    <t>May improve memory in the elderly
May improve cognitive performance in the elderly.
May improve memory and cognitive performance in the elderly
Support of cognitive functions in young people
Contributes to the maintenance of cognitive functions with aging
Supports memory and brain performance in aging adults
Plays an important role in healthy nerve function through the central nervous system including the brain
Contributes to the resistance against stress
Helps concentration and mental performance in cases of stress</t>
  </si>
  <si>
    <t>Methylsulfonylmethan (MSM)</t>
  </si>
  <si>
    <t>Methylsulfonylmethan is important for the creation of collagen and proper formation of cartilage and bone tissue.</t>
  </si>
  <si>
    <t>Zeolite - clinoptilolit</t>
  </si>
  <si>
    <t>Might help to protect the body tissues and cells from oxidative damage, viruses, heavy metals, toxines and free radicals, alergenes and radionuclids. Might helps to keep normal level of blood cholesterol, lipid and sugar. Might be useful in increasing the bioavailability of vitamins, minerals and nutritive substances from food. Balances the pH level of organism and it might rejuvenate the intestine peristaltic.</t>
  </si>
  <si>
    <t>Mucopolysaccharides</t>
  </si>
  <si>
    <t>Mucopolysaccharides help maintaining healthy joints</t>
  </si>
  <si>
    <t>Muscle power and endurance.</t>
  </si>
  <si>
    <t>increase in muscle power</t>
  </si>
  <si>
    <t>Mycoprotein satisfies your appetite for longer on fewer calories</t>
  </si>
  <si>
    <t>Bonito protein peptide</t>
  </si>
  <si>
    <t>Natural Blood Pressure Support”
“Provides peptides isolated from bonito to support healthy blood pressure levels.”
“Provides effective levels of well-researched, specific peptides for healthy blood pressure support.”
“Formulated to promote healthy blood pressure levels already within the normal range”
“A natural approach for blood pressure support”
“Bioactive peptides isolated from bonito fish support blood pressure health naturally.”
“Testing for LKPNM assures efficacy to help maintain blood pressure already within the normal range.”</t>
  </si>
  <si>
    <t>Berries (lingonberry, cloudberry, blueberry, currants, raspberry and strawberry)</t>
  </si>
  <si>
    <t>Natural berries contain plenty of natural antioxidants (polyphenolic compounds, Vitamin C and carotenoids) and fibre but only a small amount of energy and sodium. For this reason they are very suitable for a heart-friendly diet.</t>
  </si>
  <si>
    <t>Arabinoxylan</t>
  </si>
  <si>
    <t>Natural enhancer of immune system.
Supports the immune system.
Supports the immune response 
Support of the body's defence</t>
  </si>
  <si>
    <t>Avocado-soy extract</t>
  </si>
  <si>
    <t>Natural flexibility for the joints. Accelerates the formation of new cartilage by increasing the formation of cartilage growth factors. Facilitates exercise. Activates the building of joint cartilage. Natural flexibility remains. Accelerates the formation of collagen in joint membrane cells (synoviocytes).</t>
  </si>
  <si>
    <t>Omega-3 stable fish body oil</t>
  </si>
  <si>
    <t>Natural stable omega-3 fatty acids help to maintain a healthy heart</t>
  </si>
  <si>
    <t>Fish oil 2
N-3 (EPA, DHA)</t>
  </si>
  <si>
    <t>Natural stable omega-3 fatty acids help to maintain supple joints. Natural stable omega-3 fatty acids help manage anti-inflammatory responses.</t>
  </si>
  <si>
    <t>Sulphur</t>
  </si>
  <si>
    <t>Natural sulphur, which helps build and renew connective tissue, reduce inflammation in joints and muscles
For healthy skin, hair and nails
Ensures elasticity of connective tissues
Improves the structure of skin, hair, nails and joints
ArthroStop Plus contains substances necessary for cartilage formation and functioning of joints
MSM help maintain joint functions
MSM helps improve joint mobility
Necessary for normal metabolism in joints</t>
  </si>
  <si>
    <t>Coenzyme Q10 (Ubiquinone);</t>
  </si>
  <si>
    <t>Naturally occuring lipid soluble antioxidant in the body -helps to protect against lipid oxidation -antioxidant -helps to maintain healthy condition -helps to protect against free radicals which are mainly responsible for cellular ageing</t>
  </si>
  <si>
    <t>Water-ethanol extract of &lt;em&gt;Caralluma fimbriata&lt;/em&gt;</t>
  </si>
  <si>
    <t>Natures solution to help reduce you reduce your waist size</t>
  </si>
  <si>
    <t>Ethanol-water extract of Caralluma fimbriata and reduction in waist circumference</t>
  </si>
  <si>
    <t>Natures solution to help reduce your appetite as part of a healthy lifestyle</t>
  </si>
  <si>
    <t>Ethanol-water extract of Caralluma fimbriata and reduction of appetite</t>
  </si>
  <si>
    <t>Natures solution to help reduce your body weight</t>
  </si>
  <si>
    <t>Ethanol-water extract of Caralluma fimbriata and reduction of body weight</t>
  </si>
  <si>
    <t>Necessary for healthy teeth, bones, hair, skin and nails</t>
  </si>
  <si>
    <t>maintenance of normal teeth</t>
  </si>
  <si>
    <t>Necessary for healthy teeth, bones, hair, skin and nails.</t>
  </si>
  <si>
    <t>Vitamin B1</t>
  </si>
  <si>
    <t>Vitamin B3</t>
  </si>
  <si>
    <t>Vitamin B5</t>
  </si>
  <si>
    <t>Necessary for normal growth, wholesome mental and physical development, a healthy nervous system, maintenance of memory and cognitive abilities, particularly in old age</t>
  </si>
  <si>
    <t>Necessary for the metabolism of fat.</t>
  </si>
  <si>
    <t>contribution to normal fat metabolism</t>
  </si>
  <si>
    <t>Necessary to maintain energy and general vitality</t>
  </si>
  <si>
    <t>&amp;quot;energy and vitality&amp;quot;</t>
  </si>
  <si>
    <t>Niacin (nicotinic acid)</t>
  </si>
  <si>
    <t>Niacin (nicotinic acid) may help to control blood lipid profiles/cholesterol/
triglycerides</t>
  </si>
  <si>
    <t>Non-compliance with the Regulation because on the basis of the scientific evidence assessed, the proposed conditions of use would encourage excess consumption of this food, which is contrary to the criteria laid down in the Regulation.</t>
  </si>
  <si>
    <t>Maintenance of normal LDL-cholesterol, HDL cholesterol and triglyceride concentrations</t>
  </si>
  <si>
    <t>Quercus pedunculata-Buds-Oak</t>
  </si>
  <si>
    <t>Normal immune system function.</t>
  </si>
  <si>
    <t>&lt;em&gt;Lactobacillus rhamnosus&lt;/em&gt; LB21 NCIMB 40564</t>
  </si>
  <si>
    <t>Normalizes the bacterial flora in the intestine    
Balances and strengthen the bacterial flora in the intestine
Supports a healthy intestinal flora
(Helps to) strengthen the natural defences
Support gastrointestinal conditions during antibiotic treatment</t>
  </si>
  <si>
    <t>Digestive health</t>
  </si>
  <si>
    <t>&lt;em&gt;Lactobacillus plantarum&lt;/em&gt;
LB3e DSM 17852</t>
  </si>
  <si>
    <t>Normalizes the bacterial flora in the intestine    
Balances and strengthen the bacterial flora in the intestine
Supports a healthy intestinal flora
(Helps to) strengthen the natural defences</t>
  </si>
  <si>
    <t>&lt;em&gt;Lactobacillus plantarum&lt;/em&gt; LB7c DSM 17853</t>
  </si>
  <si>
    <t>Lactococcus lactis L1A NCIMB 40157</t>
  </si>
  <si>
    <t>Normalizes the bacterial flora in the intestine                                                                                                                                                                 Supports a healthy intestinal flora
Balances an</t>
  </si>
  <si>
    <t>Normalizes the bacterial flora in the intestine. Balances and strengthen the bacterial flora in the intestine. Supports a healthy intestinal flora (Helps to) strengthen the natural defences. Support gastrointestinal conditions during antibiotic treatment.</t>
  </si>
  <si>
    <t>Reduction of mutans streptococci in the oral cavity</t>
  </si>
  <si>
    <t>Streptococcus oralis NCIMB 40875</t>
  </si>
  <si>
    <t>Normalizing the bacterial flora in the throat and oral cavity</t>
  </si>
  <si>
    <t>Streptococcus oralis NCIMB 40876</t>
  </si>
  <si>
    <t>Streptococcus sanguis NCIMB 40104</t>
  </si>
  <si>
    <t>Streptococcus sanguis NCIMB 40873</t>
  </si>
  <si>
    <t>Omega 6 (Linolenic acid from olive oil)</t>
  </si>
  <si>
    <t>Nutrient for the skin</t>
  </si>
  <si>
    <t>Barley beta-glucan</t>
  </si>
  <si>
    <t>Odra kiudaine beeta-glükaani tarbimine suurendab küllastustunnet ehk täiskõhutunnet. Odra kiudaine beeta-glükaani tarbimine pikendab küllastustunde ehk täiskõhutunde säilimist.
Clarification provided
Consuming barley beta-glucan increases satiety. Consuming oats beta-glucan prolongs the feeling of satiety.</t>
  </si>
  <si>
    <t>Olive Oil</t>
  </si>
  <si>
    <t>Olive Oil promotes your heart health</t>
  </si>
  <si>
    <t>Alpha-linolenic acid (LNA-Omega 3)</t>
  </si>
  <si>
    <t>Omega 3 Alpha-linolenic acid helps maintain a healthy blood pressure.</t>
  </si>
  <si>
    <t>Omega 3 fatty acids</t>
  </si>
  <si>
    <t>Omega 3 fatty acids help to maintain a healthy cardiovascular system</t>
  </si>
  <si>
    <t>Omega</t>
  </si>
  <si>
    <t>Omega 3 fatty acids support a healthy heart.</t>
  </si>
  <si>
    <t>Maintenance of normal cardiac function</t>
  </si>
  <si>
    <t>EPA and DHA Omega-3 fatty acids</t>
  </si>
  <si>
    <t>Omega-3 EPA and DHA help maintain healthy joints</t>
  </si>
  <si>
    <t>Omega-3 EPA and DHA support normal emotional wellbeing</t>
  </si>
  <si>
    <t>Omega-3 fatty acids
(Hi-EPA) with Glucosamine</t>
  </si>
  <si>
    <t>Omega-3 fatty acids (Hi-EPA) with Glucosamine help to maintain joint health</t>
  </si>
  <si>
    <t>Omega-3 fatty acids/alpha-linoleic acid</t>
  </si>
  <si>
    <t>Omega-3 fatty acids are needed for growth and development.
Omega-3 fatty acids are needed as building material for cells.
Omega-3 fatty acids have an effect on vision.
Omega-3 fatty acids have an effect on skin condition.
Omega-3 fatty acids have an effect on blood pressure and regulation of nervous system activity.</t>
  </si>
  <si>
    <t>&amp;quot;Nutrient tasks and interactions&amp;quot;</t>
  </si>
  <si>
    <t>Omega-3 fatty acids have an effect on blood pressure and regulation of nervous system activity.</t>
  </si>
  <si>
    <t>Omega-3 fatty acids
(EPA/DHA)</t>
  </si>
  <si>
    <t>Omega-3 fatty acids protect skin from UV damage and keep the skin healthy</t>
  </si>
  <si>
    <t>Omega-3 fatty acids with GLA support women during menstruation, PMS and menopause</t>
  </si>
  <si>
    <t>“Women’s health”</t>
  </si>
  <si>
    <t>&lt;em&gt;Lactobacillus paracasei &lt;/em&gt; LMG P-22043</t>
  </si>
  <si>
    <t>One of the methods to preserve vegetable is to use lactic acid bacteria. Scientific evidences demonstrate that the product (artichoke) contains Lactobacillus paracasei LMG P-22043, which is able to reach the intestine alive and in viable form. The consumption of 100 grams portion of product (approx 2 pieces) for not less than following 10 days supports to ensure the presence in the gut of Lactobacillus paracasei LMG P- 22043.
Two artichokes carry at least 1 billion of Lactobacillus paracasei LMG P- 22043 live cells.
Artichokes are a natural source of fibers, including inuline and FOS, prebiotic substances able to improve the intestinal microflora composition”.
If the strain is ingested as an ingredient for artichokes or other preserved vegetables:
- Beneficially affects the intestinal flora;
- Supports a healthy intestinal flora;
- Modulates bowel activity.</t>
  </si>
  <si>
    <t>Hydroxypropyl methylcellulose (HPMC)
Voedingsvezel</t>
  </si>
  <si>
    <t>Oplosbare vezels zoals HPMC helpen gewichtscontrole doordat het helpt je langer vol te voelen.” “HPMC helpt gewichtscontrole doordat het helpt je langer vol te voelen.” “Oplosbare vezels zoals HPMC helpen gewichtscontrole doordat het helpt je langer vol te voelen en het hongergevoel te onderdrukken.” “HPMC helpt gewichtscontrole doordat het helpt je langer vol te voelen en het hongergevoel te onderdrukken.” “Oplosbare vezels zoals HPMC helpen het behouden van je gewicht doordat het helpt je langer vol te voelen.” ”HPMC helpt het behouden van je gewicht doordat het helpt je langer vol te voelen.” “Oplosbare vezels zoals HPMC helpen het behouden van je gewicht doordat het helpt je langer vol te voelen en het hongergevoel te onderdrukken.”
“HPMC helpt het behouden van je gewicht doordat het helpt je langer vol te voelen 'voelen en het hongergevoel te onderdrukken.” “Levensmiddelen rijk aan vezels helpen je langer vol te voelen en helpen het behouden van je gewicht.”</t>
  </si>
  <si>
    <t>Polyunsatu-rated fatty acids: n-3/n-6 (omega 3 / omega 6) ratio;;</t>
  </si>
  <si>
    <t>Optimal (1/5-1/8) linolenic / linoleic acid (n-3 / n-6) ratio in the diet is essential for the good balanced function of the body and the immune system.;DHA and EPA are formed from these two essential fatty acids. Transformation is mediated by the same enzymes; therefore adequate precursor ratio (n-3 / n-6 = 1/5 - 1/8) is important for balanced DHA/EPA synthesis.;</t>
  </si>
  <si>
    <t>“Essential for the balanced body functions, with special regards to the immune system”</t>
  </si>
  <si>
    <t>Optimises the natural defense system in healthy persons</t>
  </si>
  <si>
    <t>Carbohydrate and protein combination</t>
  </si>
  <si>
    <t>Optimizes muscle glycogen and protein synthesis and muscle recovery.
Helps to rebuild muscles after exercise (scientifically proven).
Prepares for the next workout faster Jumpstart muscle recover.
Helps muscles recover their energy - rebuild muscle glycogen, repair muscle protein</t>
  </si>
  <si>
    <t>Ornithine</t>
  </si>
  <si>
    <t>Ornithine helps to normalize hepatic function through regulation of urea cycle.</t>
  </si>
  <si>
    <t>contribution to the regulation of the urea cycle</t>
  </si>
  <si>
    <t>PHGG</t>
  </si>
  <si>
    <t>PHGG contributes to lower cholesterol and trigyceride levels in the blood after the intake of fat-rich foods there by improve heart function.</t>
  </si>
  <si>
    <t>PHGG is fermented in the gut leading to the production of the beneficial SCFA.
PHGG helps promote colon health
PHGG nourishes the digestive tract, where 70% of immune function occurs.</t>
  </si>
  <si>
    <t>changes in short chain fatty acid (SCFA) production and/or pH in the gastro-intestinal tract</t>
  </si>
  <si>
    <t>PHGG promotes the growth of beneficial intestinal bacteria (probiotics) that are important for the maintenance of the natural digestive balance
PHGG supports the natural, beneficial microflora
PHGG contributes to proper digestive function by regulating the microflora and short chain fatty acid production.
PHGG helps promote healthy intestinal flora to support bowel function
PHGG helps maintain digestive balance by promoting “good bacteria” levels
PHGG helps to restore and maintain your natural digestive balance by stimulating the growth of beneficial intestinal flora
PHGG acts as a prebiotic to naturally nourish the beneficial bacteria found in your digestive system
PHGG stimulates the development of the intestinal flora
PHGG helps to maintain the natural balance of the intestinal flora
PHGG has a prebiotic effect
Thanks to the prebiotic activity of PHGG, the product has a gentle, effective and progressive action: it helps good development of the intestinal flora</t>
  </si>
  <si>
    <t>PSMIX®, miscela di &lt;em&gt;Lactobacillus paracasei &lt;/em&gt; I1688 e Lactobacillus salivarius I1794</t>
  </si>
  <si>
    <t>PSMIX® aiuta a rinforzare le difese naturali. PSMIX® aiuta a modulare la risposta immunitaria. PSMIX® riequilibra la risposta immunitaria nei soggetti sensibili a reazioni  allergiche. PSMIX® coadiuva la risposta immunitaria anche nei casi di infezione virale.</t>
  </si>
  <si>
    <t>PSMIX® favorisce l'equilibrio dell'ecosistema intestinale. PSMIX® regola la funzionalità intestinale, ripristinando la normale microflora. PSMIX® influisce positivamente sul benessere dell'organismo. PSMIX® ripristina la naturale microflora dopo trattamento antibiotico/antimicotico. PSMIX® è utile nella digestione del lattosio.</t>
  </si>
  <si>
    <t>Increasing IL-10 production</t>
  </si>
  <si>
    <t>Pantothenic acid (B-5)</t>
  </si>
  <si>
    <t>Pantothenic acid supports healthy hormone balance.
Pantothenic acid is required for normal adrenal function</t>
  </si>
  <si>
    <t>adrenal function</t>
  </si>
  <si>
    <t>Participate in the regeneration of the muscular cells.</t>
  </si>
  <si>
    <t>Symbiotic: Probiotics (&lt;em&gt;Lactobacillus helveticus&lt;/em&gt; CNCM I-1722, Bifidobacterium bifidum CNCM I-3426, Bifidobacterium infantis CNCM I-3424 ) and fructoligosaccharides from sucrose</t>
  </si>
  <si>
    <t>Participates in healthy microflora balance essential for body's natural defences
Stimulates the specific and non specific immune system
Reinforces the barrier effect against pathogens</t>
  </si>
  <si>
    <t>Contribution to immune defence against pathogens</t>
  </si>
  <si>
    <t>Cosse de Haricot</t>
  </si>
  <si>
    <t>Participe au confort urinaire, draineur naturel Favorise le bon fonctionnement des voies urinaires
Clarification provided
Bean husk is depurative and diuretic.</t>
  </si>
  <si>
    <t>Maitaké</t>
  </si>
  <si>
    <t>Participe au contrôle de la glycémie.
Aide à maîtriser le taux de sucre.
Contribue à la régularisation de la glycémie.
Clarification provided
Helps improve glycemic control / helps maintain normal blood sugar level.</t>
  </si>
  <si>
    <t>Bicarbonate</t>
  </si>
  <si>
    <t>Pendant les repas, elle (NB : l'eau minérale naturelle DIDIER) facilite la digestion grâce à sa teneur en bicarbonate - Le bicarbonate permet une meilleure digestion et aide à lutter contre les maux d'estomac</t>
  </si>
  <si>
    <t>Whole grain foods</t>
  </si>
  <si>
    <t>People who eat more whole grain foods tend to have a healthier body weight and gain less weight over time (as part of a low fat diet &amp; healthy lifestyle).</t>
  </si>
  <si>
    <t>Peptides (isoleucine-proline-proline, IPP + valine-proline-proline, VPP)</t>
  </si>
  <si>
    <t>Peptides help to control blood pressure / Bioactive peptides help to control blood pressure.
Peptides help to control blood pressure and reduce arterial stiffness / Bioactive peptides help to control blood pressure and help to reduce arterial stiffness.</t>
  </si>
  <si>
    <t>Peptides help to control blood pressure / Bioactive peptides help to control blood pressure. Peptides help to control blood pressure and reduce arterial stiffness. / Bioactive peptides help to control blood pressure and help to reduce arterial stiffness. Helps to control blood pressure. Helps to improve arterial elasticity / Reduces arterial stiffness. Has a positive effect on arterial function.</t>
  </si>
  <si>
    <t>maintenance of the elastic properties of the arteries</t>
  </si>
  <si>
    <t>Permet à l'organisme de s'adapter au stress</t>
  </si>
  <si>
    <t>Sodium phosphate</t>
  </si>
  <si>
    <t>Phosphate supplementation increases maximum oxygen uptake in endurance athletes
Phosphate supplementation aids aerobic performance in endurance athletes
Phosphate supplementation increases oxygen transport in endurance athletes</t>
  </si>
  <si>
    <t>Phosphate supplementation increases maximum oxygen uptake in endurance athletes
Phosphate supplementation aids aerobic performance in endurance athletes
Phosphate supplementation increases oxygen transport in endurance athletes
Phosphate supplementation improves endurance performance in endurance athletes
Phosphate supplementation delays fatigue during intense exercise
Phosphate supplementation helps maintain endurance performance in endurance athletes
Phosphate supplementation delays time to exhaustion in endurance athletes</t>
  </si>
  <si>
    <t>Mung bean (Vigna Radiata)</t>
  </si>
  <si>
    <t>Phytoestrogens are commonly used by women who cannot / do not want to use HRT during menopause. PB is a source of phytoestrogens. PB is a source of oestrogenic support during menopause and beyond. Oestrogenic support during menopause years and beyond which helps maintain wellbeing and quality of life.</t>
  </si>
  <si>
    <t>reduction of menopausal discomfort</t>
  </si>
  <si>
    <t>1933, 2095</t>
  </si>
  <si>
    <t>Lignans</t>
  </si>
  <si>
    <t>Phytonutrients that show similar attributes to phytoestrogens in soya.</t>
  </si>
  <si>
    <t>Pine nut oil</t>
  </si>
  <si>
    <t>Pine nut oil promotes the feeling of satiety.; Pine nut oil gives you control on your appetite.; Pine nut oil can control your food intake.; Pine nut oil can reduce prospective food intake.;
Pine nut oil can prevent snacking.;Pine nut oil is an effective appetite suppressant.</t>
  </si>
  <si>
    <t>Pitanga</t>
  </si>
  <si>
    <t>Pitanga is a major dietary source of antioxidants
Antioxidants from dietary sources contribute to the protection against free radicals which cause cell damage
contributes to the protection of cells and tissues from oxidative damage
help strengthen our body's natural defences against oxidative stress</t>
  </si>
  <si>
    <t>Pitanga is a major dietary source of antioxidants/ Antioxidants from dietary sources contribute to the protection against free radicals which cause cell oxidation/ Contributes to the protection of cells and tissues from oxidation/ Help strengthen our body's natural defences against oxidative stress</t>
  </si>
  <si>
    <t>Pitanga is a major dietary source of beta-carotene
beta-carotene from dietary sources helps to maintain a healthy skin</t>
  </si>
  <si>
    <t>Pitanga is a major dietary source of beta-carotene / beta-carotene from dietary sources helps to maintain a healthy skin</t>
  </si>
  <si>
    <t>Silica / Silicious earth</t>
  </si>
  <si>
    <t>Plays an important part in the connective tissue/ helps maintain healthy hair, skin and nails/ helps strengthen skin, hair and nails/ helps maintain healthy skin, joints and bone and strong hair and nails/ traditionally used to contribute to the condition</t>
  </si>
  <si>
    <t>Policosanol / Blend of aliphatic alcohols - consisting primarily of 1-Octacosanol, 1-Triacontanol, 1-Tetracosanol and 1-Hexacosanol - from sugar cane (Saccharum officinarum).</t>
  </si>
  <si>
    <t>Policosanol helps to maintain healthy cholesterol levels / contributes to good LDL cholesterol level / contributes to good HDL cholesterol level</t>
  </si>
  <si>
    <t>Polyphenols from olive (olive fruit, olive mild waste waters or olive oil)</t>
  </si>
  <si>
    <t>Polyphenols are absorbed from olive oil in the intestine and metabolized there or in the liver, and have been shown to be able to bind LDL in vivo.
They have demonstrated scavenging properties in vitro that ensure olive oil stability and explain their ability to protect LDL against oxidation.
Contributes to good HDL cholesterol level.
Polyphenols from olive have an antioxidant activity that may help protect LDL cholesterol and lipid oxidation</t>
  </si>
  <si>
    <t>Polyphenols</t>
  </si>
  <si>
    <t>Polyphenols are antioxidants, which naturally occure in cocoa and therfore in dark chocolate. They help to protect our body cells against free radicals.</t>
  </si>
  <si>
    <t>652, 3143</t>
  </si>
  <si>
    <t>polyphenols from French maritime pine bark</t>
  </si>
  <si>
    <t>Polyphenols from French maritime pine bark ensure antioxidant action. Polyphenols from French maritime pine bark ensure protective effect of the organism</t>
  </si>
  <si>
    <t>Polyphenols from red wine</t>
  </si>
  <si>
    <t>Polyphenols from red wine:
- ensure antioxidant action;
- have an antioxidant effect;
- help prevent tissue oxidation;
- help mop up free radicals in cells;
- helps guard against oxidation caused by free radicals</t>
  </si>
  <si>
    <t>Pomegranate juice</t>
  </si>
  <si>
    <t>Pomegranate juice:
plays an important antioxidative function;
supports the cardiovascular system.</t>
  </si>
  <si>
    <t>Positive affect for protection of the lens</t>
  </si>
  <si>
    <t>Positive impact on the mood especially in women.</t>
  </si>
  <si>
    <t>Mental performance</t>
  </si>
  <si>
    <t>Possono aiutare i capelli della donna in un periodo di naturale cambiamento come il climaterio e la menopausa. Utili per la tonicità della pelle. Per il benessere della donna in età menopausale. . Può aiutare a mantenere i fisiologici livelli di colesterolo.
Clarification provided
Soy Isoflavones are phytoestrogens that may improve skin tonicity and decrease hair loss during menopause.Soy Isoflavones decreases blood cholesterol levels.</t>
  </si>
  <si>
    <t>Maintenance of normal skin tonicity</t>
  </si>
  <si>
    <t>Contribution to normal hair growth</t>
  </si>
  <si>
    <t>L-arginine hydrochloride</t>
  </si>
  <si>
    <t>Power for muscles.
Increases nitric oxide production.</t>
  </si>
  <si>
    <t>“Physical performance and condition”</t>
  </si>
  <si>
    <t>Xylo-oligosaccharides</t>
  </si>
  <si>
    <t>Prebiotic;
Stimulate a healthy intestinal flora;
Stimulates the growth of bifidobacteria.</t>
  </si>
  <si>
    <t>Prebiotics</t>
  </si>
  <si>
    <t>Prebiotics/[name of specific prebiotic]
- beneficially affects the intestinal flora.
- stimulates growth of the good/ beneficial gut flora.
-positively affects the intestinal health</t>
  </si>
  <si>
    <t>Gamma-linolenic acid (GLA; C18: 3n-6/C18: 3?-6) provided by evening primrose oil and/or borage (starflower) oil.</t>
  </si>
  <si>
    <t>Precursor of prostaglandins and leukotrienes (eicosanoids), hormone-like regulators associated with many metabolic functions.
Ensures adequate intake of PUFA that helps maintain a healthy attitude and temperament during the menstrual cycle.</t>
  </si>
  <si>
    <t>Precursor of prostaglandins which are associated with many of the body's metabolic functions (immune system, reduction of inflammation).</t>
  </si>
  <si>
    <t>Pollen pistil extract + SOD</t>
  </si>
  <si>
    <t>Prevents the formation of lactic acid in muscles.
Prevents the muscles from tiring during exertion.
Reduces lactic acid production in muscles.</t>
  </si>
  <si>
    <t>reduction of muscle fatigue during exercise</t>
  </si>
  <si>
    <t>Lactic acid bacterium Lactobacillus fermentum ME-3</t>
  </si>
  <si>
    <t>Probiootiline piimhappebakter Lactobacillus fermentum ME-3 aitab tõsta/suurendab organismi kaitsevõimet. ME-3 toetab seedimist, suurendades kasulike laktobatsillide üldhulka soolestikus, mis kindlustavad toitainete lõhustamist kergemini omastatavateks ühenditeks.</t>
  </si>
  <si>
    <t>Optibiotics containing Bacillus mesentericus TO-A, 
Clostridium butyricum TO-A and Streptococcus faecalis T-110</t>
  </si>
  <si>
    <t>Probiotic
Promotes healthy intestinal flora
Beneficially affects the intestinal flora
Supports a healthy intestinal flora;
Balances the intestinal flora.
Synergistic Probiotic formula
Contains probiotics</t>
  </si>
  <si>
    <t>Lactobacillus acidophilus NCFM ATCC SD5221</t>
  </si>
  <si>
    <t>Probiotic - helps to strengthen your body's natural defences; helps to strengthen the natural defenses; helps to strengthen the natural defences of your body; contributes to enhance your body's resistance.</t>
  </si>
  <si>
    <t>&lt;em&gt;Lactobacillus plantarum&lt;/em&gt; 299v</t>
  </si>
  <si>
    <t>Probiotic - reduces flatulences/ bloating</t>
  </si>
  <si>
    <t>reduction of flatulence and bloating</t>
  </si>
  <si>
    <t>Lactobacillus acidophilus, Bifidobacterium infantis, Bifidobacterium bifidum</t>
  </si>
  <si>
    <t>Probiotics (Lactobacillus acidophilus, Bifidobacterium infantis, Bifidobacterium bifidum) help maintain proper functioning of digestive tract 
help to regulate intestinal function</t>
  </si>
  <si>
    <t>Probiotics (Lactobacillus acidophilus, Bifidobacterium infantis, Bifidobacterium bifidum) help to maintain property functioning of  immune system</t>
  </si>
  <si>
    <t>Probiotics (Lactobacillus acidophilus, Bifidobacterium infantis, Bifidobacterium bifidum) help to maintain/replenish the natural bacterial flora of the digestive tract</t>
  </si>
  <si>
    <t>Bifidobacterium lactis B420</t>
  </si>
  <si>
    <t>Probiotics; '-helps to improve the level of natural good bacteria in your body; -maintains the balance of healthy microflora; -beneficially affects the intestinal flora;</t>
  </si>
  <si>
    <t>Lactobacillus acidophilus (ATCC SD5221) &amp; Bifidobacterium lactis ATCC SD5220</t>
  </si>
  <si>
    <t>Probiotics; -helps to strenghten your body's natural defences;
 -helps to strengthen the natural defenses of children; 
 -contributes to enhance your body's resistance to cold &amp; flu;
-contributes to enhance children 's resistance to cold &amp; flu;</t>
  </si>
  <si>
    <t>Gélatine</t>
  </si>
  <si>
    <t>Promote keratin formation.                         
Strength hair.                   
Hair is more resistant and thick.                          
Increase hair resistance.</t>
  </si>
  <si>
    <t>Promotes a good heart functioning and a balanced level of blood lipids.</t>
  </si>
  <si>
    <t>Promotes a good heart functioning and a balanced level of the blood lipids</t>
  </si>
  <si>
    <t>4696, 4697</t>
  </si>
  <si>
    <t>Promotes carbohydrates catabolism, helping in body weight maintaining.</t>
  </si>
  <si>
    <t>Protease, lipase and other enzymes that break down carbohydrates</t>
  </si>
  <si>
    <t>Promotes digestion The preparation’s enzymes break down proteins. A food supplement containing protease enzymes is particularly recommended after heavy meals and, as the years pass, to complement the weakening secretion of enzymes that break down proteins.</t>
  </si>
  <si>
    <t>Guar gum partially hydrolyzed</t>
  </si>
  <si>
    <t>Promotes good intestinal health.
Improves bowel function and gut comfort.</t>
  </si>
  <si>
    <t>Promotes gut activity</t>
  </si>
  <si>
    <t>Lactobacillus acidophilus, &lt;em&gt;Lactobacillus paracasei &lt;/em&gt;, &lt;em&gt;Lactobacillus rhamnosus&lt;/em&gt; and Bifidobacterium lactis lactic acid bacteria</t>
  </si>
  <si>
    <t>Promotes gut activity
Gut-friendly
Normalises gut activity
Balances gut activity
Maintains stomach and gut well-being
For gut well-being
Normalises the gut’s bacteria balance
Balances the gut’s bacteria population
For the protection of a healthy b</t>
  </si>
  <si>
    <t>Flaxseed oil/alpha-linoleic acid</t>
  </si>
  <si>
    <t>Promotes heart health</t>
  </si>
  <si>
    <t>Promotes joint functioning. The glucosaminoglycans contained in shark cartilage are the building blocks of human cartilage, joint tissue and joint surfaces. Glucosaminoglycan levels change with age and with strong wear. Use of shark cartilage powder restores joint functioning.</t>
  </si>
  <si>
    <t>Promotes lipid catabolism, helping in body weight maintaining.</t>
  </si>
  <si>
    <t>Promotes lutein / zeaxanthin function</t>
  </si>
  <si>
    <t>antioxidant function of lutein</t>
  </si>
  <si>
    <t>Promotes metabolism.
Supports weight control physiologically.</t>
  </si>
  <si>
    <t>Lactobacillus reuteri lactic acid bacteria</t>
  </si>
  <si>
    <t>Promotes mouth and tooth health</t>
  </si>
  <si>
    <t>Promotes the absorption of nutrients.
Helps the body utilise nutrients obtained from food more effectively.</t>
  </si>
  <si>
    <t>“Absorption of nutrients”</t>
  </si>
  <si>
    <t>Promotes the functioning of blood vessels (arteries, veins, capillaries), normalizes penetrability, health and elasticity of the blood vessel walls.</t>
  </si>
  <si>
    <t>Lecithin -/phosphatidyl choline</t>
  </si>
  <si>
    <t>Promotes the good heart functioning and a balanced level of blood lipids.</t>
  </si>
  <si>
    <t>Promotes upper respiratory tract health
Contributes to the resistance of the organism
Supports the natural defence mechanism, especially at the level of the upper respiratory tract
Pleasant for temporary croakiness
For an appropriate and easy respiration
Contributes to to the respiratory comfort
Soothing for throat and chest (airways).</t>
  </si>
  <si>
    <t>Long chain Omega 6 polyunsaturated fatty acid GLA ( gamma-linolenic acid)</t>
  </si>
  <si>
    <t>Promotes youth and elasticity of the skin / Helps to maintain skin hydration / Contributes to women well being</t>
  </si>
  <si>
    <t>Beta-carotene, vitamine C, vitamine E et sélénium</t>
  </si>
  <si>
    <t>Protect fatty acids of skin cell membranes from oxidation after sun exposure</t>
  </si>
  <si>
    <t>protection of lipids in the skin from UV-induced photo-oxidative damage</t>
  </si>
  <si>
    <t>Polyphenols from processed fruits and tea</t>
  </si>
  <si>
    <t>Protects the cells; Antioxidant Properties; With Natural Fruit and Tea Antioxidants</t>
  </si>
  <si>
    <t>Protects the eye from oxidative and photo-oxidative stress Protects the eye Antioxidant vitamin C, is associated with the health of the retina and lens, which can be damaged over the years by free radical damage e.g. caused by sunlight, smoke &amp; pollution</t>
  </si>
  <si>
    <t>Protects the lens.</t>
  </si>
  <si>
    <t>maintenance of normal vision by protection of the lens of the eye</t>
  </si>
  <si>
    <t>Protects the liver.</t>
  </si>
  <si>
    <t>Protegge l'ecosistema intestinale limitando lo sviluppo di microrganismi patogeni. Ripristina la naturale microflora dopo trattamento antibiotico/antimicotico. Influisce positivamente sul benessere dell'organismo.</t>
  </si>
  <si>
    <t>Protegge l'ecosistema intestinale limitando lo sviluppo di microrganismi patogeni. Ripristina la naturale microflora dopo trattamento antibiotico/antimicotico. Influisce positivamente sul benessere dell'organismo. E' utile nella digestione del lattosio.</t>
  </si>
  <si>
    <t>Protein supports a satiety feeling and helps to control hunger sensations</t>
  </si>
  <si>
    <t>A combination of three probiotic strains:
-Lactobacillus gasseri 57C 
-Lactobacillus fermentum 57A 
-&lt;em&gt;Lactobacillus plantarum&lt;/em&gt; 57B
Trade name of the food supplement: 
prOVag</t>
  </si>
  <si>
    <t>Provag contributes to re-balance the physiological bacterial flora and to maintain a proper vaginal pH.
Provag shows an antagonistic effect on the most common pathogenic bacteria and fungi in the urogenital system
Oral probiotics of a vaginal effect are used during and after taking antibacterial, antitrichomonal and antimycotic antibiotics.
Provag contains living lactobacilli, which due to their strong probiotic properties demonstrate a beneficial effect on the urogenital system microflora in women
Provag helps to bring back the physiological flora of the urogenital system and maintains a balanced pH in the vagina, which inhibits the growth of pathogenic microorganisms
Provag may be used during and after the intake of metronidazole and cotrimoxazole
Oral probiotics of a vaginal effect are recommended during the perimenopausal period (climacteric)
Oral probiotics of a vaginal effect are recommended to women during and after menstruation
Oral probiotics of a vaginal effect are recommended to women before and after the urogenital system surgery
Oral probiotics of a vaginal effect are good for women who attend swimming pools, travel frequently, use a jacuzzi or sunbed
Provag facilitates reinstating the physiological bacterial flora and a correct vaginal pH and lessens the growth of pathogenic microorganisms</t>
  </si>
  <si>
    <t>Provides an essential fatty acid entering the composition of the scalp. Provides an essential fatty acid entering the composition of the skin.</t>
  </si>
  <si>
    <t>Provides energy</t>
  </si>
  <si>
    <t>Carbohydrate</t>
  </si>
  <si>
    <t>Provides energy.
Re-energises during and post exercise bouts</t>
  </si>
  <si>
    <t>Provides friendly bacteria that play an important role in basic digestion, proper metabolism and overall well-being.
Will boost the level of natural good bacteria in your body, which can aid digestion and general well-being</t>
  </si>
  <si>
    <t>Prune Juice</t>
  </si>
  <si>
    <t>Prune juice help the maintenance of healthy body function.
Prune juice help with the maintenance of health in general
Prune juice helps maintain bowel regularity which can help to ensure a healthy digestion and bowel.
Prune juice is beneficial to the health of the stomach and digestive system.
Prune juice is good for healthy bowel function.
Prune juice is good for (regular) digestion
Prune juice has a natural laxative effect that can contribute to a healthy digestion and bowel.</t>
  </si>
  <si>
    <t>Prunes (Dried plums)</t>
  </si>
  <si>
    <t>Prunes are a natural source of (good for you) antioxidants Prunes are a (good) source of antioxidants Prunes are high in antioxidants</t>
  </si>
  <si>
    <t>Purple Grape Juice</t>
  </si>
  <si>
    <t>Purple grape juice contributes to healthy arteries/
contributes to a healthy blood flow/
contributes to healthy vascular functions.</t>
  </si>
  <si>
    <t>“Blood flow/vascular function”</t>
  </si>
  <si>
    <t>Purple grape juice is a major dietary source of antioxidants/ Antioxidants from dietary sources contribute to the protection against free radicals which cause cell damage/contributes to the protection of cells and tissues from oxidative damage/ help strengthen our body's natural defences against oxidative stress</t>
  </si>
  <si>
    <t>Q10
(Coenzyme Q, Ubiquinione)</t>
  </si>
  <si>
    <t>Q10 is a component in the formation of energy Q10 contribute to the formation of energy in cells</t>
  </si>
  <si>
    <t>Quenches excess free radicals such as from pollutants
- The anti-ageing catalyst
- Fights premature ageing
- Fights the signs of premature ageing
- The anti-premature ageing catalyst</t>
  </si>
  <si>
    <t>Quercetin containing foods contribute to keep your body healthy
Antioxidant containing foods support of healthy ageing
Antioxidants contribute to the total antioxidant capacity of the body and may help strengthen our body´s defences</t>
  </si>
  <si>
    <t>Resistant starch- type 2 (RS) from high amylose maize</t>
  </si>
  <si>
    <t>RS promotes a healthy digestive system.
RS delivers prebiotic activities.</t>
  </si>
  <si>
    <t>“digestive health benefits”</t>
  </si>
  <si>
    <t>Rapeseed oil</t>
  </si>
  <si>
    <t>Rapeseed oil helps to control cholesterol</t>
  </si>
  <si>
    <t>Glycomacropeptide</t>
  </si>
  <si>
    <t>Recognized for hunger feeling reduction</t>
  </si>
  <si>
    <t>Recommandé lors de problèmes liés au cycle menstruel.
Soulage les douleurs liées au cycle menstruel.
A utiliser en cas de règles douloureuses.
Clarification provided
Oyster shells are rich source of calcium that alleviates the premenstrual syndrome/oyster shells are a rich source of calcium that reduces premenstrual pain and premenstrual water retention.</t>
  </si>
  <si>
    <t>reduction in the severity of symptoms related to the premenstrual syndrome</t>
  </si>
  <si>
    <t>348, 1892</t>
  </si>
  <si>
    <t>Ananas : Pineapple powder (Ananas sativus) obtained from fruit juice and stems                   AND                          Dry aqueous extract of pineapple standardized at 2% of bromelain</t>
  </si>
  <si>
    <t>Recommended during slimming diet, at the same time of dietary measures.
Pineapple is a tropical plant whose stems contain bromelain, a proteolytic enzymatic complex.
Bromelain is a proteolytic enzyme with anti-edematous activity which can help to drain tissues with cellulitis.</t>
  </si>
  <si>
    <t>Plante : Pomme 
Malus communis (=syn. Pirus malus) (Apple) </t>
  </si>
  <si>
    <t>Reconnu pour faciliter la digestion/Reconnu pour contribuer à un confort digestif/reconnu pour favoriser le transit par un effet de lest
Clarification provided
Traditionally used to facilitate the digestion / traditionally used to contribute to the digestive comfort / traditionally used to facilitate a good digestion / traditionally used to enhance le digestion by an effect of load</t>
  </si>
  <si>
    <t>Reconstituent and tonic</t>
  </si>
  <si>
    <t>&amp;quot;tonic&amp;quot;</t>
  </si>
  <si>
    <t>Lacprodan PL-20; Milk protein concentrate with a high content of phospholipids. (Effective component: Phosphatidyl serine)</t>
  </si>
  <si>
    <t>Reduce mental and emotional stress and enhance memory</t>
  </si>
  <si>
    <t>Reduces stress-induced immune responses</t>
  </si>
  <si>
    <t>POLICOSANOL</t>
  </si>
  <si>
    <t>Reducing cholesterol levels</t>
  </si>
  <si>
    <t>Decrease of trans fatty acids;</t>
  </si>
  <si>
    <t>Reduction of the intake of the trans fatty acids under 1 % of the daily energy intake helps to maintain the normal total cholesterol and LDL cholesterol levels in blood.</t>
  </si>
  <si>
    <t>672, 4333</t>
  </si>
  <si>
    <t>Regeneration of vitamin C</t>
  </si>
  <si>
    <t>regeneration of the reduced form of vitamin C</t>
  </si>
  <si>
    <t>Fruits and vegetables</t>
  </si>
  <si>
    <t>Regular consumption of fruit and vegetables support the heart and cardiovascular health.</t>
  </si>
  <si>
    <t>Regulates blood pressure.</t>
  </si>
  <si>
    <t>Lactium-peptide compound</t>
  </si>
  <si>
    <t>Regulates stress hormone secretion.
Stabilises vital functions during stress.</t>
  </si>
  <si>
    <t>Regulates sugar balance.</t>
  </si>
  <si>
    <t>Relieves painful menstruation</t>
  </si>
  <si>
    <t>relief of menstrual pain</t>
  </si>
  <si>
    <t>Reminalizing of the organism</t>
  </si>
  <si>
    <t>Foie de chimère</t>
  </si>
  <si>
    <t>Renforce les défenses naturelles
Soutient le système de défense</t>
  </si>
  <si>
    <t>Renforce les défenses naturelles
Soutient le système de défense
Stimule les défenses naturelles</t>
  </si>
  <si>
    <t>Chondroitin Sulphate</t>
  </si>
  <si>
    <t>Renowned for helping maintain joint mobility and flexibility. Chondroitin (and glucosamine) may help to support healthy knees. Chondroitin (and glucosamine) may help to support healthy joints.</t>
  </si>
  <si>
    <t>Monounsatu-rated fatty acids (mainly oleic acid)</t>
  </si>
  <si>
    <t>Replacement saturated fatty acids by monounsaturated fatty acids in the diet is beneficial for the blood total cholesterol, LDL cholesterol and triglyceride levels.</t>
  </si>
  <si>
    <t>Monounsaturated fatty acids (mainly oleic acid)</t>
  </si>
  <si>
    <t>Resistant starch helps favour a normal colon metabolism;
Resistant starch is a butyrogenic fibre, butyrate participates to a normal colonic functions and metabolism</t>
  </si>
  <si>
    <t>“Favours normal colon metabolism”</t>
  </si>
  <si>
    <t>Retards the ageing processes</t>
  </si>
  <si>
    <t>Revitalizing for hair.
Revitalizing for teguments</t>
  </si>
  <si>
    <t>Royal jelly could promote the protection of the cells against certain harmful effects provoked by free radicals.</t>
  </si>
  <si>
    <t>Rye flour</t>
  </si>
  <si>
    <t>Rukkijahu iseloomustab madal glükeemiline indeks.
Clarification provided
Rye flower is characterised by low glycaemic index.</t>
  </si>
  <si>
    <t>SOD enzyme-rich pollen pistil extract. Due to the SOD it contains, it also functions as an antioxidant. Gives energy. Invigorating</t>
  </si>
  <si>
    <t>Sea buckthorn oil and flavonoids extracted from sea buckthorn berries</t>
  </si>
  <si>
    <t>Sea buckthorn berry extract contains antioxidants and flavonoids. Flavonoids may intercept free radicals.</t>
  </si>
  <si>
    <t>Sea buckthorn seed oil and pulp oil</t>
  </si>
  <si>
    <t>Sea buckthorn seed and pulp oil nourish the mucous membranes and help to maintain their normal structure and functioning.
Sea buckthorn seed and pulp oil moisturise dry mucous membranes.
Sea buckthorn seed and pulp oil strengthen and protect the mucous membranes of the stomach.</t>
  </si>
  <si>
    <t>“Mucous membranes”</t>
  </si>
  <si>
    <t>Selen</t>
  </si>
  <si>
    <t>Selen ist wichtig für die Gelenkfunktion
Clarification provided
selenium is important for joint function</t>
  </si>
  <si>
    <t>Selenium is necessary for normal cardiovascular function.</t>
  </si>
  <si>
    <t>function of the heart and blood vessels</t>
  </si>
  <si>
    <t>Selenium supports better brain functioning</t>
  </si>
  <si>
    <t>Sialic acid</t>
  </si>
  <si>
    <t>Sialic acid may improve learning and memory</t>
  </si>
  <si>
    <t>learning and memory</t>
  </si>
  <si>
    <t>Silicon (as stabilized 0ligomeric orthosilicic acid (OSA)</t>
  </si>
  <si>
    <t>Silicon helps protect the brain; Silicon reduces aluminium accumulation in the brain</t>
  </si>
  <si>
    <t>protection against aluminium accumulation in the brain</t>
  </si>
  <si>
    <t>Silicon helps stimulate macrophages and increases circulating lymphocytes</t>
  </si>
  <si>
    <t>stimulating macrophages and increasing circulating lymphocytes</t>
  </si>
  <si>
    <t>Silicon is beneficial for cardiovascular health;
Silicon supports the health of the cardiovascular system; Silicon helps to maintain the health of blood vessels</t>
  </si>
  <si>
    <t>Silicon and Silicon (as stabilized 0ligomeric orthosilicic acid (OSA)</t>
  </si>
  <si>
    <t>Silicon is required for healthy skin, hair and nails.
Silicon is beneficial for collagen formation in the skin; Silicon reduces the appearance of wrinkles as it stimulates the formation of collagen and helps improve skin elasticity;</t>
  </si>
  <si>
    <t>Silicon is required for normal bone and connective tissue formation.</t>
  </si>
  <si>
    <t>Skeletal muscle represents the greatest store of glutamine in the body
-muscle tissue is an important source of glutamine
-high intensity exercise decreases plasma glutamine levels
-anaerobic training can deplete the glutamine pool
-prolonged exercise such as marathon running decreases glutamine levels
-supplementation can maintain glutamine levels during intense exercise
-can abolish the exercise related decline in glutamine stores
-enhances glutamine levels
-restores blood glutamine levels post exercise
-helps maintain optimal health after training
-helps keep athletes healthy after intense exercise
-optimizing blood glutamine levels helps enhance muscle adaptation to intense exercise
-reduced glutamine levels decreases the adaptive response to intense exercise
-helps enhance glycogen storage
-helps increase carbohydrate storage</t>
  </si>
  <si>
    <t>Skeletal muscle represents the greatest store of glutamine in the body/muscle tissue is an important source of glutamine/high intensity exercise decreases plasma glutamine levels
anaerobic training can deplete the glutamine pool/prolonged exercise such as marathon running decreases glutamine levels/supplementation can maintain glutamine levels during intense exercise/can abolish the exercise related decline
restores blood glutamine levels post exercise/helps maintain optimal health after training/helps keep athletes healthy after intense exercise/optimizing blood glutamine levels helps enhance muscle adaptation to intense exercise
/reduced glutamine levels decreases the adaptive response to intense exercise/helps enhance glycogen storage/helps increase carbohydrate storage</t>
  </si>
  <si>
    <t>Casein</t>
  </si>
  <si>
    <t>Slower absorbing protein source to deliver essential amino acids to muscles for exercise recovery
Post-exercise consumption supports muscle anabolism</t>
  </si>
  <si>
    <t>Sodium bicarbonate</t>
  </si>
  <si>
    <t>Sodium bicarbonate can reduce acid levels in the stomach</t>
  </si>
  <si>
    <t>Reducing gastric acid levels</t>
  </si>
  <si>
    <t>Sodium</t>
  </si>
  <si>
    <t>Sodium is needed for the functioning of muscles.</t>
  </si>
  <si>
    <t>Maintenance of normal muscle function</t>
  </si>
  <si>
    <t>Emblica officinalis (Indian Gooseberry)</t>
  </si>
  <si>
    <t>Softens the mucous membrane of throat</t>
  </si>
  <si>
    <t>Soluble dietary fibre</t>
  </si>
  <si>
    <t>Soluble dietary fibres as a part of the healthy diet could contribute to the maintenance of the health of heart and circulatory system.</t>
  </si>
  <si>
    <t>Bran</t>
  </si>
  <si>
    <t>Soodustab seedimist.
Clarification provided
Consumption of bran improves digestive function</t>
  </si>
  <si>
    <t>Armoracia rusticana</t>
  </si>
  <si>
    <t>Soothes the digestive tract/
/helps support the digestive system
/a source of mucilage which support the mucous membranes</t>
  </si>
  <si>
    <t>Soothes the stomach and gut</t>
  </si>
  <si>
    <t>Ascorbic acid</t>
  </si>
  <si>
    <t>Soothing for mouth and throat / Reliefs in case of tickle in the throat and pharynx / Soothing and pleasant effect on throat, pharynx and vocal cords</t>
  </si>
  <si>
    <t>Ascorbic acid, sodium salt</t>
  </si>
  <si>
    <t>&lt;em&gt;Ribes nigrum &lt;/em&gt;L.
(Common name: Blackcurrant)</t>
  </si>
  <si>
    <t>Soothing for mouth and throat / Reliefs in case of tickle in the throat and pharynx / Soothing and pleasant effect on throat, pharynx and vocal cords.</t>
  </si>
  <si>
    <t>Glycerol</t>
  </si>
  <si>
    <t>Soothing for mouth and throat.
Reliefs in case of tickle in the throat and pharynx.
Soothing and pleasant effect on throat, pharynx and vocal cords.</t>
  </si>
  <si>
    <t>Honey, including the antioxidants in honey</t>
  </si>
  <si>
    <t>Soothing for the throat</t>
  </si>
  <si>
    <t>Ananas tige</t>
  </si>
  <si>
    <t>Soulage les douleurs inflammatoires
Clarification provided
Shows anti-inflammatory properties/Helps reduce inflammatory reaction in joints and muscles/Helps maintain the flexibility and mobility of the joints</t>
  </si>
  <si>
    <t>Soulage les douleurs inflammatoires Action anti-inflammatoire
Clarification provided
Shows anti-inflammatory properties/Helps to manage anti-inflammatory responses in the body/helps to reduce inflammation in joints and muscles.</t>
  </si>
  <si>
    <t>Cartilage de requin</t>
  </si>
  <si>
    <t>Souplesse et mobilité des articulations - Bien-être des articulations</t>
  </si>
  <si>
    <t>Soutient la circulation
Aide à maîtriser le cholestérol
Bon pour le cholestérol
Clarification provided
Soutient la circulation Aide à maîtriser le cholestérol Bon pour le cholestérol</t>
  </si>
  <si>
    <t>Saumon</t>
  </si>
  <si>
    <t>Soutient la circulation Aide à maîtriser le cholestérol Harmonise les fonctions cardio-vasculaires</t>
  </si>
  <si>
    <t>Soutient la circulation.
Stimule la circulation.
Aide à maîtriser le cholestérol.
Harmonise les fonctions cardio-vasculaires.
Stimule la diminution des triglycérides.
Clarification provided
Helps to control blood levels of cholesterol and triglycerides 
Contributes to a healthy cholesterol, triglycerides levels and healthy blood vessels.
Contributes to a normal blood pressure.</t>
  </si>
  <si>
    <t>Oligomères
Procyanidoliques
(OPC) de raisin</t>
  </si>
  <si>
    <t>Soutient les performances visuelles Renforce les fonctions visuelles
Clarification provided
Grapeseeds extract improve visual adaptation to low luminance /participate to the visual performance/protect cornea/supports visual function.</t>
  </si>
  <si>
    <t>Soy
Glycine max</t>
  </si>
  <si>
    <t>Soy helps maintain well-being during menopause 
Soy can positively affect the well-being during menopause</t>
  </si>
  <si>
    <t>Soy protein</t>
  </si>
  <si>
    <t>Soy helps to control cholesterol. l. 25 g soy protein daily as part of a diet with few saturated fatty acids helps to maintain healthy cholesterol levels.</t>
  </si>
  <si>
    <t>Soya Isoflavones</t>
  </si>
  <si>
    <t>Soya isoflavones act as/are phyto-estrogens. Contains phytoestrogens Added goodness of soya isoflavones, which act as phytoestrogens. Added goodness of soya phytoestrogens Contains soya isoflavones, which act as phytoestrogens</t>
  </si>
  <si>
    <t>soyfoods (isoflavones)</t>
  </si>
  <si>
    <t>Soyfoods naturally contain antioxidants (isoflavones) which help the body to fight free radicals.</t>
  </si>
  <si>
    <t>Probiotics &amp; Prebiotics as contained in the probiotic formula ProbioStart: Bifidobacterium infantis (CNCM I-3424), Bifidobacterium bifidum (CNCM I-3426), Lactobacillus acidophilus (CNCM I-1722), Fructooligosaccharides.</t>
  </si>
  <si>
    <t>Specially formulated for infants and children to support healthy digestion and immunity.
For Pregnant and breastfeeding women to maintain healthy levels of the appropriate types of beneficial bacteria for child health
A unique probiotic &amp; prebiotic blend</t>
  </si>
  <si>
    <t>squalene idrocarburo</t>
  </si>
  <si>
    <t>Squalen, in the sebum of the skin acts as antioxidant and protects the skin from damages produced by UV rays</t>
  </si>
  <si>
    <t>Flaxseed oil</t>
  </si>
  <si>
    <t>Stabilises moods.</t>
  </si>
  <si>
    <t>Stearic acid</t>
  </si>
  <si>
    <t>Stearic acid helps to maintain a balanced blood cholesterol</t>
  </si>
  <si>
    <t>716, 1657</t>
  </si>
  <si>
    <t>Stimulates blood circulation</t>
  </si>
  <si>
    <t>L/methionine</t>
  </si>
  <si>
    <t>Stimulates hair growth. / Arrests hair loss and degradation</t>
  </si>
  <si>
    <t>Ganoderma lucidum-Mashroom-Reishi mushroom</t>
  </si>
  <si>
    <t>Stimulates the body in exhaustion</t>
  </si>
  <si>
    <t>“Physical well-being”</t>
  </si>
  <si>
    <t>Stimulates the catabolism of saturated lipids. / Contributes to body weight reducing. / Helpful in reducing the adipose level and prevents arteriosclerosis.</t>
  </si>
  <si>
    <t>D-Tagatose</t>
  </si>
  <si>
    <t>Stimulates the growth of beneficial bacteria in the gut</t>
  </si>
  <si>
    <t>Quinoa (Chenopodium quinoa)</t>
  </si>
  <si>
    <t>Stimulation of the hair bulb, favouring the growth of the hair</t>
  </si>
  <si>
    <t>Bacterial lysate</t>
  </si>
  <si>
    <t>Strenghtens the body's natural resistance/supports the immune function</t>
  </si>
  <si>
    <t>Strengthens /supports /assists human energy reserves Supports the building of muscle Supports the building of muscle improves physical performance</t>
  </si>
  <si>
    <t>Strengthens immunity</t>
  </si>
  <si>
    <t>Shark liver oil/alkylglycerol</t>
  </si>
  <si>
    <t>Strengthens skin defences</t>
  </si>
  <si>
    <t>“skin health”</t>
  </si>
  <si>
    <t>Strengthens the body’s defence system.
Increases immunity</t>
  </si>
  <si>
    <t>Strengthens the cardiovascular system, is necessary for blood formation</t>
  </si>
  <si>
    <t>Strengthens the digestive system.</t>
  </si>
  <si>
    <t>&amp;quot;digestive system&amp;quot;</t>
  </si>
  <si>
    <t>Strengthens the immune system of the body</t>
  </si>
  <si>
    <t>Strengthens the immune systen. Strengthens the body's natural defenses.
-Strengthens the body's natural defenses. Helps maintain the immune system, the body's natural defenses. Contains a high amount of naturally occurring antioxidants
-Antioxidants help protect you from radicals which cause cell damage/antioxidants help protect your cells, tissues and organs from oxidative damage
Antioxidants contribute to the total antioxidant capacity of the body and may help strengthen your body's defences. Helps protect your body's cells, tissues and organs.</t>
  </si>
  <si>
    <t>Strengthens the nervous system</t>
  </si>
  <si>
    <t>&lt;em&gt;Lactobacillus paracasei &lt;/em&gt; ssp. paracasei CRL-431 (=L. casei 431)and Lactobacillus acidophilus</t>
  </si>
  <si>
    <t>Strengthens/supports your body's natural defence
Strengthens/supports the immune system
Strengthens and protects from inside</t>
  </si>
  <si>
    <t>Soy + magnesium + calcium + zinc + manganese + copper + vitamin B6 + vitamin D + vitamin K</t>
  </si>
  <si>
    <t>Strong bones. The best for your bones. Good ageing. The soy flavones and mineral substances, calcium, magnesium, zinc, manganese and copper, together with vitamins B6, D and K protect the bones. Name or symbol included in the claim: Osteobalans®</t>
  </si>
  <si>
    <t>CLA or conjugated linoleic acid</t>
  </si>
  <si>
    <t>Strong plant antioxidant.
Antioxidant.</t>
  </si>
  <si>
    <t>Strong plant antioxidant. Protect cells from premature ageing.</t>
  </si>
  <si>
    <t>Sugar beet fibre helps to balance blood sugar levels.</t>
  </si>
  <si>
    <t>L-Cystine/;cysteine</t>
  </si>
  <si>
    <t>Sulfur-containing amino acids could contribute to the maintenance of the healthy structure of hair, nails and skin.;</t>
  </si>
  <si>
    <t>666, 1916</t>
  </si>
  <si>
    <t>Natural mineral water: Sulphates as Mg-, Na- salts:  MgSO4, Na2SO4</t>
  </si>
  <si>
    <t>Sulphates promote emptying of bowel.</t>
  </si>
  <si>
    <t>Superoxide dismutase (SOD)</t>
  </si>
  <si>
    <t>Superoxide dismutase has an antioxidant activity and may help to protect the body</t>
  </si>
  <si>
    <t>Supplementation helps improve exercise performance and cycling performance.
Helps reduce muscle fatigue.</t>
  </si>
  <si>
    <t>Supplementation helps improve exercise performance.
Helps reduce muscle fatigue.
Helps improve muscle work capacity.
Contributes to the increase of muscle buffering capacity, which is directly related to muscle carnosine stores.
Helps maintain optimal muscle pH during exercise.</t>
  </si>
  <si>
    <t>Supplementation with B-vitamins, iron, magnesium as well as vitamin C can reduce fatigue and tiredness in situations of inadequate micro-nutrient status</t>
  </si>
  <si>
    <t>Thiamin (B1)</t>
  </si>
  <si>
    <t>Supplementation with B-vitamins, iron, magnesium as well as vitamin C can reduce fatigue and tiredness in situations of inadequate micro-nutrient status.</t>
  </si>
  <si>
    <t>Chromium (III)</t>
  </si>
  <si>
    <t>Supplementing with HMB may help improve body composition
HMB supports maintenance of lean muscle mass
With proper diet and exercise, HMB can help support an increase in fat free mass.
HMB has been shown to increase lean muscle mass</t>
  </si>
  <si>
    <t>Support antioxidant status
Radicals associated with exercise</t>
  </si>
  <si>
    <t>Policosanol
[from sugarcane wax (Saccarum officinarum)]</t>
  </si>
  <si>
    <t>Support for Healthy Blood Lipid Levels/ Natural Blood Lipid Support/ Policosanol supports healthy lipid metabolism/ Policosanol may promote LDL binding, uptake, and degradation/ Policosanol may help maintain healthy blood pressure levels already within normal range</t>
  </si>
  <si>
    <t>Support of (HepB) vaccine response/Helps respiratory comfort in asthma</t>
  </si>
  <si>
    <t>contribution to immune defences by stimulation of production of protective antibodies in response to vaccination</t>
  </si>
  <si>
    <t>687, 1519</t>
  </si>
  <si>
    <t>Phosphatidyl serine</t>
  </si>
  <si>
    <t>Support of cognitive functions in young people
Contributes to the maintenance of cognitive functions with aging
Supports memory and brain performance in aging adults</t>
  </si>
  <si>
    <t>Support of cognitive functions in young people
Contributes to the maintenance of cognitive functions with aging
Supports memory and brain performance in aging adults
Plays an important role in healthy nerve function through the central nervous system including the brain
Contributes to the resistance against stress
Helps concentration and mental performance in cases of stress.</t>
  </si>
  <si>
    <t>Apium graveolens</t>
  </si>
  <si>
    <t>Support of normal bladder function</t>
  </si>
  <si>
    <t>Support of normal blood circulation</t>
  </si>
  <si>
    <t>Black currant (&lt;em&gt;Ribes nigrum &lt;/em&gt;L.)</t>
  </si>
  <si>
    <t>Support of venous circulation -
Helps to reduce the feeling of tired and heavy legs -
Helps to maintain healthy leg-vein functions -
Promotes circulatory well-being -
Favourable influence on the blood circulation -
For legs relief and to favour comfort</t>
  </si>
  <si>
    <t>Support the healthy metabolism of genes in organism.</t>
  </si>
  <si>
    <t>Regeneration of genes, regeneration of gene transcription and the influence to activity NF-kapa B</t>
  </si>
  <si>
    <t>Vitamin E acetate (D,L-alpha tocopherol acetate)</t>
  </si>
  <si>
    <t>Support the microcirculation and the oxygenation of the scalp.</t>
  </si>
  <si>
    <t>maintenance of a normal scalp</t>
  </si>
  <si>
    <t>A combination of the probiotics:  &lt;em&gt;Lactobacillus casei&lt;/em&gt; F19, &lt;em&gt;Lactobacillus plantarum&lt;/em&gt; 2592, Leuconostoc mesenteroides 77:1, Pediococcus pentosaceus 16:1</t>
  </si>
  <si>
    <t>Support your natural defence.
Helps your body’s natural defence. 
Supports the immune system.
Contains the probiotics  Lactobacillus casei F19, Lactobacillus plantarum 2592, Leuconostoc mesenteroides 77:1, Pediococcus pentosaceus 16:1</t>
  </si>
  <si>
    <t>Beta carota (carrot juice, lactic acid fermented)</t>
  </si>
  <si>
    <t>Supports a healthy digestion</t>
  </si>
  <si>
    <t>Beta vulgaris (red beet juice, lactic acid fermented)</t>
  </si>
  <si>
    <t>Supports a healthy intestinal and colon flora</t>
  </si>
  <si>
    <t>“Intestinal flora”</t>
  </si>
  <si>
    <t>Lactobacillus parcasei 02A        (DSM 13432)</t>
  </si>
  <si>
    <t>Supports a healthy intestinal flora</t>
  </si>
  <si>
    <t>&lt;em&gt;Lactobacillus plantarum&lt;/em&gt; 299 (DSM 6595, 67B)</t>
  </si>
  <si>
    <t>&lt;em&gt;Lactobacillus rhamnosus&lt;/em&gt; 271 (DSM 6594)</t>
  </si>
  <si>
    <t>Supports a healthy oral flora</t>
  </si>
  <si>
    <t>Astaxanthin from Haematococcus pluvialis</t>
  </si>
  <si>
    <t>Supports anti-aging through cellular health. Supports a healthy response to physiologic al stress. Supports healthy immune function. Protects DNA.</t>
  </si>
  <si>
    <t>Supports anti-aging through cellular health. Supports a healthy response to physiological stress. Supports healthy immune function. Protects DNA.</t>
  </si>
  <si>
    <t>Supports anti-aging through cellular health. Supports increased energylevels. Helps control excessive free radicals in the body. Supports ahealthy response to oxidative stress. Protects DNA from free radicals.</t>
  </si>
  <si>
    <t>Aegle marmelos UNRIPE FRUIT</t>
  </si>
  <si>
    <t>Supports digestion and metabolism of carbohydrates and lipids</t>
  </si>
  <si>
    <t>Supports energy production -is needed/important for energy production in the cell -plays an important role in the ATP production to maintain healthy condition -is needed/important for the energy metabolism and the transformation of food into physiological</t>
  </si>
  <si>
    <t>Supports eye function</t>
  </si>
  <si>
    <t>Supports healthy cholesterol levels. Maintains low C reactive protein levels</t>
  </si>
  <si>
    <t>maintenance of blood cholesterol concentrations and maintenance of low plasma concentrations of C-reactive protein</t>
  </si>
  <si>
    <t>Combination of millet extract + L-cystine + vitamin B5 (calcium panthothenate)</t>
  </si>
  <si>
    <t>Supports healthy hair growth from within.
Supports the growth of healthy hair &amp; nails.
Supports metabolism of the hair roots.</t>
  </si>
  <si>
    <t>Supports heart function and blood quality. Contributes to normal cholesterol. Contributes to the health of the cardiovascular system</t>
  </si>
  <si>
    <t>Soy proteins</t>
  </si>
  <si>
    <t>Supports in weight loss programs.
Contributes to body weight control.
Helps to loose fat mass without losing lean mass.
Contributes to weight loss without losing muscle mass.
Helps in fat mass loss while preserving lean mass</t>
  </si>
  <si>
    <t>Supports intestinal comfort.
Supports the functioning of the digestive system.</t>
  </si>
  <si>
    <t>644, 1742</t>
  </si>
  <si>
    <t>Shark cartilage + greenshell mussel</t>
  </si>
  <si>
    <t>Supports joint functioning.
For joint health.
Supports joint well-being</t>
  </si>
  <si>
    <t>Supports joint health. Supports Healthy Tendons. Supports Healthy Carpal Tunnel. Supports joint function after heavy exercise</t>
  </si>
  <si>
    <t>Supports joint health. Supports Healthy Tendons. Supports Healthy Carpal Tunnel. Supports joint function after heavy exercise.</t>
  </si>
  <si>
    <t>Sodium Hyaluronate</t>
  </si>
  <si>
    <t>Supports joint mobility.</t>
  </si>
  <si>
    <t>amino acid phenylalanine (found naturally in the breast milk of mammals and manufactured for food and drink products) phenylalanine</t>
  </si>
  <si>
    <t>Supports memory</t>
  </si>
  <si>
    <t>improvement of memory</t>
  </si>
  <si>
    <t>Supports mental function. Helps maintain freedom from pain in the head. Improves the body's resistance to stress. Helps the body to deal with stress</t>
  </si>
  <si>
    <t>relief from stress-induced headache</t>
  </si>
  <si>
    <t>Supports natural/body defence</t>
  </si>
  <si>
    <t>immune system</t>
  </si>
  <si>
    <t>Coenzyme Q10 (Ubiquinone); Normal cardiovascular function</t>
  </si>
  <si>
    <t>Supports normal blood pressure Contributes to a normal blood pressure</t>
  </si>
  <si>
    <t>Supports normal immune function
/supports body own defence mechanisms</t>
  </si>
  <si>
    <t>Supports oral health.
Maintains health of teeth and gums</t>
  </si>
  <si>
    <t>Papaya</t>
  </si>
  <si>
    <t>Supports pancreas activity and protein break-up.
Papaya breaks down proteins and relieves after a heavy meal and when traveling in areas with different food hygiene.
The papain enzymes in papaya break down proteins and activates digestive enzymes.</t>
  </si>
  <si>
    <t>Supports skin structure during sun exposure.
Supports healthy skin.</t>
  </si>
  <si>
    <t>Supports the ability to concentrate.
Supports learning abilities.
EPA helps to calm down.
EPA offers rest for mind and body.</t>
  </si>
  <si>
    <t>calming</t>
  </si>
  <si>
    <t>Beta-glucan + olive leaf extract</t>
  </si>
  <si>
    <t>Supports the body’s own defence mechanism / immunity
Maintains natural defence mechanism / immunity
Helps strengthen natural immunity</t>
  </si>
  <si>
    <t>Lactobacilus acidophilus, &lt;em&gt;Lactobacillus paracasei &lt;/em&gt;, &lt;em&gt;Lactobacillus rhamnosus&lt;/em&gt; and Bifidobacterium lactis lactic acid bacteria</t>
  </si>
  <si>
    <t>Supports the body’s own defence mechanism /immunity
Maintains natural defence mechanism /immunity
Helps strengthen natural immunity
Probiotic</t>
  </si>
  <si>
    <t>Green coffea (Coffea arabica L.)</t>
  </si>
  <si>
    <t>Supports the detoxification function. Supports kidney and liver functions. May help the detoxification process. Promotes urinary elimination.</t>
  </si>
  <si>
    <t>Supports the digestion and metabolism of sugars. Helps to maintain normal blood glucose level.</t>
  </si>
  <si>
    <t>Asparagus officinalis</t>
  </si>
  <si>
    <t>Supports the excretory function of the kidneys /contributes to urinary flow</t>
  </si>
  <si>
    <t>Supports the eyes. Visual acuity support. Provides antioxidant support to the retina.</t>
  </si>
  <si>
    <t>maintenance of visual acuity</t>
  </si>
  <si>
    <t>Shark cartilage, powder and extract</t>
  </si>
  <si>
    <t>Supports the immune response</t>
  </si>
  <si>
    <t>Supports the immune system</t>
  </si>
  <si>
    <t>Supports the immune system
-is an important nutrient for those cells requiring rapid renewal such as immune cells (e.g. lymphocytes)
-is an important fuel for rapidly dividing cells, including those of the immune system
-supplementation contributes to immune function
-contributes to the immune response to exercise</t>
  </si>
  <si>
    <t>stimulating immunological responses</t>
  </si>
  <si>
    <t>Supports the immune system and the body’s defence</t>
  </si>
  <si>
    <t>Supports the immune system and the body’s defence (antioxidant).</t>
  </si>
  <si>
    <t>Supports the immune system is a vital nutrient for those cells requiring rapid renewal such as immune cells (e.g. lymphocytes) is an essential fuel for rapidly dividing cells, including those of the immune system supplementation contributes to immune function contributes to the immune response to the exercise.</t>
  </si>
  <si>
    <t>immune health</t>
  </si>
  <si>
    <t>Supports the immune system, contains natural antioxidants as betalaine and betaine</t>
  </si>
  <si>
    <t>Supports the immune system, supports the natural antioxidant system in the body</t>
  </si>
  <si>
    <t>Borago officinalis (Common Name : Borage)</t>
  </si>
  <si>
    <t>Supports the integrity and the fluidity of the cell membrane.
Plays an active role in the natural skin rejuvenation.
Maintains its suppleness and elasticity/improves cutaneous barrier function in the elderly people/helps maintain transepidermal water balance</t>
  </si>
  <si>
    <t>Pure salmon oil 500 mg. D alpha tocopherol10 mg.-cps</t>
  </si>
  <si>
    <t>Supports the normal level of blood cholesterol.</t>
  </si>
  <si>
    <t>Glucosamin 500 mg, chondroitin 440 mg, vit. PP 6 mg, Sodium selenit 4,8 mg.cps</t>
  </si>
  <si>
    <t>Supports the normal synthesis of the conjunctive tissue of joints.</t>
  </si>
  <si>
    <t>Supports the reproductive and urinary systems</t>
  </si>
  <si>
    <t>&lt;em&gt;Lactobacillus plantarum&lt;/em&gt; HEAL 9 (DSM 15312 = 39D)</t>
  </si>
  <si>
    <t>Supports your natural / body defence
Helps to maintain a normal vaginal flora
Supports a healthy intestinal flora</t>
  </si>
  <si>
    <t>&lt;em&gt;Lactobacillus paracasei &lt;/em&gt; 8700:2 (DSM 13434, 240HI)</t>
  </si>
  <si>
    <t>Supports your natural / body defence Supports a healthy intestinal flora</t>
  </si>
  <si>
    <t>Supports your natural/body defence</t>
  </si>
  <si>
    <t>&amp;quot;Immune system&amp;quot;</t>
  </si>
  <si>
    <t>Lactobacillus acidophilus LA-
5®</t>
  </si>
  <si>
    <t>Supports/promotes a healthy vaginal microflora
Supports/promotes vaginal health</t>
  </si>
  <si>
    <t>Methylsulfonylmethane (MSM)
in combination with glucosamine HCl</t>
  </si>
  <si>
    <t>Synergistic combination for joint maintenance</t>
  </si>
  <si>
    <t>Taken after resistance exercise, whey protein supports muscle growth</t>
  </si>
  <si>
    <t>The Hyaluronic Acid in Schiff® Move Free® helps lubricate and support joints.</t>
  </si>
  <si>
    <t>Bilberry and anthocyanins from blackcurrant</t>
  </si>
  <si>
    <t>The anthocyanins from bilberry and mountain blackcurrant are good for the eyes (improve adaptation to the dark and relieve eye tiredness caused by computer terminal work).</t>
  </si>
  <si>
    <t>B-caroten</t>
  </si>
  <si>
    <t>The antioxidant action of beta-caroten helps to neutralize free radicals and counteracts cellular ageing.
Beta-caroten is involved in body tissue protection from UV rays damage.</t>
  </si>
  <si>
    <t>xanthohumol</t>
  </si>
  <si>
    <t>The antioxidative properties of Xanthohumol strengthen body cells in fighting oxidation induced aging</t>
  </si>
  <si>
    <t>The composition of the Food packs means you wont be starving – once you're in ketosis your physical hunger is suppressed.
With such formula food, clients experience little, if any hunger – as after around 3-4 days the body goes into a state of ketosis.</t>
  </si>
  <si>
    <t>reduction in the sense of hunger</t>
  </si>
  <si>
    <t>Berry seed oils (supercritical carbon dioxide extract)</t>
  </si>
  <si>
    <t>The essential fatty acids in berry seed oils balance fatty acid metabolism in the body.
Berry seed oils support the health of the cardiovascular system.</t>
  </si>
  <si>
    <t>Nutrim® Oat Bran</t>
  </si>
  <si>
    <t>The inclusion of 3 grams oat beta glucan soluble fiber per day from Nutrim® Oat Bran, as part of a diet low in saturated fat and a healthy lifestyle, can help maintain healthy blood glucose levels. Oat beta glucan soluble fiber from Nutrim® Oat Bran, as part of a diet low in saturated fat and a healthy lifestyle, can help maintain healthy blood glucose levels.</t>
  </si>
  <si>
    <t>BarleyTrim™ Barley Bran</t>
  </si>
  <si>
    <t>The inclusion of 3 grams of barley beta glucan soluble fiber from BarleyTrim® Barley Bran, as a part of a diet low in saturated fat and a healthy lifestyle, can help maintain healthy blood glucose levels Barley beta glucan soluble fiber from BarleyTrim™ helps maintain healthy blood cholesterol levels.</t>
  </si>
  <si>
    <t>Cheese-like product containing rapeseed oil /MUFA, PUFA</t>
  </si>
  <si>
    <t>The product’s fat composition complies with nutritional recommendations and helps to control cholesterol.</t>
  </si>
  <si>
    <t>Glucose and fructose</t>
  </si>
  <si>
    <t>The ratio of 2:1 of glucose and fructose sources help deliver more energy to muscles.
Delivers even longer lasting energy.
Faster energy delivery compared with glucose.
Delivers more sustained energy to muscles.
Enahnced carbohydrate delivery, availability and utilisation.</t>
  </si>
  <si>
    <t>Single and oligomeric flavan-3-ols.</t>
  </si>
  <si>
    <t>This Food Component has significant antioxidant activity and helps the skin maintain normal functions under UV-induced stress</t>
  </si>
  <si>
    <t>This Food Component keeps blood vessels healthy by helping them maintain normal structure, elasticity and permeability, especially in legs and eyes.</t>
  </si>
  <si>
    <t>Single and
oligomeric
flavan-3-ols.</t>
  </si>
  <si>
    <t>This Food Component scavenges free radicals and has significant antioxidant activity.</t>
  </si>
  <si>
    <t>The food component is a mix of linoleic acid and gamma-linolenic acid.</t>
  </si>
  <si>
    <t>This fatty acids mix * improves tear quantity
This fatty acids mix * contributes to ocular comfort/visual comfort
This fatty acids mix * improves lachrymal functions
This fatty acids mix * decreases ocular dryness * linoleic acid and gamma-linolenic acid</t>
  </si>
  <si>
    <t>reduction of ocular dryness</t>
  </si>
  <si>
    <t>Through balanced diets helps the control of lipidic metabolism (cholesterol and triglycerides). Natural source maintaining the physiological fats balance in blood.</t>
  </si>
  <si>
    <t>Amino acids</t>
  </si>
  <si>
    <t>To assist in the repair and recovery of muscle tissue following strenuous exercise.
Helps muscle maintenance and recovery following exercise.</t>
  </si>
  <si>
    <t>Omega-3 fatty acids (incl. DHA)</t>
  </si>
  <si>
    <t>To protect the cardiovascular system/It promotes heart health To support the fat metabolism</t>
  </si>
  <si>
    <t>To support the body's defense system. To support immnue system. To enhance organism resistance.</t>
  </si>
  <si>
    <t>Lycopenes from tomato pulp and sauces</t>
  </si>
  <si>
    <t>Tomato is as almost unique as a source of a specific carotene named: Lycopene; Therefore use it always is any conditions for its nutritional qualities</t>
  </si>
  <si>
    <t>Tomato juice</t>
  </si>
  <si>
    <t>Tomato juice has a positive Influence on blood sugar level</t>
  </si>
  <si>
    <t>Tonifie et revitalise l'organisme
Entretien l'énergie et le tonus
A utiliser en cas de fatigue passagère
Soutient le système de défense</t>
  </si>
  <si>
    <t>Polyphenols derived from red wine</t>
  </si>
  <si>
    <t>Total red wine polyphenols help vascular functions that contribute to a healthy cardiovascular system.</t>
  </si>
  <si>
    <t>1641, 1642</t>
  </si>
  <si>
    <t>Traditionally used to contribute to good digestive comfort
Usually known for its contribution to good digestive</t>
  </si>
  <si>
    <t>reduction of bloating</t>
  </si>
  <si>
    <t>Armorica rusticana - common name : Horseradish</t>
  </si>
  <si>
    <t>Traditionally used to enhance the renal elimination of water. Traditionally used to facilitate the elimination functions of the organism. Used to enhance the renal elimination of water. Used to facilitate the elimination functions of the organism. Used for the drainage of the organism. Diuretic effect. Stimulates the elimination function of the organism. Contributes to the functionary of the urinary tract.</t>
  </si>
  <si>
    <t>improvement of diuretic function</t>
  </si>
  <si>
    <t>Probiotics as contained in the probiotic formula Travla: Saccharomyces boulardii, Lactobacillus acidophilus (CNCM I-1722), &lt;em&gt;Lactobacillus rhamnosus&lt;/em&gt; (CNCM I-1720), &lt;em&gt;Bifidobacterium longum&lt;/em&gt; (CNCM I-3470)</t>
  </si>
  <si>
    <t>Travla probiotic maintains digestive health and immunity when eating and drinking abroad.
Travla probiotic helps prevent digestive upsets caused by pathogenic organisms when travelling abroad</t>
  </si>
  <si>
    <t>Tyrosine helps maintain mental focus and performance during exposure to environmentally adverse conditions
Tyrosine limits mental fatigue during exposure to environmentally adverse conditions.</t>
  </si>
  <si>
    <t>Whole grain, whole grain flour</t>
  </si>
  <si>
    <t>Täisteratoodete tarbimine reguleerib vere kolesteroolitaset.
Clarifications provided
Consuming whole grain products regulates blood cholesterol level.</t>
  </si>
  <si>
    <t>Täisteratoodete tarbimine soodustab seedimist.Täisteratoodete tarbimine aitab soodustada seedimist.</t>
  </si>
  <si>
    <t>Täisteratoodete tarbimine suurendab küllastustunnet ehk täiskõhutunnet. Täisteratoodete tarbimine pikendab küllastustunde ehk täiskõhutunde säilimist.
Clarifications provided
Consuming whole grain products increases satiety. Consuming whole grain products prolongs the feeling of satiety.</t>
  </si>
  <si>
    <t>Täisteratooteid iseloomustab madal glükeemiline indeks.
Clarifications provided
Whole grain products are characterised by low glycaemic index</t>
  </si>
  <si>
    <t>Used to enhance the renal elimination of water. Used to facilitate the elimination functions of the organism. Used for the drainage of the organism. Stimulates the elimination function of the organism. Contributes to the functionary of the urinary tract.</t>
  </si>
  <si>
    <t>Useful for normal prostate function.</t>
  </si>
  <si>
    <t>Brewer's yeast (Saccharomyces cerevisiae)</t>
  </si>
  <si>
    <t>Useful in case of fragile nails.
Helps to support the hair's vitality.
Helps to Improve the structure and appearance of hair and nails.
Helps to support hair and nails health.</t>
  </si>
  <si>
    <t>Radis noir: Raphanus niger (Black radish)</t>
  </si>
  <si>
    <t>Usually recognized for helping digestion.
Usually recognized for helping transit</t>
  </si>
  <si>
    <t>Lecithine de soja: soy lecithin</t>
  </si>
  <si>
    <t>Usually recognized to act in case of hypercholesterolemia;
Usually recognized to help rate cholesterol stabilization.</t>
  </si>
  <si>
    <t>Spermidina 3HCL[4]</t>
  </si>
  <si>
    <t>Utile per il trofismo (nutriemento e benessere) dei capelli, nelle varie fasi del loro ciclo di vita). E’ di stimolo per la proliferazione delle cellule del bulbo pilifero, favorendo la fase di crescita dei capelli (anagen) e contrastandone la caduta.
Clarification provided
Useful for the hair health and nutrition during life cycle. Stimulates the cell proliferation at hair bulb improving the growth phase (anagen) against hair loss.</t>
  </si>
  <si>
    <t>VLCD/low carbohydrate diets helps to the maintenance of normal blood lipid profile</t>
  </si>
  <si>
    <t>VitaGranate® Pomegranate Extract 40% Ellagic Acid</t>
  </si>
  <si>
    <t>VitaGranate® Pomegranate Extract is an excellent source of pomegranate polyphenols, compounds that have been associated with the maintenance of cardiovascular health.</t>
  </si>
  <si>
    <t>Vitamin A aids healthy bone and teeth growth.</t>
  </si>
  <si>
    <t>Vitamin A protects against free-radical-induced muscle damage.</t>
  </si>
  <si>
    <t>Vitamin C, E, A, D, B6, B12 folic acid, Selenium, Zinc, Copper and Iron are important for the immune system/natural defences</t>
  </si>
  <si>
    <t>Vitamin D is needed for the normal / proper function of the thyroid. Vitamin D is needed for the proper regulation of blood calcium levels.</t>
  </si>
  <si>
    <t>vit D3</t>
  </si>
  <si>
    <t>Vitamin D3 has long been known to aid in calcium absorption, but new research shows that D3 also plays a role in cardiovascular function and supports healthy inflammatory response Vitamin D3 has long been known to aid in calcium absorption, but new resea</t>
  </si>
  <si>
    <t>Normal cardiovascular function</t>
  </si>
  <si>
    <t>Vitamin E is an antioxidant that protects the body's cells.</t>
  </si>
  <si>
    <t>Vitamin K1 + K2</t>
  </si>
  <si>
    <t>Vitamin K1 and K2 supports a healthy heart Vitamin K1 and K2 stimulates blood clotting.</t>
  </si>
  <si>
    <t>Q10 with Sea Buckthorn Oil, Q 10, Hippophae oleum, Q 10 , Hippophae oleum</t>
  </si>
  <si>
    <t>Vitaminising / Has antioxidant properties and helps protect you from radicals which cause cell damage / Physical endurance, mental performance / Helps to protect heart health / Supports digestive and hepatic health/ Immune system health / Contributes to the resistance against stress.</t>
  </si>
  <si>
    <t>All vitamins and minerals</t>
  </si>
  <si>
    <t>Vitamins and minerals are essential to sutstain physical and mental vitality while ageing</t>
  </si>
  <si>
    <t>“multivitamin supplementation to sustain vitality while aging” and “development”</t>
  </si>
  <si>
    <t>WGP beta-glucan;(WGP® (1,3)-b-D-glucan);(from Saccharomy-ces cerevisiae)</t>
  </si>
  <si>
    <t>WGP beta-glucan contributes to the normal function of the immune system. WGP beta-glucan naturally contributes to adequate immune responses. The daily dietary supplementation with WGP beta-glucan promotes the normal function of the immune system. WPG beta-glucan enhances the production and activity of the macrophages and neutrophiles. Thus, it plays an important role in the adequate function of the immune system. WGP beta-glucan contributes to maitain the normal function of upper respiratoy tract.</t>
  </si>
  <si>
    <t>Walnuts contain a well-balanced ratio of unsaturated fatty acids which helps maintaining a healthy heart.</t>
  </si>
  <si>
    <t>Walnuts support cardiovascular health.</t>
  </si>
  <si>
    <t>Water- soluble dietary fibre</t>
  </si>
  <si>
    <t>Water-soluble dietary fibres as a part of the healthy diet support the maintenance of normal blood cholesterol level.</t>
  </si>
  <si>
    <t>Water-soluble vitamins, calcium, magnesium and zinc are essential for mental function and performance
In situations of inadequate micronutrient status, supplementation with water-soluble vitamins, minerals and zinc can sustain mental performance (e.g. concentration, learning, memory, reasoning).</t>
  </si>
  <si>
    <t>Aspartame sucrose substitute</t>
  </si>
  <si>
    <t>Weight control /management is helped by using foods and beverages sweetened with Aspartame in place of foods and beverages sweetened with sugar.</t>
  </si>
  <si>
    <t>Wheat dextrin helps to improve the absorption of calcium and magnesium; two minerals that are essential for healthy muscles and bones.
Wheat dextrin improves magnesium and calcium absorption and retention.
Wheat dextrin helps increase the absorption and retention of certain vital nutrients and promotes overall good health.</t>
  </si>
  <si>
    <t>increase in magnesium and/or calcium retention</t>
  </si>
  <si>
    <t>846, 3097</t>
  </si>
  <si>
    <t>Wheat dextrin is fermented in the gut leading to the production of the beneficial SCFA.
Wheat dextrin helps promote colon health.
Wheat dextrin nourishes the digestive tract, where 70% of immune function occurs.
Wheat dextrin stimulates the microflora to restore and maintain digestive system's healthy balance.
Wheat dextrin stimulates the microflora (prebiotic effect).</t>
  </si>
  <si>
    <t>short chain fatty acid (SCFA) production in the bowel</t>
  </si>
  <si>
    <t>When a child is recovering from illness, or has a loss of appetite, Pharmaton Kiddi provides important vitamins, minerals. These are important for developing and supporting proper immune system functions.</t>
  </si>
  <si>
    <t>Standardised Potato Extract</t>
  </si>
  <si>
    <t>When taken before a meal, supports the body's natural satiety response
naturally supports feelings of fullness after a meal
helps manage appetite and hunger
promotes feelings of fullness and satiety
satiety aid
helps to feel full sooner</t>
  </si>
  <si>
    <t>Whey protein enhances mood and mental well-being</t>
  </si>
  <si>
    <t>Whey protein essential amino acids aid muscle maintenance and growth</t>
  </si>
  <si>
    <t>Whey protein helps athletes maintain a healthy immune system by increasing the levels of glutathione in the body. Glutathione is an antioxidant required for a healthy immune system and exercise and resistance training may reduce glutathione levels.</t>
  </si>
  <si>
    <t>Whey protein Hydrolysate</t>
  </si>
  <si>
    <t>Whey protein hydrolysate enhances muscle recovery.
Glutamine-rich whey protein enhances muscle recovery.</t>
  </si>
  <si>
    <t>Whey protein improves cognitive performance</t>
  </si>
  <si>
    <t>Whey protein provides fast delivery of muscle-building amino acids after training to aid recovery and support muscle growth.
Whey protein is a soluble, easy to digest protein and is efficiently absorbed into the body.It’s often referred to as a “fast” protein for its ability to quickly provide nourishment to muscles.</t>
  </si>
  <si>
    <t>With powerful antioxidant properties.</t>
  </si>
  <si>
    <t>Without enough zinc in your diet, muscular performance will be impaired</t>
  </si>
  <si>
    <t>muscle function</t>
  </si>
  <si>
    <t>Xanthohumol protects body cells from harmful free radicals which damage cells, protects them from oxidation induced cell stress and reinforces cell protection.</t>
  </si>
  <si>
    <t>3168, 3176</t>
  </si>
  <si>
    <t>Xylitol</t>
  </si>
  <si>
    <t>Xylitol helps reduce plaque formation
Xylitol helps neutralize plaque acids
Xylitol helps protect teeth against the formation of plaque</t>
  </si>
  <si>
    <t>Xylitol-sweetened chewing gum</t>
  </si>
  <si>
    <t>Xylitol is good for the health of ears.
Maintains good health of the ears.</t>
  </si>
  <si>
    <t>Defence against pathogens in the middle ear</t>
  </si>
  <si>
    <t>561, 1180</t>
  </si>
  <si>
    <t>Brassicaceae (Cruciferae) (nazwa powszechnie stosowana: rodzina ro?lin kapustowatych (krzy?owych))</t>
  </si>
  <si>
    <t>Zawiera antyoksydanty (przeciwutleniacze)/ ?ród?o antyoksydantów (przeciwutleniaczy)/ z antyoksydantami (przeciwutleniaczami)/ szczególnie bogate w sk?adniki chroni?ce komórki oraz DNA przed uszkodzeniem oksydacyjnym/ szczególnie bogate w sk?adniki pomagaj?ce w eliminowaniu substancji niekorzystnych z organizmu
Clarification provided
Contains antioxidants/ source of antioxidants/ with antioxidants/ Are particularly rich in protective compounds that protect cells and DNA from oxidative damage/ are particularly rich in compounds that help our body to eliminate toxic substances.</t>
  </si>
  <si>
    <t>Zinc contributes to a healthy cardiovascular system</t>
  </si>
  <si>
    <t>Zinc for a healthy prostate
Zinc helps to maintain a healthy prostate</t>
  </si>
  <si>
    <t>Zinc promotes joint health
Zinc helps support the function of the joints</t>
  </si>
  <si>
    <t>–Papayafruchtfleisch (CARICOL®)–ballaststoffreiche Fruchtzubereitung, hergestellt aus dem Fruchtfleisch baumgereifter Papayafrüchte nach einem international patentierten Verfahren (PCT/IB2003/005476).––CARICOL® ist eine international geschützte Marke (820</t>
  </si>
  <si>
    <t>Zur natürlichen Unterstützung und Regulierung der Verdauung, insbesondere bei der Neigung zu Blähungen, Sodbrennen, hartem oder ungeformtem Stuhl.
Verbessert die Verdauung.
Clarification provided
Naturally supports and regulates the digestive system, especially relating to excessive flatulence or gas, or a tendency towards loose stool, constipation or heart burn.
Improves the digestion.</t>
  </si>
  <si>
    <t>Nüsse -  Erdnüsse, Haselnüsse, Pekanüsse, Walnüsse und Pistazien,; KEINE Paranüsse, Macadamianüsse und Cashewkerne</t>
  </si>
  <si>
    <t>[In German:] Der Verzehr von 30g Nüssen pro Tag im Rahmen einer ausgewogenen Ernährung kann zum Gewichtsverlust und zur Erhaltung des Gewichts beitragen.</t>
  </si>
  <si>
    <t>Sauerkraut Saft (milchsauer vergorener Weißkohl (Brassica oleracea var. capitata)</t>
  </si>
  <si>
    <t>[In German:] Sauerkrautsaft regt die Verdauung an.
Clarification provided
Helps to support the digestion / contributes to the normal function of intestinal tract / functioning of the stomach / sauerkaut juice activate the eupepsia.</t>
  </si>
  <si>
    <t>Stutenmilch, naturbelassen</t>
  </si>
  <si>
    <t>[In German:] Stutenmilch kann die Anzahl an Bifidusbakterien im Darm erhöhen.
Clarification provided
Mare’s milk is able to increase the number of intestinal bifidus bacteria</t>
  </si>
  <si>
    <t>natürliches Mineralwasser</t>
  </si>
  <si>
    <t>[In German:] trägt zur sichtbaren Verbesserung der Hautoberflächenstruktur bei.
Clarification provided
Contributes to visible improvement of the skin surface structure.</t>
  </si>
  <si>
    <t>Mineralwasser/
Natriumchlorid</t>
  </si>
  <si>
    <t>[In German:] zur Anregung des Appetits.
Clarification provided
To stimulate the appetite.</t>
  </si>
  <si>
    <t>[In German] Wichtig für Blutfließeigenschaften.
Clarification provided
Important for blood flow parameters.</t>
  </si>
  <si>
    <t>maintenance of normal blood circulation</t>
  </si>
  <si>
    <t>Lactobacillus LA-5</t>
  </si>
  <si>
    <t>[In german : ]  Begünstigt die Darmflora</t>
  </si>
  <si>
    <t>[In german : ] Calcium ist wichtig zur Unterstützung des Stoffwechsels
Clarification provided
Calcium supports the regulation of the acid base balance</t>
  </si>
  <si>
    <t>maintenance of normal acid-base balance</t>
  </si>
  <si>
    <t>Gemüse / Rote Beete / Kalium</t>
  </si>
  <si>
    <t>[In german : ] Kalium ist an der Aktivierung einiger Enzyme und dem Aufbau von körpereigenem Eiweiß beteiligt. Clarification provided potassium is involved in activation processes of several enzymes as well as in formation of protein produced naturally in the body</t>
  </si>
  <si>
    <t>contribution to normal protein metabolism</t>
  </si>
  <si>
    <t>Kalium</t>
  </si>
  <si>
    <t>[In german : ] Kalium ist wichtig zur Unterstützung des Stoffwechsels
Clarification provided
potassium supports the regulation of the acid base balance (within several metabolic processes)</t>
  </si>
  <si>
    <t>[In german : ] Wichtig für den Blutfluss der Gefäße
Clarification provided
Important for vascular blood flow</t>
  </si>
  <si>
    <t>Maintenance of normal blood flow</t>
  </si>
  <si>
    <t>Essentielle Fettsäuren (Omega 6 und Omega 3) in Nußöl</t>
  </si>
  <si>
    <t>[In german : ] für einen ausbalancierten Fettstoffwechsel.
Clarification provided
Equilibrated lipometabolism:
Omega 3 fatty acids help to control / regulate blood lipids / lipid profile contributing to a healthy vascular system.</t>
  </si>
  <si>
    <t>Mineralwasser/Natrium-
Hydrogencarbonat</t>
  </si>
  <si>
    <t>[In german : ] gut für den Blutdruck
Clarification provided
supports regulation of blood pressure</t>
  </si>
  <si>
    <t>Standardisierter Kartoffelextrakt</t>
  </si>
  <si>
    <t>[In german : ] hilft Ihnen, kontrolliert und nicht zwischen den Mahlzeiten zu essen
Clarification provided
helps not to eat between meals</t>
  </si>
  <si>
    <t>Mineralwasser/ Hydrogencarbonat (Bicarbonat)</t>
  </si>
  <si>
    <t>[In german : ] ist zusammen mit Calcium für eine gute Knochendichte notwendig
Clarification provided:
Hydrogencarbonate from mineral water cares together with calcium for adequate bone density significantly</t>
  </si>
  <si>
    <t>Mineralwasser/Hydrogencarbonat
(Bicarbonat)</t>
  </si>
  <si>
    <t>[In german : ] kann die Muskelermüdung beim Ausdauersport verzögern
Clarification provided
can delay tiring of muscles in endurance sports</t>
  </si>
  <si>
    <t>Mineralwasser/
Kohlensäure</t>
  </si>
  <si>
    <t>[In german : ] regt die Verdauung an
Clarification provided 
stimulates digestion</t>
  </si>
  <si>
    <t>Arginin</t>
  </si>
  <si>
    <t>[In german : ] stärkt die Darmmucosa.
Clarification provided
Strengthens the gut mucosa.</t>
  </si>
  <si>
    <t>“Function of the intestinal tract”</t>
  </si>
  <si>
    <t>Mineralwasser/ Kieselsäure (Silizium)</t>
  </si>
  <si>
    <t>[In german : ] stärkt/festigt das Bindegewebe
Clarification provided
–strengthens/stabilizes the connective tissue</t>
  </si>
  <si>
    <t>f5</t>
  </si>
  <si>
    <t>Bioaktive Oligosaccharide, wie z. B. glykosylierte Phenylethanoide</t>
  </si>
  <si>
    <t>[In german: ] Bioaktive Oligosaccharide gehören zu den stärksten Radikalfängern
Antioxidantien aus der Natur. Bioaktive Oligosaccharide fangen freie Radikale ab.
Clarification provided
Bioactive oligosaccharides are among the strongest natural radical scavenger/ natural andioxidatiants so that they can trap radicals effectively</t>
  </si>
  <si>
    <t>[In german: ] Bioaktive Oligosaccharide zur natürlichen / aktiven Unterstützung / Optimierung der Muskelkraft.
Clarification provided
Bioactive oligosaccharides optimise mucular strength.</t>
  </si>
  <si>
    <t>Mineralwasser/
Calcium</t>
  </si>
  <si>
    <t>[In german:] kräftigt die Nägel
Clarification provided
strengthens the nails.</t>
  </si>
  <si>
    <t>Cherries (Prunus cerasus), including Montmorency, Balaton or other sour/tart cherry varieties</t>
  </si>
  <si>
    <t>[Tart/sour] cherries help support a healthy heart</t>
  </si>
  <si>
    <t>Cherries (Prunus cerasus, P. domestica), including Montmorency, Balaton or other sour/tart cherry varieties</t>
  </si>
  <si>
    <t>[Tart/sour] cherries help support healthy brain / mental function.</t>
  </si>
  <si>
    <t>[Tart/sour] cherries help support healthy joints</t>
  </si>
  <si>
    <t>[Tart/sour] cherries provide a rich source of antioxidants.</t>
  </si>
  <si>
    <t>Food reduced/ low/ free of energy</t>
  </si>
  <si>
    <t>[x] helps maintain your body weight (as part of a calorie controlled diet).</t>
  </si>
  <si>
    <t>a-Lactalbumin</t>
  </si>
  <si>
    <t>a-Lactalbumin increases cognitive function</t>
  </si>
  <si>
    <t>AHCC - Active Hexose Correlated Compound</t>
  </si>
  <si>
    <t>activates immune system, exert potential effects on the immune system - stimulating immunity</t>
  </si>
  <si>
    <t>antioxidants can protect you from radicals which cause cell damage antioxidants can protect your cells and tissues from oxidative damage; antioxidants contribute to the total antioxida</t>
  </si>
  <si>
    <t>Glutathion</t>
  </si>
  <si>
    <t>antioxydant, contributes to the antioxidant defense system, contributes to the body?s immune response</t>
  </si>
  <si>
    <t>Azúcares de frutas de bajo índice glicémico</t>
  </si>
  <si>
    <t>ayudan a mantener constantes los niveles de glucosa en sangre.
Clarification provided
it helps to maintain steady blood glucose levels.</t>
  </si>
  <si>
    <t>blueberry extracts</t>
  </si>
  <si>
    <t>blueberry can support maintainig of proper night vision</t>
  </si>
  <si>
    <t>caroténoïdes</t>
  </si>
  <si>
    <t>caroténoïdes comme le béta-carotène, le lycopène et la lutéïne sont des anti-oxydants protecteurs des lipides des couches profondes</t>
  </si>
  <si>
    <t>coffee contributes to healthy lood glucose levels.</t>
  </si>
  <si>
    <t>contributes to ease throat discomfort</t>
  </si>
  <si>
    <t>Chicory oligofructose</t>
  </si>
  <si>
    <t>contributes to your body's natural defences;</t>
  </si>
  <si>
    <t>dietary fibre as part of diet low in sugars;
-dietary fibre induces a low glycemic response;
-dietary fibre helps to control/ balance blood insulin/glucose level.
-helps to control/ balance blood insulin/ glucose level
-can help to reduce the glycemic index of a meal
-has beneficial effects on blood glucose and blood insulin level
-is suitable for diabetics</t>
  </si>
  <si>
    <t>dietary fibre: - has beneficial effects on the cholesterol level (in the blood) - helps to maintain healthy cholesterol levels</t>
  </si>
  <si>
    <t>Diet rich in whole grain</t>
  </si>
  <si>
    <t>diets rich in whole grain foods promote heart health</t>
  </si>
  <si>
    <t>Lactarius deliciosus et Lactarius piperatus</t>
  </si>
  <si>
    <t>draine les reins</t>
  </si>
  <si>
    <t>Carbohydrates with a reduced glycemic response</t>
  </si>
  <si>
    <t>due to its (modified) carbohydrate composition, this food has a lower blood glucose and insulin response; -this food has a [x%] lower impact on blood sugar levels than comparable foods and thus helps to maintain more steady blood sugar levels</t>
  </si>
  <si>
    <t>effet relaxant sur le coeur et les muscles</t>
  </si>
  <si>
    <t>Fructose, Glucose, Maltodextrine, Milk protein concentrate, 5.Soy protein concentrate, Creatine, Vitamin C, Magnezium Oxide, Zinc Oxide,Alimentary flavors</t>
  </si>
  <si>
    <t>energizer and proteic food supplement / recomended for fast increase of energy, strenght and muscular development / recovery musular energy after physical and mental effort</t>
  </si>
  <si>
    <t>fats are essential to the body.</t>
  </si>
  <si>
    <t>Fructo-oligosaccharides from sucrose</t>
  </si>
  <si>
    <t>fructooligosaccharides/oligofructose support the regulation of blood lipid levels
fructooligosaccharides/oligofructose support the regulation of lipid metabolism
- combined to a balanced diet contribute to healthy blood cholesterol level;
- contribute to / support the regulation of the blood lipid level;
- contribute to / support the regulation of the cholesterol level</t>
  </si>
  <si>
    <t>Glutaminian</t>
  </si>
  <si>
    <t>glutamine improves body metabolism</t>
  </si>
  <si>
    <t>gum acacia helps to reduce blood cholesterol ; gum acacia contribute to maintain a good cardiovascular health ; gum acacia helps to control blood cholesterol level</t>
  </si>
  <si>
    <t>gum acacia support renal function ; gum acacia helps renal function during high protein diet ; gum acacia helps to maintain kidney metabolism</t>
  </si>
  <si>
    <t>Maintenance of faecal nitrogen content and blood urea levels</t>
  </si>
  <si>
    <t>840, 1975</t>
  </si>
  <si>
    <t>help delay the onset of fatigue during a subsequent bout of exercise helps you to perform for longer improves subsequent endurance capacity can help the body recover more effectively from exercise ensures adequate hydration and restores endurance capacity liquid carbohydrate is as effective, if not more effective than a solid form for glycogen resynthesis</t>
  </si>
  <si>
    <t>Punica granatum-fruits-Punicaceae-Dadhima-Pomegranate</t>
  </si>
  <si>
    <t>help to maintain a normal glucose level.</t>
  </si>
  <si>
    <t>Unsaturated fats/fatty acids</t>
  </si>
  <si>
    <t>help to maintain the function and fluidity of the cellular membranes</t>
  </si>
  <si>
    <t>rich in trytophane</t>
  </si>
  <si>
    <t>help to reduce carbohydrate addiction. help to prevent carbohydrate consumption</t>
  </si>
  <si>
    <t>&lt;em&gt;Lactobacillus casei&lt;/em&gt; CNCM I-1572 DG</t>
  </si>
  <si>
    <t>helps balance the intestinal flora</t>
  </si>
  <si>
    <t>choline-stabilized orthosilicic acid (ch-OSA) 
(The mineral silicon is present in water as orthosilicic acid; ch-OSA is a stabilized and concentrated source of orthosilicic acid)</t>
  </si>
  <si>
    <t>helps improve hair thickness
- helps maintain hair strength and hair elasticity
- helps improve hair volume
- helps maintain healthy hair</t>
  </si>
  <si>
    <t>Black rice (Oriza sativa indica), consumed as such, or the bran (pigment fraction) of black rice used as a food ingredient in foods, in particular yoghurts, baked products, food supplements and certain foods for a particular nutritional use.</t>
  </si>
  <si>
    <t>helps keep the heart and arteries healthy #C
helps maintain healthy blood cholesterol #B
helps protect the body tissue and cells from oxidative damage #A</t>
  </si>
  <si>
    <t>helps maintain bone density and strength by increasing intestinal calcium absorption</t>
  </si>
  <si>
    <t>Para-aminobenzoic Acid</t>
  </si>
  <si>
    <t>helps maintain hair, nails and skin in optimum condition</t>
  </si>
  <si>
    <t>helps reduce the appearance
of wrinkles
- helps improve skin elasticity</t>
  </si>
  <si>
    <t>Coffea arabica</t>
  </si>
  <si>
    <t>helps refresh body and mind /helps to revive you /helps keeping you alert</t>
  </si>
  <si>
    <t>helps support bone quality by
stimulating bone collagen
- helps maintain strong bones</t>
  </si>
  <si>
    <t>helps the development of the intestinal flora [APPENDIX 1]; stimulates the growth of Bifidobacteria in the colon; is a prebiotic; is bifidogenic; promotes healthy/balanced/good gut bacteria; supports healthy gastrointestinal flora; promotes healthy gut bacteria or microflora; promotes good digestive health; promotes gastrointestinal/bowel/gut/colonic health; promotes proper/healthy bowel function; supports healthy gastrointestinal flora; improves intestinal conditions; promotes intestinal health; promotes healthy conditions in the colon; improves digestive/bowel function; improves digestive/gut comfor</t>
  </si>
  <si>
    <t>Conjugated Linoleic acid (cis-9, trans-11 and trans-10, cis-12)</t>
  </si>
  <si>
    <t>helps to control fat metabolism
influences lipid metabolism and storage.
increases lean muscle mass
reduces body fat percentage
helps to reduce body fat mass while increasing lean body mass
helps to reduce body fat mass
helps to reduce the amount of fat you store after eating
helps to decrease the amount of fat stored in your body
helps to reduce you abdominal fat mass
helps to reduce fat mass in your abdomen and thighs
helps to improve your body shape
helps to increase lean body mass
helps reduce weight gain 
helps to reduce SAD (sagittal abdominal diameter)
helps to prevent the yoyo-effect after a diet
helps to reduce muscle protein loss during a diet
helps to increase feelings of fullness and satiety</t>
  </si>
  <si>
    <t>helps to keep good health of skin
helps to keep young look of skin</t>
  </si>
  <si>
    <t>Evening primrose oil (Oenothera biennis) contains gamalinolenic acid</t>
  </si>
  <si>
    <t>helps to keep normal blood cholesterol</t>
  </si>
  <si>
    <t>helps to keep normal blood preassure</t>
  </si>
  <si>
    <t>Mix of Glucose-Fructose</t>
  </si>
  <si>
    <t>helps to lower level of the consumed alcohol in the body by decelerating of the absorbin of alcohol</t>
  </si>
  <si>
    <t>Decreasing the absorption of alcohol</t>
  </si>
  <si>
    <t>helps to maintain an optimal relaxation; helps to support the relaxation ; helps to maintain a healthy sleep</t>
  </si>
  <si>
    <t>maintenance of normal sleep</t>
  </si>
  <si>
    <t>isoflavones</t>
  </si>
  <si>
    <t>helps to maintain mobility of joint during and after climacterium</t>
  </si>
  <si>
    <t>zeaxantin</t>
  </si>
  <si>
    <t>helps to maintain normal vision, recomended in dry and irritable eyes, incineration and ephiphora and inflamed eyelids, helps to preserve elasticity and permeability of capilars of retina and supports good blood circulation in eyes</t>
  </si>
  <si>
    <t>helps to maintain proper appearence of skin, helps to maintain elasticity, tenderness and health of skin</t>
  </si>
  <si>
    <t>helps to maintein natural blood fluidity and vessel patence</t>
  </si>
  <si>
    <t>helps to reduce untoward effects of climacterium e.g. hot flush, exudation, strong heartbeat</t>
  </si>
  <si>
    <t>CoffeeSLENDER® Tablets  made from an extract from green coffee beans (Svetol®) the active principle of which is:-=5-caffeoylquinic acid or (Chlorogenic acid) =45%, Caffeine = 2%, 3- caffeoylquinic acid =10%</t>
  </si>
  <si>
    <t>i). As an aid to weight loss and weight control as part of a calorie controlled diet.
ii). Acts by reducing absorption of sugar (glucose) from the digestive tract.</t>
  </si>
  <si>
    <t>increases/ promotes/ enhances Calcium absorption.</t>
  </si>
  <si>
    <t>Fructose, L/Carnitine</t>
  </si>
  <si>
    <t>instant drink which helps burning fats / accelerate the fats metabolism / increase physical performances and effort resistance</t>
  </si>
  <si>
    <t>inulin/ oligofructose enhances calcium absorption</t>
  </si>
  <si>
    <t>Inulin/ oligofructose from chicory</t>
  </si>
  <si>
    <t>inulin/ oligofructose from chicory :
- helps to regulate cholesterol level;
- contributes to healthy blood cholesterol level;
- helps to manage cholesterol level;
- helps to maintain healthy blood cholesterol level.</t>
  </si>
  <si>
    <t>is important for visual function and eye moisture.</t>
  </si>
  <si>
    <t>SAMe (S-adenosylmethionine)</t>
  </si>
  <si>
    <t>joint health, mobility and joint comfort additional statement : If you are taking prescription antidepressant medications, consult your physician before using this product. Individual with bipolar (manic) depression should not use this product unless under medical supervision.</t>
  </si>
  <si>
    <t>low GI [carbohydrate] foods help you feel fuller for longer</t>
  </si>
  <si>
    <t>Carbohydrates with a low glycaemic response</t>
  </si>
  <si>
    <t>low glycemic carbohydrates / low glycemic [carbohydrate] diet helps maintain and improve blood glucose control;
-low glycemic carbohydrates / low glycemic [carbohydrate] diet helps in the management of regular blood glucose levels;</t>
  </si>
  <si>
    <t>Lycopene (from Tomato extract)</t>
  </si>
  <si>
    <t>lycopene is an antioxidant and helps to protect the body’s cells/helps to maintain intact body cells. Lycopene or a diet rich in lycopene helps to maintain intact cell DNA/contributes to healthy ageing by maintaining intact cell DNA/</t>
  </si>
  <si>
    <t>may contribute to preserve healthy hair, nails and skin.</t>
  </si>
  <si>
    <t>Fermented milk with &lt;em&gt;Lactobacillus paracasei &lt;/em&gt;  lpc 37</t>
  </si>
  <si>
    <t>microflora of the gastrointestinal tract</t>
  </si>
  <si>
    <t>All minerals</t>
  </si>
  <si>
    <t>mineral(s) help the development of all body structures. -mineral(s) are essential for your body. -we need mineral(s) to make the body functions work. -mineral(s) is a factor in the maintenance of good health</t>
  </si>
  <si>
    <t>natural antioxidant,
protect organism from oxidative demage,
natural way to avoid risks caused by oxidation and peroxidation process</t>
  </si>
  <si>
    <t>natural antioxidant, protect organism from oxidative damage, natural way to avoid risks caused by oxidation and peroxidation process</t>
  </si>
  <si>
    <t>extract of guarana (Paullinia cupana)</t>
  </si>
  <si>
    <t>natural antioxidant, protect organism from oxidative damage, powerful antioxidants beneficial to human health</t>
  </si>
  <si>
    <t>natural defence /immune system</t>
  </si>
  <si>
    <t>sélénium</t>
  </si>
  <si>
    <t>participe à la protection contre les métaux lourds</t>
  </si>
  <si>
    <t>protection against heavy metals</t>
  </si>
  <si>
    <t>partners in maintaining a healthy immune system</t>
  </si>
  <si>
    <t>Acidic water - based, non alcoholic flavoured beverages</t>
  </si>
  <si>
    <t>poses minimal risk of tooth erosion
in relation to tooth erosion, helps keep teeth healthy
minimises loss of dental enamel</t>
  </si>
  <si>
    <t>omega 3</t>
  </si>
  <si>
    <t>pourraient améliorer l’absorption intestinale du calcium</t>
  </si>
  <si>
    <t>pourrait améliorer la fixation du calcium sur l'os</t>
  </si>
  <si>
    <t>probiotic beneficially affects the intestinal flora supports a healthy intestinal flora balances the intestinal flora</t>
  </si>
  <si>
    <t>Bifidobacterium animalis Lafti B94 (CBS118.529)</t>
  </si>
  <si>
    <t>probiotic enhances levels of beneficial microflora balances your intestinal microflora beneficially affects the intestinal flora supports a balanced beneficial gastro-intestinal microflora</t>
  </si>
  <si>
    <t>&lt;em&gt;Lactobacillus rhamnosus&lt;/em&gt; HN001 AGAL NM97/09514</t>
  </si>
  <si>
    <t>probiotic helps to improve the level of natural good bacteria in your body maintains the balance of healthy microflora beneficially affects the intestinal flora</t>
  </si>
  <si>
    <t>Vitamine E and Sélénium</t>
  </si>
  <si>
    <t>protect fatty acids of skin cell membranes from oxidation after sun exposure</t>
  </si>
  <si>
    <t>Calcium phosphoryl oligosaccharide</t>
  </si>
  <si>
    <t>remineralizes/restores tooth enamel after meals
increases tooth surface hardness
helps strengthen teeth.</t>
  </si>
  <si>
    <t>Pleurotus Eryngii</t>
  </si>
  <si>
    <t>régule la physiologie du pancréas et le métabolisme des graisses</t>
  </si>
  <si>
    <t>scientifically proven to support attention and mental performance</t>
  </si>
  <si>
    <t>Bifidobacterium animalis ssp. lactis Bf-6/Bif-6/CB111 and Lactobacillus johnsonii La-1/ACD-1/CLbA22 (A/B-61)</t>
  </si>
  <si>
    <t>support the natural beneficial gut flora ; contribute to healthy intestinal microflora ; contribute to healthy digestive system</t>
  </si>
  <si>
    <t>Intestinal flora/digestive health'</t>
  </si>
  <si>
    <t>supports control of organism pH balance</t>
  </si>
  <si>
    <t>Lactobacillus johnsonii La-19/CLbA5</t>
  </si>
  <si>
    <t>supports the natural beneficial gut flora ; contributes to healthy intestinal microflora</t>
  </si>
  <si>
    <t>Bifidobacterium animalis ssp. lactis Bf-6/Bif-6/CB111</t>
  </si>
  <si>
    <t>supports the natural beneficial gut flora ; contributes to healthy intestinal microflora ; contributes to healthy digestive system</t>
  </si>
  <si>
    <t>Lactobacillus johnsonii La-1/ACD-1/CLbA22</t>
  </si>
  <si>
    <t>Vitamin K2</t>
  </si>
  <si>
    <t>vitamin K2 contributes to vascular health.</t>
  </si>
  <si>
    <t>Contribution to the normal function of the heart and blood vessels</t>
  </si>
  <si>
    <t>water is an essential nutrient for life;
-water helps all body functions to work properly;
-water facilitates other nutrients to work properly;
-water carries nutrients throughout the whole body;
-water helps remove waste products from the body;
-water is actively involved in body functioning;
-recommended water intake is typically 1 to 1.5 litres/ day (sedentary/ temperate conditions) in addition to water contained in food.</t>
  </si>
  <si>
    <t>“basic requirement of all living things”</t>
  </si>
  <si>
    <t>when you are on Food packs - your body uses its stored fat to make up the difference (of energy).
evidence suggests that VLCDs do not accelerate the loss of lean tissue
weight loss is 3 parts fat and 1 part lean during weight loss.
the body breaks down fat to make up the deficit.
When you lose weight it comes off in the ratio 3 parts fat to 1 part lean tissue – and that's true of any diet.</t>
  </si>
  <si>
    <t>reduction in body fat mass while maintaining lean body mass</t>
  </si>
  <si>
    <t>– dietary fibre helps to balance blood glucose level;
– dietary fibre helps to regulate glucose level;
– dietary fibre contributes to healthy glucose level;
– dietary fibre helps to maintain healthy glucose level.</t>
  </si>
  <si>
    <t>– dietary fibre helps to maintain normal bowel/colonic function;
– dietary fibre promotes bowel regularity;
– ensures a healthy digestive system/function.</t>
  </si>
  <si>
    <t>“Bifidobacterium longum BB536 is a probiotic that promotes a healthy balance of intestinal bacteria” “Bifidobacterium longum BB536 is a probiotic that suppresses the growth of harmful intestinal bacteria”</t>
  </si>
  <si>
    <t>“Bioflavonoids support a healthy immune system”.</t>
  </si>
  <si>
    <t>Hydroxypropyl methylcellulose (HPMC)
Dietary fibre</t>
  </si>
  <si>
    <t>“HPMC promotes good digestive health and regularity.” “HPMC promotes good digestive health.” “HPMC promotes regularity.” “HPMC helps maintain good digestive health and regularity.” HPMC helps maintain good digestive health.” “HPMC helps maintain regularity.” “HPMC helps promote better digestion.” “Soluble fibre such as HPMC helps promote better digestion.” “HPMC helps promote better digestion.” “HPMC helps promote a healthy digestive system.” “Soluble fibre such as HPMC promotes a healthy digestive system.” “HPMC promotes a healthy digestive system.” “HPMC/ dietary fibre helps to maintain normal bowel/colonic function.” “HPMC/dietary fibre promotes regularity.” “HPMC/dietary fibre ensures a healthy digestive system/function.”</t>
  </si>
  <si>
    <t>Menaquinone-7 (MK-7, a form of vitamin K2)</t>
  </si>
  <si>
    <t>“MK-7 is a highly bioavailable form of vitamin K that helps maintain a healthy cardiovascular system” “MK-7 is a highly bioavailable form of vitamin K that helps keep the heart and blood vessels healthy”</t>
  </si>
  <si>
    <t>Chlorophyllin
[Sodium copper chlorophyllin]</t>
  </si>
  <si>
    <t>“Provides antioxidant protection.”
“For daily detoxification support.”
“Research indicates that chlorophyllin may modulate the activity of detoxification enzymes and provide antioxidant protection against free radicals.”</t>
  </si>
  <si>
    <t>Bacillus subtilis Natto</t>
  </si>
  <si>
    <t>•  Helps support a healthy heart
•  Helps maintain a healthy heart</t>
  </si>
  <si>
    <t>Bacillus subtilis HU58</t>
  </si>
  <si>
    <t>• Contains Probiotic
• Contains healthy bacteria
• Maintains dominance of good bacteria in the gut</t>
  </si>
  <si>
    <t>• Contributes to/ supports / maintains natural resistance/defence
• Strengthens your body’s natural defence
• Stimulates the immune system
• Stimulates the specific and non specific immune system
• Supports your natural defences
• Helps to regulate the b</t>
  </si>
  <si>
    <t>• For good intestinal health
• Helps keep your digestive system in balance
• Helps gastrointestinal tract comfort 
• Maintains a healthy intestinal environment and functionality
• Maintain the balance of microflora
• Promotes and maintains intestinal hea</t>
  </si>
  <si>
    <t>• For good intestinal health
• Helps keep your digestive system in balance
• Helps gastrointestinal tract comfort 
• Maintains a healthy intestinal environment and functionality
• Maintain the balance of microflora
• Promotes and maintains intestinal hea</t>
  </si>
  <si>
    <t>Lactic acid bacteria/ Entero coccus faecium</t>
  </si>
  <si>
    <t>• Helps balancing intestinal activity.
• Helps decreasing the number of loose stools
• Helps decreasing the number of loose stools in connection with use of antibiotics</t>
  </si>
  <si>
    <t>Lactobacillus delbruekii(lactis)</t>
  </si>
  <si>
    <t>• Helps maintain a healthy balance of beneficial bacteria
• promotes the positive balance of the intestinal flora
• maintains a healthy gut  &amp; gut digestion
• maintains a healthy intestinal environment</t>
  </si>
  <si>
    <t>Lactobacillus delbruekii (lactis)</t>
  </si>
  <si>
    <t>• Supports your natural defences
• Helps to regulate the body’s immune response
• Helps to maintain the immune balance
• Helps maintain a healthy immune system</t>
  </si>
  <si>
    <t>Fat-reduced cream powder (rich source of milk phospholipids)</t>
  </si>
  <si>
    <t>• For people with a sensitive stomach;
• Soothes a sensitive stomach;
• Protects the stomach lining</t>
  </si>
  <si>
    <t>&lt;em&gt;Bifidobacterium bifidum &lt;/em&gt;CNCM I-3426</t>
  </si>
  <si>
    <t>Bifidobacterium bifidum&amp;nbsp;CNCM I-3426 increases the proportion of healthy days by maintaining normal immune function in healthy adults during everyday life events such as moderate stress.</t>
  </si>
  <si>
    <t>Lactobacillus plantarum 299v (Lp299v) increases&amp;nbsp;non-haem iron absorption</t>
  </si>
  <si>
    <t>&lt;em&gt;Lactobacillus rhamnosus&lt;/em&gt; GG</t>
  </si>
  <si>
    <t>Lactobacillus rhamnosus GG for maintaining normal defecation during oral antibiotic treatment.</t>
  </si>
  <si>
    <t>&lt;p&gt;&lt;em&gt;OptiEFAX&lt;/em&gt;™&lt;/p&gt;</t>
  </si>
  <si>
    <t>OptiEFAX&amp;trade; helps to maintain healthy blood levels of LDL cholesterol&amp;nbsp;</t>
  </si>
  <si>
    <t>Non-compliance with the Regulation because on the basis of the scientific evidence assessed,this claimed effect for this food has not been substantiated</t>
  </si>
  <si>
    <t>OptiEFAX&amp;trade;&amp;nbsp;helps to maintain healthy blood levels of HDL cholesterol</t>
  </si>
  <si>
    <t>Barley soup "Orzotto"</t>
  </si>
  <si>
    <t>&lt;p class="tbl-txt"&gt;Contributes to the protection of blood lipids from oxidative damage .&lt;/p&gt;</t>
  </si>
  <si>
    <t>A combination of red spinach, green spinach, red chicory, green chicory, green leaf chard, red leaf chard, red Swiss chard, golden Swiss chard and white Swiss chard</t>
  </si>
  <si>
    <t>&lt;p class="tbl-txt"&gt;Contributes to the protection of blood lipids from oxidative damage&lt;/p&gt;</t>
  </si>
  <si>
    <t>&lt;p class="tbl-txt"&gt;Maintain normal blood cholesterol concentrations&lt;/p&gt;</t>
  </si>
  <si>
    <t>A combination of Tuscan black cabbage, ’tri-coloured‘ Swiss chard, ’bi-coloured‘ spinach and ’blu savoy‘ cabbage</t>
  </si>
  <si>
    <t>&lt;p class="tbl-txt"&gt;Maintains normal blood cholesterol concentration&lt;/p&gt;</t>
  </si>
  <si>
    <t>A combination of diosmin, troxerutin and hesperidin</t>
  </si>
  <si>
    <t>&lt;p class="tbl-txt"&gt;The flavonoid mixture containing 300 mg of diosmin, 300 mg of troxerutin and 100 mg of hesperidin is a useful co adjuvant in maintaining physiological venous tone&lt;/p&gt;</t>
  </si>
  <si>
    <t>&lt;p class="tbl-txt"&gt;The flavonoid mixture containing 300 mg of diosmin, 300 mg of troxerutin and 100 mg of hesperidin is a useful co adjuvant in maintaining physiological venous-capillary permeability&lt;/p&gt;</t>
  </si>
  <si>
    <t>&lt;p&gt;OptiEFAX&amp;trade; helps to maintain healthy blood levels of triglycerides&lt;/p&gt;</t>
  </si>
  <si>
    <t>Appl′In® polyphenolic apple extract powder (&lt;em&gt;Malus domestica&lt;/em&gt;)</t>
  </si>
  <si>
    <t>&lt;p&gt;Appl'In&amp;reg; contributes to decrease glycaemic response in women&lt;/p&gt;</t>
  </si>
  <si>
    <t>&lt;p&gt;Cytidine 5′ -diphosphocholine (CDP-choline or citicoline)&lt;/p&gt;</t>
  </si>
  <si>
    <t>&lt;p&gt;CDP-choline in oral solution as source of choline contributes to the maintenance of normal function of the ophthalmic nervous structures&lt;/p&gt;</t>
  </si>
  <si>
    <t>VeriSol®P</t>
  </si>
  <si>
    <t>&lt;p&gt;Characteristic collagen peptide mixture (collagen hydrolysate) having a beneficial physiological effect on the maintenance of skin health, as indicated by an increased skin elasticity and a reduction of wrinkles volume, by contributing to a normal collagen and elastin synthesis.&lt;/p&gt;</t>
  </si>
  <si>
    <t>&lt;p&gt;Low-fat fermented milk with a combination of fructo-oligosaccharides (FOS) and live &lt;em&gt;Lactobacillus rhamnosus&lt;/em&gt; GG (ATCC 53103), &lt;em&gt;Streptooccus thermophilus&lt;/em&gt; (Z57) and &lt;em&gt;Lactobacillus delbrueckii&lt;/em&gt; subsp. &lt;em&gt;bulgaricus&lt;/em&gt; (LB2).&lt;/p&gt;</t>
  </si>
  <si>
    <t>&lt;p&gt;Consumption of low-fat fermented milk with a combination og fructo-oigosaccharides (FPS) and live Lactobacillmus rhamnosus GG (ATCC 53103), Streptococcusd thermopilus (Z57) and Lactobacillus delbruekii subsp. bulgaricus (LB2) helps to reduce recurrence of lip cold sores caused by Herpes simplesx virus infection in helathy susceptible individuals.&lt;/p&gt;</t>
  </si>
  <si>
    <t>Wheat polar lipid extract</t>
  </si>
  <si>
    <t>&lt;p&gt;Contributes to improve skin hydration&lt;/p&gt;</t>
  </si>
  <si>
    <t>A combination of flaxseed oil and vitamin E</t>
  </si>
  <si>
    <t>&lt;p&gt;Contributes to maintain skin permeability barrier function&lt;/p&gt;</t>
  </si>
  <si>
    <t>&lt;em&gt;Vitis vinifera&lt;/em&gt; L. seeds extract</t>
  </si>
  <si>
    <t>&lt;p&gt;Contributes to promote venous circulation in the legs&lt;/p&gt;</t>
  </si>
  <si>
    <t>“Hypo-caloric snacks (KOT products)”</t>
  </si>
  <si>
    <t>&lt;p&gt;Contributes to reduce the adipocytes size at the abdominal level, in the context of a low-calorie diet&lt;/p&gt;</t>
  </si>
  <si>
    <t>&lt;p&gt;EffEXT™&lt;/p&gt;</t>
  </si>
  <si>
    <t>&lt;p&gt;Contributes to support joint flexibility&lt;/p&gt;</t>
  </si>
  <si>
    <t>&lt;p&gt;Contributes to the protection of blood lipids from oxidative damage&lt;/p&gt;</t>
  </si>
  <si>
    <t>&lt;p&gt;A combination of L-threonine, L-valine, L-leucine, L-isoleucine, L-lysine plus chromium picolinate&lt;/p&gt;</t>
  </si>
  <si>
    <t>&lt;p&gt;Contributes to the reduction of the blood glucose rise when consumed together with a carbohydrate rich meal.&lt;/p&gt;</t>
  </si>
  <si>
    <t>Yestimun®</t>
  </si>
  <si>
    <t>&lt;p&gt;Daily administration of Yestimun&amp;reg; helps to maintain the body's defence against pathogens.&lt;/p&gt;</t>
  </si>
  <si>
    <t>&lt;p&gt;Excessive hair loss in non-menopausal women&lt;/p&gt;</t>
  </si>
  <si>
    <t>FRUIT UP®</t>
  </si>
  <si>
    <t>&lt;p&gt;FRUIT UP&amp;reg; reduces post-prandial blood glucose responses compared to high-glycaemic carbohydrates.&lt;/p&gt;</t>
  </si>
  <si>
    <t>&lt;p&gt;Fat-free yogurts and fermented milks with live yogurt cultures complying with the specifications</t>
  </si>
  <si>
    <t>&lt;p&gt;Fat-free yogurts and fermented milks with live yogurt cultures, with added vitamin D, and with no added sugars, help to maintain lean body mass (muscle and bone) in the context of an energy-restricted diet&lt;/p&gt;</t>
  </si>
  <si>
    <t>Fat-free yogurts and fermented milks with live yogurt cultures complying with the specifications</t>
  </si>
  <si>
    <t>&lt;p&gt;Fat-free yogurts and fermented milks with live yogurt cultures, with added vitamin D, and with no added sugars, help to reduce body and visceral fat in the context of an energy-restricted diet&lt;/p&gt;</t>
  </si>
  <si>
    <t>&lt;p&gt;Helps to decrease swollen legs&lt;/p&gt;</t>
  </si>
  <si>
    <t>&lt;p&gt;Helps to drain the body in case of water accumulation&lt;/p&gt;</t>
  </si>
  <si>
    <t>Krill oil&lt;br /&gt;</t>
  </si>
  <si>
    <t>&lt;p&gt;Helps to improve the comfort of sensitive joints&lt;/p&gt;</t>
  </si>
  <si>
    <t>A combination of thiamin, riboflavin, niacin, pantothenic acid, pyridoxine, D-biotin and pumpkin seed oil (&lt;em&gt;Cucurbita pepo&lt;/em&gt; L.)</t>
  </si>
  <si>
    <t>&lt;p&gt;Helps to increase hair number&lt;/p&gt;</t>
  </si>
  <si>
    <t>&lt;p&gt;Helps to maintain good skin hydration&lt;/p&gt;</t>
  </si>
  <si>
    <t>KF2BL20</t>
  </si>
  <si>
    <t>&lt;p&gt;Helps to maintain hair strength&lt;/p&gt;</t>
  </si>
  <si>
    <t>Combination of lycopene, vitamin E, lutein and selenium</t>
  </si>
  <si>
    <t>&lt;p&gt;Helps to prepare and activate tanning&lt;/p&gt;</t>
  </si>
  <si>
    <t>A combination of lycopene, vitamin E, lutein and selenium</t>
  </si>
  <si>
    <t>&lt;p&gt;Helps to prepare sensitive skin from the inside to improve their tolerance to the sun&lt;/p&gt;</t>
  </si>
  <si>
    <t>Standardised aqueous extract from white kidney bean (&lt;em&gt;Phaseolus vulgaris&lt;/em&gt; L.)</t>
  </si>
  <si>
    <t>&lt;p&gt;Helps to reduce body weight&lt;/p&gt;</t>
  </si>
  <si>
    <t>&lt;em&gt;Rhodiola rosea&lt;/em&gt; L. extract</t>
  </si>
  <si>
    <t>&lt;p&gt;Helps to reduce tiredness in case of stress&lt;/p&gt;</t>
  </si>
  <si>
    <t>Femilub®</t>
  </si>
  <si>
    <t>&lt;p&gt;Helps to reduce vaginal dryness&lt;/p&gt;</t>
  </si>
  <si>
    <t>Transitech®</t>
  </si>
  <si>
    <t>&lt;p&gt;Improve transit and durably regulates it&lt;/p&gt;</t>
  </si>
  <si>
    <t>&lt;em&gt;Padina pavonica&lt;/em&gt;-extract in Dictyolone®</t>
  </si>
  <si>
    <t>&lt;p&gt;Improves bone density through calcitrophic effects and through the physiological restoration of proteinous bone, particular in bone loss brought about by the aging process on normal healthy persons&lt;/p&gt;</t>
  </si>
  <si>
    <t>Preservation®</t>
  </si>
  <si>
    <t>&lt;p&gt;Improves the physiological response to stress by accelerating the appearance of heat shock proteins (HSPs) and maintains an effective level of HSPs to ensure that the organism is primed should the cell encounter further stress.&lt;/p&gt;</t>
  </si>
  <si>
    <t>&lt;p&gt;Improves transit and durably regulates it.&lt;/p&gt;</t>
  </si>
  <si>
    <t>&lt;p&gt;Short-chain fructooligosaccharides from sucrose&lt;/p&gt;</t>
  </si>
  <si>
    <t>&lt;p&gt;Maintain normal intestinal regularity&lt;/p&gt;</t>
  </si>
  <si>
    <t>Citrulline-malate</t>
  </si>
  <si>
    <t>&lt;p&gt;Maintenance of ATP levels through reduction of lactates in excess for an improved recovery from muscle fatigue.&lt;/p&gt;</t>
  </si>
  <si>
    <t>&lt;p&gt;Maintenance of adenosine triphosphate (ATP) levels through reduction of lactates in excess for recovery from muscle fatigue&lt;/p&gt;</t>
  </si>
  <si>
    <t>Isoleucyl-prolyl-proline (IPP) and valyl-prolyl-proline (VPP)</t>
  </si>
  <si>
    <t>&lt;p&gt;Peptides IPP and VPP help to maintain normal blood pressure&lt;/p&gt;</t>
  </si>
  <si>
    <t>&lt;p&gt;Prevents bad breath by neutralising of volatile sulphur compounds (VSC) in the mouth and oral cavity.&lt;/p&gt;</t>
  </si>
  <si>
    <t>Monurelle®</t>
  </si>
  <si>
    <t>&lt;p&gt;Proanthocyanidins from Monurelle&amp;reg; may help to support defence against bacterial pathogens in the lower urinary tract&lt;/p&gt;</t>
  </si>
  <si>
    <t>Proanthocyanidins in Urell®</t>
  </si>
  <si>
    <t>&lt;p&gt;Proanthocyanidins from Urell&amp;reg; contribute to support defence against bacterial pathogens in the lower urinary tract&lt;/p&gt;</t>
  </si>
  <si>
    <t>High-fibre sourdough rye bread</t>
  </si>
  <si>
    <t>&lt;p&gt;Reduction of post-prandial glycaemic responses compared with glucose&lt;/p&gt;</t>
  </si>
  <si>
    <t>Coffee C21</t>
  </si>
  <si>
    <t>&lt;p&gt;Regular consumption of Coffee C21 contributes to the maintenance of DNA integrity in cells of the body&lt;/p&gt;</t>
  </si>
  <si>
    <t>Coffee C21 (coffee standardised by its content of caffeoylquinic acids, trigonelline and N-methylpyridinium)</t>
  </si>
  <si>
    <t>&lt;p&gt;Regular consumption of coffee C21 contributes to the maintenance of DNA integrity in cells of the body.&lt;/p&gt;</t>
  </si>
  <si>
    <t>Bimuno® GOS</t>
  </si>
  <si>
    <t>&lt;p&gt;Regular daily consumption of 1,37 g galacto-oligosaccharides from Bimuno&amp;reg; may reduce abdominal discomfort.&lt;/p&gt;</t>
  </si>
  <si>
    <t>Bimuno® (Bimuno® GOS)</t>
  </si>
  <si>
    <t>&lt;p&gt;Regular daily consumption of 1.37 g galacto-oligosaccharides from Bimuno&amp;reg; may reduce intestinal discomfort&lt;/p&gt;</t>
  </si>
  <si>
    <t>Diacylglycerol (DAG) oil</t>
  </si>
  <si>
    <t>&lt;p&gt;Substituting your usual vegetable oil with DAG oil helps in the management of body weight through weight loss&lt;/p&gt;</t>
  </si>
  <si>
    <t>&lt;p&gt;Clarinol® and Tonalin®&lt;/p&gt;</t>
  </si>
  <si>
    <t>&lt;p&gt;The consumption of Clarinol&amp;reg; or Tonalin&amp;reg; contributes to a reduction in body fat mass.&lt;/p&gt;</t>
  </si>
  <si>
    <t>V0137, a DHA enriched fish oil.</t>
  </si>
  <si>
    <t>&lt;p&gt;V0137, in association with physical and intellectual taining, helps to slow the ager-related congnitive decline in domains such as memory and executive function.&lt;/p&gt;</t>
  </si>
  <si>
    <t>Vichy Catalan carbonated natural mineral water</t>
  </si>
  <si>
    <t>&lt;p&gt;Vichy Catalan, a bicarbonated natural mineral water&amp;nbsp;rich in mineral salts, contributes to&amp;nbsp;reduce blood triglycerides rise during digestion&lt;/p&gt;</t>
  </si>
  <si>
    <t>&lt;p&gt;♀EFAX™&lt;/p&gt;</t>
  </si>
  <si>
    <t>&lt;p&gt;♀EFAX&amp;trade; contributes to maintain a normal menstruation cycle&lt;/p&gt;</t>
  </si>
  <si>
    <t>Vibigaba</t>
  </si>
  <si>
    <t>&lt;span lang="EN"&gt;Contributes to the maintenance of normal blood cholesterol levels.&lt;/span&gt;</t>
  </si>
  <si>
    <t>&lt;span&gt;Vibigaba (germinated brown rice)&lt;/span&gt;</t>
  </si>
  <si>
    <t>&lt;span lang="EN"&gt;Contributes to the maintenance of normal blood glucose levels.&lt;/span&gt;</t>
  </si>
  <si>
    <t>&lt;span lang="EN"&gt;Contributes to the maintenance of normal blood pressure.&lt;/span&gt;</t>
  </si>
  <si>
    <t>Curcumin</t>
  </si>
  <si>
    <t>&lt;span lang="EN"&gt;Curcumin contributes to the normal functioning of joints.&lt;/span&gt;</t>
  </si>
  <si>
    <t>&lt;span lang="EN"&gt;In the context of an energy-restricted diet contributes to weight loss.&lt;/span&gt;</t>
  </si>
  <si>
    <t>&lt;span lang="EN"&gt;A carbohydrate:protein (CHO:P) ratio &amp;le; 1.8 on an energy basis in the context of an energy-restricted diet and body weight&lt;/span&gt;</t>
  </si>
  <si>
    <t>&lt;span&gt;Helps to achieve a reduction in body weight and body fat when consumed as part of an energy restricted diet (&amp;lt; 8,368 kJ/2,000 kcal/day) for a minimum of 12 weeks.&lt;/span&gt;</t>
  </si>
  <si>
    <t>&lt;span&gt;Stablor®&lt;/span&gt;&lt;span&gt;, a drink preparation with defined macro- and micronutrient composition and specific proportion of amino acids (tryptophan to neutral amino acids ratio)&lt;/span&gt;</t>
  </si>
  <si>
    <t>&lt;span&gt;In the context of a well-balanced diet and a mild caloric restriction, the addition of Stablor&amp;reg; contributes to decrease visceral fat while preserving lean mass in overweight or obese subjects with abdominal fat and cardiometabolic risk factors.&lt;/span&gt;</t>
  </si>
  <si>
    <t>A combination of pomegranate pomace extract and greater galangal rhizome powder</t>
  </si>
  <si>
    <t>A combination of standardised pomegranate pomace extract and greater galangal rhizome powder increases the number of motile spermatozoa in semen.</t>
  </si>
  <si>
    <t>Algatrium®, containing DHA as raw material for foods/food supplements</t>
  </si>
  <si>
    <t>Algatrium® promotes your antioxidant response: a singular nutritional substance that has scientifically demonstrated in humans a stimulation of the own cells antioxidant defences</t>
  </si>
  <si>
    <t>Beta-alanine increases performance during short-duration high intensity exercise</t>
  </si>
  <si>
    <t>Black tea from Camellia sinensis</t>
  </si>
  <si>
    <t>Black tea helps you to focus attention</t>
  </si>
  <si>
    <t>Caffeine helps to increase alterness *&lt;br /&gt;* For intakes of caffeine between 40 mg per serving and 75 mg per serving</t>
  </si>
  <si>
    <t>Carbohydrate solutions</t>
  </si>
  <si>
    <t>Carbohydrate solutions contribute to the maintenance of endurance performance during prolonged endurance exercice.</t>
  </si>
  <si>
    <t>Collagen hydrolysate, a characteristic collagen peptide mixture</t>
  </si>
  <si>
    <t>Characteristic collagen peptide mixture (collagen hydrolysate) having a beneficial physiological effect on the maintenance of joint health in physically active people</t>
  </si>
  <si>
    <t>Elancyl Global Silhouette®, a combined product containing either conjugated linoleic acid or a mix extract of plants and cocoa extract as active ingredients</t>
  </si>
  <si>
    <t>Clinically tested as of 14 days. Your silhouette is apparently and globally redrawn, resculpted and refined at 28 days</t>
  </si>
  <si>
    <t>Non-compliance with the Regulation because on the basis of the scientific evidence assessed,this food is not sufficiently characterised for a scientific assessment of this claimed effect and the claim could not therefore be substantiated</t>
  </si>
  <si>
    <t>Catalgine® bouffées de chaleur, containing concentrated wild fish oil from sardines and anchovies</t>
  </si>
  <si>
    <t>Contributes to the reduction in the number of hot flushes</t>
  </si>
  <si>
    <t>DHA</t>
  </si>
  <si>
    <t>DHA contributes to improved memory function</t>
  </si>
  <si>
    <t>Yestimun®, consisting of (1,3)-(1,6)-&amp;beta;-D-glucans of brewers yeast cell wall (100 % Saccharomyces cerevisiae)</t>
  </si>
  <si>
    <t>Daily administration of Yestimun® strengthens the body's defence during the cold season</t>
  </si>
  <si>
    <t>Cynatine®</t>
  </si>
  <si>
    <t>Daily consumption of 500 mg of Cynatine&amp;reg; helps to support joint flexibility</t>
  </si>
  <si>
    <t>Live &lt;em&gt;Lactobacillus casei&lt;/em&gt; strain Shirota</t>
  </si>
  <si>
    <t>Daily consumption of live Lactobacillus casei strain Shirota as present in a fermented milk product helps maintain the upper respiratory tract defences by helping to support immune functions</t>
  </si>
  <si>
    <t>Olive (&lt;em&gt;Olea europaea L.&lt;/em&gt;) leaf water extract</t>
  </si>
  <si>
    <t>Daily intake of supplemental olive leaf extract polyphenols contributes to the reduction of the blood glucose rise after meals.</t>
  </si>
  <si>
    <t>FHI LFC24, a bovine milk-derived casein hydrolysate.</t>
  </si>
  <si>
    <t>FHI LFC24 helps to regulate blood glucose levels following food consumption.</t>
  </si>
  <si>
    <t>Fabenol® Max</t>
  </si>
  <si>
    <t>Fabenol&amp;reg; Max reduces the absorption of carbohydrates</t>
  </si>
  <si>
    <t>Glucosamine contributes to the maintenance of normal joint cartilage</t>
  </si>
  <si>
    <t>Glucosamine contributes to the protection of joint cartilage exposed to excessive motion or loading and helps to improve the range of motion in joints</t>
  </si>
  <si>
    <t>Glucose</t>
  </si>
  <si>
    <t>Glucose contributes to normal energy-yielding metabolism</t>
  </si>
  <si>
    <t>The use of such a health claim would convey a conflicting and confusing message to consumers, because it would encourage consumption of sugars for which, on the basis of generally accepted scientific advice, national and international authorities inform the consumer that their intake should be reduced.Non-compliance with the Regulation because this claim is contrary to the general principles for health claims.</t>
  </si>
  <si>
    <t>Glucose contributes to normal energy-yielding metabolism during exercise</t>
  </si>
  <si>
    <t>Glucose contributes to normal muscle function</t>
  </si>
  <si>
    <t>Glucose is metabolised within body's normal energy metabolism</t>
  </si>
  <si>
    <t>Glucose supports normal physical activity</t>
  </si>
  <si>
    <t>Gum Periobalance tablets and chewing gum containing &lt;em&gt;Lactobacilllus reuteri&lt;/em&gt; strains DSM 17938 and ATCC PTA 5289</t>
  </si>
  <si>
    <t>Gum Periobalance , combined with a correct oral hygiene, helps re-balancing the oral microflora and improving oral health</t>
  </si>
  <si>
    <t>Bimuno (BGOS) Prebiotic, a ß-galacto-oligosaccharide mixture</t>
  </si>
  <si>
    <t>Helps maintain a healthy gastro-intestinal (GI) function</t>
  </si>
  <si>
    <t>A combination of &lt;em&gt;Paullinia cupana&lt;/em&gt; Kunth (guarana) and &lt;em&gt;Camellia sinensis&lt;/em&gt; (L.) Kuntze (green tea) extracts</t>
  </si>
  <si>
    <t>Helps to burn fat</t>
  </si>
  <si>
    <t>Combination of blackcurrant seed oil (Ribes nigrum), fish oil, lycopene from tomato (Lycopersicon esculentum) extract, vitamin C and vitamin E</t>
  </si>
  <si>
    <t>Helps to improve dry skin condition</t>
  </si>
  <si>
    <t>Dairy product (milk beverage) enriched with milk peptide and magnesium</t>
  </si>
  <si>
    <t>Helps to moderate signs of anxiety in mildly stress-sensitive adults due to its milk peptide and magnesium content.</t>
  </si>
  <si>
    <t>Prolibra®</t>
  </si>
  <si>
    <t>Helps to reduce body fat while preserving lean&amp;nbsp;muscle</t>
  </si>
  <si>
    <t>Helps to support joint function by maintaining low levels of plasma C-reactive protein</t>
  </si>
  <si>
    <t>this claimed effect attributes to this food the property of preventing, treating or curing a human disease, or refers to such properties which is prohibited for foodsNon-compliance with the Regulation because on the basis of the scientific evidence assessed,</t>
  </si>
  <si>
    <t>Rosbacher drive®</t>
  </si>
  <si>
    <t>Helps/supports/maintains concentration</t>
  </si>
  <si>
    <t>A combination of&lt;em&gt; Bifidobacterium longum&lt;/em&gt; LA 101, L&lt;em&gt;actobacillus helveticus&lt;/em&gt; LA 102, L&lt;em&gt;actococcus lactis&lt;/em&gt; LA 103 and &lt;em&gt;Streptococcus thermophilus&lt;/em&gt; LA 104</t>
  </si>
  <si>
    <t>Improve&amp;nbsp;intestinal discomfort</t>
  </si>
  <si>
    <t>A combination of B. &lt;em&gt;longum&lt;/em&gt; LA 101, L. &lt;em&gt;helveticus&lt;/em&gt; LA 102, L. &lt;em&gt;lactis&lt;/em&gt; LA 103 and S. &lt;em&gt;thermophilus&lt;/em&gt; LA 104</t>
  </si>
  <si>
    <t>Improves intestinal&amp;nbsp;discomfort</t>
  </si>
  <si>
    <t>L-tyrosine is essential for the natural formation of dopamine</t>
  </si>
  <si>
    <t>LGG® MAX multispecies probiotic consisting of four bacterial strains</t>
  </si>
  <si>
    <t>LGG® MAX helps to reduce gastro-intestinal discomfort</t>
  </si>
  <si>
    <t>&lt;em&gt;Lactobacillus rhamnosus&lt;/em&gt; GG (LGG)</t>
  </si>
  <si>
    <t>Lactobacillus GG helps to maintain defence against intestinal pathogens</t>
  </si>
  <si>
    <t>Lactobacillus plantarum 299v (DSM 9843) improves iron absorption</t>
  </si>
  <si>
    <t>A combination of lutein and zeaxanthin</t>
  </si>
  <si>
    <t>Lutein together with zeaxanthin helps maintain clarity and contrast of sight in bright light conditions.</t>
  </si>
  <si>
    <t>Natural Push-Up® Tablets and Natural Push-Up®Capsules containing hops</t>
  </si>
  <si>
    <t>NPU Tablets imitate female breasts enhancement process by 8-PN (8-Prenylnaringenin)</t>
  </si>
  <si>
    <t>OXY 280</t>
  </si>
  <si>
    <t>OXY 280 helps to lose&amp;nbsp;weight</t>
  </si>
  <si>
    <t>Pacran®</t>
  </si>
  <si>
    <t>Pacran&amp;reg; helps to inhibit the adhesion of P-fimbriated E. coli to the urinary tract cells.</t>
  </si>
  <si>
    <t>Polydextrose contributes to an improved bowel function by increasing stool bulk</t>
  </si>
  <si>
    <t>&lt;em&gt;Lactobacillus plantarum&lt;/em&gt; TENSIA</t>
  </si>
  <si>
    <t>Regular consumption (at least three weeks) of 50 g/day Südamejuust ('heart cheese') of Harmony brand comprising probiotic Lactobacillus plantarum TENSIA  helps to maintain the cardio-vascular system/heart health through reduction of blood pressure /symbol of heart</t>
  </si>
  <si>
    <t>Regular daily consumption of 1,37 g galacto-oligosaccharides from Bimuno&amp;reg; may reduce adbominal discomfort</t>
  </si>
  <si>
    <t>&lt;em&gt;Lactobacillus plantarum&lt;/em&gt; TENSIA� in the semi-hard Edam-type</t>
  </si>
  <si>
    <t>Regular, at least for eight week consumption of 50 g/day Lactobacillus plantarum TENSIA&amp;reg; comprising S&amp;uuml;damejuust (English translation: Heart cheese) of the Harmony&amp;trade; brand helps to maintain the cardio-vascular system/heart health through reduction of blood pressure/Symbol of heart.</t>
  </si>
  <si>
    <t>Regulates your (intestinal) transit</t>
  </si>
  <si>
    <t>A combination of &lt;em&gt;Bifidobacterium longum&lt;/em&gt; LA 101, &lt;em&gt;Lactobacillus helveticus&lt;/em&gt; LA 102, &lt;em&gt;Lactococcus lactis&lt;/em&gt; LA 103 and &lt;em&gt;Streptococcus thermophilus&lt;/em&gt; LA 104</t>
  </si>
  <si>
    <t>Regulates your (intestinal) transit.</t>
  </si>
  <si>
    <t>SYNBIO®</t>
  </si>
  <si>
    <t>SYNBIO&amp;reg; persists in the intestinal tract and favours the natural regularity contributing to maintain and improve human intestinal well-being</t>
  </si>
  <si>
    <t>&lt;em&gt;Saccharomyces cerevisiae&lt;/em&gt; var. &lt;em&gt;boulardii&lt;/em&gt; CNCM I-3799</t>
  </si>
  <si>
    <t>Saccharomyces cerevisiae var. boulardii CNCM I-3799 helps maintain intestinal&amp;nbsp;comfort</t>
  </si>
  <si>
    <t>Slendesta® Potato Extract</t>
  </si>
  <si>
    <t>Slendesta&amp;reg; contributes to the reduction of body weight in overweight individuals</t>
  </si>
  <si>
    <t>Ethanol-water extract of &lt;em&gt;Caralluma fimbriata&lt;/em&gt; (Slimaluma®)</t>
  </si>
  <si>
    <t>Slimaluma® helps to control hunger/appetite</t>
  </si>
  <si>
    <t>Slimaluma® helps to reduce body fat</t>
  </si>
  <si>
    <t>Slimaluma® helps to reduce body weight</t>
  </si>
  <si>
    <t>Slimaluma® helps to reduce caloric intake</t>
  </si>
  <si>
    <t>Slimaluma® helps to reduce waist circumference</t>
  </si>
  <si>
    <t>Spermidine</t>
  </si>
  <si>
    <t>Spermidine&amp;nbsp;prolongs the growing phase (anagen) of the hair cycle</t>
  </si>
  <si>
    <t>this claimed effect relates to the treatment of a disease which is prohibited for foodsNon-compliance with the Regulation because on the basis of the scientific evidence assessed,</t>
  </si>
  <si>
    <t>Sugar beet fibre decreases intestinal transit time</t>
  </si>
  <si>
    <t>Silymarin BIO-C®, an extract of milk thistle (Silybum marianum (L.) Gaertn.) seeds (dry extract standardised to 40-80 % silymarin)</t>
  </si>
  <si>
    <t>Suggested for improving the physiological production of breast milk during breast feeding</t>
  </si>
  <si>
    <t>Supports your natural defences</t>
  </si>
  <si>
    <t>Synbio, a combination of two probiotic bacterial strains &lt;em&gt;Lactobacillus rhamnosus&lt;/em&gt; IMC 501® and &lt;em&gt;Lactobacillus paracasei &lt;/em&gt; IMC 502®</t>
  </si>
  <si>
    <t>Synbio persists in the intestinal tract and favours the natural regularity contributing to maintain and improve human intestinal well-being</t>
  </si>
  <si>
    <t>Teestar™, a fenugreek seed extract standardised by its content of galactomannan</t>
  </si>
  <si>
    <t>Teestar&amp;trade; lowers&amp;nbsp;blood glucose levels</t>
  </si>
  <si>
    <t>Immune Balance Drink, containing vitamin C, green tea extract, grape skin extract, grape seed extract, and shiitake mushroom extract</t>
  </si>
  <si>
    <t>The Immune Balance Drink activates body's defence</t>
  </si>
  <si>
    <r>
      <t xml:space="preserve">A combination of 10mg lutein, 
2mg zeaxanthin and 10mg </t>
    </r>
    <r>
      <rPr>
        <i/>
        <sz val="12"/>
        <color rgb="FF000000"/>
        <rFont val="Arial"/>
        <family val="2"/>
      </rPr>
      <t>meso-</t>
    </r>
    <r>
      <rPr>
        <sz val="12"/>
        <color rgb="FF000000"/>
        <rFont val="Arial"/>
        <family val="2"/>
      </rPr>
      <t>zeaxanthin derived from the marigold plant (</t>
    </r>
    <r>
      <rPr>
        <i/>
        <sz val="12"/>
        <color rgb="FF000000"/>
        <rFont val="Arial"/>
        <family val="2"/>
      </rPr>
      <t>Tagetes erecta</t>
    </r>
    <r>
      <rPr>
        <sz val="12"/>
        <color rgb="FF000000"/>
        <rFont val="Arial"/>
        <family val="2"/>
      </rPr>
      <t>)</t>
    </r>
  </si>
  <si>
    <t>The combination of lutein, meso-zeaxanthin and zeaxanthin helps maintain normal visual performance by maintaining clarity and contrast of sight.</t>
  </si>
  <si>
    <t xml:space="preserve">Non-compliance with the Regulation because on the basis of the scientific evidence assessed, this claimed effect for this food has not been substantiated. </t>
  </si>
  <si>
    <t>Milk product, rich in fibre and protein</t>
  </si>
  <si>
    <t>This product reduces the sense of hunger</t>
  </si>
  <si>
    <t>Cocoa flavanols help maintain the elasticity of blood vessels, which contributes to normal blood flow.</t>
  </si>
  <si>
    <t>Information shall be given to the consumer that the beneficial effect is obtained with a daily intake of 200mg of cocoa flavanols. The claim can be used only for capsules or tablets containing high flavanol cocoa extract which provide at least a daily intake of 200 mg of cocoa flavanols with a degree of polymerisation 1-10.</t>
  </si>
  <si>
    <t>Q-2013-00832</t>
  </si>
  <si>
    <t>Commission 
Regulation 
(EU) 
2015/539
of 
31/03/2015.</t>
  </si>
  <si>
    <t>Information shall be given to the consumer that the 
beneficial effect is obtained with a daily intake of 200 
mg of cocoa flavanols.The claim can be used only for cocoa beverages (with cocoa powder) or for dark 
chocolate which provide at least a daily intake of 200 mg of cocoa flavanols with a degree of polymerisation 1-10.</t>
  </si>
  <si>
    <t>Q-2012-00002</t>
  </si>
  <si>
    <t>Commission 
Regulation 
(EU) No
851/2013 of 
03/09/2013.</t>
  </si>
  <si>
    <t>Art. 13(5)</t>
  </si>
  <si>
    <t>Reformulated, non-alcoholic, acidic drink with: — less than 1g fermentable 
carbohydrate per 100 ml (sugars and other carbohydrates except polyols), — calcium in a range from 0,3 to 0,8 mol per mol acidulant, — display of pH between 3,7-4,0.</t>
  </si>
  <si>
    <t>Replacing sugar containing, acidic drinks, such as soft drinks (typically 8-12g sugars/100 ml), with reformulated drinks contributes to the maintenance of tooth mineralisation.</t>
  </si>
  <si>
    <t>In order to bear the claim, reformulated acidic drinks shall comply with the description of the food subject to the claim.</t>
  </si>
  <si>
    <t>Q-2010-00784</t>
  </si>
  <si>
    <t>Commission 
Regulation 
(EU) No
851/2013, as 
amended.</t>
  </si>
  <si>
    <t>Native chicory inulin</t>
  </si>
  <si>
    <t>Chicory inulin contributes to normal bowel function by
increasing stool frequency.</t>
  </si>
  <si>
    <t>Information shall be provided to the consumer that the beneficial effect is obtained with a daily intake of 12g chicory inulin. The claim can be used only for food which provides at least a daily intake of 12g of native chicory inulin, a non fractionated mixture of 
monosaccharides (&lt;10%), disaccharides, inulin-type fructans and inulin extracted from chicory, with a mean degree of polymerisarion &gt; or = 9</t>
  </si>
  <si>
    <t>Q-2014-00403</t>
  </si>
  <si>
    <t>Commission 
Regulation 
(EU)
2015/2314 
of 
07/12/2015.</t>
  </si>
  <si>
    <t>Slowly digestible starch.</t>
  </si>
  <si>
    <t>Consumption of products high in slowly digestible starch (SDS) raises blood glucose concentration less after a meal compared to products low in SDS</t>
  </si>
  <si>
    <t>The claim may be used only on food where the 
digestible carbohydrates provide at least 60% of the total energy and where at least 55% of those carbohydrates is digestible starch, of which at least 40% is SDS.</t>
  </si>
  <si>
    <t>Q-2010-00966</t>
  </si>
  <si>
    <t>Daily creatine supplementation can contribute to improved cognitive function</t>
  </si>
  <si>
    <t>004UKNHCC</t>
  </si>
  <si>
    <t xml:space="preserve">Green kiwifruit (lat. Actinidia deliciosa var. Hayward) powder </t>
  </si>
  <si>
    <t>Green kiwifruit powder contributes to the maintenance of normal defecation.</t>
  </si>
  <si>
    <t>006UKNHCC</t>
  </si>
  <si>
    <t>Plant sterols in combination with Cholesternorm®mix</t>
  </si>
  <si>
    <t>&lt;p class="tbl-txt"&gt;Actively lowers cholesterol.&lt;/p&gt;</t>
  </si>
  <si>
    <t>Plant Stanol (as plant stanol esters)</t>
  </si>
  <si>
    <t>&lt;p class="tbl-txt"&gt;Consuming 2 g/day plant stanols (as plant stanol esters) as part of a diet low in saturated fat results in a 2-fold greater reduction in LDL-cholesterol than consuming a low saturated fat diet alone. High cholesterol is a risk factor in the development of coronary heart disease.&lt;/p&gt;</t>
  </si>
  <si>
    <t>Non-compliance with the Regulation as, on the basis of the dossier, the evidence provided does not establish that the consumption of 2 g/day plant stanols (as plant stanol esters) as part of a diet low in saturated fat results in a 2-fold greater reduction in LDL-cholesterol concerntrations compared with consuming a diet low in saturated fat alone.</t>
  </si>
  <si>
    <t>&lt;p class="tbl-txt"&gt;Eicosapentanoic acid (EPA)&lt;/p&gt;</t>
  </si>
  <si>
    <t>&lt;p class="tbl-txt"&gt;EPA has been shown to reduce the AA/EPA ratio in blood. A high AA/EPA level is a risk factor in the development of attention difficulties in children with ADHD-like symptoms. These children are also characterised by less hyperactivity and/or coexisting oppositional behaviour.&lt;/p&gt;</t>
  </si>
  <si>
    <t>Isolated soy protein</t>
  </si>
  <si>
    <t>&lt;p class="tbl-txt"&gt;Protein-rich soybean component has been shown to lower/reduce blood cholesterol; blood cholesterol lowering may reduce the risk of (coronary) heart disease.&lt;/p&gt;</t>
  </si>
  <si>
    <t>Glucosamine hydrohloride</t>
  </si>
  <si>
    <t>&lt;p class="tbl-txt"&gt;Slowing down/reduce the destruction process of cartilage of the musculoskeletal system and consequently reduce the risk of osteoarthritis.&lt;/p&gt;</t>
  </si>
  <si>
    <t>&lt;em&gt;Lactobacillus&lt;/em&gt; &lt;em&gt;fermentum&lt;/em&gt; CECT 5716</t>
  </si>
  <si>
    <t>&lt;p&gt;&lt;span&gt;Lactobacillus fermentum CECT 5716 decreases the Staphylococcus load in breast milk. High Staphylococcus load in breast milk is a risk factor for mammary bacterial dysbiosis/mastitis.&lt;/span&gt;&lt;/p&gt;</t>
  </si>
  <si>
    <t>L-tug lycopene</t>
  </si>
  <si>
    <t>&lt;p&gt;L-tug lycopene has been shown to lower/reduce blood cholesterol. High cholesterol is a risk faactor in the developent of coronary heart disease&lt;/p&gt;</t>
  </si>
  <si>
    <t>&lt;span&gt;Sugar-free hard confectionery with at least 90% erythritol&lt;/span&gt;</t>
  </si>
  <si>
    <t>&lt;span&gt;Sugar-free hard confectionery sweetened with at least 90% Zerose&amp;reg;erythritol has been shown to reduce dental plaque. High content/level of dental plaque is a risk factor in the development of caries.&lt;/span&gt;</t>
  </si>
  <si>
    <t>Condensyl®</t>
  </si>
  <si>
    <t>&lt;span&gt;The combination of opuntia fruit dry extract standardised in quercetin and betalain, N-acetyl cysteine, zinc, vitamin B3, E, B6, B2, B9 and B12 in Condensyl&amp;reg; decreases sperm DNA damage (sperm nuclear decondensation index and DNA fragmentation index). High sperm DNA damage (sperm nuclear decondensation index and DNA fragmentation index) is a risk factor for male subfertility/infertility.&lt;/span&gt;</t>
  </si>
  <si>
    <t>Anxiofit-1</t>
  </si>
  <si>
    <t>Anxiofit-1 has been shown to ameliorate subthreshold and mild anxiety. Subthreshold and mild anxiety are risk factors in the development of anxiety disorders and depression</t>
  </si>
  <si>
    <t>Non-compliance with the Regulation as, on the basis of the dossier,the evidence provided is insufficient to substantiate this claimed effect for this food</t>
  </si>
  <si>
    <t>CranMax®</t>
  </si>
  <si>
    <t>CranMax&amp;reg; prevent adhesion of E. coli to the uroepithelial cells in women which is a risk factor for developing urinary tract infections.</t>
  </si>
  <si>
    <t>Uroval®, food supplement containing cranberry extract and D-mannose</t>
  </si>
  <si>
    <t>Cranberry extract and D-mannose, the main active ingredients of the food supplement Uroval®, eliminate the adhesion of harmful bacteria to the bladder wall. The adhesion of harmful bacteria to the bladder wall is the main risk factor in the development of urinary tract infections</t>
  </si>
  <si>
    <t>&lt;em&gt;Lactobacillus helveticus&lt;/em&gt; fermented Evolus® low-fat milk products</t>
  </si>
  <si>
    <t>Evolus® reduces arterial stiffness.</t>
  </si>
  <si>
    <t>ACTIMEL® &lt;em&gt;Lactobacillus casei&lt;/em&gt; DN-114 001 plus yoghurt symbiosis</t>
  </si>
  <si>
    <t>Fermented milk containing the probiotic Lactobacillus casei DN-114 001 and yoghurt symbiosis decreases presence of Clostridium difficile toxins in the gut (of susceptible ageing people). Presence of Clostridium difficile toxins is associated with the incidence of acute diarrhoea</t>
  </si>
  <si>
    <t>Non-compliance with the Regulation because on the basis of the scientific evidence assessed,the evidence provided is insufficient to substantiate this claimed effect for this food</t>
  </si>
  <si>
    <t>Lycopene-whey complex</t>
  </si>
  <si>
    <t>Lycopene-whey complex prevents oxidative damage of plasma lipoproteins, which reduces the build up of arterial plaques and reduces the risk of heart disease, stroke and other clinical complications of atherosclerosis</t>
  </si>
  <si>
    <t>Morus alba (white mulberry) leaf extract</t>
  </si>
  <si>
    <t xml:space="preserve">M. alba leaf extract is “clinically proven in assisting healthy blood glucose levels”. </t>
  </si>
  <si>
    <t>Non-compliance with the Regulation because on the basis of the scientific evidence assessed, the food for which the claim is made has not been sufficiently characterised and this claimed effect for this food has not been substantiated.</t>
  </si>
  <si>
    <t>002UKNHCC</t>
  </si>
  <si>
    <t>NeOpuntia®, containing dehydrated leaves of the prickly pear cactus (Opuntia ficus-indica)</t>
  </si>
  <si>
    <t>NeOpuntia® helps to improve blood lipid parameters associated with cardiovascular risks, especially the HDL-cholesterol.</t>
  </si>
  <si>
    <t>OPC Plus, containing 40 mg oligomeric procyanidins (OPC) and 40 mg berry-blend per capsule</t>
  </si>
  <si>
    <t>OPC Plus has been shown to increase the microcirculation and may therefore reduce the risk of chronic venous insufficiency</t>
  </si>
  <si>
    <t>Non-compliance with the Regulation because on the basis of the scientific evidence assessed,this claimed effect for this food is not a beneficial physiological effect as required by the Regulation and could not therefore be substantiated</t>
  </si>
  <si>
    <t>OPC Premium, containing 40 mg oligomeric procyanidins (OPC) and 400 mg berry-blend per capsule</t>
  </si>
  <si>
    <t>OPC have been shown to reduce blood cholesterol levels and may therefore reduce the risk of cardiovascular disease</t>
  </si>
  <si>
    <t>Non-compliance with the Regulation because on the basis of the scientific evidence assessed,the food for which the claim is made has not been sufficiently characterised with respect to the berry blend, whereas the active constituent extracted from grape (Vitis vinifera) seeds is sufficiently characterisedthis claimed effect for this food has not been substantiated</t>
  </si>
  <si>
    <t>ProteQuine®, a low molecular weight fraction from bovine blood</t>
  </si>
  <si>
    <t>ProteQuine ® elevates/maintains the level of ScIgA on mucous membranes. Decreased or insufficient level of ScIgA is a risk factor in the development of common cold or influenza</t>
  </si>
  <si>
    <t>ProteQuine®, a low molecular weight fraction from bovine blood, in combination with bovine lactoferrin</t>
  </si>
  <si>
    <t>ProteQuine ® in combination with bovine lactoferrin elevates/maintains the level of ScIgA on mucous membranes. Decreased or insufficient level of ScIgA is a risk factor in the development of common cold with sore throat and combination of ProteQuine ® with bovine lactoferrin reduces the risk of the development of sore throat</t>
  </si>
  <si>
    <t>Calcium-containing fruit juices</t>
  </si>
  <si>
    <t>Reduced risk for dental erosion</t>
  </si>
  <si>
    <t>Ocean Spray Cranberry Products®, juice drinks and sweetened dried berries Craisins®</t>
  </si>
  <si>
    <t>Regular consumption of 2 servings per day of an Ocean Spray product each containing typically 80 mg cranberry proanthocyanidins helps reduce the risk of urinary tract infection in women by inhibiting the adhesion of certain bacteria in the urinary tract</t>
  </si>
  <si>
    <t>Regular consumption of Bimuno (BGOS) Prebiotic helps to protect against the bad bacteria than can cause the travellers diarrhoea</t>
  </si>
  <si>
    <t>Regular consumption of significant amounts of water can reduce the risk of development of dehydration and of concomitant decrease of performance</t>
  </si>
  <si>
    <t>Non-compliance with the Regulation because on the basis of the scientific evidence assessed,the proposed risk factors are measures of the disease and a risk factor in the development of a disease is not shown to be reduced</t>
  </si>
  <si>
    <t>Soy protein has been shown to lower/reduce blood cholesterol; blood cholesterol lowering may reduce the risk of (coronary) heart disease</t>
  </si>
  <si>
    <t>Symbiosal®</t>
  </si>
  <si>
    <t>Symbiosal has been shown to lower the rising of blood pressure when used as a replacement of traditional table salt. The rising of blood pressure is a risk factor for high blood pressure (hypertension)</t>
  </si>
  <si>
    <t>Melgaço® naturally sparkling mineral water</t>
  </si>
  <si>
    <t>The regular consumption of Melgaço mineral water reduces body hyperglycaemic levels</t>
  </si>
  <si>
    <t>Nutrimune® (a pasteurised cow's skim milk fermented with Lactobacillus paracasei CBA L74)</t>
  </si>
  <si>
    <t>&amp;lsquo;Nutrimune&amp;reg;&amp;rsquo; supports the immune defence in the gastrointestinal and upper respiratory tract of young children</t>
  </si>
  <si>
    <t>Prunes</t>
  </si>
  <si>
    <t>&lt;p&gt;Dried plums/prunes can contribute to normal bowel function&lt;/p&gt;</t>
  </si>
  <si>
    <t>Equazen eye q®</t>
  </si>
  <si>
    <t>&lt;p&gt;Equazen eye q&amp;reg; (composition of EPA: DHA:GLA at a 9:3:1 ratio) improves reading ability and related cognitive functions in children.&lt;/p&gt;</t>
  </si>
  <si>
    <t>Beta-galactosidase from &lt;em&gt;Streptococcus thermophilus&lt;/em&gt;</t>
  </si>
  <si>
    <t>&lt;p&gt;Lactase for comfortable digestion&lt;/p&gt;</t>
  </si>
  <si>
    <t>&lt;p&gt;Non-digestible oligo- and polysaccharides including galacto- oligosaccharides, oligofructose, polyfructose and inulin&lt;/p&gt;</t>
  </si>
  <si>
    <t>&lt;p&gt;With non-digestible oligo- and/ or polysaccharides to stimulate calcium absorption&lt;/p&gt;</t>
  </si>
  <si>
    <t>Follow-on formulae with a fixed combination of short-chain galacto-oligosaccharides, acidified milk, nucleotides and beta-palmitate</t>
  </si>
  <si>
    <t>Aids minor intestinal ailments (as colic, constipation, digestive symptoms)</t>
  </si>
  <si>
    <t>Beta-palmitate</t>
  </si>
  <si>
    <t>Beta-palmitate enrichment contributes to increase calcium absorption</t>
  </si>
  <si>
    <t>Beta-palmitate enrichment contributes to soften stool consistency which helps to increase their frequency</t>
  </si>
  <si>
    <t>I omega kids®/Pufan 3 kids® containing docosahexaenoic acid (DHA) and eicosapentaenoic acid (EPA)</t>
  </si>
  <si>
    <t>Calming</t>
  </si>
  <si>
    <t>Choline is needed for the development of brain of infants and young children from birth to three years</t>
  </si>
  <si>
    <t>β-galactosidase from Kluyveromyces lactis</t>
  </si>
  <si>
    <t>Colief&amp;reg;/lactase enzyme reduces the lactose load of the infant's feed and improves the consequences of lactose maldigestion in colicky infants unable to effectively digest all the lactose in their feed.</t>
  </si>
  <si>
    <t>’Complex carbohydrates‘</t>
  </si>
  <si>
    <t>Complex carbohydrates contribute to satiety</t>
  </si>
  <si>
    <t>Docosahexaenoic Acid (DHA) and Arachidonic Acid (ARA)</t>
  </si>
  <si>
    <t>DHA &amp; ARA support neural development of the brain and eyes.</t>
  </si>
  <si>
    <t>Dairy products (milk and cheese)</t>
  </si>
  <si>
    <t>Dairy foods (milk and cheese) promote dental health in children.</t>
  </si>
  <si>
    <t>Docosahexaenoic acid (DHA) and arachidonic acid (ARA) contribute to the optimal brain development of infants and young children</t>
  </si>
  <si>
    <t>Non-compliance with the Regulation because on the basis of the scientific evidence assessed,the evidence provided did not allow the establishment of conditions of use in accordance with Art. 16(4) of Regulation 1924/2006, and the claim could not therefore be authorised</t>
  </si>
  <si>
    <t>Efalex® products, containing eicosapentaenoic acid (EPA), the n-6 PUFA gamma-linolenic acid (GLA) and Arachidonic Acid (ARA)</t>
  </si>
  <si>
    <t>Efalex® may help maintain and support brain development and function</t>
  </si>
  <si>
    <t>Efalex® may help maintain and support eye development and function.</t>
  </si>
  <si>
    <t>Non-compliance with the Regulation as, on the basis of the evidence presented in the dossier,this claimed effect for this food has not been substantiated</t>
  </si>
  <si>
    <t>Efalex® may help maintain concentration.</t>
  </si>
  <si>
    <t>Efalex® may help maintain coordination.</t>
  </si>
  <si>
    <t>Efalex® may help maintain learning ability</t>
  </si>
  <si>
    <t>Enfamil® Premium, containing docosahexaenoic acid (DHA) and arachidonic acid (ARA)</t>
  </si>
  <si>
    <t>Enfamil® Premium contributes to optimal brain development of infants and young children</t>
  </si>
  <si>
    <t>Eye q baby®, containing a combination of the n-3 polyunsaturated fatty acids (PUFAs) eicosapentaenoic acid (EPA) and docosahexaenoic acid (DHA) and the n-6 PUFA gamma-linolenic acid (GLA)</t>
  </si>
  <si>
    <t>Eye q baby® provides the nourishments that support healthy central nervous system development</t>
  </si>
  <si>
    <t>Eye q, containing a combination of eicosapentaenoic acid, docosahexaenoic acid, and gamma-linolenic acid</t>
  </si>
  <si>
    <t>Eye q (a unique combination of High-EPA/DHA/GLA omega-3, 6 PUFA) provides the essential nutrients that helps improve working memory in children</t>
  </si>
  <si>
    <t>Eye q® provides the nourishment that help children to maintain concentration levels</t>
  </si>
  <si>
    <t>Eye q® provides the nourishments that help to maintain healthy brain functions</t>
  </si>
  <si>
    <t>Non-compliance with the Regulation because on the basis of the scientific evidence assessed,this claimed effect for this food is not sufficiently defined to be able to be assessed and the claim could not therefore be substantiated</t>
  </si>
  <si>
    <t>Help to promote concentration</t>
  </si>
  <si>
    <t>Help to support mental development</t>
  </si>
  <si>
    <t>Help to support the learning ability</t>
  </si>
  <si>
    <t>Help to support vision</t>
  </si>
  <si>
    <t>Helps to promote the thinking capacity</t>
  </si>
  <si>
    <t>Immunofortis®, a mixture of short-chain galacto-oligosaccharides and long-chain fructo-oligosaccharides</t>
  </si>
  <si>
    <t>Immunofortis® to naturally strengthen your babys immune system</t>
  </si>
  <si>
    <t>Kinder Chocolate®, chocolate bar</t>
  </si>
  <si>
    <t>Kinder Chocolate, the chocolate that helps to grow</t>
  </si>
  <si>
    <t>LACTORAL, food supplement containing &lt;em&gt;Lactobacillus plantarum&lt;/em&gt;, &lt;em&gt;Lactobacillus rhamnosus&lt;/em&gt; and &lt;em&gt;Bifidobacterium longum&lt;/em&gt;</t>
  </si>
  <si>
    <t>LACTORAL contains living probiotic bacteria with strong ability to intestinal tract colonisation, isolated from healthy, naturally fed-infant</t>
  </si>
  <si>
    <t>Non-compliance with the Regulation because on the basis of the scientific evidence assessed,this food is not sufficiently characterised for a scientific assessment of this claimed effect andthis claimed effect for this food is not sufficiently defined to be able to be assessed and the claim could not therefore be substantiated</t>
  </si>
  <si>
    <t>LACTORAL helps to bring back the normal functioning of the alimentary tract during its microflora disturbances (for example in case of loose stools, after taking antibiotics, in case of intestinal disorders caused by enteric pathogens).</t>
  </si>
  <si>
    <t>LACTORAL helps to maintain natural intestinal microflora during travel, changing the climatic zone or a diet, especially in poor hygiene conditions.</t>
  </si>
  <si>
    <t>LACTORAL helps to protect the alimentary system against enteric pathogens because of strong antagonistic properties and helps to build the natural intestinal barrier.</t>
  </si>
  <si>
    <t>LACTORAL is recommended in order to improve the general immunity by maintaining the microbiological balance.</t>
  </si>
  <si>
    <t>Lipil®, containing docosahexaenoic acid (DHA) and arachidonic acid (ARA) from single cell oils</t>
  </si>
  <si>
    <t>Lipil® contributes to optimal brain development of infants and young children</t>
  </si>
  <si>
    <t>&lt;em&gt;Lactobacillus delbrueckii&lt;/em&gt; subsp. &lt;em&gt;bulgaricus&lt;/em&gt; strain AY/CSL (LMG P-17224) and &lt;em&gt;Streptococcus thermophilus&lt;/em&gt; strain 9Y/CSL (LMG P-17225)</t>
  </si>
  <si>
    <t>Maintaining the gut health by normalizing the intestinal flora</t>
  </si>
  <si>
    <t>Mumomega®, containing a combination of the n-3 polyunsaturated fatty acids (PUFAs) eicosapentaenoic acid (EPA) and docosahexaenoic acid (DHA) and the n-6 PUFA gamma-linolenic acid (GLA)</t>
  </si>
  <si>
    <t>Mumomega® provides the nourishments that support healthy central nervous system development.</t>
  </si>
  <si>
    <t>Mixture of bifidobacteria (Bifidobacterium bifidum, Bifidobacterium breve, Bifidobacterium infantis, &lt;em&gt;Bifidobacterium longum&lt;/em&gt;)</t>
  </si>
  <si>
    <t>Probiotic bifidobacteria lead to a healthy intestinal flora comparable to the composition of the intestinal flora of breast-fed infants intestine</t>
  </si>
  <si>
    <t>Provide serenity and room for a beneficial development of the child</t>
  </si>
  <si>
    <t>Dairy products (milk, cheese and yoghurt)</t>
  </si>
  <si>
    <t>Three portions of dairy food everyday, as part of a balanced diet, may help promote a healthy body weight during childhood and adolescence.</t>
  </si>
  <si>
    <t>regulat®.pro.kid IMMUN, food supplement with fermented vegetables and fruits, probiotics lecithin and rhodiola rosea extract</t>
  </si>
  <si>
    <t>regulat®.pro.kid IMMUN supports, stimulates and modulates the immune system of children during growth.</t>
  </si>
  <si>
    <t>regulat®.pro.kid.BRAIN, food supplement with probiotics and fermented vegetables and fruits</t>
  </si>
  <si>
    <t>regulat®.pro.kid.BRAIN contributes to mental and cognitive development of children</t>
  </si>
  <si>
    <t>Art. 19</t>
  </si>
  <si>
    <t>Beta-glucan</t>
  </si>
  <si>
    <t>Consumption of beta-glucans from oats or barley contributes to the reduction of the glucose rise after a meal. (Condition: In order to obtain the claimed effect, at least 2g of beta-glucan from oats or barley for each 30g of available carbohydrates should be consumed per meal as part of a meal or as a food.)</t>
  </si>
  <si>
    <t>Non-compliance with the Regulation because on the basis of the scientific evidence assessed, this claimed effect for this food has not been substantiated. (Evidence is insufficient at a dose of ≤2g of beta-glucan from oats or barley for each 30g of available carbohydrates.)</t>
  </si>
  <si>
    <t>003UKNHCC</t>
  </si>
  <si>
    <t xml:space="preserve">Great Britain nutrition claims spreadsheet </t>
  </si>
  <si>
    <t xml:space="preserve">This spreadsheet contains one table providing a list of nutrition claims and the conditions which apply to each. </t>
  </si>
  <si>
    <t>Nutrition claim</t>
  </si>
  <si>
    <t>Conditions applying to them</t>
  </si>
  <si>
    <t>Low energy</t>
  </si>
  <si>
    <t>A claim that a food is low in energy, and any claim likely to have the same meaning for the consumer, may only be made where the product does not contain more than 40 kcal (170 kJ)/100 g for solids or more than 20 kcal (80 kJ)/100 ml for liquids. For table-top sweeteners the limit of 4 kcal (17 kJ)/portion, with equivalent sweetening properties to 6 g of sucrose (approximately 1 teaspoon of sucrose), applies.</t>
  </si>
  <si>
    <t>Energy reduced</t>
  </si>
  <si>
    <t>A claim that a food is energy-reduced, and any claim likely to have the same meaning for the consumer, may only be made where the energy value is reduced by at least 30%, with an indication of the characteristic(s) which make(s) the food reduced in its total energy value.</t>
  </si>
  <si>
    <t>Energy-free</t>
  </si>
  <si>
    <t>A claim that a food is energy-free, and any claim likely to have the same meaning for the consumer, may only be made where the product does not contain more than 4 kcal (17 kJ)/100 ml. For table-top sweeteners the limit of 0,4 kcal (1,7 kJ)/portion, with equivalent sweetening properties to 6 g of sucrose (approximately 1 teaspoon of sucrose), applies.</t>
  </si>
  <si>
    <t>Low fat</t>
  </si>
  <si>
    <t>A claim that a food is low in fat, and any claim likely to have the same meaning for the consumer, may only be made where the product contains no more than 3 g of fat per 100 g for solids or 1,5 g of fat per 100 ml for liquids (1,8 g of fat per 100 ml for semi-skimmed milk).</t>
  </si>
  <si>
    <t>Fat-free</t>
  </si>
  <si>
    <t>A claim that a food is fat-free, and any claim likely to have the same meaning for the consumer, may only be made where the product contains no more than 0,5 g of fat per 100 g or 100 ml. However, claims expressed as 'X % fat-free' shall be prohibited.</t>
  </si>
  <si>
    <t>Low saturated fat</t>
  </si>
  <si>
    <t>A claim that a food is low in saturated fat, and any claim likely to have the same meaning for the consumer, may only be made if the sum of saturated fatty acids and trans-fatty acids in the product does not exceed 1,5 g per 100 g for solids or 0,75 g/100 ml for liquids and in either case the sum of saturated fatty acids and trans-fatty acids must not provide more than 10% of energy.</t>
  </si>
  <si>
    <t>Saturated fat-free</t>
  </si>
  <si>
    <t>A claim that a food does not contain saturated fat, and any claim likely to have the same meaning for the consumer, may only be made where the sum of saturated fat and trans-fatty acids does not exceed 0,1 g of saturated fat per 100 g or 100 ml.</t>
  </si>
  <si>
    <t>Low sugars</t>
  </si>
  <si>
    <t>A claim that a food is low in sugars, and any claim likely to have the same meaning for the consumer, may only be made where the product contains no more than 5 g of sugars per 100 g for solids or 2,5 g of sugars per 100 ml for liquids.</t>
  </si>
  <si>
    <t>Sugars-free</t>
  </si>
  <si>
    <t>A claim that a food is sugars-free, and any claim likely to have the same meaning for the consumer, may only be made where the product contains no more than 0,5 g of sugars per 100 g or 100 ml.</t>
  </si>
  <si>
    <t>With no added sugars</t>
  </si>
  <si>
    <t>A claim stating that sugars have not been added to a food, and any claim likely to have the same meaning for the consumer, may only be made where the product does not contain any added mono- or disaccharides or any other food used for its sweetening properties. If sugars are naturally present in the food, the following indication should also appear on the label: 'CONTAINS NATURALLY OCCURRING SUGARS'.</t>
  </si>
  <si>
    <t>Low sodium/salt</t>
  </si>
  <si>
    <t>A claim that a food is low in sodium/salt, and any claim likely to have the same meaning for the consumer, may only be made where the product contains no more than 0,12 g of sodium, or the equivalent value for salt, per 100 g or per 100 ml. For waters, other than natural mineral waters falling within the scope of retained Directive 80/777/EEC, this value should not exceed 2 mg of sodium per 100 ml.</t>
  </si>
  <si>
    <t>Very low sodium/salt</t>
  </si>
  <si>
    <t>A claim that a food is very low in sodium/salt, and any claim likely to have the same meaning for the consumer, may only be made where the product contains no more than 0,04 g of sodium, or the equivalent value for salt, per 100 g or per 100 ml. This claim shall not be used for natural mineral waters and other waters.</t>
  </si>
  <si>
    <t>Sodium-free or salt-free</t>
  </si>
  <si>
    <t>A claim that a food is sodium-free or salt-free, and any claim likely to have the same meaning for the consumer, may only be made where the product contains no more than 0,005 g of sodium, or the equivalent value for salt, per 100 g.</t>
  </si>
  <si>
    <t>No added sodium/salt</t>
  </si>
  <si>
    <t>A claim stating that sodium/salt has not been added to a food and any claim likely to have the same meaning for the consumer may only be made where the product does not contain any added sodium/salt or any other ingredient containing added sodium/salt and the product contains no more than 0,12 g sodium, or the equivalent value for salt, per 100 g or 100 ml.</t>
  </si>
  <si>
    <t>Source of fibre</t>
  </si>
  <si>
    <t>A claim that a food is a source of fibre, and any claim likely to have the same meaning for the consumer, may only be made where the product contains at least 3 g of fibre per 100 g or at least 1,5 g of fibre per 100 kcal.</t>
  </si>
  <si>
    <t>High fibre</t>
  </si>
  <si>
    <t>A claim that a food is high in fibre, and any claim likely to have the same meaning for the consumer, may only be made where the product contains at least 6 g of fibre per 100 g or at least 3 g of fibre per 100 kcal.</t>
  </si>
  <si>
    <t>Source of protein</t>
  </si>
  <si>
    <t>A claim that a food is a source of protein, and any claim likely to have the same meaning for the consumer, may only be made where at least 12% of the energy value of the food is provided by protein.</t>
  </si>
  <si>
    <t>High protein</t>
  </si>
  <si>
    <t>A claim that a food is high in protein, and any claim likely to have the same meaning for the consumer, may only be made where at least 20% of the energy value of the food is provided by protein.</t>
  </si>
  <si>
    <t>Source of [name of vitamin/s] and/or [name of mineral/s]</t>
  </si>
  <si>
    <t>A claim that a food is a source of vitamins and/or minerals, and any claim likely to have the same meaning for the consumer, may only be made where the product contains at least a significant amount as defined in the Annex to retained Directive 90/496/EEC or an amount provided for by derogations granted according to Article 6 of retained Regulation (EC) No 1925/2006 of the European Parliament and of the Council of 20 December 2006 on the addition of vitamins and minerals and of certain other substances to foods</t>
  </si>
  <si>
    <t>High [name of vitamin/s] and/or [name of mineral/s</t>
  </si>
  <si>
    <t>A claim that a food is high in vitamins and/or minerals, and any claim likely to have the same meaning for the consumer, may only be made where the product contains at least twice the value of ‘source of [NAME OF VITAMIN/S] and/or [NAME OF MINERAL/S]’.</t>
  </si>
  <si>
    <t>Contains [name of the nutrient or another substance]</t>
  </si>
  <si>
    <t>A claim that a food contains a nutrient or another substance, for which specific conditions are not laid down in retained Regulation (EC) No 1924/2006, or any claim likely to have the same meaning for the consumer, may only be made where the product complies with all the applicable provisions of this Regulation, and in particular Article 5. For vitamins and minerals the conditions of the claim 'source of' shall apply.</t>
  </si>
  <si>
    <t>Increase [name of the nutrient]</t>
  </si>
  <si>
    <t>A claim stating that the content in one or more nutrients, other than vitamins and minerals, has been increased, and any claim likely to have the same meaning for the consumer, may only be made where the product meets the conditions for the claim ‘source of’ and the increase in content is at least 30% compared to a similar product.</t>
  </si>
  <si>
    <t>Reduced [name of the nutrient]</t>
  </si>
  <si>
    <t>A claim stating that the content in one or more nutrients has been reduced, and any claim likely to have the same meaning for the consumer, may only be made where the reduction in content is at least 30% compared to a similar product, except for micronutrients, where a 10 % difference in the reference values as set in retained Directive 90/496/EEC shall be acceptable, and for sodium, or the equivalent value for salt, where a 25% difference shall be acceptable.
The claim "reduced saturated fat", and any claim likely to have the same meaning for the consumer, may only be made:
(a) if the sum of saturated fatty acids and of trans-fatty acids in the product bearing the claim is at least 30% less than the sum of saturated fatty acids and of trans-fatty acids in a similar product; and
(b) if the content in trans-fatty acids in the product bearing the claim is equal to or less than in a similar product.
The claim "reduced sugars", and any claim likely to have the same meaning for the consumer, may only be made if the amount of energy of the product bearing the claim is equal to or less than the amount of energy in a similar product.</t>
  </si>
  <si>
    <t>Light/lite</t>
  </si>
  <si>
    <t>A claim stating that a product is ‘light’ or ‘lite’, and any claim likely to have the same meaning for the consumer, shall follow the same conditions as those set for the term ‘reduced’; the claim shall also be accompanied by an indication of the characteristic(s) which make(s) the food 'light' or 'lite'.</t>
  </si>
  <si>
    <t>Naturally/natural</t>
  </si>
  <si>
    <t>Where a food naturally meets the condition(s) laid down in the Annex of retained Regulation (EC) No 1924/2006 for the use of a nutritional claim, the term 'naturally/natural' may be used as a prefix to the claim.</t>
  </si>
  <si>
    <t>Source of Omega-3 fatty acids</t>
  </si>
  <si>
    <t>A claim that a food is a source of omega-3 fatty acids, and any claim likely to have the same meaning for the consumer, may only be made where the product contains at least 0,3 g alpha-linolenic acid per 100g and per 100kcal, or at least 40mg of the sum of eicosapentaenoic acid and docosahexaenoic acid per 100g and per 100kcal.</t>
  </si>
  <si>
    <t>High Omega-3 fatty acids</t>
  </si>
  <si>
    <t>A claim that a food is high in omega-3 fatty acids, and any claim likely to have the same meaning for the consumer, may only be made where the product contains at least 0,6 g alpha-linolenic acid per 100 g and per 100 kcal, or at least 80 mg of the sum of eicosapentaenoic acid and docosahexaenoic acid per 100 g and per 100 kcal.</t>
  </si>
  <si>
    <t>High monosaturated fat</t>
  </si>
  <si>
    <t>A claim that a food is high in monounsaturated fat, and any claim likely to have the same meaning for the consumer, may only be made where at least 45% of the fatty acids present in the product derive from monounsaturated fat under the condition that monounsaturated fat provides more than 20% of energy of the product.</t>
  </si>
  <si>
    <t>High polyunsaturated fat</t>
  </si>
  <si>
    <t>A claim that a food is high in polyunsaturated fat, and any claim likely to have the same meaning for the consumer, may only be made where at least 45% of the fatty acids present in the product derive from polyunsaturated fat under the condition that polyunsaturated fat provides more than 20% of energy of the product.</t>
  </si>
  <si>
    <t>High unsaturated fat</t>
  </si>
  <si>
    <t>A claim that a food is high in unsaturated fat, and any claim likely to have the same meaning for the consumer may only be made where at least 70% of the fatty acids present in the product derive from unsaturated fat under the condition that unsaturated fat provides more than 20% of energy of the product.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</si>
</sst>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family val="2"/>
    </font>
    <font>
      <b/>
      <sz val="15"/>
      <color rgb="FF0E2841"/>
      <name val="Aptos Narrow"/>
      <family val="2"/>
    </font>
    <font>
      <b/>
      <sz val="13"/>
      <color rgb="FF0E2841"/>
      <name val="Aptos Narrow"/>
      <family val="2"/>
    </font>
    <font>
      <u/>
      <sz val="10"/>
      <color rgb="FF0563C1"/>
      <name val="Arial"/>
      <family val="2"/>
    </font>
    <font>
      <b/>
      <sz val="15"/>
      <color rgb="FF000000"/>
      <name val="Arial"/>
      <family val="2"/>
    </font>
    <font>
      <b/>
      <sz val="13"/>
      <color rgb="FF000000"/>
      <name val="Arial"/>
      <family val="2"/>
    </font>
    <font>
      <b/>
      <sz val="12"/>
      <color rgb="FF000000"/>
      <name val="Arial"/>
      <family val="2"/>
    </font>
    <font>
      <sz val="12"/>
      <color rgb="FF000000"/>
      <name val="Arial"/>
      <family val="2"/>
    </font>
    <font>
      <u/>
      <sz val="12"/>
      <color rgb="FF0563C1"/>
      <name val="Arial"/>
      <family val="2"/>
    </font>
    <font>
      <u/>
      <sz val="12"/>
      <color rgb="FF0000FF"/>
      <name val="Arial"/>
      <family val="2"/>
    </font>
    <font>
      <i/>
      <sz val="12"/>
      <color rgb="FF000000"/>
      <name val="Arial"/>
      <family val="2"/>
    </font>
    <font>
      <sz val="12"/>
      <color rgb="FFFF0000"/>
      <name val="Arial"/>
      <family val="2"/>
    </font>
  </fonts>
  <fills count="3">
    <fill>
      <patternFill patternType="none"/>
    </fill>
    <fill>
      <patternFill patternType="gray125"/>
    </fill>
    <fill>
      <patternFill patternType="solid">
        <fgColor rgb="FFFFFFFF"/>
        <bgColor rgb="FFFFFFFF"/>
      </patternFill>
    </fill>
  </fills>
  <borders count="9">
    <border>
      <left/>
      <right/>
      <top/>
      <bottom/>
      <diagonal/>
    </border>
    <border>
      <left/>
      <right/>
      <top/>
      <bottom style="thick">
        <color rgb="FF156082"/>
      </bottom>
      <diagonal/>
    </border>
    <border>
      <left/>
      <right/>
      <top/>
      <bottom style="thick">
        <color rgb="FF64BEE6"/>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s>
  <cellStyleXfs count="4">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0" applyNumberFormat="0" applyFill="0" applyBorder="0" applyAlignment="0" applyProtection="0"/>
  </cellStyleXfs>
  <cellXfs count="35">
    <xf numFmtId="0" fontId="0" fillId="0" borderId="0" xfId="0"/>
    <xf numFmtId="0" fontId="4" fillId="0" borderId="1" xfId="1" applyFont="1"/>
    <xf numFmtId="0" fontId="1" fillId="0" borderId="1" xfId="1"/>
    <xf numFmtId="0" fontId="1" fillId="0" borderId="1" xfId="1" applyAlignment="1">
      <alignment horizontal="left"/>
    </xf>
    <xf numFmtId="0" fontId="1" fillId="0" borderId="1" xfId="1" applyAlignment="1">
      <alignment wrapText="1"/>
    </xf>
    <xf numFmtId="0" fontId="1" fillId="0" borderId="1" xfId="1" applyAlignment="1">
      <alignment horizontal="left" wrapText="1"/>
    </xf>
    <xf numFmtId="0" fontId="5" fillId="0" borderId="2" xfId="2" applyFont="1"/>
    <xf numFmtId="0" fontId="2" fillId="0" borderId="2" xfId="2"/>
    <xf numFmtId="0" fontId="2" fillId="0" borderId="2" xfId="2" applyAlignment="1">
      <alignment horizontal="left"/>
    </xf>
    <xf numFmtId="0" fontId="2" fillId="0" borderId="2" xfId="2" applyAlignment="1">
      <alignment wrapText="1"/>
    </xf>
    <xf numFmtId="0" fontId="2" fillId="0" borderId="2" xfId="2" applyAlignment="1">
      <alignment horizontal="left" wrapText="1"/>
    </xf>
    <xf numFmtId="0" fontId="6" fillId="0" borderId="0" xfId="0" applyFont="1" applyAlignment="1">
      <alignment horizontal="center" wrapText="1"/>
    </xf>
    <xf numFmtId="0" fontId="6" fillId="0" borderId="0" xfId="0" applyFont="1" applyAlignment="1">
      <alignment horizontal="left" wrapText="1"/>
    </xf>
    <xf numFmtId="0" fontId="7" fillId="0" borderId="0" xfId="0" applyFont="1"/>
    <xf numFmtId="0" fontId="7" fillId="0" borderId="0" xfId="0" applyFont="1" applyAlignment="1">
      <alignment wrapText="1"/>
    </xf>
    <xf numFmtId="0" fontId="7" fillId="0" borderId="0" xfId="0" applyFont="1" applyAlignment="1">
      <alignment horizontal="left" wrapText="1"/>
    </xf>
    <xf numFmtId="0" fontId="8" fillId="0" borderId="0" xfId="3" applyFont="1" applyAlignment="1">
      <alignment horizontal="left" wrapText="1"/>
    </xf>
    <xf numFmtId="0" fontId="9" fillId="0" borderId="0" xfId="0" applyFont="1" applyAlignment="1">
      <alignment horizontal="left" wrapText="1"/>
    </xf>
    <xf numFmtId="0" fontId="7" fillId="0" borderId="0" xfId="0" applyFont="1" applyAlignment="1">
      <alignment horizontal="left"/>
    </xf>
    <xf numFmtId="0" fontId="7" fillId="2" borderId="0" xfId="0" applyFont="1" applyFill="1" applyAlignment="1">
      <alignment horizontal="left" wrapText="1"/>
    </xf>
    <xf numFmtId="0" fontId="11" fillId="0" borderId="0" xfId="0" applyFont="1"/>
    <xf numFmtId="0" fontId="8" fillId="0" borderId="0" xfId="3" applyFont="1" applyFill="1" applyAlignment="1">
      <alignment horizontal="left" wrapText="1"/>
    </xf>
    <xf numFmtId="0" fontId="0" fillId="0" borderId="0" xfId="0" applyAlignment="1">
      <alignment wrapText="1"/>
    </xf>
    <xf numFmtId="0" fontId="6" fillId="0" borderId="3" xfId="0" applyFont="1" applyBorder="1"/>
    <xf numFmtId="0" fontId="6" fillId="0" borderId="4" xfId="0" applyFont="1" applyBorder="1" applyAlignment="1">
      <alignment wrapText="1"/>
    </xf>
    <xf numFmtId="0" fontId="7" fillId="0" borderId="5" xfId="0" applyFont="1" applyBorder="1"/>
    <xf numFmtId="0" fontId="7" fillId="0" borderId="6" xfId="0" applyFont="1" applyBorder="1" applyAlignment="1">
      <alignment wrapText="1"/>
    </xf>
    <xf numFmtId="0" fontId="7" fillId="0" borderId="7" xfId="0" applyFont="1" applyBorder="1"/>
    <xf numFmtId="0" fontId="7" fillId="0" borderId="8" xfId="0" applyFont="1" applyBorder="1" applyAlignment="1">
      <alignment wrapText="1"/>
    </xf>
    <xf numFmtId="0" fontId="7" fillId="0" borderId="0" xfId="0" applyFont="1" applyAlignment="1">
      <alignment horizontal="left" wrapText="1"/>
    </xf>
    <xf numFmtId="0" fontId="7" fillId="0" borderId="0" xfId="0" applyFont="1" applyAlignment="1">
      <alignment wrapText="1"/>
    </xf>
    <xf numFmtId="0" fontId="7" fillId="0" borderId="0" xfId="0" applyFont="1" applyAlignment="1">
      <alignment horizontal="left"/>
    </xf>
    <xf numFmtId="0" fontId="9" fillId="0" borderId="0" xfId="0" applyFont="1" applyAlignment="1">
      <alignment horizontal="left" wrapText="1"/>
    </xf>
    <xf numFmtId="0" fontId="7" fillId="2" borderId="0" xfId="0" applyFont="1" applyFill="1" applyAlignment="1">
      <alignment horizontal="left" wrapText="1"/>
    </xf>
    <xf numFmtId="0" fontId="7" fillId="0" borderId="0" xfId="0" applyFont="1" applyAlignment="1">
      <alignment horizontal="center" wrapText="1"/>
    </xf>
  </cellXfs>
  <cellStyles count="4">
    <cellStyle name="Heading 1" xfId="1" builtinId="16" customBuiltin="1"/>
    <cellStyle name="Heading 2" xfId="2" builtinId="17" customBuiltin="1"/>
    <cellStyle name="Hyperlink" xfId="3" xr:uid="{0CB2733D-59D9-4F09-9AAF-CA859EA18C77}"/>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7CF7CC-7698-49D0-A35E-8B31E9529088}" name="Nutrition_Claims" displayName="Nutrition_Claims" ref="A3:B33" totalsRowShown="0">
  <tableColumns count="2">
    <tableColumn id="1" xr3:uid="{C92548B1-4482-4D71-A2E2-B00D33970E17}" name="Nutrition claim"/>
    <tableColumn id="2" xr3:uid="{42B22660-22A7-48F7-9310-ED6267D8B768}" name="Conditions applying to them"/>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uknhcc-scientific-opinion-white-mulberry-leaf-extract-and-blood-glucose-levels/scientific-opinion-for-the-substantiation-of-a-health-claim-on-a-single-component-of-morus-alba-white-mulberry-leaf-extract-and-assisting-healthy-bl" TargetMode="External"/><Relationship Id="rId2" Type="http://schemas.openxmlformats.org/officeDocument/2006/relationships/hyperlink" Target="https://www.gov.uk/government/publications/uknhcc-scientific-opinion-green-kiwifruit-powder-and-normal-defecation/uknhcc-scientific-opinion-green-kiwifruit-powder-and-maintenance-of-normal-defecation" TargetMode="External"/><Relationship Id="rId1" Type="http://schemas.openxmlformats.org/officeDocument/2006/relationships/hyperlink" Target="https://www.gov.uk/government/publications/uknhcc-scientific-opinion-creatine-supplementation-and-improved-cognitive-function/uknhcc-scientific-opinion-creatine-supplementation-and-improved-cognitive-function" TargetMode="External"/><Relationship Id="rId4" Type="http://schemas.openxmlformats.org/officeDocument/2006/relationships/hyperlink" Target="https://www.gov.uk/government/publications/uknhcc-scientific-opinion-beta-glucan-from-oats-or-barley-and-reduction-of-blood-glucose-rise-after-a-meal/uknhcc-scientific-opinion-beta-glucan-from-oats-or-barley-and-reduction-of-blood-glucose-rise-after-a-meal"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676AC-7369-4463-9AE9-303DE9BF69C5}">
  <dimension ref="A1:I2558"/>
  <sheetViews>
    <sheetView tabSelected="1" workbookViewId="0"/>
  </sheetViews>
  <sheetFormatPr defaultColWidth="9.42578125" defaultRowHeight="15" x14ac:dyDescent="0.2"/>
  <cols>
    <col min="1" max="1" width="21" style="13" customWidth="1"/>
    <col min="2" max="2" width="36.42578125" style="13" customWidth="1"/>
    <col min="3" max="3" width="50.85546875" style="18" customWidth="1"/>
    <col min="4" max="4" width="48.42578125" style="14" customWidth="1"/>
    <col min="5" max="5" width="27.85546875" style="15" customWidth="1"/>
    <col min="6" max="6" width="36.42578125" style="18" customWidth="1"/>
    <col min="7" max="7" width="23.28515625" style="18" customWidth="1"/>
    <col min="8" max="8" width="25.85546875" style="18" customWidth="1"/>
    <col min="9" max="9" width="12.140625" style="18" customWidth="1"/>
    <col min="10" max="10" width="9.42578125" style="13" customWidth="1"/>
    <col min="11" max="16384" width="9.42578125" style="13"/>
  </cols>
  <sheetData>
    <row r="1" spans="1:9" s="2" customFormat="1" ht="20.25" thickBot="1" x14ac:dyDescent="0.35">
      <c r="A1" s="1" t="s">
        <v>0</v>
      </c>
      <c r="C1" s="3"/>
      <c r="D1" s="4"/>
      <c r="E1" s="5"/>
      <c r="F1" s="3"/>
      <c r="G1" s="3"/>
      <c r="H1" s="3"/>
      <c r="I1" s="3"/>
    </row>
    <row r="2" spans="1:9" s="7" customFormat="1" ht="18.75" thickTop="1" thickBot="1" x14ac:dyDescent="0.35">
      <c r="A2" s="6" t="s">
        <v>1</v>
      </c>
      <c r="C2" s="8"/>
      <c r="D2" s="9"/>
      <c r="E2" s="10"/>
      <c r="F2" s="8"/>
      <c r="G2" s="8"/>
      <c r="H2" s="8"/>
      <c r="I2" s="8"/>
    </row>
    <row r="3" spans="1:9" ht="142.5" thickTop="1" x14ac:dyDescent="0.25">
      <c r="A3" s="11" t="s">
        <v>2</v>
      </c>
      <c r="B3" s="11" t="s">
        <v>3</v>
      </c>
      <c r="C3" s="11" t="s">
        <v>4</v>
      </c>
      <c r="D3" s="11" t="s">
        <v>5</v>
      </c>
      <c r="E3" s="11" t="s">
        <v>6</v>
      </c>
      <c r="F3" s="11" t="s">
        <v>7</v>
      </c>
      <c r="G3" s="11" t="s">
        <v>8</v>
      </c>
      <c r="H3" s="11" t="s">
        <v>9</v>
      </c>
      <c r="I3" s="12" t="s">
        <v>10</v>
      </c>
    </row>
    <row r="4" spans="1:9" x14ac:dyDescent="0.2">
      <c r="A4" s="30" t="s">
        <v>11</v>
      </c>
      <c r="B4" s="30" t="s">
        <v>12</v>
      </c>
      <c r="C4" s="29" t="s">
        <v>13</v>
      </c>
      <c r="D4" s="34" t="s">
        <v>14</v>
      </c>
      <c r="E4" s="29" t="s">
        <v>15</v>
      </c>
      <c r="F4" s="16" t="str">
        <f>HYPERLINK("http://www.efsa.europa.eu/en/efsajournal/doc/1252.pdf","2009;7(9):1252")</f>
        <v>2009;7(9):1252</v>
      </c>
      <c r="G4" s="32" t="str">
        <f>HYPERLINK("http://eur-lex.europa.eu/LexUriServ/LexUriServ.do?uri=CELEX:32012R0432:EN:NOT","Commission Regulation (EU) 432/2012 of 16/05/2012")</f>
        <v>Commission Regulation (EU) 432/2012 of 16/05/2012</v>
      </c>
      <c r="H4" s="29" t="s">
        <v>16</v>
      </c>
      <c r="I4" s="29" t="s">
        <v>17</v>
      </c>
    </row>
    <row r="5" spans="1:9" x14ac:dyDescent="0.2">
      <c r="A5" s="30"/>
      <c r="B5" s="30"/>
      <c r="C5" s="29"/>
      <c r="D5" s="34"/>
      <c r="E5" s="29"/>
      <c r="F5" s="16" t="str">
        <f>HYPERLINK("http://www.efsa.europa.eu/en/efsajournal/doc/2203.pdf","2011;9(6):2203")</f>
        <v>2011;9(6):2203</v>
      </c>
      <c r="G5" s="32"/>
      <c r="H5" s="29"/>
      <c r="I5" s="29"/>
    </row>
    <row r="6" spans="1:9" ht="105" x14ac:dyDescent="0.2">
      <c r="A6" s="14" t="s">
        <v>11</v>
      </c>
      <c r="B6" s="14" t="s">
        <v>18</v>
      </c>
      <c r="C6" s="15" t="s">
        <v>19</v>
      </c>
      <c r="D6" s="14" t="s">
        <v>20</v>
      </c>
      <c r="E6" s="15" t="s">
        <v>21</v>
      </c>
      <c r="F6" s="17" t="str">
        <f>HYPERLINK("http://www.efsa.europa.eu/en/efsajournal/doc/2049.pdf","2011;9(4):2049")</f>
        <v>2011;9(4):2049</v>
      </c>
      <c r="G6" s="17" t="str">
        <f>HYPERLINK("http://eur-lex.europa.eu/LexUriServ/LexUriServ.do?uri=CELEX:32012R0432:EN:NOT","Commission Regulation (EU) 432/2012 of 16/05/2012")</f>
        <v>Commission Regulation (EU) 432/2012 of 16/05/2012</v>
      </c>
      <c r="H6" s="15" t="s">
        <v>16</v>
      </c>
      <c r="I6" s="15">
        <v>1938</v>
      </c>
    </row>
    <row r="7" spans="1:9" ht="60" x14ac:dyDescent="0.2">
      <c r="A7" s="14" t="s">
        <v>11</v>
      </c>
      <c r="B7" s="14" t="s">
        <v>22</v>
      </c>
      <c r="C7" s="15" t="s">
        <v>23</v>
      </c>
      <c r="D7" s="14" t="s">
        <v>24</v>
      </c>
      <c r="E7" s="15" t="s">
        <v>25</v>
      </c>
      <c r="F7" s="17" t="str">
        <f>HYPERLINK("http://www.efsa.europa.eu/en/efsajournal/doc/2249.pdf","2011;9(6):2249")</f>
        <v>2011;9(6):2249</v>
      </c>
      <c r="G7" s="17" t="str">
        <f>HYPERLINK("http://eur-lex.europa.eu/LexUriServ/LexUriServ.do?uri=CELEX:32012R0432:EN:NOT","Commission Regulation (EU) 432/2012 of 16/05/2012")</f>
        <v>Commission Regulation (EU) 432/2012 of 16/05/2012</v>
      </c>
      <c r="H7" s="15" t="s">
        <v>16</v>
      </c>
      <c r="I7" s="15">
        <v>819</v>
      </c>
    </row>
    <row r="8" spans="1:9" x14ac:dyDescent="0.2">
      <c r="A8" s="30" t="s">
        <v>11</v>
      </c>
      <c r="B8" s="30" t="s">
        <v>26</v>
      </c>
      <c r="C8" s="29" t="s">
        <v>27</v>
      </c>
      <c r="D8" s="30" t="s">
        <v>28</v>
      </c>
      <c r="E8" s="29" t="s">
        <v>15</v>
      </c>
      <c r="F8" s="17" t="str">
        <f>HYPERLINK("http://www.efsa.europa.eu/en/efsajournal/doc/1254.pdf","2009;7(9):1254")</f>
        <v>2009;7(9):1254</v>
      </c>
      <c r="G8" s="32" t="str">
        <f>HYPERLINK("http://eur-lex.europa.eu/LexUriServ/LexUriServ.do?uri=CELEX:32012R0432:EN:NOT","Commission Regulation (EU) 432/2012 of 16/05/2012")</f>
        <v>Commission Regulation (EU) 432/2012 of 16/05/2012</v>
      </c>
      <c r="H8" s="29" t="s">
        <v>16</v>
      </c>
      <c r="I8" s="29" t="s">
        <v>29</v>
      </c>
    </row>
    <row r="9" spans="1:9" x14ac:dyDescent="0.2">
      <c r="A9" s="30"/>
      <c r="B9" s="30"/>
      <c r="C9" s="29"/>
      <c r="D9" s="30"/>
      <c r="E9" s="29"/>
      <c r="F9" s="17" t="str">
        <f>HYPERLINK("http://www.efsa.europa.eu/en/efsajournal/doc/2207.pdf","2011;9(6):2207")</f>
        <v>2011;9(6):2207</v>
      </c>
      <c r="G9" s="32"/>
      <c r="H9" s="29"/>
      <c r="I9" s="29"/>
    </row>
    <row r="10" spans="1:9" ht="150" x14ac:dyDescent="0.2">
      <c r="A10" s="14" t="s">
        <v>11</v>
      </c>
      <c r="B10" s="14" t="s">
        <v>30</v>
      </c>
      <c r="C10" s="15" t="s">
        <v>31</v>
      </c>
      <c r="D10" s="14" t="s">
        <v>32</v>
      </c>
      <c r="E10" s="15" t="s">
        <v>33</v>
      </c>
      <c r="F10" s="17" t="str">
        <f>HYPERLINK("http://www.efsa.europa.eu/en/efsajournal/doc/2052.pdf","2011;9(4):2052")</f>
        <v>2011;9(4):2052</v>
      </c>
      <c r="G10" s="17" t="str">
        <f>HYPERLINK("http://eur-lex.europa.eu/LexUriServ/LexUriServ.do?uri=CELEX:32012R0432:EN:NOT","Commission Regulation (EU) 432/2012 of 16/05/2012")</f>
        <v>Commission Regulation (EU) 432/2012 of 16/05/2012</v>
      </c>
      <c r="H10" s="15" t="s">
        <v>16</v>
      </c>
      <c r="I10" s="15">
        <v>4325</v>
      </c>
    </row>
    <row r="11" spans="1:9" ht="75" x14ac:dyDescent="0.2">
      <c r="A11" s="14" t="s">
        <v>11</v>
      </c>
      <c r="B11" s="14" t="s">
        <v>34</v>
      </c>
      <c r="C11" s="15" t="s">
        <v>35</v>
      </c>
      <c r="D11" s="14" t="s">
        <v>36</v>
      </c>
      <c r="E11" s="15" t="s">
        <v>37</v>
      </c>
      <c r="F11" s="17" t="str">
        <f>HYPERLINK("http://www.efsa.europa.eu/en/efsajournal/doc/1209.pdf","2009;7(9):1209")</f>
        <v>2009;7(9):1209</v>
      </c>
      <c r="G11" s="17" t="str">
        <f>HYPERLINK("http://eur-lex.europa.eu/LexUriServ/LexUriServ.do?uri=CELEX:32012R0432:EN:NOT","Commission Regulation (EU) 432/2012 of 16/05/2012")</f>
        <v>Commission Regulation (EU) 432/2012 of 16/05/2012</v>
      </c>
      <c r="H11" s="15" t="s">
        <v>16</v>
      </c>
      <c r="I11" s="15" t="s">
        <v>38</v>
      </c>
    </row>
    <row r="12" spans="1:9" ht="75" x14ac:dyDescent="0.2">
      <c r="A12" s="14" t="s">
        <v>11</v>
      </c>
      <c r="B12" s="14" t="s">
        <v>34</v>
      </c>
      <c r="C12" s="15" t="s">
        <v>39</v>
      </c>
      <c r="D12" s="14" t="s">
        <v>36</v>
      </c>
      <c r="E12" s="15" t="s">
        <v>40</v>
      </c>
      <c r="F12" s="17" t="str">
        <f>HYPERLINK("http://www.efsa.europa.eu/en/efsajournal/doc/1209.pdf","2009;7(9):1209")</f>
        <v>2009;7(9):1209</v>
      </c>
      <c r="G12" s="17" t="str">
        <f>HYPERLINK("http://eur-lex.europa.eu/LexUriServ/LexUriServ.do?uri=CELEX:32012R0432:EN:NOT","Commission Regulation (EU) 432/2012 of 16/05/2012")</f>
        <v>Commission Regulation (EU) 432/2012 of 16/05/2012</v>
      </c>
      <c r="H12" s="15" t="s">
        <v>16</v>
      </c>
      <c r="I12" s="15">
        <v>116</v>
      </c>
    </row>
    <row r="13" spans="1:9" x14ac:dyDescent="0.2">
      <c r="A13" s="30" t="s">
        <v>11</v>
      </c>
      <c r="B13" s="30" t="s">
        <v>34</v>
      </c>
      <c r="C13" s="29" t="s">
        <v>41</v>
      </c>
      <c r="D13" s="30" t="s">
        <v>36</v>
      </c>
      <c r="E13" s="29" t="s">
        <v>42</v>
      </c>
      <c r="F13" s="17" t="str">
        <f>HYPERLINK("http://www.efsa.europa.eu/en/efsajournal/doc/1209.pdf","2009;7(9):1209")</f>
        <v>2009;7(9):1209</v>
      </c>
      <c r="G13" s="32" t="str">
        <f>HYPERLINK("http://eur-lex.europa.eu/LexUriServ/LexUriServ.do?uri=CELEX:32012R0432:EN:NOT","Commission Regulation (EU) 432/2012 of 16/05/2012")</f>
        <v>Commission Regulation (EU) 432/2012 of 16/05/2012</v>
      </c>
      <c r="H13" s="29" t="s">
        <v>16</v>
      </c>
      <c r="I13" s="29" t="s">
        <v>43</v>
      </c>
    </row>
    <row r="14" spans="1:9" x14ac:dyDescent="0.2">
      <c r="A14" s="30"/>
      <c r="B14" s="30"/>
      <c r="C14" s="29"/>
      <c r="D14" s="30"/>
      <c r="E14" s="29"/>
      <c r="F14" s="17" t="str">
        <f>HYPERLINK("http://www.efsa.europa.eu/en/efsajournal/doc/1728.pdf","2010;8(10):1728")</f>
        <v>2010;8(10):1728</v>
      </c>
      <c r="G14" s="32"/>
      <c r="H14" s="29"/>
      <c r="I14" s="29"/>
    </row>
    <row r="15" spans="1:9" ht="75" x14ac:dyDescent="0.2">
      <c r="A15" s="14" t="s">
        <v>11</v>
      </c>
      <c r="B15" s="14" t="s">
        <v>34</v>
      </c>
      <c r="C15" s="15" t="s">
        <v>44</v>
      </c>
      <c r="D15" s="14" t="s">
        <v>36</v>
      </c>
      <c r="E15" s="15" t="s">
        <v>45</v>
      </c>
      <c r="F15" s="17" t="str">
        <f>HYPERLINK("http://www.efsa.europa.eu/en/efsajournal/doc/1728.pdf","2010;8(10):1728")</f>
        <v>2010;8(10):1728</v>
      </c>
      <c r="G15" s="17" t="str">
        <f>HYPERLINK("http://eur-lex.europa.eu/LexUriServ/LexUriServ.do?uri=CELEX:32012R0432:EN:NOT","Commission Regulation (EU) 432/2012 of 16/05/2012")</f>
        <v>Commission Regulation (EU) 432/2012 of 16/05/2012</v>
      </c>
      <c r="H15" s="15" t="s">
        <v>16</v>
      </c>
      <c r="I15" s="15">
        <v>120</v>
      </c>
    </row>
    <row r="16" spans="1:9" x14ac:dyDescent="0.2">
      <c r="A16" s="30" t="s">
        <v>11</v>
      </c>
      <c r="B16" s="30" t="s">
        <v>34</v>
      </c>
      <c r="C16" s="29" t="s">
        <v>46</v>
      </c>
      <c r="D16" s="30" t="s">
        <v>36</v>
      </c>
      <c r="E16" s="29" t="s">
        <v>47</v>
      </c>
      <c r="F16" s="17" t="str">
        <f>HYPERLINK("http://www.efsa.europa.eu/en/efsajournal/doc/1209.pdf","2009;7(9):1209")</f>
        <v>2009;7(9):1209</v>
      </c>
      <c r="G16" s="32" t="str">
        <f>HYPERLINK("http://eur-lex.europa.eu/LexUriServ/LexUriServ.do?uri=CELEX:32012R0432:EN:NOT","Commission Regulation (EU) 432/2012 of 16/05/2012")</f>
        <v>Commission Regulation (EU) 432/2012 of 16/05/2012</v>
      </c>
      <c r="H16" s="29" t="s">
        <v>16</v>
      </c>
      <c r="I16" s="29" t="s">
        <v>48</v>
      </c>
    </row>
    <row r="17" spans="1:9" x14ac:dyDescent="0.2">
      <c r="A17" s="30"/>
      <c r="B17" s="30"/>
      <c r="C17" s="29"/>
      <c r="D17" s="30"/>
      <c r="E17" s="29"/>
      <c r="F17" s="17" t="str">
        <f>HYPERLINK("http://www.efsa.europa.eu/en/efsajournal/doc/1728.pdf","2010;8(10):1728")</f>
        <v>2010;8(10):1728</v>
      </c>
      <c r="G17" s="32"/>
      <c r="H17" s="29"/>
      <c r="I17" s="29"/>
    </row>
    <row r="18" spans="1:9" ht="75" x14ac:dyDescent="0.2">
      <c r="A18" s="14" t="s">
        <v>11</v>
      </c>
      <c r="B18" s="14" t="s">
        <v>34</v>
      </c>
      <c r="C18" s="15" t="s">
        <v>49</v>
      </c>
      <c r="D18" s="14" t="s">
        <v>36</v>
      </c>
      <c r="E18" s="15" t="s">
        <v>50</v>
      </c>
      <c r="F18" s="17" t="str">
        <f>HYPERLINK("http://www.efsa.europa.eu/en/efsajournal/doc/1209.pdf","2009;7(9):1209")</f>
        <v>2009;7(9):1209</v>
      </c>
      <c r="G18" s="17" t="str">
        <f>HYPERLINK("http://eur-lex.europa.eu/LexUriServ/LexUriServ.do?uri=CELEX:32012R0432:EN:NOT","Commission Regulation (EU) 432/2012 of 16/05/2012")</f>
        <v>Commission Regulation (EU) 432/2012 of 16/05/2012</v>
      </c>
      <c r="H18" s="15" t="s">
        <v>16</v>
      </c>
      <c r="I18" s="15">
        <v>115</v>
      </c>
    </row>
    <row r="19" spans="1:9" x14ac:dyDescent="0.2">
      <c r="A19" s="30" t="s">
        <v>11</v>
      </c>
      <c r="B19" s="30" t="s">
        <v>34</v>
      </c>
      <c r="C19" s="29" t="s">
        <v>51</v>
      </c>
      <c r="D19" s="30" t="s">
        <v>36</v>
      </c>
      <c r="E19" s="29" t="s">
        <v>50</v>
      </c>
      <c r="F19" s="17" t="str">
        <f>HYPERLINK("http://www.efsa.europa.eu/en/efsajournal/doc/1209.pdf","2009;7(9):1209")</f>
        <v>2009;7(9):1209</v>
      </c>
      <c r="G19" s="32" t="str">
        <f>HYPERLINK("http://eur-lex.europa.eu/LexUriServ/LexUriServ.do?uri=CELEX:32012R0432:EN:NOT","Commission Regulation (EU) 432/2012 of 16/05/2012")</f>
        <v>Commission Regulation (EU) 432/2012 of 16/05/2012</v>
      </c>
      <c r="H19" s="29" t="s">
        <v>16</v>
      </c>
      <c r="I19" s="29" t="s">
        <v>52</v>
      </c>
    </row>
    <row r="20" spans="1:9" x14ac:dyDescent="0.2">
      <c r="A20" s="30"/>
      <c r="B20" s="30"/>
      <c r="C20" s="29"/>
      <c r="D20" s="30"/>
      <c r="E20" s="29"/>
      <c r="F20" s="17" t="str">
        <f>HYPERLINK("http://www.efsa.europa.eu/en/efsajournal/doc/1728.pdf","2010;8(10):1728")</f>
        <v>2010;8(10):1728</v>
      </c>
      <c r="G20" s="32"/>
      <c r="H20" s="29"/>
      <c r="I20" s="29"/>
    </row>
    <row r="21" spans="1:9" ht="90" x14ac:dyDescent="0.2">
      <c r="A21" s="14" t="s">
        <v>11</v>
      </c>
      <c r="B21" s="14" t="s">
        <v>53</v>
      </c>
      <c r="C21" s="15" t="s">
        <v>54</v>
      </c>
      <c r="D21" s="14" t="s">
        <v>55</v>
      </c>
      <c r="E21" s="15" t="s">
        <v>56</v>
      </c>
      <c r="F21" s="17" t="str">
        <f>HYPERLINK("http://www.efsa.europa.eu/en/efsajournal/doc/1210.pdf","2009;7(9):1210")</f>
        <v>2009;7(9):1210</v>
      </c>
      <c r="G21" s="17" t="str">
        <f t="shared" ref="G21:G27" si="0">HYPERLINK("http://eur-lex.europa.eu/LexUriServ/LexUriServ.do?uri=CELEX:32012R0432:EN:NOT","Commission Regulation (EU) 432/2012 of 16/05/2012")</f>
        <v>Commission Regulation (EU) 432/2012 of 16/05/2012</v>
      </c>
      <c r="H21" s="15" t="s">
        <v>16</v>
      </c>
      <c r="I21" s="15" t="s">
        <v>57</v>
      </c>
    </row>
    <row r="22" spans="1:9" ht="90" x14ac:dyDescent="0.2">
      <c r="A22" s="14" t="s">
        <v>11</v>
      </c>
      <c r="B22" s="14" t="s">
        <v>53</v>
      </c>
      <c r="C22" s="15" t="s">
        <v>58</v>
      </c>
      <c r="D22" s="14" t="s">
        <v>55</v>
      </c>
      <c r="E22" s="15" t="s">
        <v>37</v>
      </c>
      <c r="F22" s="17" t="str">
        <f>HYPERLINK("http://www.efsa.europa.eu/en/efsajournal/doc/1210.pdf","2009;7(9):1210")</f>
        <v>2009;7(9):1210</v>
      </c>
      <c r="G22" s="17" t="str">
        <f t="shared" si="0"/>
        <v>Commission Regulation (EU) 432/2012 of 16/05/2012</v>
      </c>
      <c r="H22" s="15" t="s">
        <v>16</v>
      </c>
      <c r="I22" s="15">
        <v>234</v>
      </c>
    </row>
    <row r="23" spans="1:9" ht="90" x14ac:dyDescent="0.2">
      <c r="A23" s="14" t="s">
        <v>11</v>
      </c>
      <c r="B23" s="14" t="s">
        <v>53</v>
      </c>
      <c r="C23" s="15" t="s">
        <v>59</v>
      </c>
      <c r="D23" s="14" t="s">
        <v>55</v>
      </c>
      <c r="E23" s="15" t="s">
        <v>60</v>
      </c>
      <c r="F23" s="17" t="str">
        <f>HYPERLINK("http://www.efsa.europa.eu/en/efsajournal/doc/1210.pdf","2009;7(9):1210")</f>
        <v>2009;7(9):1210</v>
      </c>
      <c r="G23" s="17" t="str">
        <f t="shared" si="0"/>
        <v>Commission Regulation (EU) 432/2012 of 16/05/2012</v>
      </c>
      <c r="H23" s="15" t="s">
        <v>16</v>
      </c>
      <c r="I23" s="15" t="s">
        <v>61</v>
      </c>
    </row>
    <row r="24" spans="1:9" ht="90" x14ac:dyDescent="0.2">
      <c r="A24" s="14" t="s">
        <v>11</v>
      </c>
      <c r="B24" s="14" t="s">
        <v>53</v>
      </c>
      <c r="C24" s="15" t="s">
        <v>62</v>
      </c>
      <c r="D24" s="14" t="s">
        <v>55</v>
      </c>
      <c r="E24" s="15" t="s">
        <v>60</v>
      </c>
      <c r="F24" s="17" t="str">
        <f>HYPERLINK("http://www.efsa.europa.eu/en/efsajournal/doc/1210.pdf","2009;7(9):1210")</f>
        <v>2009;7(9):1210</v>
      </c>
      <c r="G24" s="17" t="str">
        <f t="shared" si="0"/>
        <v>Commission Regulation (EU) 432/2012 of 16/05/2012</v>
      </c>
      <c r="H24" s="15" t="s">
        <v>16</v>
      </c>
      <c r="I24" s="15" t="s">
        <v>63</v>
      </c>
    </row>
    <row r="25" spans="1:9" ht="90" x14ac:dyDescent="0.2">
      <c r="A25" s="14" t="s">
        <v>11</v>
      </c>
      <c r="B25" s="14" t="s">
        <v>53</v>
      </c>
      <c r="C25" s="15" t="s">
        <v>64</v>
      </c>
      <c r="D25" s="14" t="s">
        <v>55</v>
      </c>
      <c r="E25" s="15" t="s">
        <v>65</v>
      </c>
      <c r="F25" s="17" t="str">
        <f>HYPERLINK("http://www.efsa.europa.eu/en/efsajournal/doc/1210.pdf","2009;7(9):1210")</f>
        <v>2009;7(9):1210</v>
      </c>
      <c r="G25" s="17" t="str">
        <f t="shared" si="0"/>
        <v>Commission Regulation (EU) 432/2012 of 16/05/2012</v>
      </c>
      <c r="H25" s="15" t="s">
        <v>16</v>
      </c>
      <c r="I25" s="15">
        <v>355</v>
      </c>
    </row>
    <row r="26" spans="1:9" ht="90" x14ac:dyDescent="0.2">
      <c r="A26" s="14" t="s">
        <v>11</v>
      </c>
      <c r="B26" s="14" t="s">
        <v>53</v>
      </c>
      <c r="C26" s="15" t="s">
        <v>66</v>
      </c>
      <c r="D26" s="14" t="s">
        <v>55</v>
      </c>
      <c r="E26" s="15" t="s">
        <v>67</v>
      </c>
      <c r="F26" s="17" t="str">
        <f>HYPERLINK("http://www.efsa.europa.eu/en/efsajournal/doc/1725.pdf","2010;8(10):1725")</f>
        <v>2010;8(10):1725</v>
      </c>
      <c r="G26" s="17" t="str">
        <f t="shared" si="0"/>
        <v>Commission Regulation (EU) 432/2012 of 16/05/2012</v>
      </c>
      <c r="H26" s="15" t="s">
        <v>16</v>
      </c>
      <c r="I26" s="15">
        <v>237</v>
      </c>
    </row>
    <row r="27" spans="1:9" x14ac:dyDescent="0.2">
      <c r="A27" s="30" t="s">
        <v>11</v>
      </c>
      <c r="B27" s="30" t="s">
        <v>53</v>
      </c>
      <c r="C27" s="29" t="s">
        <v>68</v>
      </c>
      <c r="D27" s="30" t="s">
        <v>55</v>
      </c>
      <c r="E27" s="29" t="s">
        <v>69</v>
      </c>
      <c r="F27" s="17" t="str">
        <f>HYPERLINK("http://www.efsa.europa.eu/en/efsajournal/doc/1210.pdf","2009;7(9):1210")</f>
        <v>2009;7(9):1210</v>
      </c>
      <c r="G27" s="32" t="str">
        <f t="shared" si="0"/>
        <v>Commission Regulation (EU) 432/2012 of 16/05/2012</v>
      </c>
      <c r="H27" s="29" t="s">
        <v>16</v>
      </c>
      <c r="I27" s="29" t="s">
        <v>70</v>
      </c>
    </row>
    <row r="28" spans="1:9" x14ac:dyDescent="0.2">
      <c r="A28" s="30"/>
      <c r="B28" s="30"/>
      <c r="C28" s="29"/>
      <c r="D28" s="30"/>
      <c r="E28" s="29"/>
      <c r="F28" s="17" t="str">
        <f>HYPERLINK("http://www.efsa.europa.eu/en/efsajournal/doc/1272.pdf","2009;7(9):1272")</f>
        <v>2009;7(9):1272</v>
      </c>
      <c r="G28" s="32"/>
      <c r="H28" s="29"/>
      <c r="I28" s="29"/>
    </row>
    <row r="29" spans="1:9" x14ac:dyDescent="0.2">
      <c r="A29" s="30"/>
      <c r="B29" s="30"/>
      <c r="C29" s="29"/>
      <c r="D29" s="30"/>
      <c r="E29" s="29"/>
      <c r="F29" s="17" t="str">
        <f>HYPERLINK("http://www.efsa.europa.eu/en/efsajournal/doc/1725.pdf","2010;8(10):1725")</f>
        <v>2010;8(10):1725</v>
      </c>
      <c r="G29" s="32"/>
      <c r="H29" s="29"/>
      <c r="I29" s="29"/>
    </row>
    <row r="30" spans="1:9" x14ac:dyDescent="0.2">
      <c r="A30" s="30"/>
      <c r="B30" s="30"/>
      <c r="C30" s="29"/>
      <c r="D30" s="30"/>
      <c r="E30" s="29"/>
      <c r="F30" s="17" t="str">
        <f>HYPERLINK("http://www.efsa.europa.eu/en/efsajournal/doc/2203.pdf","2011;9(6):2203")</f>
        <v>2011;9(6):2203</v>
      </c>
      <c r="G30" s="32"/>
      <c r="H30" s="29"/>
      <c r="I30" s="29"/>
    </row>
    <row r="31" spans="1:9" x14ac:dyDescent="0.2">
      <c r="A31" s="30" t="s">
        <v>11</v>
      </c>
      <c r="B31" s="30" t="s">
        <v>53</v>
      </c>
      <c r="C31" s="29" t="s">
        <v>71</v>
      </c>
      <c r="D31" s="30" t="s">
        <v>55</v>
      </c>
      <c r="E31" s="29" t="s">
        <v>69</v>
      </c>
      <c r="F31" s="17" t="str">
        <f>HYPERLINK("http://www.efsa.europa.eu/en/efsajournal/doc/1210.pdf","2009;7(9):1210")</f>
        <v>2009;7(9):1210</v>
      </c>
      <c r="G31" s="32" t="str">
        <f>HYPERLINK("http://eur-lex.europa.eu/LexUriServ/LexUriServ.do?uri=CELEX:32012R0432:EN:NOT","Commission Regulation (EU) 432/2012 of 16/05/2012")</f>
        <v>Commission Regulation (EU) 432/2012 of 16/05/2012</v>
      </c>
      <c r="H31" s="29" t="s">
        <v>16</v>
      </c>
      <c r="I31" s="29" t="s">
        <v>72</v>
      </c>
    </row>
    <row r="32" spans="1:9" x14ac:dyDescent="0.2">
      <c r="A32" s="30"/>
      <c r="B32" s="30"/>
      <c r="C32" s="29"/>
      <c r="D32" s="30"/>
      <c r="E32" s="29"/>
      <c r="F32" s="17" t="str">
        <f>HYPERLINK("http://www.efsa.europa.eu/en/efsajournal/doc/1725.pdf","2010;8(10):1725")</f>
        <v>2010;8(10):1725</v>
      </c>
      <c r="G32" s="32"/>
      <c r="H32" s="29"/>
      <c r="I32" s="29"/>
    </row>
    <row r="33" spans="1:9" x14ac:dyDescent="0.2">
      <c r="A33" s="30"/>
      <c r="B33" s="30"/>
      <c r="C33" s="29"/>
      <c r="D33" s="30"/>
      <c r="E33" s="29"/>
      <c r="F33" s="17" t="str">
        <f>HYPERLINK("http://www.efsa.europa.eu/en/efsajournal/doc/2203.pdf","2011;9(6):2203")</f>
        <v>2011;9(6):2203</v>
      </c>
      <c r="G33" s="32"/>
      <c r="H33" s="29"/>
      <c r="I33" s="29"/>
    </row>
    <row r="34" spans="1:9" ht="165" x14ac:dyDescent="0.2">
      <c r="A34" s="14" t="s">
        <v>11</v>
      </c>
      <c r="B34" s="14" t="s">
        <v>73</v>
      </c>
      <c r="C34" s="15" t="s">
        <v>74</v>
      </c>
      <c r="D34" s="14" t="s">
        <v>75</v>
      </c>
      <c r="E34" s="15" t="s">
        <v>76</v>
      </c>
      <c r="F34" s="17" t="str">
        <f>HYPERLINK("http://www.efsa.europa.eu/en/efsajournal/doc/2211.pdf","2011;9(6):2211")</f>
        <v>2011;9(6):2211</v>
      </c>
      <c r="G34" s="17" t="str">
        <f>HYPERLINK("http://eur-lex.europa.eu/LexUriServ/LexUriServ.do?uri=CELEX:32012R0432:EN:NOT","Commission Regulation (EU) 432/2012 of 16/05/2012")</f>
        <v>Commission Regulation (EU) 432/2012 of 16/05/2012</v>
      </c>
      <c r="H34" s="15" t="s">
        <v>16</v>
      </c>
      <c r="I34" s="15" t="s">
        <v>77</v>
      </c>
    </row>
    <row r="35" spans="1:9" ht="165" x14ac:dyDescent="0.2">
      <c r="A35" s="14" t="s">
        <v>11</v>
      </c>
      <c r="B35" s="14" t="s">
        <v>73</v>
      </c>
      <c r="C35" s="15" t="s">
        <v>78</v>
      </c>
      <c r="D35" s="14" t="s">
        <v>75</v>
      </c>
      <c r="E35" s="15" t="s">
        <v>79</v>
      </c>
      <c r="F35" s="17" t="str">
        <f>HYPERLINK("http://www.efsa.europa.eu/en/efsajournal/doc/2211.pdf","2011;9(6):2211")</f>
        <v>2011;9(6):2211</v>
      </c>
      <c r="G35" s="17" t="str">
        <f>HYPERLINK("http://eur-lex.europa.eu/LexUriServ/LexUriServ.do?uri=CELEX:32012R0432:EN:NOT","Commission Regulation (EU) 432/2012 of 16/05/2012")</f>
        <v>Commission Regulation (EU) 432/2012 of 16/05/2012</v>
      </c>
      <c r="H35" s="15" t="s">
        <v>16</v>
      </c>
      <c r="I35" s="15" t="s">
        <v>80</v>
      </c>
    </row>
    <row r="36" spans="1:9" ht="180" x14ac:dyDescent="0.2">
      <c r="A36" s="14" t="s">
        <v>11</v>
      </c>
      <c r="B36" s="14" t="s">
        <v>81</v>
      </c>
      <c r="C36" s="15" t="s">
        <v>82</v>
      </c>
      <c r="D36" s="14" t="s">
        <v>83</v>
      </c>
      <c r="E36" s="15" t="s">
        <v>84</v>
      </c>
      <c r="F36" s="17" t="str">
        <f>HYPERLINK("http://www.efsa.europa.eu/en/efsajournal/doc/2226.pdf","2011;9(6):2226")</f>
        <v>2011;9(6):2226</v>
      </c>
      <c r="G36" s="17" t="str">
        <f>HYPERLINK("http://eur-lex.europa.eu/LexUriServ/LexUriServ.do?uri=OJ:L:2013:282:0043:0045:EN:PDF","Commission Regulation (EU) 1018/2013 of 23/10/2013")</f>
        <v>Commission Regulation (EU) 1018/2013 of 23/10/2013</v>
      </c>
      <c r="H36" s="15" t="s">
        <v>16</v>
      </c>
      <c r="I36" s="15" t="s">
        <v>85</v>
      </c>
    </row>
    <row r="37" spans="1:9" ht="90" x14ac:dyDescent="0.2">
      <c r="A37" s="14" t="s">
        <v>11</v>
      </c>
      <c r="B37" s="14" t="s">
        <v>86</v>
      </c>
      <c r="C37" s="15" t="s">
        <v>87</v>
      </c>
      <c r="D37" s="14" t="s">
        <v>88</v>
      </c>
      <c r="E37" s="15" t="s">
        <v>89</v>
      </c>
      <c r="F37" s="17" t="str">
        <f>HYPERLINK("http://www.efsa.europa.eu/en/efsajournal/doc/2214.pdf","2011;9(6):2214")</f>
        <v>2011;9(6):2214</v>
      </c>
      <c r="G37" s="17" t="str">
        <f>HYPERLINK("http://eur-lex.europa.eu/LexUriServ/LexUriServ.do?uri=CELEX:32012R0432:EN:NOT","Commission Regulation (EU) 432/2012 of 16/05/2012")</f>
        <v>Commission Regulation (EU) 432/2012 of 16/05/2012</v>
      </c>
      <c r="H37" s="15" t="s">
        <v>16</v>
      </c>
      <c r="I37" s="15">
        <v>4663</v>
      </c>
    </row>
    <row r="38" spans="1:9" ht="105" x14ac:dyDescent="0.2">
      <c r="A38" s="14" t="s">
        <v>11</v>
      </c>
      <c r="B38" s="14" t="s">
        <v>90</v>
      </c>
      <c r="C38" s="15" t="s">
        <v>91</v>
      </c>
      <c r="D38" s="14" t="s">
        <v>92</v>
      </c>
      <c r="E38" s="15" t="s">
        <v>93</v>
      </c>
      <c r="F38" s="17" t="str">
        <f>HYPERLINK("http://www.efsa.europa.eu/en/efsajournal/doc/1764.pdf","2010;8(10):1764")</f>
        <v>2010;8(10):1764</v>
      </c>
      <c r="G38" s="17" t="str">
        <f>HYPERLINK("http://eur-lex.europa.eu/LexUriServ/LexUriServ.do?uri=CELEX:32012R0432:EN:NOT","Commission Regulation (EU) 432/2012 of 16/05/2012")</f>
        <v>Commission Regulation (EU) 432/2012 of 16/05/2012</v>
      </c>
      <c r="H38" s="15" t="s">
        <v>16</v>
      </c>
      <c r="I38" s="15">
        <v>326</v>
      </c>
    </row>
    <row r="39" spans="1:9" ht="60" x14ac:dyDescent="0.2">
      <c r="A39" s="14" t="s">
        <v>11</v>
      </c>
      <c r="B39" s="14" t="s">
        <v>94</v>
      </c>
      <c r="C39" s="15" t="s">
        <v>95</v>
      </c>
      <c r="D39" s="14" t="s">
        <v>96</v>
      </c>
      <c r="E39" s="15" t="s">
        <v>97</v>
      </c>
      <c r="F39" s="17" t="str">
        <f>HYPERLINK("http://www.efsa.europa.eu/en/efsajournal/doc/2056.pdf","2011;9(4):2056")</f>
        <v>2011;9(4):2056</v>
      </c>
      <c r="G39" s="17" t="str">
        <f>HYPERLINK("http://eur-lex.europa.eu/LexUriServ/LexUriServ.do?uri=CELEX:32012R0432:EN:NOT","Commission Regulation (EU) 432/2012 of 16/05/2012")</f>
        <v>Commission Regulation (EU) 432/2012 of 16/05/2012</v>
      </c>
      <c r="H39" s="15" t="s">
        <v>16</v>
      </c>
      <c r="I39" s="15">
        <v>3090</v>
      </c>
    </row>
    <row r="40" spans="1:9" ht="60" x14ac:dyDescent="0.2">
      <c r="A40" s="14" t="s">
        <v>11</v>
      </c>
      <c r="B40" s="14" t="s">
        <v>94</v>
      </c>
      <c r="C40" s="15" t="s">
        <v>98</v>
      </c>
      <c r="D40" s="14" t="s">
        <v>96</v>
      </c>
      <c r="E40" s="15" t="s">
        <v>99</v>
      </c>
      <c r="F40" s="17" t="str">
        <f>HYPERLINK("http://www.efsa.europa.eu/en/efsajournal/doc/2056.pdf","2011;9(4):2056")</f>
        <v>2011;9(4):2056</v>
      </c>
      <c r="G40" s="17" t="str">
        <f>HYPERLINK("http://eur-lex.europa.eu/LexUriServ/LexUriServ.do?uri=CELEX:32012R0432:EN:NOT","Commission Regulation (EU) 432/2012 of 16/05/2012")</f>
        <v>Commission Regulation (EU) 432/2012 of 16/05/2012</v>
      </c>
      <c r="H40" s="15" t="s">
        <v>16</v>
      </c>
      <c r="I40" s="15">
        <v>3186</v>
      </c>
    </row>
    <row r="41" spans="1:9" x14ac:dyDescent="0.2">
      <c r="A41" s="30" t="s">
        <v>11</v>
      </c>
      <c r="B41" s="30" t="s">
        <v>94</v>
      </c>
      <c r="C41" s="29" t="s">
        <v>100</v>
      </c>
      <c r="D41" s="30" t="s">
        <v>96</v>
      </c>
      <c r="E41" s="29" t="s">
        <v>101</v>
      </c>
      <c r="F41" s="17" t="str">
        <f>HYPERLINK("http://www.efsa.europa.eu/en/efsajournal/doc/2056.pdf","2011;9(4):2056")</f>
        <v>2011;9(4):2056</v>
      </c>
      <c r="G41" s="32" t="str">
        <f>HYPERLINK("http://eur-lex.europa.eu/LexUriServ/LexUriServ.do?uri=CELEX:32012R0432:EN:NOT","Commission Regulation (EU) 432/2012 of 16/05/2012")</f>
        <v>Commission Regulation (EU) 432/2012 of 16/05/2012</v>
      </c>
      <c r="H41" s="29" t="s">
        <v>16</v>
      </c>
      <c r="I41" s="29" t="s">
        <v>102</v>
      </c>
    </row>
    <row r="42" spans="1:9" x14ac:dyDescent="0.2">
      <c r="A42" s="30"/>
      <c r="B42" s="30"/>
      <c r="C42" s="29"/>
      <c r="D42" s="30"/>
      <c r="E42" s="29"/>
      <c r="F42" s="17" t="str">
        <f>HYPERLINK("http://www.efsa.europa.eu/en/efsajournal/doc/2203.pdf","2011;9(6):2203")</f>
        <v>2011;9(6):2203</v>
      </c>
      <c r="G42" s="32"/>
      <c r="H42" s="29"/>
      <c r="I42" s="29"/>
    </row>
    <row r="43" spans="1:9" ht="90" x14ac:dyDescent="0.2">
      <c r="A43" s="14" t="s">
        <v>11</v>
      </c>
      <c r="B43" s="14" t="s">
        <v>103</v>
      </c>
      <c r="C43" s="15" t="s">
        <v>104</v>
      </c>
      <c r="D43" s="14" t="s">
        <v>105</v>
      </c>
      <c r="E43" s="15" t="s">
        <v>42</v>
      </c>
      <c r="F43" s="17" t="str">
        <f>HYPERLINK("http://www.efsa.europa.eu/en/efsajournal/doc/1732.pdf","2010;8(10):1732")</f>
        <v>2010;8(10):1732</v>
      </c>
      <c r="G43" s="17" t="str">
        <f>HYPERLINK("http://eur-lex.europa.eu/LexUriServ/LexUriServ.do?uri=CELEX:32012R0432:EN:NOT","Commission Regulation (EU) 432/2012 of 16/05/2012")</f>
        <v>Commission Regulation (EU) 432/2012 of 16/05/2012</v>
      </c>
      <c r="H43" s="15" t="s">
        <v>16</v>
      </c>
      <c r="I43" s="15" t="s">
        <v>106</v>
      </c>
    </row>
    <row r="44" spans="1:9" x14ac:dyDescent="0.2">
      <c r="A44" s="30" t="s">
        <v>11</v>
      </c>
      <c r="B44" s="30" t="s">
        <v>103</v>
      </c>
      <c r="C44" s="29" t="s">
        <v>107</v>
      </c>
      <c r="D44" s="30" t="s">
        <v>105</v>
      </c>
      <c r="E44" s="29" t="s">
        <v>108</v>
      </c>
      <c r="F44" s="17" t="str">
        <f>HYPERLINK("http://www.efsa.europa.eu/en/efsajournal/doc/1732.pdf","2010;8(10):1732")</f>
        <v>2010;8(10):1732</v>
      </c>
      <c r="G44" s="32" t="str">
        <f>HYPERLINK("http://eur-lex.europa.eu/LexUriServ/LexUriServ.do?uri=CELEX:32012R0432:EN:NOT","Commission Regulation (EU) 432/2012 of 16/05/2012")</f>
        <v>Commission Regulation (EU) 432/2012 of 16/05/2012</v>
      </c>
      <c r="H44" s="29" t="s">
        <v>16</v>
      </c>
      <c r="I44" s="29" t="s">
        <v>109</v>
      </c>
    </row>
    <row r="45" spans="1:9" x14ac:dyDescent="0.2">
      <c r="A45" s="30"/>
      <c r="B45" s="30"/>
      <c r="C45" s="29"/>
      <c r="D45" s="30"/>
      <c r="E45" s="29"/>
      <c r="F45" s="17" t="str">
        <f>HYPERLINK("http://www.efsa.europa.eu/en/efsajournal/doc/2203.pdf","2011;9(6):2203")</f>
        <v>2011;9(6):2203</v>
      </c>
      <c r="G45" s="32"/>
      <c r="H45" s="29"/>
      <c r="I45" s="29"/>
    </row>
    <row r="46" spans="1:9" ht="165" x14ac:dyDescent="0.2">
      <c r="A46" s="14" t="s">
        <v>11</v>
      </c>
      <c r="B46" s="14" t="s">
        <v>110</v>
      </c>
      <c r="C46" s="15" t="s">
        <v>111</v>
      </c>
      <c r="D46" s="14" t="s">
        <v>112</v>
      </c>
      <c r="E46" s="15" t="s">
        <v>113</v>
      </c>
      <c r="F46" s="17" t="str">
        <f>HYPERLINK("http://www.efsa.europa.eu/en/efsajournal/doc/1739.pdf","2010;8(10):1739")</f>
        <v>2010;8(10):1739</v>
      </c>
      <c r="G46" s="17" t="str">
        <f>HYPERLINK("http://eur-lex.europa.eu/LexUriServ/LexUriServ.do?uri=CELEX:32012R0432:EN:NOT","Commission Regulation (EU) 432/2012 of 16/05/2012")</f>
        <v>Commission Regulation (EU) 432/2012 of 16/05/2012</v>
      </c>
      <c r="H46" s="15" t="s">
        <v>16</v>
      </c>
      <c r="I46" s="15">
        <v>814</v>
      </c>
    </row>
    <row r="47" spans="1:9" x14ac:dyDescent="0.2">
      <c r="A47" s="30" t="s">
        <v>11</v>
      </c>
      <c r="B47" s="30" t="s">
        <v>114</v>
      </c>
      <c r="C47" s="29" t="s">
        <v>115</v>
      </c>
      <c r="D47" s="30" t="s">
        <v>116</v>
      </c>
      <c r="E47" s="29" t="s">
        <v>117</v>
      </c>
      <c r="F47" s="17" t="str">
        <f>HYPERLINK("http://www.efsa.europa.eu/en/scdocs/doc/1479.pdf","2010;8(2):1479")</f>
        <v>2010;8(2):1479</v>
      </c>
      <c r="G47" s="32" t="str">
        <f>HYPERLINK("http://eur-lex.europa.eu/LexUriServ/LexUriServ.do?uri=OJ:L:2013:160:0004:0008:EN:PDF","Commission Regulation (EU) 536/2013 of 11/06/2013")</f>
        <v>Commission Regulation (EU) 536/2013 of 11/06/2013</v>
      </c>
      <c r="H47" s="29" t="s">
        <v>16</v>
      </c>
      <c r="I47" s="29">
        <v>2926</v>
      </c>
    </row>
    <row r="48" spans="1:9" x14ac:dyDescent="0.2">
      <c r="A48" s="30"/>
      <c r="B48" s="30"/>
      <c r="C48" s="29"/>
      <c r="D48" s="30"/>
      <c r="E48" s="29"/>
      <c r="F48" s="17" t="str">
        <f>HYPERLINK("http://www.efsa.europa.eu/en/search/doc/2713.pdf ","2012;10(6):2713")</f>
        <v>2012;10(6):2713</v>
      </c>
      <c r="G48" s="32"/>
      <c r="H48" s="29"/>
      <c r="I48" s="29"/>
    </row>
    <row r="49" spans="1:9" ht="150" x14ac:dyDescent="0.2">
      <c r="A49" s="14" t="s">
        <v>11</v>
      </c>
      <c r="B49" s="14" t="s">
        <v>118</v>
      </c>
      <c r="C49" s="15" t="s">
        <v>119</v>
      </c>
      <c r="D49" s="14" t="s">
        <v>120</v>
      </c>
      <c r="E49" s="15" t="s">
        <v>113</v>
      </c>
      <c r="F49" s="17" t="str">
        <f>HYPERLINK("http://www.efsa.europa.eu/en/efsajournal/doc/2205.pdf","2011;9(6):2205")</f>
        <v>2011;9(6):2205</v>
      </c>
      <c r="G49" s="17" t="str">
        <f>HYPERLINK("http://eur-lex.europa.eu/LexUriServ/LexUriServ.do?uri=CELEX:32012R0432:EN:NOT","Commission Regulation (EU) 432/2012 of 16/05/2012")</f>
        <v>Commission Regulation (EU) 432/2012 of 16/05/2012</v>
      </c>
      <c r="H49" s="15" t="s">
        <v>16</v>
      </c>
      <c r="I49" s="15">
        <v>830</v>
      </c>
    </row>
    <row r="50" spans="1:9" ht="135" x14ac:dyDescent="0.2">
      <c r="A50" s="14" t="s">
        <v>11</v>
      </c>
      <c r="B50" s="14" t="s">
        <v>121</v>
      </c>
      <c r="C50" s="15" t="s">
        <v>122</v>
      </c>
      <c r="D50" s="14" t="s">
        <v>123</v>
      </c>
      <c r="E50" s="15" t="s">
        <v>113</v>
      </c>
      <c r="F50" s="17" t="str">
        <f>HYPERLINK("http://www.efsa.europa.eu/en/efsajournal/doc/2207.pdf","2011;9(6):2207")</f>
        <v>2011;9(6):2207</v>
      </c>
      <c r="G50" s="17" t="str">
        <f>HYPERLINK("http://eur-lex.europa.eu/LexUriServ/LexUriServ.do?uri=CELEX:32012R0432:EN:NOT","Commission Regulation (EU) 432/2012 of 16/05/2012")</f>
        <v>Commission Regulation (EU) 432/2012 of 16/05/2012</v>
      </c>
      <c r="H50" s="15" t="s">
        <v>16</v>
      </c>
      <c r="I50" s="15" t="s">
        <v>124</v>
      </c>
    </row>
    <row r="51" spans="1:9" ht="75" x14ac:dyDescent="0.2">
      <c r="A51" s="14" t="s">
        <v>11</v>
      </c>
      <c r="B51" s="14" t="s">
        <v>125</v>
      </c>
      <c r="C51" s="15" t="s">
        <v>126</v>
      </c>
      <c r="D51" s="14" t="s">
        <v>127</v>
      </c>
      <c r="E51" s="15" t="s">
        <v>117</v>
      </c>
      <c r="F51" s="17" t="str">
        <f>HYPERLINK("http://www.efsa.europa.eu/en/efsajournal/doc/2223.pdf","2011;9(6):2223")</f>
        <v>2011;9(6):2223</v>
      </c>
      <c r="G51" s="17" t="str">
        <f>HYPERLINK("http://eur-lex.europa.eu/LexUriServ/LexUriServ.do?uri=OJ:L:2013:160:0004:0008:EN:PDF","Commission Regulation (EU) 536/2013 of 11/06/2013")</f>
        <v>Commission Regulation (EU) 536/2013 of 11/06/2013</v>
      </c>
      <c r="H51" s="15" t="s">
        <v>16</v>
      </c>
      <c r="I51" s="15">
        <v>558</v>
      </c>
    </row>
    <row r="52" spans="1:9" x14ac:dyDescent="0.2">
      <c r="A52" s="30" t="s">
        <v>11</v>
      </c>
      <c r="B52" s="30" t="s">
        <v>128</v>
      </c>
      <c r="C52" s="29" t="s">
        <v>129</v>
      </c>
      <c r="D52" s="30" t="s">
        <v>130</v>
      </c>
      <c r="E52" s="29" t="s">
        <v>131</v>
      </c>
      <c r="F52" s="17" t="str">
        <f>HYPERLINK("http://www.efsa.europa.eu/en/efsajournal/doc/2076.pdf","2011;9(4):2076")</f>
        <v>2011;9(4):2076</v>
      </c>
      <c r="G52" s="32" t="str">
        <f>HYPERLINK("http://eur-lex.europa.eu/LexUriServ/LexUriServ.do?uri=CELEX:32012R0432:EN:NOT","Commission Regulation (EU) 432/2012 of 16/05/2012")</f>
        <v>Commission Regulation (EU) 432/2012 of 16/05/2012</v>
      </c>
      <c r="H52" s="29" t="s">
        <v>16</v>
      </c>
      <c r="I52" s="29" t="s">
        <v>132</v>
      </c>
    </row>
    <row r="53" spans="1:9" x14ac:dyDescent="0.2">
      <c r="A53" s="30"/>
      <c r="B53" s="30"/>
      <c r="C53" s="29"/>
      <c r="D53" s="30"/>
      <c r="E53" s="29"/>
      <c r="F53" s="17" t="str">
        <f>HYPERLINK("http://www.efsa.europa.eu/en/efsajournal/doc/2229.pdf","2011;9(6):2229")</f>
        <v>2011;9(6):2229</v>
      </c>
      <c r="G53" s="32"/>
      <c r="H53" s="29"/>
      <c r="I53" s="29"/>
    </row>
    <row r="54" spans="1:9" x14ac:dyDescent="0.2">
      <c r="A54" s="30" t="s">
        <v>11</v>
      </c>
      <c r="B54" s="30" t="s">
        <v>128</v>
      </c>
      <c r="C54" s="29" t="s">
        <v>133</v>
      </c>
      <c r="D54" s="30" t="s">
        <v>134</v>
      </c>
      <c r="E54" s="29" t="s">
        <v>113</v>
      </c>
      <c r="F54" s="17" t="str">
        <f>HYPERLINK("http://www.efsa.europa.eu/en/efsajournal/doc/2076.pdf","2011;9(4):2076")</f>
        <v>2011;9(4):2076</v>
      </c>
      <c r="G54" s="32" t="str">
        <f>HYPERLINK("http://eur-lex.europa.eu/LexUriServ/LexUriServ.do?uri=CELEX:32012R0432:EN:NOT","Commission Regulation (EU) 432/2012 of 16/05/2012")</f>
        <v>Commission Regulation (EU) 432/2012 of 16/05/2012</v>
      </c>
      <c r="H54" s="29" t="s">
        <v>16</v>
      </c>
      <c r="I54" s="29" t="s">
        <v>135</v>
      </c>
    </row>
    <row r="55" spans="1:9" x14ac:dyDescent="0.2">
      <c r="A55" s="30"/>
      <c r="B55" s="30"/>
      <c r="C55" s="29"/>
      <c r="D55" s="30"/>
      <c r="E55" s="29"/>
      <c r="F55" s="17" t="str">
        <f>HYPERLINK("http://www.efsa.europa.eu/en/efsajournal/doc/2229.pdf","2011;9(6):2229")</f>
        <v>2011;9(6):2229</v>
      </c>
      <c r="G55" s="32"/>
      <c r="H55" s="29"/>
      <c r="I55" s="29"/>
    </row>
    <row r="56" spans="1:9" ht="150" x14ac:dyDescent="0.2">
      <c r="A56" s="14" t="s">
        <v>11</v>
      </c>
      <c r="B56" s="14" t="s">
        <v>136</v>
      </c>
      <c r="C56" s="15" t="s">
        <v>137</v>
      </c>
      <c r="D56" s="14" t="s">
        <v>138</v>
      </c>
      <c r="E56" s="15" t="s">
        <v>117</v>
      </c>
      <c r="F56" s="17" t="str">
        <f>HYPERLINK("http://www.efsa.europa.eu/en/efsajournal/doc/1747.pdf","2010;8(10):1747")</f>
        <v>2010;8(10):1747</v>
      </c>
      <c r="G56" s="17" t="str">
        <f>HYPERLINK("http://eur-lex.europa.eu/LexUriServ/LexUriServ.do?uri=CELEX:32012R0432:EN:NOT","Commission Regulation (EU) 432/2012 of 16/05/2012")</f>
        <v>Commission Regulation (EU) 432/2012 of 16/05/2012</v>
      </c>
      <c r="H56" s="15" t="s">
        <v>16</v>
      </c>
      <c r="I56" s="15">
        <v>786</v>
      </c>
    </row>
    <row r="57" spans="1:9" ht="90" x14ac:dyDescent="0.2">
      <c r="A57" s="14" t="s">
        <v>11</v>
      </c>
      <c r="B57" s="14" t="s">
        <v>139</v>
      </c>
      <c r="C57" s="15" t="s">
        <v>140</v>
      </c>
      <c r="D57" s="14" t="s">
        <v>141</v>
      </c>
      <c r="E57" s="15" t="s">
        <v>142</v>
      </c>
      <c r="F57" s="17" t="str">
        <f>HYPERLINK("http://www.efsa.europa.eu/en/efsajournal/doc/1211.pdf","2009;7(9):1211")</f>
        <v>2009;7(9):1211</v>
      </c>
      <c r="G57" s="17" t="str">
        <f>HYPERLINK("http://eur-lex.europa.eu/LexUriServ/LexUriServ.do?uri=CELEX:32012R0432:EN:NOT","Commission Regulation (EU) 432/2012 of 16/05/2012")</f>
        <v>Commission Regulation (EU) 432/2012 of 16/05/2012</v>
      </c>
      <c r="H57" s="15" t="s">
        <v>16</v>
      </c>
      <c r="I57" s="15" t="s">
        <v>143</v>
      </c>
    </row>
    <row r="58" spans="1:9" x14ac:dyDescent="0.2">
      <c r="A58" s="30" t="s">
        <v>11</v>
      </c>
      <c r="B58" s="30" t="s">
        <v>139</v>
      </c>
      <c r="C58" s="29" t="s">
        <v>144</v>
      </c>
      <c r="D58" s="30" t="s">
        <v>145</v>
      </c>
      <c r="E58" s="29" t="s">
        <v>146</v>
      </c>
      <c r="F58" s="17" t="str">
        <f>HYPERLINK("http://www.efsa.europa.eu/en/efsajournal/doc/1211.pdf","2009;7(9):1211")</f>
        <v>2009;7(9):1211</v>
      </c>
      <c r="G58" s="32" t="str">
        <f>HYPERLINK("http://eur-lex.europa.eu/LexUriServ/LexUriServ.do?uri=CELEX:32012R0432:EN:NOT","Commission Regulation (EU) 432/2012 of 16/05/2012")</f>
        <v>Commission Regulation (EU) 432/2012 of 16/05/2012</v>
      </c>
      <c r="H58" s="29" t="s">
        <v>16</v>
      </c>
      <c r="I58" s="29" t="s">
        <v>147</v>
      </c>
    </row>
    <row r="59" spans="1:9" x14ac:dyDescent="0.2">
      <c r="A59" s="30"/>
      <c r="B59" s="30"/>
      <c r="C59" s="29"/>
      <c r="D59" s="30"/>
      <c r="E59" s="29"/>
      <c r="F59" s="17" t="str">
        <f>HYPERLINK("http://www.efsa.europa.eu/en/efsajournal/doc/2079.pdf","2011;9(4):2079")</f>
        <v>2011;9(4):2079</v>
      </c>
      <c r="G59" s="32"/>
      <c r="H59" s="29"/>
      <c r="I59" s="29"/>
    </row>
    <row r="60" spans="1:9" x14ac:dyDescent="0.2">
      <c r="A60" s="30" t="s">
        <v>11</v>
      </c>
      <c r="B60" s="30" t="s">
        <v>139</v>
      </c>
      <c r="C60" s="29" t="s">
        <v>148</v>
      </c>
      <c r="D60" s="30" t="s">
        <v>141</v>
      </c>
      <c r="E60" s="29" t="s">
        <v>149</v>
      </c>
      <c r="F60" s="17" t="str">
        <f>HYPERLINK("http://www.efsa.europa.eu/en/efsajournal/doc/1211.pdf","2009;7(9):1211")</f>
        <v>2009;7(9):1211</v>
      </c>
      <c r="G60" s="32" t="str">
        <f>HYPERLINK("http://eur-lex.europa.eu/LexUriServ/LexUriServ.do?uri=CELEX:32012R0432:EN:NOT","Commission Regulation (EU) 432/2012 of 16/05/2012")</f>
        <v>Commission Regulation (EU) 432/2012 of 16/05/2012</v>
      </c>
      <c r="H60" s="29" t="s">
        <v>16</v>
      </c>
      <c r="I60" s="29" t="s">
        <v>150</v>
      </c>
    </row>
    <row r="61" spans="1:9" x14ac:dyDescent="0.2">
      <c r="A61" s="30"/>
      <c r="B61" s="30"/>
      <c r="C61" s="29"/>
      <c r="D61" s="30"/>
      <c r="E61" s="29"/>
      <c r="F61" s="17" t="str">
        <f>HYPERLINK("http://www.efsa.europa.eu/en/efsajournal/doc/2079.pdf","2011;9(4):2079")</f>
        <v>2011;9(4):2079</v>
      </c>
      <c r="G61" s="32"/>
      <c r="H61" s="29"/>
      <c r="I61" s="29"/>
    </row>
    <row r="62" spans="1:9" ht="90" x14ac:dyDescent="0.2">
      <c r="A62" s="14" t="s">
        <v>11</v>
      </c>
      <c r="B62" s="14" t="s">
        <v>139</v>
      </c>
      <c r="C62" s="15" t="s">
        <v>151</v>
      </c>
      <c r="D62" s="14" t="s">
        <v>141</v>
      </c>
      <c r="E62" s="15" t="s">
        <v>152</v>
      </c>
      <c r="F62" s="17" t="str">
        <f>HYPERLINK("http://www.efsa.europa.eu/en/efsajournal/doc/1211.pdf","2009;7(9):1211")</f>
        <v>2009;7(9):1211</v>
      </c>
      <c r="G62" s="17" t="str">
        <f>HYPERLINK("http://eur-lex.europa.eu/LexUriServ/LexUriServ.do?uri=CELEX:32012R0432:EN:NOT","Commission Regulation (EU) 432/2012 of 16/05/2012")</f>
        <v>Commission Regulation (EU) 432/2012 of 16/05/2012</v>
      </c>
      <c r="H62" s="15" t="s">
        <v>16</v>
      </c>
      <c r="I62" s="15" t="s">
        <v>153</v>
      </c>
    </row>
    <row r="63" spans="1:9" ht="90" x14ac:dyDescent="0.2">
      <c r="A63" s="14" t="s">
        <v>11</v>
      </c>
      <c r="B63" s="14" t="s">
        <v>139</v>
      </c>
      <c r="C63" s="15" t="s">
        <v>154</v>
      </c>
      <c r="D63" s="14" t="s">
        <v>141</v>
      </c>
      <c r="E63" s="15" t="s">
        <v>155</v>
      </c>
      <c r="F63" s="17" t="str">
        <f>HYPERLINK("http://www.efsa.europa.eu/en/efsajournal/doc/1211.pdf","2009;7(9):1211")</f>
        <v>2009;7(9):1211</v>
      </c>
      <c r="G63" s="17" t="str">
        <f>HYPERLINK("http://eur-lex.europa.eu/LexUriServ/LexUriServ.do?uri=CELEX:32012R0432:EN:NOT","Commission Regulation (EU) 432/2012 of 16/05/2012")</f>
        <v>Commission Regulation (EU) 432/2012 of 16/05/2012</v>
      </c>
      <c r="H63" s="15" t="s">
        <v>16</v>
      </c>
      <c r="I63" s="15" t="s">
        <v>156</v>
      </c>
    </row>
    <row r="64" spans="1:9" ht="90" x14ac:dyDescent="0.2">
      <c r="A64" s="14" t="s">
        <v>11</v>
      </c>
      <c r="B64" s="14" t="s">
        <v>139</v>
      </c>
      <c r="C64" s="15" t="s">
        <v>157</v>
      </c>
      <c r="D64" s="14" t="s">
        <v>141</v>
      </c>
      <c r="E64" s="15" t="s">
        <v>152</v>
      </c>
      <c r="F64" s="17" t="str">
        <f>HYPERLINK("http://www.efsa.europa.eu/en/efsajournal/doc/1211.pdf","2009;7(9):1211")</f>
        <v>2009;7(9):1211</v>
      </c>
      <c r="G64" s="17" t="str">
        <f>HYPERLINK("http://eur-lex.europa.eu/LexUriServ/LexUriServ.do?uri=CELEX:32012R0432:EN:NOT","Commission Regulation (EU) 432/2012 of 16/05/2012")</f>
        <v>Commission Regulation (EU) 432/2012 of 16/05/2012</v>
      </c>
      <c r="H64" s="15" t="s">
        <v>16</v>
      </c>
      <c r="I64" s="15" t="s">
        <v>153</v>
      </c>
    </row>
    <row r="65" spans="1:9" x14ac:dyDescent="0.2">
      <c r="A65" s="30" t="s">
        <v>11</v>
      </c>
      <c r="B65" s="30" t="s">
        <v>139</v>
      </c>
      <c r="C65" s="29" t="s">
        <v>158</v>
      </c>
      <c r="D65" s="30" t="s">
        <v>141</v>
      </c>
      <c r="E65" s="29" t="s">
        <v>159</v>
      </c>
      <c r="F65" s="17" t="str">
        <f>HYPERLINK("http://www.efsa.europa.eu/en/efsajournal/doc/1211.pdf","2009;7(9):1211")</f>
        <v>2009;7(9):1211</v>
      </c>
      <c r="G65" s="32" t="str">
        <f>HYPERLINK("http://eur-lex.europa.eu/LexUriServ/LexUriServ.do?uri=CELEX:32012R0432:EN:NOT","Commission Regulation (EU) 432/2012 of 16/05/2012")</f>
        <v>Commission Regulation (EU) 432/2012 of 16/05/2012</v>
      </c>
      <c r="H65" s="29" t="s">
        <v>16</v>
      </c>
      <c r="I65" s="29" t="s">
        <v>160</v>
      </c>
    </row>
    <row r="66" spans="1:9" x14ac:dyDescent="0.2">
      <c r="A66" s="30"/>
      <c r="B66" s="30"/>
      <c r="C66" s="29"/>
      <c r="D66" s="30"/>
      <c r="E66" s="29"/>
      <c r="F66" s="17" t="str">
        <f>HYPERLINK("http://www.efsa.europa.eu/en/efsajournal/doc/2079.pdf","2011;9(4):2079")</f>
        <v>2011;9(4):2079</v>
      </c>
      <c r="G66" s="32"/>
      <c r="H66" s="29"/>
      <c r="I66" s="29"/>
    </row>
    <row r="67" spans="1:9" ht="90" x14ac:dyDescent="0.2">
      <c r="A67" s="14" t="s">
        <v>11</v>
      </c>
      <c r="B67" s="14" t="s">
        <v>139</v>
      </c>
      <c r="C67" s="15" t="s">
        <v>161</v>
      </c>
      <c r="D67" s="14" t="s">
        <v>141</v>
      </c>
      <c r="E67" s="15" t="s">
        <v>162</v>
      </c>
      <c r="F67" s="17" t="str">
        <f>HYPERLINK("http://www.efsa.europa.eu/en/efsajournal/doc/1211.pdf","2009;7(9):1211")</f>
        <v>2009;7(9):1211</v>
      </c>
      <c r="G67" s="17" t="str">
        <f>HYPERLINK("http://eur-lex.europa.eu/LexUriServ/LexUriServ.do?uri=CELEX:32012R0432:EN:NOT","Commission Regulation (EU) 432/2012 of 16/05/2012")</f>
        <v>Commission Regulation (EU) 432/2012 of 16/05/2012</v>
      </c>
      <c r="H67" s="15" t="s">
        <v>16</v>
      </c>
      <c r="I67" s="15" t="s">
        <v>163</v>
      </c>
    </row>
    <row r="68" spans="1:9" ht="195" x14ac:dyDescent="0.2">
      <c r="A68" s="14" t="s">
        <v>11</v>
      </c>
      <c r="B68" s="14" t="s">
        <v>164</v>
      </c>
      <c r="C68" s="15" t="s">
        <v>165</v>
      </c>
      <c r="D68" s="14" t="s">
        <v>166</v>
      </c>
      <c r="E68" s="15" t="s">
        <v>167</v>
      </c>
      <c r="F68" s="17" t="str">
        <f>HYPERLINK("http://www.efsa.europa.eu/en/efsajournal/doc/2303.pdf","2011;9(7):2303")</f>
        <v>2011;9(7):2303</v>
      </c>
      <c r="G68" s="17" t="str">
        <f>HYPERLINK("http://eur-lex.europa.eu/LexUriServ/LexUriServ.do?uri=CELEX:32012R0432:EN:NOT","Commission Regulation (EU) 432/2012 of 16/05/2012")</f>
        <v>Commission Regulation (EU) 432/2012 of 16/05/2012</v>
      </c>
      <c r="H68" s="15" t="s">
        <v>16</v>
      </c>
      <c r="I68" s="15" t="s">
        <v>168</v>
      </c>
    </row>
    <row r="69" spans="1:9" x14ac:dyDescent="0.2">
      <c r="A69" s="30" t="s">
        <v>11</v>
      </c>
      <c r="B69" s="30" t="s">
        <v>169</v>
      </c>
      <c r="C69" s="29" t="s">
        <v>170</v>
      </c>
      <c r="D69" s="30" t="s">
        <v>171</v>
      </c>
      <c r="E69" s="29" t="s">
        <v>172</v>
      </c>
      <c r="F69" s="17" t="str">
        <f>HYPERLINK("http://www.efsa.europa.eu/en/efsajournal/doc/1263.pdf","2009; 7(9); 1263")</f>
        <v>2009; 7(9); 1263</v>
      </c>
      <c r="G69" s="32" t="str">
        <f>HYPERLINK("http://eur-lex.europa.eu/LexUriServ/LexUriServ.do?uri=OJ:L:2013:160:0004:0008:EN:PDF","Commission Regulation (EU) 536/2013 of 11/06/2013")</f>
        <v>Commission Regulation (EU) 536/2013 of 11/06/2013</v>
      </c>
      <c r="H69" s="29" t="s">
        <v>16</v>
      </c>
      <c r="I69" s="29" t="s">
        <v>173</v>
      </c>
    </row>
    <row r="70" spans="1:9" x14ac:dyDescent="0.2">
      <c r="A70" s="30"/>
      <c r="B70" s="30"/>
      <c r="C70" s="29"/>
      <c r="D70" s="30"/>
      <c r="E70" s="29"/>
      <c r="F70" s="17" t="str">
        <f>HYPERLINK("http://www.efsa.europa.eu/en/efsajournal/doc/1796.pdf","2010;8(10):1796")</f>
        <v>2010;8(10):1796</v>
      </c>
      <c r="G70" s="32"/>
      <c r="H70" s="29"/>
      <c r="I70" s="29"/>
    </row>
    <row r="71" spans="1:9" x14ac:dyDescent="0.2">
      <c r="A71" s="30" t="s">
        <v>11</v>
      </c>
      <c r="B71" s="30" t="s">
        <v>169</v>
      </c>
      <c r="C71" s="29" t="s">
        <v>174</v>
      </c>
      <c r="D71" s="30" t="s">
        <v>175</v>
      </c>
      <c r="E71" s="29" t="s">
        <v>176</v>
      </c>
      <c r="F71" s="17" t="str">
        <f>HYPERLINK("http://www.efsa.europa.eu/en/efsajournal/doc/1263.pdf","2009; 7(9); 1263")</f>
        <v>2009; 7(9); 1263</v>
      </c>
      <c r="G71" s="32" t="str">
        <f>HYPERLINK("http://eur-lex.europa.eu/LexUriServ/LexUriServ.do?uri=OJ:L:2013:160:0004:0008:EN:PDF","Commission Regulation (EU) 536/2013 of 11/06/2013")</f>
        <v>Commission Regulation (EU) 536/2013 of 11/06/2013</v>
      </c>
      <c r="H71" s="29" t="s">
        <v>16</v>
      </c>
      <c r="I71" s="29" t="s">
        <v>177</v>
      </c>
    </row>
    <row r="72" spans="1:9" x14ac:dyDescent="0.2">
      <c r="A72" s="30"/>
      <c r="B72" s="30"/>
      <c r="C72" s="29"/>
      <c r="D72" s="30"/>
      <c r="E72" s="29"/>
      <c r="F72" s="17" t="str">
        <f>HYPERLINK("http://www.efsa.europa.eu/en/efsajournal/doc/1796.pdf","2010;8(10):1796")</f>
        <v>2010;8(10):1796</v>
      </c>
      <c r="G72" s="32"/>
      <c r="H72" s="29"/>
      <c r="I72" s="29"/>
    </row>
    <row r="73" spans="1:9" x14ac:dyDescent="0.2">
      <c r="A73" s="30" t="s">
        <v>11</v>
      </c>
      <c r="B73" s="30" t="s">
        <v>178</v>
      </c>
      <c r="C73" s="29" t="s">
        <v>179</v>
      </c>
      <c r="D73" s="30" t="s">
        <v>180</v>
      </c>
      <c r="E73" s="29" t="s">
        <v>181</v>
      </c>
      <c r="F73" s="17" t="str">
        <f>HYPERLINK("http://www.efsa.europa.eu/en/efsajournal/doc/1734.pdf","2010;8(10):1734")</f>
        <v>2010;8(10):1734</v>
      </c>
      <c r="G73" s="32" t="str">
        <f>HYPERLINK("http://eur-lex.europa.eu/LexUriServ/LexUriServ.do?uri=CELEX:32012R0432:EN:NOT","Commission Regulation (EU) 432/2012 of 16/05/2012")</f>
        <v>Commission Regulation (EU) 432/2012 of 16/05/2012</v>
      </c>
      <c r="H73" s="29" t="s">
        <v>16</v>
      </c>
      <c r="I73" s="29" t="s">
        <v>182</v>
      </c>
    </row>
    <row r="74" spans="1:9" x14ac:dyDescent="0.2">
      <c r="A74" s="30"/>
      <c r="B74" s="30"/>
      <c r="C74" s="29"/>
      <c r="D74" s="30"/>
      <c r="E74" s="29"/>
      <c r="F74" s="17" t="str">
        <f>HYPERLINK("http://www.efsa.europa.eu/en/efsajournal/doc/2078.pdf","2011;9(4):2078")</f>
        <v>2011;9(4):2078</v>
      </c>
      <c r="G74" s="32"/>
      <c r="H74" s="29"/>
      <c r="I74" s="29"/>
    </row>
    <row r="75" spans="1:9" ht="195" x14ac:dyDescent="0.2">
      <c r="A75" s="14" t="s">
        <v>11</v>
      </c>
      <c r="B75" s="14" t="s">
        <v>178</v>
      </c>
      <c r="C75" s="15" t="s">
        <v>183</v>
      </c>
      <c r="D75" s="14" t="s">
        <v>184</v>
      </c>
      <c r="E75" s="15" t="s">
        <v>176</v>
      </c>
      <c r="F75" s="17" t="str">
        <f>HYPERLINK("http://www.efsa.europa.eu/en/efsajournal/doc/1734.pdf","2010;8(10):1734")</f>
        <v>2010;8(10):1734</v>
      </c>
      <c r="G75" s="17" t="str">
        <f>HYPERLINK("http://eur-lex.europa.eu/LexUriServ/LexUriServ.do?uri=OJ:L:2013:160:0004:0008:EN:PDF","Commission Regulation (EU) 536/2013 of 11/06/2013")</f>
        <v>Commission Regulation (EU) 536/2013 of 11/06/2013</v>
      </c>
      <c r="H75" s="15" t="s">
        <v>16</v>
      </c>
      <c r="I75" s="15" t="s">
        <v>185</v>
      </c>
    </row>
    <row r="76" spans="1:9" x14ac:dyDescent="0.2">
      <c r="A76" s="30" t="s">
        <v>11</v>
      </c>
      <c r="B76" s="30" t="s">
        <v>178</v>
      </c>
      <c r="C76" s="29" t="s">
        <v>186</v>
      </c>
      <c r="D76" s="30" t="s">
        <v>180</v>
      </c>
      <c r="E76" s="29" t="s">
        <v>187</v>
      </c>
      <c r="F76" s="17" t="str">
        <f>HYPERLINK("http://www.efsa.europa.eu/en/efsajournal/doc/1734.pdf","2010;8(10):1734")</f>
        <v>2010;8(10):1734</v>
      </c>
      <c r="G76" s="32" t="str">
        <f>HYPERLINK("http://eur-lex.europa.eu/LexUriServ/LexUriServ.do?uri=CELEX:32012R0432:EN:NOT","Commission Regulation (EU) 432/2012 of 16/05/2012")</f>
        <v>Commission Regulation (EU) 432/2012 of 16/05/2012</v>
      </c>
      <c r="H76" s="29" t="s">
        <v>16</v>
      </c>
      <c r="I76" s="29" t="s">
        <v>188</v>
      </c>
    </row>
    <row r="77" spans="1:9" x14ac:dyDescent="0.2">
      <c r="A77" s="30"/>
      <c r="B77" s="30"/>
      <c r="C77" s="29"/>
      <c r="D77" s="30"/>
      <c r="E77" s="29"/>
      <c r="F77" s="17" t="str">
        <f>HYPERLINK("http://www.efsa.europa.eu/en/efsajournal/doc/2078.pdf","2011;9(4):2078")</f>
        <v>2011;9(4):2078</v>
      </c>
      <c r="G77" s="32"/>
      <c r="H77" s="29"/>
      <c r="I77" s="29"/>
    </row>
    <row r="78" spans="1:9" x14ac:dyDescent="0.2">
      <c r="A78" s="30" t="s">
        <v>11</v>
      </c>
      <c r="B78" s="30" t="s">
        <v>189</v>
      </c>
      <c r="C78" s="29" t="s">
        <v>190</v>
      </c>
      <c r="D78" s="30" t="s">
        <v>191</v>
      </c>
      <c r="E78" s="29" t="s">
        <v>192</v>
      </c>
      <c r="F78" s="17" t="str">
        <f>HYPERLINK("http://www.efsa.europa.eu/en/scdocs/doc/1486.pdf","2010;8(2):1486")</f>
        <v>2010;8(2):1486</v>
      </c>
      <c r="G78" s="32" t="str">
        <f>HYPERLINK("http://eur-lex.europa.eu/LexUriServ/LexUriServ.do?uri=OJ:L:2013:160:0004:0008:EN:PDF","Commission Regulation (EU) 536/2013 of 11/06/2013")</f>
        <v>Commission Regulation (EU) 536/2013 of 11/06/2013</v>
      </c>
      <c r="H78" s="29" t="s">
        <v>16</v>
      </c>
      <c r="I78" s="29">
        <v>1164</v>
      </c>
    </row>
    <row r="79" spans="1:9" x14ac:dyDescent="0.2">
      <c r="A79" s="30"/>
      <c r="B79" s="30"/>
      <c r="C79" s="29"/>
      <c r="D79" s="30"/>
      <c r="E79" s="29"/>
      <c r="F79" s="17" t="str">
        <f>HYPERLINK("http://www.efsa.europa.eu/fr/efsajournal/doc/2712.pdf ","2012;10(6):2712")</f>
        <v>2012;10(6):2712</v>
      </c>
      <c r="G79" s="32"/>
      <c r="H79" s="29"/>
      <c r="I79" s="29"/>
    </row>
    <row r="80" spans="1:9" x14ac:dyDescent="0.2">
      <c r="A80" s="30" t="s">
        <v>11</v>
      </c>
      <c r="B80" s="30" t="s">
        <v>193</v>
      </c>
      <c r="C80" s="29" t="s">
        <v>194</v>
      </c>
      <c r="D80" s="30" t="s">
        <v>195</v>
      </c>
      <c r="E80" s="29" t="s">
        <v>196</v>
      </c>
      <c r="F80" s="17" t="str">
        <f>HYPERLINK("http://www.efsa.europa.eu/en/efsajournal/doc/1796.pdf","2010;8(10):1796")</f>
        <v>2010;8(10):1796</v>
      </c>
      <c r="G80" s="32" t="str">
        <f>HYPERLINK("http://eur-lex.europa.eu/LexUriServ/LexUriServ.do?uri=CELEX:32012R0432:EN:NOT","Commission Regulation (EU) 432/2012 of 16/05/2012")</f>
        <v>Commission Regulation (EU) 432/2012 of 16/05/2012</v>
      </c>
      <c r="H80" s="29" t="s">
        <v>16</v>
      </c>
      <c r="I80" s="29" t="s">
        <v>197</v>
      </c>
    </row>
    <row r="81" spans="1:9" x14ac:dyDescent="0.2">
      <c r="A81" s="30"/>
      <c r="B81" s="30"/>
      <c r="C81" s="29"/>
      <c r="D81" s="30"/>
      <c r="E81" s="29"/>
      <c r="F81" s="17" t="str">
        <f>HYPERLINK("http://www.efsa.europa.eu/en/efsajournal/doc/2078.pdf","2011;9(4):2078")</f>
        <v>2011;9(4):2078</v>
      </c>
      <c r="G81" s="32"/>
      <c r="H81" s="29"/>
      <c r="I81" s="29"/>
    </row>
    <row r="82" spans="1:9" x14ac:dyDescent="0.2">
      <c r="A82" s="30" t="s">
        <v>11</v>
      </c>
      <c r="B82" s="30" t="s">
        <v>198</v>
      </c>
      <c r="C82" s="29" t="s">
        <v>199</v>
      </c>
      <c r="D82" s="30" t="s">
        <v>200</v>
      </c>
      <c r="E82" s="29" t="s">
        <v>201</v>
      </c>
      <c r="F82" s="17" t="str">
        <f>HYPERLINK("http://www.efsa.europa.eu/en/efsajournal/doc/1212.pdf","2009;7(9):1212")</f>
        <v>2009;7(9):1212</v>
      </c>
      <c r="G82" s="32" t="str">
        <f>HYPERLINK("http://eur-lex.europa.eu/LexUriServ/LexUriServ.do?uri=CELEX:32012R0432:EN:NOT","Commission Regulation (EU) 432/2012 of 16/05/2012")</f>
        <v>Commission Regulation (EU) 432/2012 of 16/05/2012</v>
      </c>
      <c r="H82" s="29" t="s">
        <v>16</v>
      </c>
      <c r="I82" s="29" t="s">
        <v>202</v>
      </c>
    </row>
    <row r="83" spans="1:9" x14ac:dyDescent="0.2">
      <c r="A83" s="30"/>
      <c r="B83" s="30"/>
      <c r="C83" s="29"/>
      <c r="D83" s="30"/>
      <c r="E83" s="29"/>
      <c r="F83" s="17" t="str">
        <f>HYPERLINK("http://www.efsa.europa.eu/en/efsajournal/doc/1797.pdf","2010;8(10):1797")</f>
        <v>2010;8(10):1797</v>
      </c>
      <c r="G83" s="32"/>
      <c r="H83" s="29"/>
      <c r="I83" s="29"/>
    </row>
    <row r="84" spans="1:9" ht="75" x14ac:dyDescent="0.2">
      <c r="A84" s="14" t="s">
        <v>11</v>
      </c>
      <c r="B84" s="14" t="s">
        <v>203</v>
      </c>
      <c r="C84" s="15" t="s">
        <v>204</v>
      </c>
      <c r="D84" s="14" t="s">
        <v>205</v>
      </c>
      <c r="E84" s="15" t="s">
        <v>206</v>
      </c>
      <c r="F84" s="17" t="str">
        <f>HYPERLINK("http://www.efsa.europa.eu/en/efsajournal/doc/1213.pdf","2009;7(9):1213")</f>
        <v>2009;7(9):1213</v>
      </c>
      <c r="G84" s="17" t="str">
        <f t="shared" ref="G84:G91" si="1">HYPERLINK("http://eur-lex.europa.eu/LexUriServ/LexUriServ.do?uri=CELEX:32012R0432:EN:NOT","Commission Regulation (EU) 432/2012 of 16/05/2012")</f>
        <v>Commission Regulation (EU) 432/2012 of 16/05/2012</v>
      </c>
      <c r="H84" s="15" t="s">
        <v>16</v>
      </c>
      <c r="I84" s="15">
        <v>2882</v>
      </c>
    </row>
    <row r="85" spans="1:9" ht="75" x14ac:dyDescent="0.2">
      <c r="A85" s="14" t="s">
        <v>11</v>
      </c>
      <c r="B85" s="14" t="s">
        <v>203</v>
      </c>
      <c r="C85" s="15" t="s">
        <v>207</v>
      </c>
      <c r="D85" s="14" t="s">
        <v>208</v>
      </c>
      <c r="E85" s="15" t="s">
        <v>209</v>
      </c>
      <c r="F85" s="17" t="str">
        <f>HYPERLINK("http://www.efsa.europa.eu/en/efsajournal/doc/1760.pdf","2010;8(10):1760")</f>
        <v>2010;8(10):1760</v>
      </c>
      <c r="G85" s="17" t="str">
        <f t="shared" si="1"/>
        <v>Commission Regulation (EU) 432/2012 of 16/05/2012</v>
      </c>
      <c r="H85" s="15" t="s">
        <v>16</v>
      </c>
      <c r="I85" s="15" t="s">
        <v>210</v>
      </c>
    </row>
    <row r="86" spans="1:9" ht="75" x14ac:dyDescent="0.2">
      <c r="A86" s="14" t="s">
        <v>11</v>
      </c>
      <c r="B86" s="14" t="s">
        <v>203</v>
      </c>
      <c r="C86" s="15" t="s">
        <v>211</v>
      </c>
      <c r="D86" s="14" t="s">
        <v>208</v>
      </c>
      <c r="E86" s="15" t="s">
        <v>212</v>
      </c>
      <c r="F86" s="17" t="str">
        <f>HYPERLINK("http://www.efsa.europa.eu/en/efsajournal/doc/1213.pdf","2009;7(9):1213")</f>
        <v>2009;7(9):1213</v>
      </c>
      <c r="G86" s="17" t="str">
        <f t="shared" si="1"/>
        <v>Commission Regulation (EU) 432/2012 of 16/05/2012</v>
      </c>
      <c r="H86" s="15" t="s">
        <v>16</v>
      </c>
      <c r="I86" s="15">
        <v>79</v>
      </c>
    </row>
    <row r="87" spans="1:9" ht="75" x14ac:dyDescent="0.2">
      <c r="A87" s="14" t="s">
        <v>11</v>
      </c>
      <c r="B87" s="14" t="s">
        <v>203</v>
      </c>
      <c r="C87" s="15" t="s">
        <v>213</v>
      </c>
      <c r="D87" s="14" t="s">
        <v>208</v>
      </c>
      <c r="E87" s="15" t="s">
        <v>214</v>
      </c>
      <c r="F87" s="17" t="str">
        <f>HYPERLINK("http://www.efsa.europa.eu/en/efsajournal/doc/1213.pdf","2009;7(9):1213")</f>
        <v>2009;7(9):1213</v>
      </c>
      <c r="G87" s="17" t="str">
        <f t="shared" si="1"/>
        <v>Commission Regulation (EU) 432/2012 of 16/05/2012</v>
      </c>
      <c r="H87" s="15" t="s">
        <v>16</v>
      </c>
      <c r="I87" s="15">
        <v>80</v>
      </c>
    </row>
    <row r="88" spans="1:9" ht="75" x14ac:dyDescent="0.2">
      <c r="A88" s="14" t="s">
        <v>11</v>
      </c>
      <c r="B88" s="14" t="s">
        <v>203</v>
      </c>
      <c r="C88" s="15" t="s">
        <v>215</v>
      </c>
      <c r="D88" s="14" t="s">
        <v>208</v>
      </c>
      <c r="E88" s="15" t="s">
        <v>45</v>
      </c>
      <c r="F88" s="17" t="str">
        <f>HYPERLINK("http://www.efsa.europa.eu/en/efsajournal/doc/1760.pdf","2010;8(10):1760")</f>
        <v>2010;8(10):1760</v>
      </c>
      <c r="G88" s="17" t="str">
        <f t="shared" si="1"/>
        <v>Commission Regulation (EU) 432/2012 of 16/05/2012</v>
      </c>
      <c r="H88" s="15" t="s">
        <v>16</v>
      </c>
      <c r="I88" s="15" t="s">
        <v>216</v>
      </c>
    </row>
    <row r="89" spans="1:9" ht="75" x14ac:dyDescent="0.2">
      <c r="A89" s="14" t="s">
        <v>11</v>
      </c>
      <c r="B89" s="14" t="s">
        <v>203</v>
      </c>
      <c r="C89" s="15" t="s">
        <v>217</v>
      </c>
      <c r="D89" s="14" t="s">
        <v>208</v>
      </c>
      <c r="E89" s="15" t="s">
        <v>218</v>
      </c>
      <c r="F89" s="17" t="str">
        <f>HYPERLINK("http://www.efsa.europa.eu/en/efsajournal/doc/1213.pdf","2009;7(9):1213")</f>
        <v>2009;7(9):1213</v>
      </c>
      <c r="G89" s="17" t="str">
        <f t="shared" si="1"/>
        <v>Commission Regulation (EU) 432/2012 of 16/05/2012</v>
      </c>
      <c r="H89" s="15" t="s">
        <v>16</v>
      </c>
      <c r="I89" s="15">
        <v>91</v>
      </c>
    </row>
    <row r="90" spans="1:9" ht="75" x14ac:dyDescent="0.2">
      <c r="A90" s="14" t="s">
        <v>11</v>
      </c>
      <c r="B90" s="14" t="s">
        <v>203</v>
      </c>
      <c r="C90" s="15" t="s">
        <v>219</v>
      </c>
      <c r="D90" s="14" t="s">
        <v>208</v>
      </c>
      <c r="E90" s="15" t="s">
        <v>220</v>
      </c>
      <c r="F90" s="17" t="str">
        <f>HYPERLINK("http://www.efsa.europa.eu/en/efsajournal/doc/1760.pdf","2010;8(10):1760")</f>
        <v>2010;8(10):1760</v>
      </c>
      <c r="G90" s="17" t="str">
        <f t="shared" si="1"/>
        <v>Commission Regulation (EU) 432/2012 of 16/05/2012</v>
      </c>
      <c r="H90" s="15" t="s">
        <v>16</v>
      </c>
      <c r="I90" s="15">
        <v>84</v>
      </c>
    </row>
    <row r="91" spans="1:9" x14ac:dyDescent="0.2">
      <c r="A91" s="30" t="s">
        <v>11</v>
      </c>
      <c r="B91" s="30" t="s">
        <v>203</v>
      </c>
      <c r="C91" s="29" t="s">
        <v>221</v>
      </c>
      <c r="D91" s="30" t="s">
        <v>208</v>
      </c>
      <c r="E91" s="29" t="s">
        <v>222</v>
      </c>
      <c r="F91" s="17" t="str">
        <f>HYPERLINK("http://www.efsa.europa.eu/en/efsajournal/doc/1213.pdf","2009;7(9):1213")</f>
        <v>2009;7(9):1213</v>
      </c>
      <c r="G91" s="32" t="str">
        <f t="shared" si="1"/>
        <v>Commission Regulation (EU) 432/2012 of 16/05/2012</v>
      </c>
      <c r="H91" s="29" t="s">
        <v>16</v>
      </c>
      <c r="I91" s="29" t="s">
        <v>223</v>
      </c>
    </row>
    <row r="92" spans="1:9" x14ac:dyDescent="0.2">
      <c r="A92" s="30"/>
      <c r="B92" s="30"/>
      <c r="C92" s="29"/>
      <c r="D92" s="30"/>
      <c r="E92" s="29"/>
      <c r="F92" s="17" t="str">
        <f>HYPERLINK("http://www.efsa.europa.eu/en/efsajournal/doc/1760.pdf","2010;8(10):1760")</f>
        <v>2010;8(10):1760</v>
      </c>
      <c r="G92" s="32"/>
      <c r="H92" s="29"/>
      <c r="I92" s="29"/>
    </row>
    <row r="93" spans="1:9" x14ac:dyDescent="0.2">
      <c r="A93" s="30" t="s">
        <v>11</v>
      </c>
      <c r="B93" s="30" t="s">
        <v>224</v>
      </c>
      <c r="C93" s="29" t="s">
        <v>225</v>
      </c>
      <c r="D93" s="30" t="s">
        <v>226</v>
      </c>
      <c r="E93" s="29" t="s">
        <v>15</v>
      </c>
      <c r="F93" s="17" t="str">
        <f>HYPERLINK("http://www.efsa.europa.eu/en/efsajournal/doc/1258.pdf","2009;7(9):1258")</f>
        <v>2009;7(9):1258</v>
      </c>
      <c r="G93" s="32" t="str">
        <f>HYPERLINK("http://eur-lex.europa.eu/LexUriServ/LexUriServ.do?uri=CELEX:32012R0432:EN:NOT","Commission Regulation (EU) 432/2012 of 16/05/2012")</f>
        <v>Commission Regulation (EU) 432/2012 of 16/05/2012</v>
      </c>
      <c r="H93" s="29" t="s">
        <v>16</v>
      </c>
      <c r="I93" s="29" t="s">
        <v>227</v>
      </c>
    </row>
    <row r="94" spans="1:9" x14ac:dyDescent="0.2">
      <c r="A94" s="30"/>
      <c r="B94" s="30"/>
      <c r="C94" s="29"/>
      <c r="D94" s="30"/>
      <c r="E94" s="29"/>
      <c r="F94" s="17" t="str">
        <f>HYPERLINK("http://www.efsa.europa.eu/en/efsajournal/doc/1798.pdf","2010;8(10):1798")</f>
        <v>2010;8(10):1798</v>
      </c>
      <c r="G94" s="32"/>
      <c r="H94" s="29"/>
      <c r="I94" s="29"/>
    </row>
    <row r="95" spans="1:9" x14ac:dyDescent="0.2">
      <c r="A95" s="30"/>
      <c r="B95" s="30"/>
      <c r="C95" s="29"/>
      <c r="D95" s="30"/>
      <c r="E95" s="29"/>
      <c r="F95" s="17" t="str">
        <f>HYPERLINK("http://www.efsa.europa.eu/en/scdocs/doc/1798.pdf","2010;8(10):1798")</f>
        <v>2010;8(10):1798</v>
      </c>
      <c r="G95" s="32"/>
      <c r="H95" s="29"/>
      <c r="I95" s="29"/>
    </row>
    <row r="96" spans="1:9" ht="195" x14ac:dyDescent="0.2">
      <c r="A96" s="14" t="s">
        <v>11</v>
      </c>
      <c r="B96" s="14" t="s">
        <v>224</v>
      </c>
      <c r="C96" s="15" t="s">
        <v>228</v>
      </c>
      <c r="D96" s="14" t="s">
        <v>229</v>
      </c>
      <c r="E96" s="15" t="s">
        <v>230</v>
      </c>
      <c r="F96" s="17" t="str">
        <f>HYPERLINK("http://www.efsa.europa.eu/en/efsajournal/doc/1798.pdf","2010;8(10):1798")</f>
        <v>2010;8(10):1798</v>
      </c>
      <c r="G96" s="17" t="str">
        <f>HYPERLINK("http://eur-lex.europa.eu/LexUriServ/LexUriServ.do?uri=CELEX:32012R0432:EN:NOT","Commission Regulation (EU) 432/2012 of 16/05/2012")</f>
        <v>Commission Regulation (EU) 432/2012 of 16/05/2012</v>
      </c>
      <c r="H96" s="15" t="s">
        <v>16</v>
      </c>
      <c r="I96" s="15" t="s">
        <v>231</v>
      </c>
    </row>
    <row r="97" spans="1:9" ht="150" x14ac:dyDescent="0.2">
      <c r="A97" s="14" t="s">
        <v>11</v>
      </c>
      <c r="B97" s="14" t="s">
        <v>232</v>
      </c>
      <c r="C97" s="15" t="s">
        <v>233</v>
      </c>
      <c r="D97" s="14" t="s">
        <v>234</v>
      </c>
      <c r="E97" s="15" t="s">
        <v>235</v>
      </c>
      <c r="F97" s="17" t="str">
        <f>HYPERLINK("http://www.efsa.europa.eu/en/efsajournal/doc/1464.pdf","2010;8(2):1464")</f>
        <v>2010;8(2):1464</v>
      </c>
      <c r="G97" s="17" t="str">
        <f>HYPERLINK("http://eur-lex.europa.eu/LexUriServ/LexUriServ.do?uri=CELEX:32012R0432:EN:NOT","Commission Regulation (EU) 432/2012 of 16/05/2012")</f>
        <v>Commission Regulation (EU) 432/2012 of 16/05/2012</v>
      </c>
      <c r="H97" s="15" t="s">
        <v>16</v>
      </c>
      <c r="I97" s="15">
        <v>808</v>
      </c>
    </row>
    <row r="98" spans="1:9" ht="150" x14ac:dyDescent="0.2">
      <c r="A98" s="14" t="s">
        <v>11</v>
      </c>
      <c r="B98" s="14" t="s">
        <v>110</v>
      </c>
      <c r="C98" s="15" t="s">
        <v>236</v>
      </c>
      <c r="D98" s="14" t="s">
        <v>237</v>
      </c>
      <c r="E98" s="15" t="s">
        <v>15</v>
      </c>
      <c r="F98" s="17" t="str">
        <f>HYPERLINK("http://www.efsa.europa.eu/en/efsajournal/doc/1739.pdf","2010;8(10):1739")</f>
        <v>2010;8(10):1739</v>
      </c>
      <c r="G98" s="17" t="str">
        <f>HYPERLINK("http://eur-lex.europa.eu/LexUriServ/LexUriServ.do?uri=CELEX:32012R0432:EN:NOT","Commission Regulation (EU) 432/2012 of 16/05/2012")</f>
        <v>Commission Regulation (EU) 432/2012 of 16/05/2012</v>
      </c>
      <c r="H98" s="15" t="s">
        <v>16</v>
      </c>
      <c r="I98" s="15">
        <v>815</v>
      </c>
    </row>
    <row r="99" spans="1:9" ht="75" x14ac:dyDescent="0.2">
      <c r="A99" s="14" t="s">
        <v>11</v>
      </c>
      <c r="B99" s="14" t="s">
        <v>238</v>
      </c>
      <c r="C99" s="15" t="s">
        <v>239</v>
      </c>
      <c r="D99" s="14" t="s">
        <v>240</v>
      </c>
      <c r="E99" s="15" t="s">
        <v>241</v>
      </c>
      <c r="F99" s="17" t="str">
        <f>HYPERLINK("http://www.efsa.europa.eu/en/efsajournal/doc/1800.pdf","2010;8(10):1800")</f>
        <v>2010;8(10):1800</v>
      </c>
      <c r="G99" s="17" t="str">
        <f>HYPERLINK("http://eur-lex.europa.eu/LexUriServ/LexUriServ.do?uri=CELEX:32012R0432:EN:NOT","Commission Regulation (EU) 432/2012 of 16/05/2012")</f>
        <v>Commission Regulation (EU) 432/2012 of 16/05/2012</v>
      </c>
      <c r="H99" s="15" t="s">
        <v>16</v>
      </c>
      <c r="I99" s="15">
        <v>273</v>
      </c>
    </row>
    <row r="100" spans="1:9" x14ac:dyDescent="0.2">
      <c r="A100" s="30" t="s">
        <v>11</v>
      </c>
      <c r="B100" s="30" t="s">
        <v>238</v>
      </c>
      <c r="C100" s="29" t="s">
        <v>242</v>
      </c>
      <c r="D100" s="30" t="s">
        <v>240</v>
      </c>
      <c r="E100" s="29" t="s">
        <v>243</v>
      </c>
      <c r="F100" s="17" t="str">
        <f>HYPERLINK("http://www.efsa.europa.eu/en/efsajournal/doc/1214.pdf","2009;7(9):1214")</f>
        <v>2009;7(9):1214</v>
      </c>
      <c r="G100" s="32" t="str">
        <f>HYPERLINK("http://eur-lex.europa.eu/LexUriServ/LexUriServ.do?uri=CELEX:32012R0432:EN:NOT","Commission Regulation (EU) 432/2012 of 16/05/2012")</f>
        <v>Commission Regulation (EU) 432/2012 of 16/05/2012</v>
      </c>
      <c r="H100" s="29" t="s">
        <v>16</v>
      </c>
      <c r="I100" s="29" t="s">
        <v>244</v>
      </c>
    </row>
    <row r="101" spans="1:9" x14ac:dyDescent="0.2">
      <c r="A101" s="30"/>
      <c r="B101" s="30"/>
      <c r="C101" s="29"/>
      <c r="D101" s="30"/>
      <c r="E101" s="29"/>
      <c r="F101" s="17" t="str">
        <f>HYPERLINK("http://www.efsa.europa.eu/en/efsajournal/doc/1800.pdf","2010;8(10):1800")</f>
        <v>2010;8(10):1800</v>
      </c>
      <c r="G101" s="32"/>
      <c r="H101" s="29"/>
      <c r="I101" s="29"/>
    </row>
    <row r="102" spans="1:9" ht="75" x14ac:dyDescent="0.2">
      <c r="A102" s="14" t="s">
        <v>11</v>
      </c>
      <c r="B102" s="14" t="s">
        <v>238</v>
      </c>
      <c r="C102" s="15" t="s">
        <v>245</v>
      </c>
      <c r="D102" s="14" t="s">
        <v>240</v>
      </c>
      <c r="E102" s="15" t="s">
        <v>241</v>
      </c>
      <c r="F102" s="17" t="str">
        <f>HYPERLINK("http://www.efsa.europa.eu/en/efsajournal/doc/1800.pdf","2010;8(10):1800")</f>
        <v>2010;8(10):1800</v>
      </c>
      <c r="G102" s="17" t="str">
        <f>HYPERLINK("http://eur-lex.europa.eu/LexUriServ/LexUriServ.do?uri=CELEX:32012R0432:EN:NOT","Commission Regulation (EU) 432/2012 of 16/05/2012")</f>
        <v>Commission Regulation (EU) 432/2012 of 16/05/2012</v>
      </c>
      <c r="H102" s="15" t="s">
        <v>16</v>
      </c>
      <c r="I102" s="15">
        <v>273</v>
      </c>
    </row>
    <row r="103" spans="1:9" ht="75" x14ac:dyDescent="0.2">
      <c r="A103" s="14" t="s">
        <v>11</v>
      </c>
      <c r="B103" s="14" t="s">
        <v>238</v>
      </c>
      <c r="C103" s="15" t="s">
        <v>246</v>
      </c>
      <c r="D103" s="14" t="s">
        <v>240</v>
      </c>
      <c r="E103" s="15" t="s">
        <v>247</v>
      </c>
      <c r="F103" s="17" t="str">
        <f>HYPERLINK("http://www.efsa.europa.eu/en/efsajournal/doc/1214.pdf","2009;7(9):1214")</f>
        <v>2009;7(9):1214</v>
      </c>
      <c r="G103" s="17" t="str">
        <f>HYPERLINK("http://eur-lex.europa.eu/LexUriServ/LexUriServ.do?uri=CELEX:32012R0432:EN:NOT","Commission Regulation (EU) 432/2012 of 16/05/2012")</f>
        <v>Commission Regulation (EU) 432/2012 of 16/05/2012</v>
      </c>
      <c r="H103" s="15" t="s">
        <v>16</v>
      </c>
      <c r="I103" s="15">
        <v>370</v>
      </c>
    </row>
    <row r="104" spans="1:9" x14ac:dyDescent="0.2">
      <c r="A104" s="30" t="s">
        <v>11</v>
      </c>
      <c r="B104" s="30" t="s">
        <v>238</v>
      </c>
      <c r="C104" s="29" t="s">
        <v>248</v>
      </c>
      <c r="D104" s="30" t="s">
        <v>240</v>
      </c>
      <c r="E104" s="29" t="s">
        <v>249</v>
      </c>
      <c r="F104" s="17" t="str">
        <f>HYPERLINK("http://www.efsa.europa.eu/en/efsajournal/doc/1214.pdf","2009;7(9):1214")</f>
        <v>2009;7(9):1214</v>
      </c>
      <c r="G104" s="32" t="str">
        <f>HYPERLINK("http://eur-lex.europa.eu/LexUriServ/LexUriServ.do?uri=CELEX:32012R0432:EN:NOT","Commission Regulation (EU) 432/2012 of 16/05/2012")</f>
        <v>Commission Regulation (EU) 432/2012 of 16/05/2012</v>
      </c>
      <c r="H104" s="29" t="s">
        <v>16</v>
      </c>
      <c r="I104" s="29" t="s">
        <v>250</v>
      </c>
    </row>
    <row r="105" spans="1:9" x14ac:dyDescent="0.2">
      <c r="A105" s="30"/>
      <c r="B105" s="30"/>
      <c r="C105" s="29"/>
      <c r="D105" s="30"/>
      <c r="E105" s="29"/>
      <c r="F105" s="17" t="str">
        <f>HYPERLINK("http://www.efsa.europa.eu/en/efsajournal/doc/1800.pdf","2010;8(10):1800")</f>
        <v>2010;8(10):1800</v>
      </c>
      <c r="G105" s="32"/>
      <c r="H105" s="29"/>
      <c r="I105" s="29"/>
    </row>
    <row r="106" spans="1:9" ht="75" x14ac:dyDescent="0.2">
      <c r="A106" s="14" t="s">
        <v>11</v>
      </c>
      <c r="B106" s="14" t="s">
        <v>251</v>
      </c>
      <c r="C106" s="15" t="s">
        <v>252</v>
      </c>
      <c r="D106" s="14" t="s">
        <v>253</v>
      </c>
      <c r="E106" s="15" t="s">
        <v>254</v>
      </c>
      <c r="F106" s="17" t="str">
        <f>HYPERLINK("http://www.efsa.europa.eu/en/efsajournal/doc/1215.pdf","2009;7(9):1215")</f>
        <v>2009;7(9):1215</v>
      </c>
      <c r="G106" s="17" t="str">
        <f>HYPERLINK("http://eur-lex.europa.eu/LexUriServ/LexUriServ.do?uri=CELEX:32012R0432:EN:NOT","Commission Regulation (EU) 432/2012 of 16/05/2012")</f>
        <v>Commission Regulation (EU) 432/2012 of 16/05/2012</v>
      </c>
      <c r="H106" s="15" t="s">
        <v>16</v>
      </c>
      <c r="I106" s="15">
        <v>253</v>
      </c>
    </row>
    <row r="107" spans="1:9" x14ac:dyDescent="0.2">
      <c r="A107" s="30" t="s">
        <v>11</v>
      </c>
      <c r="B107" s="30" t="s">
        <v>251</v>
      </c>
      <c r="C107" s="29" t="s">
        <v>255</v>
      </c>
      <c r="D107" s="30" t="s">
        <v>253</v>
      </c>
      <c r="E107" s="29" t="s">
        <v>243</v>
      </c>
      <c r="F107" s="17" t="str">
        <f>HYPERLINK("http://www.efsa.europa.eu/en/efsajournal/doc/1215.pdf","2009;7(9):1215")</f>
        <v>2009;7(9):1215</v>
      </c>
      <c r="G107" s="32" t="str">
        <f>HYPERLINK("http://eur-lex.europa.eu/LexUriServ/LexUriServ.do?uri=CELEX:32012R0432:EN:NOT","Commission Regulation (EU) 432/2012 of 16/05/2012")</f>
        <v>Commission Regulation (EU) 432/2012 of 16/05/2012</v>
      </c>
      <c r="H107" s="29" t="s">
        <v>16</v>
      </c>
      <c r="I107" s="29" t="s">
        <v>256</v>
      </c>
    </row>
    <row r="108" spans="1:9" x14ac:dyDescent="0.2">
      <c r="A108" s="30"/>
      <c r="B108" s="30"/>
      <c r="C108" s="29"/>
      <c r="D108" s="30"/>
      <c r="E108" s="29"/>
      <c r="F108" s="17" t="str">
        <f>HYPERLINK("http://www.efsa.europa.eu/en/efsajournal/doc/1740.pdf","2010;8(10):1740")</f>
        <v>2010;8(10):1740</v>
      </c>
      <c r="G108" s="32"/>
      <c r="H108" s="29"/>
      <c r="I108" s="29"/>
    </row>
    <row r="109" spans="1:9" x14ac:dyDescent="0.2">
      <c r="A109" s="30" t="s">
        <v>11</v>
      </c>
      <c r="B109" s="30" t="s">
        <v>251</v>
      </c>
      <c r="C109" s="29" t="s">
        <v>257</v>
      </c>
      <c r="D109" s="30" t="s">
        <v>253</v>
      </c>
      <c r="E109" s="29" t="s">
        <v>258</v>
      </c>
      <c r="F109" s="17" t="str">
        <f>HYPERLINK("http://www.efsa.europa.eu/en/efsajournal/doc/1215.pdf","2009;7(9):1215")</f>
        <v>2009;7(9):1215</v>
      </c>
      <c r="G109" s="32" t="str">
        <f>HYPERLINK("http://eur-lex.europa.eu/LexUriServ/LexUriServ.do?uri=CELEX:32012R0432:EN:NOT","Commission Regulation (EU) 432/2012 of 16/05/2012")</f>
        <v>Commission Regulation (EU) 432/2012 of 16/05/2012</v>
      </c>
      <c r="H109" s="29" t="s">
        <v>16</v>
      </c>
      <c r="I109" s="29" t="s">
        <v>259</v>
      </c>
    </row>
    <row r="110" spans="1:9" x14ac:dyDescent="0.2">
      <c r="A110" s="30"/>
      <c r="B110" s="30"/>
      <c r="C110" s="29"/>
      <c r="D110" s="30"/>
      <c r="E110" s="29"/>
      <c r="F110" s="17" t="str">
        <f>HYPERLINK("http://www.efsa.europa.eu/en/efsajournal/doc/1740.pdf","2010;8(10):1740")</f>
        <v>2010;8(10):1740</v>
      </c>
      <c r="G110" s="32"/>
      <c r="H110" s="29"/>
      <c r="I110" s="29"/>
    </row>
    <row r="111" spans="1:9" x14ac:dyDescent="0.2">
      <c r="A111" s="30" t="s">
        <v>11</v>
      </c>
      <c r="B111" s="30" t="s">
        <v>251</v>
      </c>
      <c r="C111" s="29" t="s">
        <v>260</v>
      </c>
      <c r="D111" s="30" t="s">
        <v>253</v>
      </c>
      <c r="E111" s="29" t="s">
        <v>261</v>
      </c>
      <c r="F111" s="17" t="str">
        <f>HYPERLINK("http://www.efsa.europa.eu/en/efsajournal/doc/1215.pdf","2009;7(9):1215")</f>
        <v>2009;7(9):1215</v>
      </c>
      <c r="G111" s="32" t="str">
        <f>HYPERLINK("http://eur-lex.europa.eu/LexUriServ/LexUriServ.do?uri=CELEX:32012R0432:EN:NOT","Commission Regulation (EU) 432/2012 of 16/05/2012")</f>
        <v>Commission Regulation (EU) 432/2012 of 16/05/2012</v>
      </c>
      <c r="H111" s="29" t="s">
        <v>16</v>
      </c>
      <c r="I111" s="29" t="s">
        <v>262</v>
      </c>
    </row>
    <row r="112" spans="1:9" x14ac:dyDescent="0.2">
      <c r="A112" s="30"/>
      <c r="B112" s="30"/>
      <c r="C112" s="29"/>
      <c r="D112" s="30"/>
      <c r="E112" s="29"/>
      <c r="F112" s="17" t="str">
        <f>HYPERLINK("http://www.efsa.europa.eu/en/efsajournal/doc/1740.pdf","2010;8(10):1740")</f>
        <v>2010;8(10):1740</v>
      </c>
      <c r="G112" s="32"/>
      <c r="H112" s="29"/>
      <c r="I112" s="29"/>
    </row>
    <row r="113" spans="1:9" ht="75" x14ac:dyDescent="0.2">
      <c r="A113" s="14" t="s">
        <v>11</v>
      </c>
      <c r="B113" s="14" t="s">
        <v>251</v>
      </c>
      <c r="C113" s="15" t="s">
        <v>263</v>
      </c>
      <c r="D113" s="14" t="s">
        <v>253</v>
      </c>
      <c r="E113" s="15" t="s">
        <v>218</v>
      </c>
      <c r="F113" s="17" t="str">
        <f>HYPERLINK("http://www.efsa.europa.eu/en/efsajournal/doc/1215.pdf","2009;7(9):1215")</f>
        <v>2009;7(9):1215</v>
      </c>
      <c r="G113" s="17" t="str">
        <f>HYPERLINK("http://eur-lex.europa.eu/LexUriServ/LexUriServ.do?uri=CELEX:32012R0432:EN:NOT","Commission Regulation (EU) 432/2012 of 16/05/2012")</f>
        <v>Commission Regulation (EU) 432/2012 of 16/05/2012</v>
      </c>
      <c r="H113" s="15" t="s">
        <v>16</v>
      </c>
      <c r="I113" s="15" t="s">
        <v>264</v>
      </c>
    </row>
    <row r="114" spans="1:9" ht="75" x14ac:dyDescent="0.2">
      <c r="A114" s="14" t="s">
        <v>11</v>
      </c>
      <c r="B114" s="14" t="s">
        <v>251</v>
      </c>
      <c r="C114" s="15" t="s">
        <v>265</v>
      </c>
      <c r="D114" s="14" t="s">
        <v>253</v>
      </c>
      <c r="E114" s="15" t="s">
        <v>220</v>
      </c>
      <c r="F114" s="17" t="str">
        <f>HYPERLINK("http://www.efsa.europa.eu/en/efsajournal/doc/1740.pdf","2010;8(10):1740")</f>
        <v>2010;8(10):1740</v>
      </c>
      <c r="G114" s="17" t="str">
        <f>HYPERLINK("http://eur-lex.europa.eu/LexUriServ/LexUriServ.do?uri=CELEX:32012R0432:EN:NOT","Commission Regulation (EU) 432/2012 of 16/05/2012")</f>
        <v>Commission Regulation (EU) 432/2012 of 16/05/2012</v>
      </c>
      <c r="H114" s="15" t="s">
        <v>16</v>
      </c>
      <c r="I114" s="15" t="s">
        <v>266</v>
      </c>
    </row>
    <row r="115" spans="1:9" ht="75" x14ac:dyDescent="0.2">
      <c r="A115" s="14" t="s">
        <v>11</v>
      </c>
      <c r="B115" s="14" t="s">
        <v>251</v>
      </c>
      <c r="C115" s="15" t="s">
        <v>267</v>
      </c>
      <c r="D115" s="14" t="s">
        <v>253</v>
      </c>
      <c r="E115" s="15" t="s">
        <v>222</v>
      </c>
      <c r="F115" s="17" t="str">
        <f>HYPERLINK("http://www.efsa.europa.eu/en/efsajournal/doc/1215.pdf","2009;7(9):1215")</f>
        <v>2009;7(9):1215</v>
      </c>
      <c r="G115" s="17" t="str">
        <f>HYPERLINK("http://eur-lex.europa.eu/LexUriServ/LexUriServ.do?uri=CELEX:32012R0432:EN:NOT","Commission Regulation (EU) 432/2012 of 16/05/2012")</f>
        <v>Commission Regulation (EU) 432/2012 of 16/05/2012</v>
      </c>
      <c r="H115" s="15" t="s">
        <v>16</v>
      </c>
      <c r="I115" s="15">
        <v>368</v>
      </c>
    </row>
    <row r="116" spans="1:9" x14ac:dyDescent="0.2">
      <c r="A116" s="30" t="s">
        <v>11</v>
      </c>
      <c r="B116" s="30" t="s">
        <v>268</v>
      </c>
      <c r="C116" s="29" t="s">
        <v>269</v>
      </c>
      <c r="D116" s="30" t="s">
        <v>270</v>
      </c>
      <c r="E116" s="29" t="s">
        <v>271</v>
      </c>
      <c r="F116" s="17" t="str">
        <f>HYPERLINK("http://www.efsa.europa.eu/en/efsajournal/doc/1236.pdf","2009;7(9):1236")</f>
        <v>2009;7(9):1236</v>
      </c>
      <c r="G116" s="32" t="str">
        <f>HYPERLINK("http://eur-lex.europa.eu/LexUriServ/LexUriServ.do?uri=CELEX:32012R0432:EN:NOT","Commission Regulation (EU) 432/2012 of 16/05/2012")</f>
        <v>Commission Regulation (EU) 432/2012 of 16/05/2012</v>
      </c>
      <c r="H116" s="29" t="s">
        <v>16</v>
      </c>
      <c r="I116" s="29" t="s">
        <v>272</v>
      </c>
    </row>
    <row r="117" spans="1:9" x14ac:dyDescent="0.2">
      <c r="A117" s="30"/>
      <c r="B117" s="30"/>
      <c r="C117" s="29"/>
      <c r="D117" s="30"/>
      <c r="E117" s="29"/>
      <c r="F117" s="17" t="str">
        <f>HYPERLINK("http://www.efsa.europa.eu/en/efsajournal/doc/2203.pdf","2011;9(6):2203")</f>
        <v>2011;9(6):2203</v>
      </c>
      <c r="G117" s="32"/>
      <c r="H117" s="29"/>
      <c r="I117" s="29"/>
    </row>
    <row r="118" spans="1:9" ht="90" x14ac:dyDescent="0.2">
      <c r="A118" s="14" t="s">
        <v>11</v>
      </c>
      <c r="B118" s="14" t="s">
        <v>273</v>
      </c>
      <c r="C118" s="15" t="s">
        <v>274</v>
      </c>
      <c r="D118" s="14" t="s">
        <v>275</v>
      </c>
      <c r="E118" s="15" t="s">
        <v>276</v>
      </c>
      <c r="F118" s="17" t="str">
        <f>HYPERLINK("http://www.efsa.europa.eu/en/efsajournal/doc/1806.pdf","2010;8(10):1806")</f>
        <v>2010;8(10):1806</v>
      </c>
      <c r="G118" s="17" t="str">
        <f>HYPERLINK("http://eur-lex.europa.eu/LexUriServ/LexUriServ.do?uri=CELEX:32012R0432:EN:NOT","Commission Regulation (EU) 432/2012 of 16/05/2012")</f>
        <v>Commission Regulation (EU) 432/2012 of 16/05/2012</v>
      </c>
      <c r="H118" s="15" t="s">
        <v>16</v>
      </c>
      <c r="I118" s="15">
        <v>807</v>
      </c>
    </row>
    <row r="119" spans="1:9" ht="60" x14ac:dyDescent="0.2">
      <c r="A119" s="30" t="s">
        <v>11</v>
      </c>
      <c r="B119" s="30" t="s">
        <v>277</v>
      </c>
      <c r="C119" s="29" t="s">
        <v>278</v>
      </c>
      <c r="D119" s="30" t="s">
        <v>279</v>
      </c>
      <c r="E119" s="29" t="s">
        <v>15</v>
      </c>
      <c r="F119" s="17" t="str">
        <f>HYPERLINK("http://www.efsa.europa.eu/en/efsajournal/doc/1276.pdf","2009;7(9):1276")</f>
        <v>2009;7(9):1276</v>
      </c>
      <c r="G119" s="17" t="str">
        <f>HYPERLINK("http://eur-lex.europa.eu/LexUriServ/LexUriServ.do?uri=CELEX:32012R0432:EN:NOT","Commission Regulation (EU) 432/2012 of 16/05/2012")</f>
        <v>Commission Regulation (EU) 432/2012 of 16/05/2012</v>
      </c>
      <c r="H119" s="15" t="s">
        <v>16</v>
      </c>
      <c r="I119" s="15" t="s">
        <v>280</v>
      </c>
    </row>
    <row r="120" spans="1:9" x14ac:dyDescent="0.2">
      <c r="A120" s="30"/>
      <c r="B120" s="30"/>
      <c r="C120" s="29"/>
      <c r="D120" s="30"/>
      <c r="E120" s="29"/>
      <c r="F120" s="17" t="str">
        <f>HYPERLINK("http://www.efsa.europa.eu/en/efsajournal/doc/2235.pdf","2011;9(6):2235")</f>
        <v>2011;9(6):2235</v>
      </c>
      <c r="G120" s="17"/>
      <c r="H120" s="15"/>
      <c r="I120" s="15"/>
    </row>
    <row r="121" spans="1:9" ht="90" x14ac:dyDescent="0.2">
      <c r="A121" s="14" t="s">
        <v>11</v>
      </c>
      <c r="B121" s="14" t="s">
        <v>281</v>
      </c>
      <c r="C121" s="15" t="s">
        <v>282</v>
      </c>
      <c r="D121" s="14" t="s">
        <v>283</v>
      </c>
      <c r="E121" s="15" t="s">
        <v>284</v>
      </c>
      <c r="F121" s="17" t="str">
        <f>HYPERLINK("http://www.efsa.europa.eu/en/efsajournal/doc/1763.pdf","2010;8(10):1763")</f>
        <v>2010;8(10):1763</v>
      </c>
      <c r="G121" s="17" t="str">
        <f t="shared" ref="G121:G126" si="2">HYPERLINK("http://eur-lex.europa.eu/LexUriServ/LexUriServ.do?uri=CELEX:32012R0432:EN:NOT","Commission Regulation (EU) 432/2012 of 16/05/2012")</f>
        <v>Commission Regulation (EU) 432/2012 of 16/05/2012</v>
      </c>
      <c r="H121" s="15" t="s">
        <v>16</v>
      </c>
      <c r="I121" s="15" t="s">
        <v>285</v>
      </c>
    </row>
    <row r="122" spans="1:9" ht="90" x14ac:dyDescent="0.2">
      <c r="A122" s="14" t="s">
        <v>11</v>
      </c>
      <c r="B122" s="14" t="s">
        <v>286</v>
      </c>
      <c r="C122" s="15" t="s">
        <v>287</v>
      </c>
      <c r="D122" s="14" t="s">
        <v>288</v>
      </c>
      <c r="E122" s="15" t="s">
        <v>289</v>
      </c>
      <c r="F122" s="17" t="str">
        <f>HYPERLINK("http://www.efsa.europa.eu/en/efsajournal/doc/1807.pdf","2010;8(10):1807")</f>
        <v>2010;8(10):1807</v>
      </c>
      <c r="G122" s="17" t="str">
        <f t="shared" si="2"/>
        <v>Commission Regulation (EU) 432/2012 of 16/05/2012</v>
      </c>
      <c r="H122" s="15" t="s">
        <v>16</v>
      </c>
      <c r="I122" s="15">
        <v>244</v>
      </c>
    </row>
    <row r="123" spans="1:9" ht="90" x14ac:dyDescent="0.2">
      <c r="A123" s="14" t="s">
        <v>11</v>
      </c>
      <c r="B123" s="14" t="s">
        <v>286</v>
      </c>
      <c r="C123" s="15" t="s">
        <v>290</v>
      </c>
      <c r="D123" s="14" t="s">
        <v>288</v>
      </c>
      <c r="E123" s="15" t="s">
        <v>291</v>
      </c>
      <c r="F123" s="17" t="str">
        <f>HYPERLINK("http://www.efsa.europa.eu/en/efsajournal/doc/1216.pdf","2009;7(9):1216")</f>
        <v>2009;7(9):1216</v>
      </c>
      <c r="G123" s="17" t="str">
        <f t="shared" si="2"/>
        <v>Commission Regulation (EU) 432/2012 of 16/05/2012</v>
      </c>
      <c r="H123" s="15" t="s">
        <v>16</v>
      </c>
      <c r="I123" s="15">
        <v>238</v>
      </c>
    </row>
    <row r="124" spans="1:9" ht="90" x14ac:dyDescent="0.2">
      <c r="A124" s="14" t="s">
        <v>11</v>
      </c>
      <c r="B124" s="14" t="s">
        <v>286</v>
      </c>
      <c r="C124" s="15" t="s">
        <v>292</v>
      </c>
      <c r="D124" s="14" t="s">
        <v>288</v>
      </c>
      <c r="E124" s="15" t="s">
        <v>37</v>
      </c>
      <c r="F124" s="17" t="str">
        <f>HYPERLINK("http://www.efsa.europa.eu/en/efsajournal/doc/1216.pdf","2009;7(9):1216")</f>
        <v>2009;7(9):1216</v>
      </c>
      <c r="G124" s="17" t="str">
        <f t="shared" si="2"/>
        <v>Commission Regulation (EU) 432/2012 of 16/05/2012</v>
      </c>
      <c r="H124" s="15" t="s">
        <v>16</v>
      </c>
      <c r="I124" s="15" t="s">
        <v>293</v>
      </c>
    </row>
    <row r="125" spans="1:9" ht="90" x14ac:dyDescent="0.2">
      <c r="A125" s="14" t="s">
        <v>11</v>
      </c>
      <c r="B125" s="14" t="s">
        <v>286</v>
      </c>
      <c r="C125" s="15" t="s">
        <v>294</v>
      </c>
      <c r="D125" s="14" t="s">
        <v>288</v>
      </c>
      <c r="E125" s="15" t="s">
        <v>295</v>
      </c>
      <c r="F125" s="17" t="str">
        <f>HYPERLINK("http://www.efsa.europa.eu/en/efsajournal/doc/1216.pdf","2009;7(9):1216")</f>
        <v>2009;7(9):1216</v>
      </c>
      <c r="G125" s="17" t="str">
        <f t="shared" si="2"/>
        <v>Commission Regulation (EU) 432/2012 of 16/05/2012</v>
      </c>
      <c r="H125" s="15" t="s">
        <v>16</v>
      </c>
      <c r="I125" s="15">
        <v>242</v>
      </c>
    </row>
    <row r="126" spans="1:9" x14ac:dyDescent="0.2">
      <c r="A126" s="30" t="s">
        <v>11</v>
      </c>
      <c r="B126" s="30" t="s">
        <v>286</v>
      </c>
      <c r="C126" s="29" t="s">
        <v>296</v>
      </c>
      <c r="D126" s="30" t="s">
        <v>288</v>
      </c>
      <c r="E126" s="29" t="s">
        <v>295</v>
      </c>
      <c r="F126" s="17" t="str">
        <f>HYPERLINK("http://www.efsa.europa.eu/en/efsajournal/doc/1216.pdf","2009;7(9):1216")</f>
        <v>2009;7(9):1216</v>
      </c>
      <c r="G126" s="32" t="str">
        <f t="shared" si="2"/>
        <v>Commission Regulation (EU) 432/2012 of 16/05/2012</v>
      </c>
      <c r="H126" s="29" t="s">
        <v>16</v>
      </c>
      <c r="I126" s="29" t="s">
        <v>297</v>
      </c>
    </row>
    <row r="127" spans="1:9" x14ac:dyDescent="0.2">
      <c r="A127" s="30"/>
      <c r="B127" s="30"/>
      <c r="C127" s="29"/>
      <c r="D127" s="30"/>
      <c r="E127" s="29"/>
      <c r="F127" s="17" t="str">
        <f>HYPERLINK("http://www.efsa.europa.eu/en/efsajournal/doc/1807.pdf","2010;8(10):1807")</f>
        <v>2010;8(10):1807</v>
      </c>
      <c r="G127" s="32"/>
      <c r="H127" s="29"/>
      <c r="I127" s="29"/>
    </row>
    <row r="128" spans="1:9" ht="90" x14ac:dyDescent="0.2">
      <c r="A128" s="14" t="s">
        <v>11</v>
      </c>
      <c r="B128" s="14" t="s">
        <v>286</v>
      </c>
      <c r="C128" s="15" t="s">
        <v>298</v>
      </c>
      <c r="D128" s="14" t="s">
        <v>288</v>
      </c>
      <c r="E128" s="15" t="s">
        <v>299</v>
      </c>
      <c r="F128" s="17" t="str">
        <f>HYPERLINK("http://www.efsa.europa.eu/en/efsajournal/doc/1216.pdf","2009;7(9):1216")</f>
        <v>2009;7(9):1216</v>
      </c>
      <c r="G128" s="17" t="str">
        <f t="shared" ref="G128:G133" si="3">HYPERLINK("http://eur-lex.europa.eu/LexUriServ/LexUriServ.do?uri=CELEX:32012R0432:EN:NOT","Commission Regulation (EU) 432/2012 of 16/05/2012")</f>
        <v>Commission Regulation (EU) 432/2012 of 16/05/2012</v>
      </c>
      <c r="H128" s="15" t="s">
        <v>16</v>
      </c>
      <c r="I128" s="15">
        <v>364</v>
      </c>
    </row>
    <row r="129" spans="1:9" ht="90" x14ac:dyDescent="0.2">
      <c r="A129" s="14" t="s">
        <v>11</v>
      </c>
      <c r="B129" s="14" t="s">
        <v>286</v>
      </c>
      <c r="C129" s="15" t="s">
        <v>300</v>
      </c>
      <c r="D129" s="14" t="s">
        <v>288</v>
      </c>
      <c r="E129" s="15" t="s">
        <v>301</v>
      </c>
      <c r="F129" s="17" t="str">
        <f>HYPERLINK("http://www.efsa.europa.eu/en/efsajournal/doc/1807.pdf","2010;8(10):1807")</f>
        <v>2010;8(10):1807</v>
      </c>
      <c r="G129" s="17" t="str">
        <f t="shared" si="3"/>
        <v>Commission Regulation (EU) 432/2012 of 16/05/2012</v>
      </c>
      <c r="H129" s="15" t="s">
        <v>16</v>
      </c>
      <c r="I129" s="15" t="s">
        <v>302</v>
      </c>
    </row>
    <row r="130" spans="1:9" ht="90" x14ac:dyDescent="0.2">
      <c r="A130" s="14" t="s">
        <v>11</v>
      </c>
      <c r="B130" s="14" t="s">
        <v>286</v>
      </c>
      <c r="C130" s="15" t="s">
        <v>303</v>
      </c>
      <c r="D130" s="14" t="s">
        <v>288</v>
      </c>
      <c r="E130" s="15" t="s">
        <v>304</v>
      </c>
      <c r="F130" s="17" t="str">
        <f>HYPERLINK("http://www.efsa.europa.eu/en/efsajournal/doc/1216.pdf","2009;7(9):1216")</f>
        <v>2009;7(9):1216</v>
      </c>
      <c r="G130" s="17" t="str">
        <f t="shared" si="3"/>
        <v>Commission Regulation (EU) 432/2012 of 16/05/2012</v>
      </c>
      <c r="H130" s="15" t="s">
        <v>16</v>
      </c>
      <c r="I130" s="15">
        <v>239</v>
      </c>
    </row>
    <row r="131" spans="1:9" ht="90" x14ac:dyDescent="0.2">
      <c r="A131" s="14" t="s">
        <v>11</v>
      </c>
      <c r="B131" s="14" t="s">
        <v>286</v>
      </c>
      <c r="C131" s="15" t="s">
        <v>305</v>
      </c>
      <c r="D131" s="14" t="s">
        <v>288</v>
      </c>
      <c r="E131" s="15" t="s">
        <v>306</v>
      </c>
      <c r="F131" s="17" t="str">
        <f>HYPERLINK("http://www.efsa.europa.eu/en/efsajournal/doc/1216.pdf","2009;7(9):1216")</f>
        <v>2009;7(9):1216</v>
      </c>
      <c r="G131" s="17" t="str">
        <f t="shared" si="3"/>
        <v>Commission Regulation (EU) 432/2012 of 16/05/2012</v>
      </c>
      <c r="H131" s="15" t="s">
        <v>16</v>
      </c>
      <c r="I131" s="15">
        <v>239</v>
      </c>
    </row>
    <row r="132" spans="1:9" ht="90" x14ac:dyDescent="0.2">
      <c r="A132" s="14" t="s">
        <v>11</v>
      </c>
      <c r="B132" s="14" t="s">
        <v>286</v>
      </c>
      <c r="C132" s="15" t="s">
        <v>307</v>
      </c>
      <c r="D132" s="14" t="s">
        <v>308</v>
      </c>
      <c r="E132" s="15" t="s">
        <v>222</v>
      </c>
      <c r="F132" s="17" t="str">
        <f>HYPERLINK("http://www.efsa.europa.eu/en/efsajournal/doc/1216.pdf","2009;7(9):1216")</f>
        <v>2009;7(9):1216</v>
      </c>
      <c r="G132" s="17" t="str">
        <f t="shared" si="3"/>
        <v>Commission Regulation (EU) 432/2012 of 16/05/2012</v>
      </c>
      <c r="H132" s="15" t="s">
        <v>16</v>
      </c>
      <c r="I132" s="15">
        <v>365</v>
      </c>
    </row>
    <row r="133" spans="1:9" x14ac:dyDescent="0.2">
      <c r="A133" s="14" t="s">
        <v>11</v>
      </c>
      <c r="B133" s="30" t="s">
        <v>309</v>
      </c>
      <c r="C133" s="29" t="s">
        <v>310</v>
      </c>
      <c r="D133" s="30" t="s">
        <v>311</v>
      </c>
      <c r="E133" s="29" t="s">
        <v>243</v>
      </c>
      <c r="F133" s="17" t="str">
        <f>HYPERLINK("http://www.efsa.europa.eu/en/efsajournal/doc/1217.pdf","2009;7(9):1217")</f>
        <v>2009;7(9):1217</v>
      </c>
      <c r="G133" s="32" t="str">
        <f t="shared" si="3"/>
        <v>Commission Regulation (EU) 432/2012 of 16/05/2012</v>
      </c>
      <c r="H133" s="29" t="s">
        <v>16</v>
      </c>
      <c r="I133" s="29" t="s">
        <v>312</v>
      </c>
    </row>
    <row r="134" spans="1:9" x14ac:dyDescent="0.2">
      <c r="A134" s="14"/>
      <c r="B134" s="30"/>
      <c r="C134" s="29"/>
      <c r="D134" s="30"/>
      <c r="E134" s="29"/>
      <c r="F134" s="17" t="str">
        <f>HYPERLINK("http://www.efsa.europa.eu/en/efsajournal/doc/1808.pdf","2010;8(10):1808")</f>
        <v>2010;8(10):1808</v>
      </c>
      <c r="G134" s="32"/>
      <c r="H134" s="29"/>
      <c r="I134" s="29"/>
    </row>
    <row r="135" spans="1:9" ht="90" x14ac:dyDescent="0.2">
      <c r="A135" s="14" t="s">
        <v>11</v>
      </c>
      <c r="B135" s="14" t="s">
        <v>309</v>
      </c>
      <c r="C135" s="15" t="s">
        <v>313</v>
      </c>
      <c r="D135" s="14" t="s">
        <v>311</v>
      </c>
      <c r="E135" s="15" t="s">
        <v>304</v>
      </c>
      <c r="F135" s="17" t="str">
        <f>HYPERLINK("http://www.efsa.europa.eu/en/efsajournal/doc/1217.pdf","2009;7(9):1217")</f>
        <v>2009;7(9):1217</v>
      </c>
      <c r="G135" s="17" t="str">
        <f t="shared" ref="G135:G143" si="4">HYPERLINK("http://eur-lex.europa.eu/LexUriServ/LexUriServ.do?uri=CELEX:32012R0432:EN:NOT","Commission Regulation (EU) 432/2012 of 16/05/2012")</f>
        <v>Commission Regulation (EU) 432/2012 of 16/05/2012</v>
      </c>
      <c r="H135" s="15" t="s">
        <v>16</v>
      </c>
      <c r="I135" s="15">
        <v>310</v>
      </c>
    </row>
    <row r="136" spans="1:9" ht="90" x14ac:dyDescent="0.2">
      <c r="A136" s="14" t="s">
        <v>11</v>
      </c>
      <c r="B136" s="14" t="s">
        <v>309</v>
      </c>
      <c r="C136" s="15" t="s">
        <v>314</v>
      </c>
      <c r="D136" s="14" t="s">
        <v>311</v>
      </c>
      <c r="E136" s="15" t="s">
        <v>315</v>
      </c>
      <c r="F136" s="17" t="str">
        <f>HYPERLINK("http://www.efsa.europa.eu/en/efsajournal/doc/1808.pdf","2010;8(10):1808")</f>
        <v>2010;8(10):1808</v>
      </c>
      <c r="G136" s="17" t="str">
        <f t="shared" si="4"/>
        <v>Commission Regulation (EU) 432/2012 of 16/05/2012</v>
      </c>
      <c r="H136" s="15" t="s">
        <v>16</v>
      </c>
      <c r="I136" s="15">
        <v>404</v>
      </c>
    </row>
    <row r="137" spans="1:9" ht="90" x14ac:dyDescent="0.2">
      <c r="A137" s="14" t="s">
        <v>11</v>
      </c>
      <c r="B137" s="14" t="s">
        <v>309</v>
      </c>
      <c r="C137" s="15" t="s">
        <v>316</v>
      </c>
      <c r="D137" s="14" t="s">
        <v>311</v>
      </c>
      <c r="E137" s="15" t="s">
        <v>317</v>
      </c>
      <c r="F137" s="17" t="str">
        <f>HYPERLINK("http://www.efsa.europa.eu/en/efsajournal/doc/1217.pdf","2009;7(9):1217")</f>
        <v>2009;7(9):1217</v>
      </c>
      <c r="G137" s="17" t="str">
        <f t="shared" si="4"/>
        <v>Commission Regulation (EU) 432/2012 of 16/05/2012</v>
      </c>
      <c r="H137" s="15" t="s">
        <v>16</v>
      </c>
      <c r="I137" s="15">
        <v>309</v>
      </c>
    </row>
    <row r="138" spans="1:9" ht="105" x14ac:dyDescent="0.2">
      <c r="A138" s="14" t="s">
        <v>11</v>
      </c>
      <c r="B138" s="14" t="s">
        <v>318</v>
      </c>
      <c r="C138" s="15" t="s">
        <v>319</v>
      </c>
      <c r="D138" s="14" t="s">
        <v>320</v>
      </c>
      <c r="E138" s="15" t="s">
        <v>321</v>
      </c>
      <c r="F138" s="17" t="str">
        <f>HYPERLINK("http://www.efsa.europa.eu/en/efsajournal/doc/2040.pdf","2011;9(4):2040")</f>
        <v>2011;9(4):2040</v>
      </c>
      <c r="G138" s="17" t="str">
        <f t="shared" si="4"/>
        <v>Commission Regulation (EU) 432/2012 of 16/05/2012</v>
      </c>
      <c r="H138" s="15" t="s">
        <v>16</v>
      </c>
      <c r="I138" s="15">
        <v>1223</v>
      </c>
    </row>
    <row r="139" spans="1:9" ht="135" x14ac:dyDescent="0.2">
      <c r="A139" s="14" t="s">
        <v>11</v>
      </c>
      <c r="B139" s="14" t="s">
        <v>322</v>
      </c>
      <c r="C139" s="15" t="s">
        <v>323</v>
      </c>
      <c r="D139" s="14" t="s">
        <v>324</v>
      </c>
      <c r="E139" s="15" t="s">
        <v>325</v>
      </c>
      <c r="F139" s="17" t="str">
        <f>HYPERLINK("http://www.efsa.europa.eu/en/efsajournal/doc/1467.pdf","2010;8(2):1467")</f>
        <v>2010;8(2):1467</v>
      </c>
      <c r="G139" s="17" t="str">
        <f t="shared" si="4"/>
        <v>Commission Regulation (EU) 432/2012 of 16/05/2012</v>
      </c>
      <c r="H139" s="15" t="s">
        <v>16</v>
      </c>
      <c r="I139" s="15">
        <v>1953</v>
      </c>
    </row>
    <row r="140" spans="1:9" ht="90" x14ac:dyDescent="0.2">
      <c r="A140" s="14" t="s">
        <v>11</v>
      </c>
      <c r="B140" s="14" t="s">
        <v>322</v>
      </c>
      <c r="C140" s="15" t="s">
        <v>326</v>
      </c>
      <c r="D140" s="14" t="s">
        <v>327</v>
      </c>
      <c r="E140" s="15" t="s">
        <v>328</v>
      </c>
      <c r="F140" s="17" t="str">
        <f>HYPERLINK("http://www.efsa.europa.eu/en/efsajournal/doc/2241.pdf","2011;9(6):2241")</f>
        <v>2011;9(6):2241</v>
      </c>
      <c r="G140" s="17" t="str">
        <f t="shared" si="4"/>
        <v>Commission Regulation (EU) 432/2012 of 16/05/2012</v>
      </c>
      <c r="H140" s="15" t="s">
        <v>16</v>
      </c>
      <c r="I140" s="15" t="s">
        <v>329</v>
      </c>
    </row>
    <row r="141" spans="1:9" ht="90" x14ac:dyDescent="0.2">
      <c r="A141" s="14" t="s">
        <v>11</v>
      </c>
      <c r="B141" s="14" t="s">
        <v>330</v>
      </c>
      <c r="C141" s="15" t="s">
        <v>331</v>
      </c>
      <c r="D141" s="14" t="s">
        <v>332</v>
      </c>
      <c r="E141" s="15" t="s">
        <v>333</v>
      </c>
      <c r="F141" s="17" t="str">
        <f>HYPERLINK("http://www.efsa.europa.eu/en/efsajournal/doc/1745.pdf","2010;8(10):1745")</f>
        <v>2010;8(10):1745</v>
      </c>
      <c r="G141" s="17" t="str">
        <f t="shared" si="4"/>
        <v>Commission Regulation (EU) 432/2012 of 16/05/2012</v>
      </c>
      <c r="H141" s="15" t="s">
        <v>16</v>
      </c>
      <c r="I141" s="15">
        <v>313</v>
      </c>
    </row>
    <row r="142" spans="1:9" ht="105" x14ac:dyDescent="0.2">
      <c r="A142" s="14" t="s">
        <v>11</v>
      </c>
      <c r="B142" s="14" t="s">
        <v>334</v>
      </c>
      <c r="C142" s="15" t="s">
        <v>335</v>
      </c>
      <c r="D142" s="14" t="s">
        <v>336</v>
      </c>
      <c r="E142" s="15" t="s">
        <v>89</v>
      </c>
      <c r="F142" s="17" t="str">
        <f>HYPERLINK("http://www.efsa.europa.eu/en/efsajournal/doc/2304.pdf","2011;9(7):2304")</f>
        <v>2011;9(7):2304</v>
      </c>
      <c r="G142" s="17" t="str">
        <f t="shared" si="4"/>
        <v>Commission Regulation (EU) 432/2012 of 16/05/2012</v>
      </c>
      <c r="H142" s="15" t="s">
        <v>16</v>
      </c>
      <c r="I142" s="15" t="s">
        <v>337</v>
      </c>
    </row>
    <row r="143" spans="1:9" x14ac:dyDescent="0.2">
      <c r="A143" s="30" t="s">
        <v>11</v>
      </c>
      <c r="B143" s="30" t="s">
        <v>338</v>
      </c>
      <c r="C143" s="29" t="s">
        <v>339</v>
      </c>
      <c r="D143" s="30" t="s">
        <v>340</v>
      </c>
      <c r="E143" s="29" t="s">
        <v>243</v>
      </c>
      <c r="F143" s="17" t="str">
        <f>HYPERLINK("http://www.efsa.europa.eu/en/efsajournal/doc/1224.pdf","2009;7(9):1224")</f>
        <v>2009;7(9):1224</v>
      </c>
      <c r="G143" s="32" t="str">
        <f t="shared" si="4"/>
        <v>Commission Regulation (EU) 432/2012 of 16/05/2012</v>
      </c>
      <c r="H143" s="29" t="s">
        <v>16</v>
      </c>
      <c r="I143" s="29" t="s">
        <v>341</v>
      </c>
    </row>
    <row r="144" spans="1:9" x14ac:dyDescent="0.2">
      <c r="A144" s="30"/>
      <c r="B144" s="30"/>
      <c r="C144" s="29"/>
      <c r="D144" s="30"/>
      <c r="E144" s="29"/>
      <c r="F144" s="17" t="str">
        <f>HYPERLINK("http://www.efsa.europa.eu/en/efsajournal/doc/1757.pdf","2010;8(10):1757")</f>
        <v>2010;8(10):1757</v>
      </c>
      <c r="G144" s="32"/>
      <c r="H144" s="29"/>
      <c r="I144" s="29"/>
    </row>
    <row r="145" spans="1:9" ht="75" x14ac:dyDescent="0.2">
      <c r="A145" s="14" t="s">
        <v>11</v>
      </c>
      <c r="B145" s="14" t="s">
        <v>338</v>
      </c>
      <c r="C145" s="15" t="s">
        <v>342</v>
      </c>
      <c r="D145" s="14" t="s">
        <v>340</v>
      </c>
      <c r="E145" s="15" t="s">
        <v>40</v>
      </c>
      <c r="F145" s="17" t="str">
        <f>HYPERLINK("http://www.efsa.europa.eu/en/efsajournal/doc/1224.pdf","2009;7(9):1224")</f>
        <v>2009;7(9):1224</v>
      </c>
      <c r="G145" s="17" t="str">
        <f>HYPERLINK("http://eur-lex.europa.eu/LexUriServ/LexUriServ.do?uri=CELEX:32012R0432:EN:NOT","Commission Regulation (EU) 432/2012 of 16/05/2012")</f>
        <v>Commission Regulation (EU) 432/2012 of 16/05/2012</v>
      </c>
      <c r="H145" s="15" t="s">
        <v>16</v>
      </c>
      <c r="I145" s="15" t="s">
        <v>343</v>
      </c>
    </row>
    <row r="146" spans="1:9" ht="75" x14ac:dyDescent="0.2">
      <c r="A146" s="14" t="s">
        <v>11</v>
      </c>
      <c r="B146" s="14" t="s">
        <v>338</v>
      </c>
      <c r="C146" s="15" t="s">
        <v>344</v>
      </c>
      <c r="D146" s="14" t="s">
        <v>340</v>
      </c>
      <c r="E146" s="15" t="s">
        <v>45</v>
      </c>
      <c r="F146" s="17" t="str">
        <f>HYPERLINK("http://www.efsa.europa.eu/en/efsajournal/doc/1757.pdf","2010;8(10):1757")</f>
        <v>2010;8(10):1757</v>
      </c>
      <c r="G146" s="17" t="str">
        <f>HYPERLINK("http://eur-lex.europa.eu/LexUriServ/LexUriServ.do?uri=CELEX:32012R0432:EN:NOT","Commission Regulation (EU) 432/2012 of 16/05/2012")</f>
        <v>Commission Regulation (EU) 432/2012 of 16/05/2012</v>
      </c>
      <c r="H146" s="15" t="s">
        <v>16</v>
      </c>
      <c r="I146" s="15">
        <v>55</v>
      </c>
    </row>
    <row r="147" spans="1:9" x14ac:dyDescent="0.2">
      <c r="A147" s="30" t="s">
        <v>11</v>
      </c>
      <c r="B147" s="30" t="s">
        <v>338</v>
      </c>
      <c r="C147" s="29" t="s">
        <v>345</v>
      </c>
      <c r="D147" s="30" t="s">
        <v>340</v>
      </c>
      <c r="E147" s="29" t="s">
        <v>50</v>
      </c>
      <c r="F147" s="17" t="str">
        <f>HYPERLINK("http://www.efsa.europa.eu/en/efsajournal/doc/1224.pdf","2009;7(9):1224")</f>
        <v>2009;7(9):1224</v>
      </c>
      <c r="G147" s="32" t="str">
        <f>HYPERLINK("http://eur-lex.europa.eu/LexUriServ/LexUriServ.do?uri=CELEX:32012R0432:EN:NOT","Commission Regulation (EU) 432/2012 of 16/05/2012")</f>
        <v>Commission Regulation (EU) 432/2012 of 16/05/2012</v>
      </c>
      <c r="H147" s="29" t="s">
        <v>16</v>
      </c>
      <c r="I147" s="29" t="s">
        <v>346</v>
      </c>
    </row>
    <row r="148" spans="1:9" x14ac:dyDescent="0.2">
      <c r="A148" s="30"/>
      <c r="B148" s="30"/>
      <c r="C148" s="29"/>
      <c r="D148" s="30"/>
      <c r="E148" s="29"/>
      <c r="F148" s="17" t="str">
        <f>HYPERLINK("http://www.efsa.europa.eu/en/efsajournal/doc/1757.pdf","2010;8(10):1757")</f>
        <v>2010;8(10):1757</v>
      </c>
      <c r="G148" s="32"/>
      <c r="H148" s="29"/>
      <c r="I148" s="29"/>
    </row>
    <row r="149" spans="1:9" x14ac:dyDescent="0.2">
      <c r="A149" s="30" t="s">
        <v>11</v>
      </c>
      <c r="B149" s="30" t="s">
        <v>338</v>
      </c>
      <c r="C149" s="29" t="s">
        <v>347</v>
      </c>
      <c r="D149" s="30" t="s">
        <v>340</v>
      </c>
      <c r="E149" s="29" t="s">
        <v>50</v>
      </c>
      <c r="F149" s="17" t="str">
        <f>HYPERLINK("http://www.efsa.europa.eu/en/efsajournal/doc/1224.pdf","2009;7(9):1224")</f>
        <v>2009;7(9):1224</v>
      </c>
      <c r="G149" s="32" t="str">
        <f>HYPERLINK("http://eur-lex.europa.eu/LexUriServ/LexUriServ.do?uri=CELEX:32012R0432:EN:NOT","Commission Regulation (EU) 432/2012 of 16/05/2012")</f>
        <v>Commission Regulation (EU) 432/2012 of 16/05/2012</v>
      </c>
      <c r="H149" s="29" t="s">
        <v>16</v>
      </c>
      <c r="I149" s="29" t="s">
        <v>348</v>
      </c>
    </row>
    <row r="150" spans="1:9" x14ac:dyDescent="0.2">
      <c r="A150" s="30"/>
      <c r="B150" s="30"/>
      <c r="C150" s="29"/>
      <c r="D150" s="30"/>
      <c r="E150" s="29"/>
      <c r="F150" s="17" t="str">
        <f>HYPERLINK("http://www.efsa.europa.eu/en/efsajournal/doc/1757.pdf","2010;8(10):1757")</f>
        <v>2010;8(10):1757</v>
      </c>
      <c r="G150" s="32"/>
      <c r="H150" s="29"/>
      <c r="I150" s="29"/>
    </row>
    <row r="151" spans="1:9" ht="75" x14ac:dyDescent="0.2">
      <c r="A151" s="14" t="s">
        <v>11</v>
      </c>
      <c r="B151" s="14" t="s">
        <v>338</v>
      </c>
      <c r="C151" s="15" t="s">
        <v>349</v>
      </c>
      <c r="D151" s="14" t="s">
        <v>340</v>
      </c>
      <c r="E151" s="15" t="s">
        <v>220</v>
      </c>
      <c r="F151" s="17" t="str">
        <f>HYPERLINK("http://www.efsa.europa.eu/en/efsajournal/doc/1757.pdf","2010;8(10):1757")</f>
        <v>2010;8(10):1757</v>
      </c>
      <c r="G151" s="17" t="str">
        <f>HYPERLINK("http://eur-lex.europa.eu/LexUriServ/LexUriServ.do?uri=CELEX:32012R0432:EN:NOT","Commission Regulation (EU) 432/2012 of 16/05/2012")</f>
        <v>Commission Regulation (EU) 432/2012 of 16/05/2012</v>
      </c>
      <c r="H151" s="15" t="s">
        <v>16</v>
      </c>
      <c r="I151" s="15">
        <v>47</v>
      </c>
    </row>
    <row r="152" spans="1:9" ht="60" x14ac:dyDescent="0.2">
      <c r="A152" s="14" t="s">
        <v>11</v>
      </c>
      <c r="B152" s="14" t="s">
        <v>350</v>
      </c>
      <c r="C152" s="15" t="s">
        <v>351</v>
      </c>
      <c r="D152" s="14" t="s">
        <v>24</v>
      </c>
      <c r="E152" s="15" t="s">
        <v>25</v>
      </c>
      <c r="F152" s="17" t="str">
        <f>HYPERLINK("http://www.efsa.europa.eu/en/efsajournal/doc/2249.pdf","2011;9(6):2249")</f>
        <v>2011;9(6):2249</v>
      </c>
      <c r="G152" s="17" t="str">
        <f>HYPERLINK("http://eur-lex.europa.eu/LexUriServ/LexUriServ.do?uri=CELEX:32012R0432:EN:NOT","Commission Regulation (EU) 432/2012 of 16/05/2012")</f>
        <v>Commission Regulation (EU) 432/2012 of 16/05/2012</v>
      </c>
      <c r="H152" s="15" t="s">
        <v>16</v>
      </c>
      <c r="I152" s="15">
        <v>822</v>
      </c>
    </row>
    <row r="153" spans="1:9" ht="105" x14ac:dyDescent="0.2">
      <c r="A153" s="14" t="s">
        <v>11</v>
      </c>
      <c r="B153" s="14" t="s">
        <v>352</v>
      </c>
      <c r="C153" s="15" t="s">
        <v>353</v>
      </c>
      <c r="D153" s="14" t="s">
        <v>354</v>
      </c>
      <c r="E153" s="15" t="s">
        <v>355</v>
      </c>
      <c r="F153" s="17" t="str">
        <f>HYPERLINK("http://www.efsa.europa.eu/en/efsajournal/doc/2033.pdf","2011;9(4):2033")</f>
        <v>2011;9(4):2033</v>
      </c>
      <c r="G153" s="17" t="str">
        <f>HYPERLINK("http://eur-lex.europa.eu/LexUriServ/LexUriServ.do?uri=CELEX:32012R0432:EN:NOT","Commission Regulation (EU) 432/2012 of 16/05/2012")</f>
        <v>Commission Regulation (EU) 432/2012 of 16/05/2012</v>
      </c>
      <c r="H153" s="15" t="s">
        <v>16</v>
      </c>
      <c r="I153" s="15" t="s">
        <v>356</v>
      </c>
    </row>
    <row r="154" spans="1:9" ht="90" x14ac:dyDescent="0.2">
      <c r="A154" s="14" t="s">
        <v>11</v>
      </c>
      <c r="B154" s="14" t="s">
        <v>357</v>
      </c>
      <c r="C154" s="15" t="s">
        <v>358</v>
      </c>
      <c r="D154" s="14" t="s">
        <v>359</v>
      </c>
      <c r="E154" s="15" t="s">
        <v>37</v>
      </c>
      <c r="F154" s="17" t="str">
        <f>HYPERLINK("http://www.efsa.europa.eu/en/efsajournal/doc/1218.pdf","2009;7(9):1218")</f>
        <v>2009;7(9):1218</v>
      </c>
      <c r="G154" s="17" t="str">
        <f>HYPERLINK("http://eur-lex.europa.eu/LexUriServ/LexUriServ.do?uri=CELEX:32012R0432:EN:NOT","Commission Regulation (EU) 432/2012 of 16/05/2012")</f>
        <v>Commission Regulation (EU) 432/2012 of 16/05/2012</v>
      </c>
      <c r="H154" s="15" t="s">
        <v>16</v>
      </c>
      <c r="I154" s="15" t="s">
        <v>360</v>
      </c>
    </row>
    <row r="155" spans="1:9" x14ac:dyDescent="0.2">
      <c r="A155" s="30" t="s">
        <v>11</v>
      </c>
      <c r="B155" s="30" t="s">
        <v>357</v>
      </c>
      <c r="C155" s="29" t="s">
        <v>361</v>
      </c>
      <c r="D155" s="30" t="s">
        <v>359</v>
      </c>
      <c r="E155" s="29" t="s">
        <v>362</v>
      </c>
      <c r="F155" s="17" t="str">
        <f>HYPERLINK("http://www.efsa.europa.eu/en/efsajournal/doc/1218.pdf","2009;7(9):1218")</f>
        <v>2009;7(9):1218</v>
      </c>
      <c r="G155" s="32" t="str">
        <f>HYPERLINK("http://eur-lex.europa.eu/LexUriServ/LexUriServ.do?uri=CELEX:32012R0432:EN:NOT","Commission Regulation (EU) 432/2012 of 16/05/2012")</f>
        <v>Commission Regulation (EU) 432/2012 of 16/05/2012</v>
      </c>
      <c r="H155" s="29" t="s">
        <v>16</v>
      </c>
      <c r="I155" s="29" t="s">
        <v>363</v>
      </c>
    </row>
    <row r="156" spans="1:9" x14ac:dyDescent="0.2">
      <c r="A156" s="30"/>
      <c r="B156" s="30"/>
      <c r="C156" s="29"/>
      <c r="D156" s="30"/>
      <c r="E156" s="29"/>
      <c r="F156" s="17" t="str">
        <f>HYPERLINK("http://www.efsa.europa.eu/en/efsajournal/doc/1758.pdf","2010;8(10):1758")</f>
        <v>2010;8(10):1758</v>
      </c>
      <c r="G156" s="32"/>
      <c r="H156" s="29"/>
      <c r="I156" s="29"/>
    </row>
    <row r="157" spans="1:9" ht="90" x14ac:dyDescent="0.2">
      <c r="A157" s="14" t="s">
        <v>11</v>
      </c>
      <c r="B157" s="14" t="s">
        <v>357</v>
      </c>
      <c r="C157" s="15" t="s">
        <v>364</v>
      </c>
      <c r="D157" s="14" t="s">
        <v>359</v>
      </c>
      <c r="E157" s="15" t="s">
        <v>365</v>
      </c>
      <c r="F157" s="17" t="str">
        <f>HYPERLINK("http://www.efsa.europa.eu/en/efsajournal/doc/1218.pdf","2009;7(9):1218")</f>
        <v>2009;7(9):1218</v>
      </c>
      <c r="G157" s="17" t="str">
        <f>HYPERLINK("http://eur-lex.europa.eu/LexUriServ/LexUriServ.do?uri=CELEX:32012R0432:EN:NOT","Commission Regulation (EU) 432/2012 of 16/05/2012")</f>
        <v>Commission Regulation (EU) 432/2012 of 16/05/2012</v>
      </c>
      <c r="H157" s="15" t="s">
        <v>16</v>
      </c>
      <c r="I157" s="15">
        <v>181</v>
      </c>
    </row>
    <row r="158" spans="1:9" ht="90" x14ac:dyDescent="0.2">
      <c r="A158" s="14" t="s">
        <v>11</v>
      </c>
      <c r="B158" s="14" t="s">
        <v>357</v>
      </c>
      <c r="C158" s="15" t="s">
        <v>366</v>
      </c>
      <c r="D158" s="14" t="s">
        <v>359</v>
      </c>
      <c r="E158" s="15" t="s">
        <v>220</v>
      </c>
      <c r="F158" s="17" t="str">
        <f>HYPERLINK("http://www.efsa.europa.eu/en/efsajournal/doc/1758.pdf","2010;8(10):1758")</f>
        <v>2010;8(10):1758</v>
      </c>
      <c r="G158" s="17" t="str">
        <f>HYPERLINK("http://eur-lex.europa.eu/LexUriServ/LexUriServ.do?uri=CELEX:32012R0432:EN:NOT","Commission Regulation (EU) 432/2012 of 16/05/2012")</f>
        <v>Commission Regulation (EU) 432/2012 of 16/05/2012</v>
      </c>
      <c r="H158" s="15" t="s">
        <v>16</v>
      </c>
      <c r="I158" s="15">
        <v>63</v>
      </c>
    </row>
    <row r="159" spans="1:9" x14ac:dyDescent="0.2">
      <c r="A159" s="30" t="s">
        <v>11</v>
      </c>
      <c r="B159" s="30" t="s">
        <v>136</v>
      </c>
      <c r="C159" s="29" t="s">
        <v>367</v>
      </c>
      <c r="D159" s="30" t="s">
        <v>368</v>
      </c>
      <c r="E159" s="29" t="s">
        <v>15</v>
      </c>
      <c r="F159" s="17" t="str">
        <f>HYPERLINK("http://www.efsa.europa.eu/en/efsajournal/doc/1747.pdf","2010;8(10):1747")</f>
        <v>2010;8(10):1747</v>
      </c>
      <c r="G159" s="32" t="str">
        <f>HYPERLINK("http://eur-lex.europa.eu/LexUriServ/LexUriServ.do?uri=CELEX:32012R0432:EN:NOT","Commission Regulation (EU) 432/2012 of 16/05/2012")</f>
        <v>Commission Regulation (EU) 432/2012 of 16/05/2012</v>
      </c>
      <c r="H159" s="29" t="s">
        <v>16</v>
      </c>
      <c r="I159" s="29" t="s">
        <v>369</v>
      </c>
    </row>
    <row r="160" spans="1:9" x14ac:dyDescent="0.2">
      <c r="A160" s="30"/>
      <c r="B160" s="30"/>
      <c r="C160" s="29"/>
      <c r="D160" s="30"/>
      <c r="E160" s="29"/>
      <c r="F160" s="17" t="str">
        <f>HYPERLINK("http://www.efsa.europa.eu/en/efsajournal/doc/2203.pdf","2011;9(6):2203")</f>
        <v>2011;9(6):2203</v>
      </c>
      <c r="G160" s="32"/>
      <c r="H160" s="29"/>
      <c r="I160" s="29"/>
    </row>
    <row r="161" spans="1:9" ht="90" x14ac:dyDescent="0.2">
      <c r="A161" s="14" t="s">
        <v>11</v>
      </c>
      <c r="B161" s="14" t="s">
        <v>370</v>
      </c>
      <c r="C161" s="15" t="s">
        <v>371</v>
      </c>
      <c r="D161" s="14" t="s">
        <v>372</v>
      </c>
      <c r="E161" s="15" t="s">
        <v>37</v>
      </c>
      <c r="F161" s="17" t="str">
        <f>HYPERLINK("http://www.efsa.europa.eu/en/efsajournal/doc/1219.pdf","2009;7(9):1219")</f>
        <v>2009;7(9):1219</v>
      </c>
      <c r="G161" s="17" t="str">
        <f>HYPERLINK("http://eur-lex.europa.eu/LexUriServ/LexUriServ.do?uri=CELEX:32012R0432:EN:NOT","Commission Regulation (EU) 432/2012 of 16/05/2012")</f>
        <v>Commission Regulation (EU) 432/2012 of 16/05/2012</v>
      </c>
      <c r="H161" s="15" t="s">
        <v>16</v>
      </c>
      <c r="I161" s="15" t="s">
        <v>373</v>
      </c>
    </row>
    <row r="162" spans="1:9" ht="90" x14ac:dyDescent="0.2">
      <c r="A162" s="14" t="s">
        <v>11</v>
      </c>
      <c r="B162" s="14" t="s">
        <v>370</v>
      </c>
      <c r="C162" s="15" t="s">
        <v>374</v>
      </c>
      <c r="D162" s="14" t="s">
        <v>372</v>
      </c>
      <c r="E162" s="15" t="s">
        <v>375</v>
      </c>
      <c r="F162" s="17" t="str">
        <f>HYPERLINK("http://www.efsa.europa.eu/en/efsajournal/doc/1219.pdf","2009;7(9):1219")</f>
        <v>2009;7(9):1219</v>
      </c>
      <c r="G162" s="17" t="str">
        <f>HYPERLINK("http://eur-lex.europa.eu/LexUriServ/LexUriServ.do?uri=CELEX:32012R0432:EN:NOT","Commission Regulation (EU) 432/2012 of 16/05/2012")</f>
        <v>Commission Regulation (EU) 432/2012 of 16/05/2012</v>
      </c>
      <c r="H162" s="15" t="s">
        <v>16</v>
      </c>
      <c r="I162" s="15">
        <v>328</v>
      </c>
    </row>
    <row r="163" spans="1:9" ht="90" x14ac:dyDescent="0.2">
      <c r="A163" s="14" t="s">
        <v>11</v>
      </c>
      <c r="B163" s="14" t="s">
        <v>370</v>
      </c>
      <c r="C163" s="15" t="s">
        <v>376</v>
      </c>
      <c r="D163" s="14" t="s">
        <v>372</v>
      </c>
      <c r="E163" s="15" t="s">
        <v>377</v>
      </c>
      <c r="F163" s="17" t="str">
        <f>HYPERLINK("http://www.efsa.europa.eu/en/efsajournal/doc/1219.pdf","2009;7(9):1219")</f>
        <v>2009;7(9):1219</v>
      </c>
      <c r="G163" s="17" t="str">
        <f>HYPERLINK("http://eur-lex.europa.eu/LexUriServ/LexUriServ.do?uri=CELEX:32012R0432:EN:NOT","Commission Regulation (EU) 432/2012 of 16/05/2012")</f>
        <v>Commission Regulation (EU) 432/2012 of 16/05/2012</v>
      </c>
      <c r="H163" s="15" t="s">
        <v>16</v>
      </c>
      <c r="I163" s="15" t="s">
        <v>378</v>
      </c>
    </row>
    <row r="164" spans="1:9" ht="90" x14ac:dyDescent="0.2">
      <c r="A164" s="14" t="s">
        <v>11</v>
      </c>
      <c r="B164" s="14" t="s">
        <v>370</v>
      </c>
      <c r="C164" s="15" t="s">
        <v>379</v>
      </c>
      <c r="D164" s="14" t="s">
        <v>372</v>
      </c>
      <c r="E164" s="15" t="s">
        <v>377</v>
      </c>
      <c r="F164" s="17" t="str">
        <f>HYPERLINK("http://www.efsa.europa.eu/en/efsajournal/doc/1219.pdf","2009;7(9):1219")</f>
        <v>2009;7(9):1219</v>
      </c>
      <c r="G164" s="17" t="str">
        <f>HYPERLINK("http://eur-lex.europa.eu/LexUriServ/LexUriServ.do?uri=CELEX:32012R0432:EN:NOT","Commission Regulation (EU) 432/2012 of 16/05/2012")</f>
        <v>Commission Regulation (EU) 432/2012 of 16/05/2012</v>
      </c>
      <c r="H164" s="15" t="s">
        <v>16</v>
      </c>
      <c r="I164" s="15" t="s">
        <v>378</v>
      </c>
    </row>
    <row r="165" spans="1:9" x14ac:dyDescent="0.2">
      <c r="A165" s="30" t="s">
        <v>11</v>
      </c>
      <c r="B165" s="30" t="s">
        <v>380</v>
      </c>
      <c r="C165" s="29" t="s">
        <v>381</v>
      </c>
      <c r="D165" s="30" t="s">
        <v>382</v>
      </c>
      <c r="E165" s="29" t="s">
        <v>15</v>
      </c>
      <c r="F165" s="17" t="str">
        <f>HYPERLINK("http://www.efsa.europa.eu/en/efsajournal/doc/1813.pdf","2010;8(10):1813")</f>
        <v>2010;8(10):1813</v>
      </c>
      <c r="G165" s="32" t="str">
        <f>HYPERLINK("http://eur-lex.europa.eu/LexUriServ/LexUriServ.do?uri=CELEX:32012R0432:EN:NOT","Commission Regulation (EU) 432/2012 of 16/05/2012")</f>
        <v>Commission Regulation (EU) 432/2012 of 16/05/2012</v>
      </c>
      <c r="H165" s="29" t="s">
        <v>16</v>
      </c>
      <c r="I165" s="29" t="s">
        <v>383</v>
      </c>
    </row>
    <row r="166" spans="1:9" x14ac:dyDescent="0.2">
      <c r="A166" s="30"/>
      <c r="B166" s="30"/>
      <c r="C166" s="29"/>
      <c r="D166" s="30"/>
      <c r="E166" s="29"/>
      <c r="F166" s="17" t="str">
        <f>HYPERLINK("http://www.efsa.europa.eu/en/efsajournal/doc/2203.pdf","2011;9(6):2203")</f>
        <v>2011;9(6):2203</v>
      </c>
      <c r="G166" s="32"/>
      <c r="H166" s="29"/>
      <c r="I166" s="29"/>
    </row>
    <row r="167" spans="1:9" ht="90" x14ac:dyDescent="0.2">
      <c r="A167" s="14" t="s">
        <v>11</v>
      </c>
      <c r="B167" s="14" t="s">
        <v>384</v>
      </c>
      <c r="C167" s="15" t="s">
        <v>385</v>
      </c>
      <c r="D167" s="14" t="s">
        <v>386</v>
      </c>
      <c r="E167" s="15" t="s">
        <v>387</v>
      </c>
      <c r="F167" s="17" t="str">
        <f>HYPERLINK("http://www.efsa.europa.eu/en/efsajournal/doc/1469.pdf","2010;8(2):1469")</f>
        <v>2010;8(2):1469</v>
      </c>
      <c r="G167" s="17" t="str">
        <f>HYPERLINK("http://eur-lex.europa.eu/LexUriServ/LexUriServ.do?uri=CELEX:32012R0432:EN:NOT","Commission Regulation (EU) 432/2012 of 16/05/2012")</f>
        <v>Commission Regulation (EU) 432/2012 of 16/05/2012</v>
      </c>
      <c r="H167" s="15" t="s">
        <v>16</v>
      </c>
      <c r="I167" s="15">
        <v>386</v>
      </c>
    </row>
    <row r="168" spans="1:9" ht="90" x14ac:dyDescent="0.2">
      <c r="A168" s="14" t="s">
        <v>11</v>
      </c>
      <c r="B168" s="14" t="s">
        <v>384</v>
      </c>
      <c r="C168" s="15" t="s">
        <v>388</v>
      </c>
      <c r="D168" s="14" t="s">
        <v>386</v>
      </c>
      <c r="E168" s="15" t="s">
        <v>387</v>
      </c>
      <c r="F168" s="17" t="str">
        <f>HYPERLINK("http://www.efsa.europa.eu/en/efsajournal/doc/1469.pdf","2010;8(2):1469")</f>
        <v>2010;8(2):1469</v>
      </c>
      <c r="G168" s="17" t="str">
        <f>HYPERLINK("http://eur-lex.europa.eu/LexUriServ/LexUriServ.do?uri=CELEX:32012R0432:EN:NOT","Commission Regulation (EU) 432/2012 of 16/05/2012")</f>
        <v>Commission Regulation (EU) 432/2012 of 16/05/2012</v>
      </c>
      <c r="H168" s="15" t="s">
        <v>16</v>
      </c>
      <c r="I168" s="15">
        <v>320</v>
      </c>
    </row>
    <row r="169" spans="1:9" ht="90" x14ac:dyDescent="0.2">
      <c r="A169" s="14" t="s">
        <v>11</v>
      </c>
      <c r="B169" s="14" t="s">
        <v>384</v>
      </c>
      <c r="C169" s="15" t="s">
        <v>389</v>
      </c>
      <c r="D169" s="14" t="s">
        <v>386</v>
      </c>
      <c r="E169" s="15" t="s">
        <v>390</v>
      </c>
      <c r="F169" s="17" t="str">
        <f>HYPERLINK("http://www.efsa.europa.eu/en/efsajournal/doc/1469.pdf","2010;8(2):1469")</f>
        <v>2010;8(2):1469</v>
      </c>
      <c r="G169" s="17" t="str">
        <f>HYPERLINK("http://eur-lex.europa.eu/LexUriServ/LexUriServ.do?uri=CELEX:32012R0432:EN:NOT","Commission Regulation (EU) 432/2012 of 16/05/2012")</f>
        <v>Commission Regulation (EU) 432/2012 of 16/05/2012</v>
      </c>
      <c r="H169" s="15" t="s">
        <v>16</v>
      </c>
      <c r="I169" s="15">
        <v>321</v>
      </c>
    </row>
    <row r="170" spans="1:9" x14ac:dyDescent="0.2">
      <c r="A170" s="30" t="s">
        <v>11</v>
      </c>
      <c r="B170" s="30" t="s">
        <v>391</v>
      </c>
      <c r="C170" s="29" t="s">
        <v>392</v>
      </c>
      <c r="D170" s="30" t="s">
        <v>393</v>
      </c>
      <c r="E170" s="29" t="s">
        <v>394</v>
      </c>
      <c r="F170" s="17" t="str">
        <f>HYPERLINK("http://www.efsa.europa.eu/en/efsajournal/doc/1811.pdf","2010;8(10):1811")</f>
        <v>2010;8(10):1811</v>
      </c>
      <c r="G170" s="32" t="str">
        <f>HYPERLINK("http://eur-lex.europa.eu/LexUriServ/LexUriServ.do?uri=CELEX:32012R0432:EN:NOT","Commission Regulation (EU) 432/2012 of 16/05/2012")</f>
        <v>Commission Regulation (EU) 432/2012 of 16/05/2012</v>
      </c>
      <c r="H170" s="29" t="s">
        <v>16</v>
      </c>
      <c r="I170" s="29" t="s">
        <v>395</v>
      </c>
    </row>
    <row r="171" spans="1:9" x14ac:dyDescent="0.2">
      <c r="A171" s="30"/>
      <c r="B171" s="30"/>
      <c r="C171" s="29"/>
      <c r="D171" s="30"/>
      <c r="E171" s="29"/>
      <c r="F171" s="17" t="str">
        <f>HYPERLINK("http://www.efsa.europa.eu/en/efsajournal/doc/2203.pdf","2011;9(6):2203")</f>
        <v>2011;9(6):2203</v>
      </c>
      <c r="G171" s="32"/>
      <c r="H171" s="29"/>
      <c r="I171" s="29"/>
    </row>
    <row r="172" spans="1:9" x14ac:dyDescent="0.2">
      <c r="A172" s="30" t="s">
        <v>11</v>
      </c>
      <c r="B172" s="30" t="s">
        <v>391</v>
      </c>
      <c r="C172" s="29" t="s">
        <v>396</v>
      </c>
      <c r="D172" s="30" t="s">
        <v>393</v>
      </c>
      <c r="E172" s="29" t="s">
        <v>394</v>
      </c>
      <c r="F172" s="17" t="str">
        <f>HYPERLINK("http://www.efsa.europa.eu/en/efsajournal/doc/1811.pdf","2010;8(10):1811")</f>
        <v>2010;8(10):1811</v>
      </c>
      <c r="G172" s="32" t="str">
        <f>HYPERLINK("http://eur-lex.europa.eu/LexUriServ/LexUriServ.do?uri=CELEX:32012R0432:EN:NOT","Commission Regulation (EU) 432/2012 of 16/05/2012")</f>
        <v>Commission Regulation (EU) 432/2012 of 16/05/2012</v>
      </c>
      <c r="H172" s="29" t="s">
        <v>16</v>
      </c>
      <c r="I172" s="29" t="s">
        <v>395</v>
      </c>
    </row>
    <row r="173" spans="1:9" x14ac:dyDescent="0.2">
      <c r="A173" s="30"/>
      <c r="B173" s="30"/>
      <c r="C173" s="29"/>
      <c r="D173" s="30"/>
      <c r="E173" s="29"/>
      <c r="F173" s="17" t="str">
        <f>HYPERLINK("http://www.efsa.europa.eu/en/efsajournal/doc/2203.pdf","2011;9(6):2203")</f>
        <v>2011;9(6):2203</v>
      </c>
      <c r="G173" s="32"/>
      <c r="H173" s="29"/>
      <c r="I173" s="29"/>
    </row>
    <row r="174" spans="1:9" x14ac:dyDescent="0.2">
      <c r="A174" s="30" t="s">
        <v>11</v>
      </c>
      <c r="B174" s="30" t="s">
        <v>391</v>
      </c>
      <c r="C174" s="29" t="s">
        <v>397</v>
      </c>
      <c r="D174" s="30" t="s">
        <v>393</v>
      </c>
      <c r="E174" s="29" t="s">
        <v>398</v>
      </c>
      <c r="F174" s="17" t="str">
        <f>HYPERLINK("http://www.efsa.europa.eu/en/efsajournal/doc/1811.pdf","2010;8(10):1811")</f>
        <v>2010;8(10):1811</v>
      </c>
      <c r="G174" s="32" t="str">
        <f>HYPERLINK("http://eur-lex.europa.eu/LexUriServ/LexUriServ.do?uri=CELEX:32012R0432:EN:NOT","Commission Regulation (EU) 432/2012 of 16/05/2012")</f>
        <v>Commission Regulation (EU) 432/2012 of 16/05/2012</v>
      </c>
      <c r="H174" s="29" t="s">
        <v>16</v>
      </c>
      <c r="I174" s="29" t="s">
        <v>399</v>
      </c>
    </row>
    <row r="175" spans="1:9" x14ac:dyDescent="0.2">
      <c r="A175" s="30"/>
      <c r="B175" s="30"/>
      <c r="C175" s="29"/>
      <c r="D175" s="30"/>
      <c r="E175" s="29"/>
      <c r="F175" s="17" t="str">
        <f>HYPERLINK("http://www.efsa.europa.eu/en/efsajournal/doc/2203.pdf","2011;9(6):2203")</f>
        <v>2011;9(6):2203</v>
      </c>
      <c r="G175" s="32"/>
      <c r="H175" s="29"/>
      <c r="I175" s="29"/>
    </row>
    <row r="176" spans="1:9" ht="120" x14ac:dyDescent="0.2">
      <c r="A176" s="14" t="s">
        <v>11</v>
      </c>
      <c r="B176" s="14" t="s">
        <v>400</v>
      </c>
      <c r="C176" s="15" t="s">
        <v>401</v>
      </c>
      <c r="D176" s="14" t="s">
        <v>402</v>
      </c>
      <c r="E176" s="15" t="s">
        <v>89</v>
      </c>
      <c r="F176" s="17" t="str">
        <f>HYPERLINK("http://www.efsa.europa.eu/en/efsajournal/doc/2062.pdf","2011;9(4):2062")</f>
        <v>2011;9(4):2062</v>
      </c>
      <c r="G176" s="17" t="str">
        <f>HYPERLINK("http://eur-lex.europa.eu/LexUriServ/LexUriServ.do?uri=CELEX:32012R0432:EN:NOT","Commission Regulation (EU) 432/2012 of 16/05/2012")</f>
        <v>Commission Regulation (EU) 432/2012 of 16/05/2012</v>
      </c>
      <c r="H176" s="15" t="s">
        <v>16</v>
      </c>
      <c r="I176" s="15" t="s">
        <v>403</v>
      </c>
    </row>
    <row r="177" spans="1:9" ht="120" x14ac:dyDescent="0.2">
      <c r="A177" s="14" t="s">
        <v>11</v>
      </c>
      <c r="B177" s="14" t="s">
        <v>404</v>
      </c>
      <c r="C177" s="15" t="s">
        <v>405</v>
      </c>
      <c r="D177" s="14" t="s">
        <v>406</v>
      </c>
      <c r="E177" s="15" t="s">
        <v>407</v>
      </c>
      <c r="F177" s="17" t="str">
        <f>HYPERLINK("http://www.efsa.europa.eu/en/efsajournal/doc/2237.pdf","2011;9(6):2237")</f>
        <v>2011;9(6):2237</v>
      </c>
      <c r="G177" s="17" t="str">
        <f>HYPERLINK("http://eur-lex.europa.eu/LexUriServ/LexUriServ.do?uri=CELEX:32012R0432:EN:NOT","Commission Regulation (EU) 432/2012 of 16/05/2012")</f>
        <v>Commission Regulation (EU) 432/2012 of 16/05/2012</v>
      </c>
      <c r="H177" s="15" t="s">
        <v>16</v>
      </c>
      <c r="I177" s="15" t="s">
        <v>408</v>
      </c>
    </row>
    <row r="178" spans="1:9" ht="60" x14ac:dyDescent="0.2">
      <c r="A178" s="14" t="s">
        <v>11</v>
      </c>
      <c r="B178" s="14" t="s">
        <v>409</v>
      </c>
      <c r="C178" s="15" t="s">
        <v>410</v>
      </c>
      <c r="D178" s="14" t="s">
        <v>411</v>
      </c>
      <c r="E178" s="15" t="s">
        <v>113</v>
      </c>
      <c r="F178" s="17" t="str">
        <f>HYPERLINK("http://www.efsa.europa.eu/en/efsajournal/doc/2024.pdf","2011;9(4):2024")</f>
        <v>2011;9(4):2024</v>
      </c>
      <c r="G178" s="17" t="str">
        <f>HYPERLINK("http://eur-lex.europa.eu/LexUriServ/LexUriServ.do?uri=CELEX:32012R0432:EN:NOT","Commission Regulation (EU) 432/2012 of 16/05/2012")</f>
        <v>Commission Regulation (EU) 432/2012 of 16/05/2012</v>
      </c>
      <c r="H178" s="15" t="s">
        <v>16</v>
      </c>
      <c r="I178" s="15">
        <v>681</v>
      </c>
    </row>
    <row r="179" spans="1:9" ht="75" x14ac:dyDescent="0.2">
      <c r="A179" s="14" t="s">
        <v>11</v>
      </c>
      <c r="B179" s="14" t="s">
        <v>412</v>
      </c>
      <c r="C179" s="15" t="s">
        <v>413</v>
      </c>
      <c r="D179" s="14" t="s">
        <v>414</v>
      </c>
      <c r="E179" s="15" t="s">
        <v>89</v>
      </c>
      <c r="F179" s="17" t="str">
        <f>HYPERLINK("http://www.efsa.europa.eu/en/efsajournal/doc/2043.pdf","2011;9(4):2043")</f>
        <v>2011;9(4):2043</v>
      </c>
      <c r="G179" s="17" t="str">
        <f>HYPERLINK("http://eur-lex.europa.eu/LexUriServ/LexUriServ.do?uri=CELEX:32012R0432:EN:NOT","Commission Regulation (EU) 432/2012 of 16/05/2012")</f>
        <v>Commission Regulation (EU) 432/2012 of 16/05/2012</v>
      </c>
      <c r="H179" s="15" t="s">
        <v>16</v>
      </c>
      <c r="I179" s="15" t="s">
        <v>415</v>
      </c>
    </row>
    <row r="180" spans="1:9" x14ac:dyDescent="0.2">
      <c r="A180" s="14" t="s">
        <v>11</v>
      </c>
      <c r="B180" s="30" t="s">
        <v>416</v>
      </c>
      <c r="C180" s="29" t="s">
        <v>417</v>
      </c>
      <c r="D180" s="30" t="s">
        <v>414</v>
      </c>
      <c r="E180" s="29" t="s">
        <v>418</v>
      </c>
      <c r="F180" s="17" t="str">
        <f>HYPERLINK("http://www.efsa.europa.eu/en/efsajournal/doc/2069.pdf","2011;9(4):2069")</f>
        <v>2011;9(4):2069</v>
      </c>
      <c r="G180" s="32" t="str">
        <f>HYPERLINK("http://eur-lex.europa.eu/LexUriServ/LexUriServ.do?uri=CELEX:32012R0432:EN:NOT","Commission Regulation (EU) 432/2012 of 16/05/2012")</f>
        <v>Commission Regulation (EU) 432/2012 of 16/05/2012</v>
      </c>
      <c r="H180" s="29" t="s">
        <v>16</v>
      </c>
      <c r="I180" s="29" t="s">
        <v>419</v>
      </c>
    </row>
    <row r="181" spans="1:9" x14ac:dyDescent="0.2">
      <c r="A181" s="14"/>
      <c r="B181" s="30"/>
      <c r="C181" s="29"/>
      <c r="D181" s="30"/>
      <c r="E181" s="29"/>
      <c r="F181" s="17" t="str">
        <f>HYPERLINK("http://www.efsa.europa.eu/en/efsajournal/doc/2203.pdf","2011;9(6):2203")</f>
        <v>2011;9(6):2203</v>
      </c>
      <c r="G181" s="32"/>
      <c r="H181" s="29"/>
      <c r="I181" s="29"/>
    </row>
    <row r="182" spans="1:9" ht="90" x14ac:dyDescent="0.2">
      <c r="A182" s="14" t="s">
        <v>11</v>
      </c>
      <c r="B182" s="14" t="s">
        <v>420</v>
      </c>
      <c r="C182" s="15" t="s">
        <v>421</v>
      </c>
      <c r="D182" s="14" t="s">
        <v>422</v>
      </c>
      <c r="E182" s="15" t="s">
        <v>243</v>
      </c>
      <c r="F182" s="17" t="str">
        <f t="shared" ref="F182:F190" si="5">HYPERLINK("http://www.efsa.europa.eu/en/efsajournal/doc/1814.pdf","2010;8(10):1814")</f>
        <v>2010;8(10):1814</v>
      </c>
      <c r="G182" s="17" t="str">
        <f t="shared" ref="G182:G195" si="6">HYPERLINK("http://eur-lex.europa.eu/LexUriServ/LexUriServ.do?uri=CELEX:32012R0432:EN:NOT","Commission Regulation (EU) 432/2012 of 16/05/2012")</f>
        <v>Commission Regulation (EU) 432/2012 of 16/05/2012</v>
      </c>
      <c r="H182" s="15" t="s">
        <v>16</v>
      </c>
      <c r="I182" s="15" t="s">
        <v>423</v>
      </c>
    </row>
    <row r="183" spans="1:9" ht="90" x14ac:dyDescent="0.2">
      <c r="A183" s="14" t="s">
        <v>11</v>
      </c>
      <c r="B183" s="14" t="s">
        <v>420</v>
      </c>
      <c r="C183" s="15" t="s">
        <v>424</v>
      </c>
      <c r="D183" s="14" t="s">
        <v>422</v>
      </c>
      <c r="E183" s="15" t="s">
        <v>425</v>
      </c>
      <c r="F183" s="17" t="str">
        <f t="shared" si="5"/>
        <v>2010;8(10):1814</v>
      </c>
      <c r="G183" s="17" t="str">
        <f t="shared" si="6"/>
        <v>Commission Regulation (EU) 432/2012 of 16/05/2012</v>
      </c>
      <c r="H183" s="15" t="s">
        <v>16</v>
      </c>
      <c r="I183" s="15">
        <v>213</v>
      </c>
    </row>
    <row r="184" spans="1:9" ht="90" x14ac:dyDescent="0.2">
      <c r="A184" s="14" t="s">
        <v>11</v>
      </c>
      <c r="B184" s="14" t="s">
        <v>420</v>
      </c>
      <c r="C184" s="15" t="s">
        <v>426</v>
      </c>
      <c r="D184" s="14" t="s">
        <v>422</v>
      </c>
      <c r="E184" s="15" t="s">
        <v>50</v>
      </c>
      <c r="F184" s="17" t="str">
        <f t="shared" si="5"/>
        <v>2010;8(10):1814</v>
      </c>
      <c r="G184" s="17" t="str">
        <f t="shared" si="6"/>
        <v>Commission Regulation (EU) 432/2012 of 16/05/2012</v>
      </c>
      <c r="H184" s="15" t="s">
        <v>16</v>
      </c>
      <c r="I184" s="15">
        <v>31</v>
      </c>
    </row>
    <row r="185" spans="1:9" ht="90" x14ac:dyDescent="0.2">
      <c r="A185" s="14" t="s">
        <v>11</v>
      </c>
      <c r="B185" s="14" t="s">
        <v>420</v>
      </c>
      <c r="C185" s="15" t="s">
        <v>427</v>
      </c>
      <c r="D185" s="14" t="s">
        <v>422</v>
      </c>
      <c r="E185" s="15" t="s">
        <v>428</v>
      </c>
      <c r="F185" s="17" t="str">
        <f t="shared" si="5"/>
        <v>2010;8(10):1814</v>
      </c>
      <c r="G185" s="17" t="str">
        <f t="shared" si="6"/>
        <v>Commission Regulation (EU) 432/2012 of 16/05/2012</v>
      </c>
      <c r="H185" s="15" t="s">
        <v>16</v>
      </c>
      <c r="I185" s="15">
        <v>40</v>
      </c>
    </row>
    <row r="186" spans="1:9" ht="90" x14ac:dyDescent="0.2">
      <c r="A186" s="14" t="s">
        <v>11</v>
      </c>
      <c r="B186" s="14" t="s">
        <v>420</v>
      </c>
      <c r="C186" s="15" t="s">
        <v>429</v>
      </c>
      <c r="D186" s="14" t="s">
        <v>422</v>
      </c>
      <c r="E186" s="15" t="s">
        <v>50</v>
      </c>
      <c r="F186" s="17" t="str">
        <f t="shared" si="5"/>
        <v>2010;8(10):1814</v>
      </c>
      <c r="G186" s="17" t="str">
        <f t="shared" si="6"/>
        <v>Commission Regulation (EU) 432/2012 of 16/05/2012</v>
      </c>
      <c r="H186" s="15" t="s">
        <v>16</v>
      </c>
      <c r="I186" s="15" t="s">
        <v>430</v>
      </c>
    </row>
    <row r="187" spans="1:9" ht="90" x14ac:dyDescent="0.2">
      <c r="A187" s="14" t="s">
        <v>11</v>
      </c>
      <c r="B187" s="14" t="s">
        <v>420</v>
      </c>
      <c r="C187" s="15" t="s">
        <v>431</v>
      </c>
      <c r="D187" s="14" t="s">
        <v>422</v>
      </c>
      <c r="E187" s="15" t="s">
        <v>187</v>
      </c>
      <c r="F187" s="17" t="str">
        <f t="shared" si="5"/>
        <v>2010;8(10):1814</v>
      </c>
      <c r="G187" s="17" t="str">
        <f t="shared" si="6"/>
        <v>Commission Regulation (EU) 432/2012 of 16/05/2012</v>
      </c>
      <c r="H187" s="15" t="s">
        <v>16</v>
      </c>
      <c r="I187" s="15">
        <v>39</v>
      </c>
    </row>
    <row r="188" spans="1:9" ht="90" x14ac:dyDescent="0.2">
      <c r="A188" s="14" t="s">
        <v>11</v>
      </c>
      <c r="B188" s="14" t="s">
        <v>420</v>
      </c>
      <c r="C188" s="15" t="s">
        <v>432</v>
      </c>
      <c r="D188" s="14" t="s">
        <v>422</v>
      </c>
      <c r="E188" s="15" t="s">
        <v>433</v>
      </c>
      <c r="F188" s="17" t="str">
        <f t="shared" si="5"/>
        <v>2010;8(10):1814</v>
      </c>
      <c r="G188" s="17" t="str">
        <f t="shared" si="6"/>
        <v>Commission Regulation (EU) 432/2012 of 16/05/2012</v>
      </c>
      <c r="H188" s="15" t="s">
        <v>16</v>
      </c>
      <c r="I188" s="15" t="s">
        <v>434</v>
      </c>
    </row>
    <row r="189" spans="1:9" ht="90" x14ac:dyDescent="0.2">
      <c r="A189" s="14" t="s">
        <v>11</v>
      </c>
      <c r="B189" s="14" t="s">
        <v>420</v>
      </c>
      <c r="C189" s="15" t="s">
        <v>435</v>
      </c>
      <c r="D189" s="14" t="s">
        <v>422</v>
      </c>
      <c r="E189" s="15" t="s">
        <v>162</v>
      </c>
      <c r="F189" s="17" t="str">
        <f t="shared" si="5"/>
        <v>2010;8(10):1814</v>
      </c>
      <c r="G189" s="17" t="str">
        <f t="shared" si="6"/>
        <v>Commission Regulation (EU) 432/2012 of 16/05/2012</v>
      </c>
      <c r="H189" s="15" t="s">
        <v>16</v>
      </c>
      <c r="I189" s="15">
        <v>207</v>
      </c>
    </row>
    <row r="190" spans="1:9" ht="90" x14ac:dyDescent="0.2">
      <c r="A190" s="14" t="s">
        <v>11</v>
      </c>
      <c r="B190" s="14" t="s">
        <v>420</v>
      </c>
      <c r="C190" s="15" t="s">
        <v>436</v>
      </c>
      <c r="D190" s="14" t="s">
        <v>422</v>
      </c>
      <c r="E190" s="15" t="s">
        <v>220</v>
      </c>
      <c r="F190" s="17" t="str">
        <f t="shared" si="5"/>
        <v>2010;8(10):1814</v>
      </c>
      <c r="G190" s="17" t="str">
        <f t="shared" si="6"/>
        <v>Commission Regulation (EU) 432/2012 of 16/05/2012</v>
      </c>
      <c r="H190" s="15" t="s">
        <v>16</v>
      </c>
      <c r="I190" s="15">
        <v>41</v>
      </c>
    </row>
    <row r="191" spans="1:9" ht="60" x14ac:dyDescent="0.2">
      <c r="A191" s="14" t="s">
        <v>11</v>
      </c>
      <c r="B191" s="14" t="s">
        <v>437</v>
      </c>
      <c r="C191" s="15" t="s">
        <v>438</v>
      </c>
      <c r="D191" s="14" t="s">
        <v>24</v>
      </c>
      <c r="E191" s="15" t="s">
        <v>439</v>
      </c>
      <c r="F191" s="17" t="str">
        <f>HYPERLINK("http://www.efsa.europa.eu/en/efsajournal/doc/2258.pdf","2011;9(6):2258")</f>
        <v>2011;9(6):2258</v>
      </c>
      <c r="G191" s="17" t="str">
        <f t="shared" si="6"/>
        <v>Commission Regulation (EU) 432/2012 of 16/05/2012</v>
      </c>
      <c r="H191" s="15" t="s">
        <v>16</v>
      </c>
      <c r="I191" s="15">
        <v>825</v>
      </c>
    </row>
    <row r="192" spans="1:9" ht="90" x14ac:dyDescent="0.2">
      <c r="A192" s="14" t="s">
        <v>11</v>
      </c>
      <c r="B192" s="14" t="s">
        <v>440</v>
      </c>
      <c r="C192" s="15" t="s">
        <v>441</v>
      </c>
      <c r="D192" s="14" t="s">
        <v>442</v>
      </c>
      <c r="E192" s="15" t="s">
        <v>443</v>
      </c>
      <c r="F192" s="17" t="str">
        <f>HYPERLINK("http://www.efsa.europa.eu/en/efsajournal/doc/1220.pdf","2009;7(9):1220")</f>
        <v>2009;7(9):1220</v>
      </c>
      <c r="G192" s="17" t="str">
        <f t="shared" si="6"/>
        <v>Commission Regulation (EU) 432/2012 of 16/05/2012</v>
      </c>
      <c r="H192" s="15" t="s">
        <v>16</v>
      </c>
      <c r="I192" s="15">
        <v>396</v>
      </c>
    </row>
    <row r="193" spans="1:9" ht="90" x14ac:dyDescent="0.2">
      <c r="A193" s="14" t="s">
        <v>11</v>
      </c>
      <c r="B193" s="14" t="s">
        <v>440</v>
      </c>
      <c r="C193" s="15" t="s">
        <v>444</v>
      </c>
      <c r="D193" s="14" t="s">
        <v>442</v>
      </c>
      <c r="E193" s="15" t="s">
        <v>47</v>
      </c>
      <c r="F193" s="17" t="str">
        <f>HYPERLINK("http://www.efsa.europa.eu/en/efsajournal/doc/1727.pdf","2010;8(10):1727")</f>
        <v>2010;8(10):1727</v>
      </c>
      <c r="G193" s="17" t="str">
        <f t="shared" si="6"/>
        <v>Commission Regulation (EU) 432/2012 of 16/05/2012</v>
      </c>
      <c r="H193" s="15" t="s">
        <v>16</v>
      </c>
      <c r="I193" s="15">
        <v>281</v>
      </c>
    </row>
    <row r="194" spans="1:9" ht="90" x14ac:dyDescent="0.2">
      <c r="A194" s="14" t="s">
        <v>11</v>
      </c>
      <c r="B194" s="14" t="s">
        <v>440</v>
      </c>
      <c r="C194" s="15" t="s">
        <v>445</v>
      </c>
      <c r="D194" s="14" t="s">
        <v>442</v>
      </c>
      <c r="E194" s="15" t="s">
        <v>446</v>
      </c>
      <c r="F194" s="17" t="str">
        <f>HYPERLINK("http://www.efsa.europa.eu/en/efsajournal/doc/1727.pdf","2010;8(10):1727")</f>
        <v>2010;8(10):1727</v>
      </c>
      <c r="G194" s="17" t="str">
        <f t="shared" si="6"/>
        <v>Commission Regulation (EU) 432/2012 of 16/05/2012</v>
      </c>
      <c r="H194" s="15" t="s">
        <v>16</v>
      </c>
      <c r="I194" s="15">
        <v>281</v>
      </c>
    </row>
    <row r="195" spans="1:9" x14ac:dyDescent="0.2">
      <c r="A195" s="30" t="s">
        <v>11</v>
      </c>
      <c r="B195" s="30" t="s">
        <v>440</v>
      </c>
      <c r="C195" s="29" t="s">
        <v>447</v>
      </c>
      <c r="D195" s="30" t="s">
        <v>442</v>
      </c>
      <c r="E195" s="29" t="s">
        <v>448</v>
      </c>
      <c r="F195" s="17" t="str">
        <f>HYPERLINK("http://www.efsa.europa.eu/en/efsajournal/doc/1220.pdf","2009;7(9):1220")</f>
        <v>2009;7(9):1220</v>
      </c>
      <c r="G195" s="32" t="str">
        <f t="shared" si="6"/>
        <v>Commission Regulation (EU) 432/2012 of 16/05/2012</v>
      </c>
      <c r="H195" s="29" t="s">
        <v>16</v>
      </c>
      <c r="I195" s="29" t="s">
        <v>449</v>
      </c>
    </row>
    <row r="196" spans="1:9" x14ac:dyDescent="0.2">
      <c r="A196" s="30"/>
      <c r="B196" s="30"/>
      <c r="C196" s="29"/>
      <c r="D196" s="30"/>
      <c r="E196" s="29"/>
      <c r="F196" s="17" t="str">
        <f>HYPERLINK("http://www.efsa.europa.eu/en/efsajournal/doc/1727.pdf","2010;8(10):1727")</f>
        <v>2010;8(10):1727</v>
      </c>
      <c r="G196" s="32"/>
      <c r="H196" s="29"/>
      <c r="I196" s="29"/>
    </row>
    <row r="197" spans="1:9" x14ac:dyDescent="0.2">
      <c r="A197" s="30" t="s">
        <v>11</v>
      </c>
      <c r="B197" s="30" t="s">
        <v>440</v>
      </c>
      <c r="C197" s="29" t="s">
        <v>450</v>
      </c>
      <c r="D197" s="30" t="s">
        <v>442</v>
      </c>
      <c r="E197" s="29" t="s">
        <v>451</v>
      </c>
      <c r="F197" s="17" t="str">
        <f>HYPERLINK("http://www.efsa.europa.eu/en/efsajournal/doc/1220.pdf","2009;7(9):1220")</f>
        <v>2009;7(9):1220</v>
      </c>
      <c r="G197" s="32" t="str">
        <f>HYPERLINK("http://eur-lex.europa.eu/LexUriServ/LexUriServ.do?uri=CELEX:32012R0432:EN:NOT","Commission Regulation (EU) 432/2012 of 16/05/2012")</f>
        <v>Commission Regulation (EU) 432/2012 of 16/05/2012</v>
      </c>
      <c r="H197" s="29" t="s">
        <v>16</v>
      </c>
      <c r="I197" s="29" t="s">
        <v>452</v>
      </c>
    </row>
    <row r="198" spans="1:9" x14ac:dyDescent="0.2">
      <c r="A198" s="30"/>
      <c r="B198" s="30"/>
      <c r="C198" s="29"/>
      <c r="D198" s="30"/>
      <c r="E198" s="29"/>
      <c r="F198" s="17" t="str">
        <f>HYPERLINK("http://www.efsa.europa.eu/en/efsajournal/doc/1727.pdf","2010;8(10):1727")</f>
        <v>2010;8(10):1727</v>
      </c>
      <c r="G198" s="32"/>
      <c r="H198" s="29"/>
      <c r="I198" s="29"/>
    </row>
    <row r="199" spans="1:9" x14ac:dyDescent="0.2">
      <c r="A199" s="30" t="s">
        <v>11</v>
      </c>
      <c r="B199" s="30" t="s">
        <v>440</v>
      </c>
      <c r="C199" s="29" t="s">
        <v>453</v>
      </c>
      <c r="D199" s="30" t="s">
        <v>442</v>
      </c>
      <c r="E199" s="29" t="s">
        <v>162</v>
      </c>
      <c r="F199" s="17" t="str">
        <f>HYPERLINK("http://www.efsa.europa.eu/en/efsajournal/doc/1220.pdf","2009;7(9):1220")</f>
        <v>2009;7(9):1220</v>
      </c>
      <c r="G199" s="32" t="str">
        <f>HYPERLINK("http://eur-lex.europa.eu/LexUriServ/LexUriServ.do?uri=CELEX:32012R0432:EN:NOT","Commission Regulation (EU) 432/2012 of 16/05/2012")</f>
        <v>Commission Regulation (EU) 432/2012 of 16/05/2012</v>
      </c>
      <c r="H199" s="29" t="s">
        <v>16</v>
      </c>
      <c r="I199" s="29" t="s">
        <v>454</v>
      </c>
    </row>
    <row r="200" spans="1:9" x14ac:dyDescent="0.2">
      <c r="A200" s="30"/>
      <c r="B200" s="30"/>
      <c r="C200" s="29"/>
      <c r="D200" s="30"/>
      <c r="E200" s="29"/>
      <c r="F200" s="17" t="str">
        <f>HYPERLINK("http://www.efsa.europa.eu/en/efsajournal/doc/1727.pdf","2010;8(10):1727")</f>
        <v>2010;8(10):1727</v>
      </c>
      <c r="G200" s="32"/>
      <c r="H200" s="29"/>
      <c r="I200" s="29"/>
    </row>
    <row r="201" spans="1:9" x14ac:dyDescent="0.2">
      <c r="A201" s="30" t="s">
        <v>11</v>
      </c>
      <c r="B201" s="30" t="s">
        <v>455</v>
      </c>
      <c r="C201" s="29" t="s">
        <v>456</v>
      </c>
      <c r="D201" s="30" t="s">
        <v>457</v>
      </c>
      <c r="E201" s="29" t="s">
        <v>458</v>
      </c>
      <c r="F201" s="17" t="str">
        <f>HYPERLINK("http://www.efsa.europa.eu/en/efsajournal/doc/1466.pdf","2010;8(2):1466")</f>
        <v>2010;8(2):1466</v>
      </c>
      <c r="G201" s="29" t="s">
        <v>459</v>
      </c>
      <c r="H201" s="29" t="s">
        <v>16</v>
      </c>
      <c r="I201" s="29">
        <v>1418</v>
      </c>
    </row>
    <row r="202" spans="1:9" x14ac:dyDescent="0.2">
      <c r="A202" s="30"/>
      <c r="B202" s="30"/>
      <c r="C202" s="29"/>
      <c r="D202" s="30"/>
      <c r="E202" s="29"/>
      <c r="F202" s="17" t="str">
        <f>HYPERLINK("https://efsa.onlinelibrary.wiley.com/doi/epdf/10.2903/j.efsa.2015.4287","2015;13(11)4287")</f>
        <v>2015;13(11)4287</v>
      </c>
      <c r="G202" s="29"/>
      <c r="H202" s="29"/>
      <c r="I202" s="29"/>
    </row>
    <row r="203" spans="1:9" x14ac:dyDescent="0.2">
      <c r="A203" s="30" t="s">
        <v>11</v>
      </c>
      <c r="B203" s="30" t="s">
        <v>455</v>
      </c>
      <c r="C203" s="29" t="s">
        <v>460</v>
      </c>
      <c r="D203" s="30" t="s">
        <v>461</v>
      </c>
      <c r="E203" s="29" t="s">
        <v>462</v>
      </c>
      <c r="F203" s="17" t="str">
        <f>HYPERLINK("http://www.efsa.europa.eu/en/efsajournal/doc/1466.pdf","2010;8(2):1466")</f>
        <v>2010;8(2):1466</v>
      </c>
      <c r="G203" s="29" t="s">
        <v>459</v>
      </c>
      <c r="H203" s="29" t="s">
        <v>16</v>
      </c>
      <c r="I203" s="29">
        <v>1417</v>
      </c>
    </row>
    <row r="204" spans="1:9" x14ac:dyDescent="0.2">
      <c r="A204" s="30"/>
      <c r="B204" s="30"/>
      <c r="C204" s="29"/>
      <c r="D204" s="30"/>
      <c r="E204" s="29"/>
      <c r="F204" s="17" t="str">
        <f>HYPERLINK("https://efsa.onlinelibrary.wiley.com/doi/epdf/10.2903/j.efsa.2015.4287","2015;13(11)4287")</f>
        <v>2015;13(11)4287</v>
      </c>
      <c r="G204" s="29"/>
      <c r="H204" s="29"/>
      <c r="I204" s="29"/>
    </row>
    <row r="205" spans="1:9" x14ac:dyDescent="0.2">
      <c r="A205" s="30" t="s">
        <v>11</v>
      </c>
      <c r="B205" s="30" t="s">
        <v>463</v>
      </c>
      <c r="C205" s="29" t="s">
        <v>464</v>
      </c>
      <c r="D205" s="30" t="s">
        <v>465</v>
      </c>
      <c r="E205" s="29" t="s">
        <v>201</v>
      </c>
      <c r="F205" s="17" t="str">
        <f>HYPERLINK("http://www.efsa.europa.eu/en/efsajournal/doc/1271.pdf","2009;7(9):1271")</f>
        <v>2009;7(9):1271</v>
      </c>
      <c r="G205" s="32" t="str">
        <f>HYPERLINK("http://eur-lex.europa.eu/LexUriServ/LexUriServ.do?uri=CELEX:32012R0432:EN:NOT","Commission Regulation (EU) 432/2012 of 16/05/2012")</f>
        <v>Commission Regulation (EU) 432/2012 of 16/05/2012</v>
      </c>
      <c r="H205" s="29" t="s">
        <v>16</v>
      </c>
      <c r="I205" s="29" t="s">
        <v>466</v>
      </c>
    </row>
    <row r="206" spans="1:9" x14ac:dyDescent="0.2">
      <c r="A206" s="30"/>
      <c r="B206" s="30"/>
      <c r="C206" s="29"/>
      <c r="D206" s="30"/>
      <c r="E206" s="29"/>
      <c r="F206" s="17" t="str">
        <f>HYPERLINK("http://www.efsa.europa.eu/en/efsajournal/doc/2072.pdf","2011;9(4):2072")</f>
        <v>2011;9(4):2072</v>
      </c>
      <c r="G206" s="32"/>
      <c r="H206" s="29"/>
      <c r="I206" s="29"/>
    </row>
    <row r="207" spans="1:9" x14ac:dyDescent="0.2">
      <c r="A207" s="30"/>
      <c r="B207" s="30"/>
      <c r="C207" s="29"/>
      <c r="D207" s="30"/>
      <c r="E207" s="29"/>
      <c r="F207" s="17" t="str">
        <f>HYPERLINK("http://www.efsa.europa.eu/en/efsajournal/doc/2266.pdf","2011;9(6):2266")</f>
        <v>2011;9(6):2266</v>
      </c>
      <c r="G207" s="32"/>
      <c r="H207" s="29"/>
      <c r="I207" s="29"/>
    </row>
    <row r="208" spans="1:9" x14ac:dyDescent="0.2">
      <c r="A208" s="30" t="s">
        <v>11</v>
      </c>
      <c r="B208" s="30" t="s">
        <v>463</v>
      </c>
      <c r="C208" s="29" t="s">
        <v>467</v>
      </c>
      <c r="D208" s="30" t="s">
        <v>465</v>
      </c>
      <c r="E208" s="29" t="s">
        <v>468</v>
      </c>
      <c r="F208" s="17" t="str">
        <f>HYPERLINK("http://www.efsa.europa.eu/en/efsajournal/doc/1271.pdf","2009;7(9):1271")</f>
        <v>2009;7(9):1271</v>
      </c>
      <c r="G208" s="32" t="str">
        <f>HYPERLINK("http://eur-lex.europa.eu/LexUriServ/LexUriServ.do?uri=CELEX:32012R0432:EN:NOT","Commission Regulation (EU) 432/2012 of 16/05/2012")</f>
        <v>Commission Regulation (EU) 432/2012 of 16/05/2012</v>
      </c>
      <c r="H208" s="29" t="s">
        <v>16</v>
      </c>
      <c r="I208" s="29" t="s">
        <v>469</v>
      </c>
    </row>
    <row r="209" spans="1:9" x14ac:dyDescent="0.2">
      <c r="A209" s="30"/>
      <c r="B209" s="30"/>
      <c r="C209" s="29"/>
      <c r="D209" s="30"/>
      <c r="E209" s="29"/>
      <c r="F209" s="17" t="str">
        <f>HYPERLINK("http://www.efsa.europa.eu/en/efsajournal/doc/2266.pdf","2011;9(6):2266")</f>
        <v>2011;9(6):2266</v>
      </c>
      <c r="G209" s="32"/>
      <c r="H209" s="29"/>
      <c r="I209" s="29"/>
    </row>
    <row r="210" spans="1:9" ht="105" x14ac:dyDescent="0.2">
      <c r="A210" s="14" t="s">
        <v>11</v>
      </c>
      <c r="B210" s="14" t="s">
        <v>463</v>
      </c>
      <c r="C210" s="15" t="s">
        <v>470</v>
      </c>
      <c r="D210" s="14" t="s">
        <v>471</v>
      </c>
      <c r="E210" s="15" t="s">
        <v>472</v>
      </c>
      <c r="F210" s="17" t="str">
        <f>HYPERLINK("http://www.efsa.europa.eu/en/efsajournal/doc/1271.pdf","2009;7(9):1271")</f>
        <v>2009;7(9):1271</v>
      </c>
      <c r="G210" s="17" t="str">
        <f t="shared" ref="G210:G217" si="7">HYPERLINK("http://eur-lex.europa.eu/LexUriServ/LexUriServ.do?uri=CELEX:32012R0432:EN:NOT","Commission Regulation (EU) 432/2012 of 16/05/2012")</f>
        <v>Commission Regulation (EU) 432/2012 of 16/05/2012</v>
      </c>
      <c r="H210" s="15" t="s">
        <v>16</v>
      </c>
      <c r="I210" s="15">
        <v>1240</v>
      </c>
    </row>
    <row r="211" spans="1:9" ht="135" x14ac:dyDescent="0.2">
      <c r="A211" s="14" t="s">
        <v>11</v>
      </c>
      <c r="B211" s="14" t="s">
        <v>473</v>
      </c>
      <c r="C211" s="15" t="s">
        <v>474</v>
      </c>
      <c r="D211" s="14" t="s">
        <v>475</v>
      </c>
      <c r="E211" s="15" t="s">
        <v>468</v>
      </c>
      <c r="F211" s="17" t="str">
        <f>HYPERLINK("http://www.efsa.europa.eu/en/efsajournal/doc/2071.pdf","2011;9(4):2071")</f>
        <v>2011;9(4):2071</v>
      </c>
      <c r="G211" s="17" t="str">
        <f t="shared" si="7"/>
        <v>Commission Regulation (EU) 432/2012 of 16/05/2012</v>
      </c>
      <c r="H211" s="15" t="s">
        <v>16</v>
      </c>
      <c r="I211" s="15">
        <v>1153</v>
      </c>
    </row>
    <row r="212" spans="1:9" ht="90" x14ac:dyDescent="0.2">
      <c r="A212" s="14" t="s">
        <v>11</v>
      </c>
      <c r="B212" s="14" t="s">
        <v>476</v>
      </c>
      <c r="C212" s="15" t="s">
        <v>477</v>
      </c>
      <c r="D212" s="14" t="s">
        <v>478</v>
      </c>
      <c r="E212" s="15" t="s">
        <v>37</v>
      </c>
      <c r="F212" s="17" t="str">
        <f>HYPERLINK("http://www.efsa.europa.eu/en/efsajournal/doc/1222.pdf","2009;7(9):1222")</f>
        <v>2009;7(9):1222</v>
      </c>
      <c r="G212" s="17" t="str">
        <f t="shared" si="7"/>
        <v>Commission Regulation (EU) 432/2012 of 16/05/2012</v>
      </c>
      <c r="H212" s="15" t="s">
        <v>16</v>
      </c>
      <c r="I212" s="15" t="s">
        <v>479</v>
      </c>
    </row>
    <row r="213" spans="1:9" ht="90" x14ac:dyDescent="0.2">
      <c r="A213" s="14" t="s">
        <v>11</v>
      </c>
      <c r="B213" s="14" t="s">
        <v>476</v>
      </c>
      <c r="C213" s="15" t="s">
        <v>480</v>
      </c>
      <c r="D213" s="14" t="s">
        <v>478</v>
      </c>
      <c r="E213" s="15" t="s">
        <v>40</v>
      </c>
      <c r="F213" s="17" t="str">
        <f>HYPERLINK("http://www.efsa.europa.eu/en/efsajournal/doc/1222.pdf","2009;7(9):1222")</f>
        <v>2009;7(9):1222</v>
      </c>
      <c r="G213" s="17" t="str">
        <f t="shared" si="7"/>
        <v>Commission Regulation (EU) 432/2012 of 16/05/2012</v>
      </c>
      <c r="H213" s="15" t="s">
        <v>16</v>
      </c>
      <c r="I213" s="15" t="s">
        <v>481</v>
      </c>
    </row>
    <row r="214" spans="1:9" ht="90" x14ac:dyDescent="0.2">
      <c r="A214" s="14" t="s">
        <v>11</v>
      </c>
      <c r="B214" s="14" t="s">
        <v>476</v>
      </c>
      <c r="C214" s="15" t="s">
        <v>482</v>
      </c>
      <c r="D214" s="14" t="s">
        <v>478</v>
      </c>
      <c r="E214" s="15" t="s">
        <v>45</v>
      </c>
      <c r="F214" s="17" t="str">
        <f>HYPERLINK("http://www.efsa.europa.eu/en/efsajournal/doc/1755.pdf","2010;8(10):1755")</f>
        <v>2010;8(10):1755</v>
      </c>
      <c r="G214" s="17" t="str">
        <f t="shared" si="7"/>
        <v>Commission Regulation (EU) 432/2012 of 16/05/2012</v>
      </c>
      <c r="H214" s="15" t="s">
        <v>16</v>
      </c>
      <c r="I214" s="15">
        <v>205</v>
      </c>
    </row>
    <row r="215" spans="1:9" ht="90" x14ac:dyDescent="0.2">
      <c r="A215" s="14" t="s">
        <v>11</v>
      </c>
      <c r="B215" s="14" t="s">
        <v>476</v>
      </c>
      <c r="C215" s="15" t="s">
        <v>483</v>
      </c>
      <c r="D215" s="14" t="s">
        <v>478</v>
      </c>
      <c r="E215" s="15" t="s">
        <v>484</v>
      </c>
      <c r="F215" s="17" t="str">
        <f>HYPERLINK("http://www.efsa.europa.eu/en/efsajournal/doc/1222.pdf","2009;7(9):1222")</f>
        <v>2009;7(9):1222</v>
      </c>
      <c r="G215" s="17" t="str">
        <f t="shared" si="7"/>
        <v>Commission Regulation (EU) 432/2012 of 16/05/2012</v>
      </c>
      <c r="H215" s="15" t="s">
        <v>16</v>
      </c>
      <c r="I215" s="15">
        <v>20</v>
      </c>
    </row>
    <row r="216" spans="1:9" ht="90" x14ac:dyDescent="0.2">
      <c r="A216" s="14" t="s">
        <v>11</v>
      </c>
      <c r="B216" s="14" t="s">
        <v>485</v>
      </c>
      <c r="C216" s="15" t="s">
        <v>486</v>
      </c>
      <c r="D216" s="14" t="s">
        <v>487</v>
      </c>
      <c r="E216" s="15" t="s">
        <v>488</v>
      </c>
      <c r="F216" s="17" t="str">
        <f>HYPERLINK("http://www.efsa.europa.eu/en/efsajournal/doc/1221.pdf","2009;7(9):1221")</f>
        <v>2009;7(9):1221</v>
      </c>
      <c r="G216" s="17" t="str">
        <f t="shared" si="7"/>
        <v>Commission Regulation (EU) 432/2012 of 16/05/2012</v>
      </c>
      <c r="H216" s="15" t="s">
        <v>16</v>
      </c>
      <c r="I216" s="15">
        <v>206</v>
      </c>
    </row>
    <row r="217" spans="1:9" x14ac:dyDescent="0.2">
      <c r="A217" s="30" t="s">
        <v>11</v>
      </c>
      <c r="B217" s="30" t="s">
        <v>485</v>
      </c>
      <c r="C217" s="29" t="s">
        <v>489</v>
      </c>
      <c r="D217" s="30" t="s">
        <v>487</v>
      </c>
      <c r="E217" s="29" t="s">
        <v>50</v>
      </c>
      <c r="F217" s="17" t="str">
        <f>HYPERLINK("http://www.efsa.europa.eu/en/efsajournal/doc/1221.pdf","2009;7(9):1221")</f>
        <v>2009;7(9):1221</v>
      </c>
      <c r="G217" s="32" t="str">
        <f t="shared" si="7"/>
        <v>Commission Regulation (EU) 432/2012 of 16/05/2012</v>
      </c>
      <c r="H217" s="29" t="s">
        <v>16</v>
      </c>
      <c r="I217" s="29" t="s">
        <v>490</v>
      </c>
    </row>
    <row r="218" spans="1:9" x14ac:dyDescent="0.2">
      <c r="A218" s="30"/>
      <c r="B218" s="30"/>
      <c r="C218" s="29"/>
      <c r="D218" s="30"/>
      <c r="E218" s="29"/>
      <c r="F218" s="17" t="str">
        <f>HYPERLINK("http://www.efsa.europa.eu/en/efsajournal/doc/1754.pdf","2010;8(10):1754")</f>
        <v>2010;8(10):1754</v>
      </c>
      <c r="G218" s="32"/>
      <c r="H218" s="29"/>
      <c r="I218" s="29"/>
    </row>
    <row r="219" spans="1:9" x14ac:dyDescent="0.2">
      <c r="A219" s="30" t="s">
        <v>11</v>
      </c>
      <c r="B219" s="30" t="s">
        <v>485</v>
      </c>
      <c r="C219" s="29" t="s">
        <v>491</v>
      </c>
      <c r="D219" s="30" t="s">
        <v>487</v>
      </c>
      <c r="E219" s="29" t="s">
        <v>50</v>
      </c>
      <c r="F219" s="17" t="str">
        <f>HYPERLINK("http://www.efsa.europa.eu/en/efsajournal/doc/1221.pdf","2009;7(9):1221")</f>
        <v>2009;7(9):1221</v>
      </c>
      <c r="G219" s="32" t="str">
        <f>HYPERLINK("http://eur-lex.europa.eu/LexUriServ/LexUriServ.do?uri=CELEX:32012R0432:EN:NOT","Commission Regulation (EU) 432/2012 of 16/05/2012")</f>
        <v>Commission Regulation (EU) 432/2012 of 16/05/2012</v>
      </c>
      <c r="H219" s="29" t="s">
        <v>16</v>
      </c>
      <c r="I219" s="29" t="s">
        <v>492</v>
      </c>
    </row>
    <row r="220" spans="1:9" x14ac:dyDescent="0.2">
      <c r="A220" s="30"/>
      <c r="B220" s="30"/>
      <c r="C220" s="29"/>
      <c r="D220" s="30"/>
      <c r="E220" s="29"/>
      <c r="F220" s="17" t="str">
        <f>HYPERLINK("http://www.efsa.europa.eu/en/efsajournal/doc/1754.pdf","2010;8(10):1754")</f>
        <v>2010;8(10):1754</v>
      </c>
      <c r="G220" s="32"/>
      <c r="H220" s="29"/>
      <c r="I220" s="29"/>
    </row>
    <row r="221" spans="1:9" x14ac:dyDescent="0.2">
      <c r="A221" s="30" t="s">
        <v>11</v>
      </c>
      <c r="B221" s="30" t="s">
        <v>485</v>
      </c>
      <c r="C221" s="29" t="s">
        <v>493</v>
      </c>
      <c r="D221" s="30" t="s">
        <v>487</v>
      </c>
      <c r="E221" s="29" t="s">
        <v>187</v>
      </c>
      <c r="F221" s="17" t="str">
        <f>HYPERLINK("http://www.efsa.europa.eu/en/efsajournal/doc/1221.pdf","2009;7(9):1221")</f>
        <v>2009;7(9):1221</v>
      </c>
      <c r="G221" s="32" t="str">
        <f>HYPERLINK("http://eur-lex.europa.eu/LexUriServ/LexUriServ.do?uri=CELEX:32012R0432:EN:NOT","Commission Regulation (EU) 432/2012 of 16/05/2012")</f>
        <v>Commission Regulation (EU) 432/2012 of 16/05/2012</v>
      </c>
      <c r="H221" s="29" t="s">
        <v>16</v>
      </c>
      <c r="I221" s="29" t="s">
        <v>494</v>
      </c>
    </row>
    <row r="222" spans="1:9" x14ac:dyDescent="0.2">
      <c r="A222" s="30"/>
      <c r="B222" s="30"/>
      <c r="C222" s="29"/>
      <c r="D222" s="30"/>
      <c r="E222" s="29"/>
      <c r="F222" s="17" t="str">
        <f>HYPERLINK("http://www.efsa.europa.eu/en/efsajournal/doc/1754.pdf","2010;8(10):1754")</f>
        <v>2010;8(10):1754</v>
      </c>
      <c r="G222" s="32"/>
      <c r="H222" s="29"/>
      <c r="I222" s="29"/>
    </row>
    <row r="223" spans="1:9" x14ac:dyDescent="0.2">
      <c r="A223" s="30" t="s">
        <v>11</v>
      </c>
      <c r="B223" s="30" t="s">
        <v>485</v>
      </c>
      <c r="C223" s="29" t="s">
        <v>495</v>
      </c>
      <c r="D223" s="30" t="s">
        <v>487</v>
      </c>
      <c r="E223" s="29" t="s">
        <v>448</v>
      </c>
      <c r="F223" s="17" t="str">
        <f>HYPERLINK("http://www.efsa.europa.eu/en/efsajournal/doc/1221.pdf","2009;7(9):1221")</f>
        <v>2009;7(9):1221</v>
      </c>
      <c r="G223" s="32" t="str">
        <f>HYPERLINK("http://eur-lex.europa.eu/LexUriServ/LexUriServ.do?uri=CELEX:32012R0432:EN:NOT","Commission Regulation (EU) 432/2012 of 16/05/2012")</f>
        <v>Commission Regulation (EU) 432/2012 of 16/05/2012</v>
      </c>
      <c r="H223" s="29" t="s">
        <v>16</v>
      </c>
      <c r="I223" s="29" t="s">
        <v>496</v>
      </c>
    </row>
    <row r="224" spans="1:9" x14ac:dyDescent="0.2">
      <c r="A224" s="30"/>
      <c r="B224" s="30"/>
      <c r="C224" s="29"/>
      <c r="D224" s="30"/>
      <c r="E224" s="29"/>
      <c r="F224" s="17" t="str">
        <f>HYPERLINK("http://www.efsa.europa.eu/en/efsajournal/doc/2021.pdf","2011;9(4):2021")</f>
        <v>2011;9(4):2021</v>
      </c>
      <c r="G224" s="32"/>
      <c r="H224" s="29"/>
      <c r="I224" s="29"/>
    </row>
    <row r="225" spans="1:9" ht="90" x14ac:dyDescent="0.2">
      <c r="A225" s="14" t="s">
        <v>11</v>
      </c>
      <c r="B225" s="14" t="s">
        <v>485</v>
      </c>
      <c r="C225" s="15" t="s">
        <v>497</v>
      </c>
      <c r="D225" s="14" t="s">
        <v>487</v>
      </c>
      <c r="E225" s="15" t="s">
        <v>498</v>
      </c>
      <c r="F225" s="17" t="str">
        <f>HYPERLINK("http://www.efsa.europa.eu/en/efsajournal/doc/1221.pdf","2009;7(9):1221")</f>
        <v>2009;7(9):1221</v>
      </c>
      <c r="G225" s="17" t="str">
        <f t="shared" ref="G225:G233" si="8">HYPERLINK("http://eur-lex.europa.eu/LexUriServ/LexUriServ.do?uri=CELEX:32012R0432:EN:NOT","Commission Regulation (EU) 432/2012 of 16/05/2012")</f>
        <v>Commission Regulation (EU) 432/2012 of 16/05/2012</v>
      </c>
      <c r="H225" s="15" t="s">
        <v>16</v>
      </c>
      <c r="I225" s="15">
        <v>14</v>
      </c>
    </row>
    <row r="226" spans="1:9" ht="90" x14ac:dyDescent="0.2">
      <c r="A226" s="14" t="s">
        <v>11</v>
      </c>
      <c r="B226" s="14" t="s">
        <v>499</v>
      </c>
      <c r="C226" s="15" t="s">
        <v>500</v>
      </c>
      <c r="D226" s="14" t="s">
        <v>501</v>
      </c>
      <c r="E226" s="15" t="s">
        <v>37</v>
      </c>
      <c r="F226" s="17" t="str">
        <f>HYPERLINK("http://www.efsa.europa.eu/en/efsajournal/doc/1223.pdf","2009;7(9):1223")</f>
        <v>2009;7(9):1223</v>
      </c>
      <c r="G226" s="17" t="str">
        <f t="shared" si="8"/>
        <v>Commission Regulation (EU) 432/2012 of 16/05/2012</v>
      </c>
      <c r="H226" s="15" t="s">
        <v>16</v>
      </c>
      <c r="I226" s="15" t="s">
        <v>502</v>
      </c>
    </row>
    <row r="227" spans="1:9" ht="90" x14ac:dyDescent="0.2">
      <c r="A227" s="14" t="s">
        <v>11</v>
      </c>
      <c r="B227" s="14" t="s">
        <v>499</v>
      </c>
      <c r="C227" s="15" t="s">
        <v>503</v>
      </c>
      <c r="D227" s="14" t="s">
        <v>501</v>
      </c>
      <c r="E227" s="15" t="s">
        <v>504</v>
      </c>
      <c r="F227" s="17" t="str">
        <f>HYPERLINK("http://www.efsa.europa.eu/en/scdocs/doc/1756.pdf","2010;8(10):4114")</f>
        <v>2010;8(10):4114</v>
      </c>
      <c r="G227" s="17" t="str">
        <f t="shared" si="8"/>
        <v>Commission Regulation (EU) 432/2012 of 16/05/2012</v>
      </c>
      <c r="H227" s="15" t="s">
        <v>16</v>
      </c>
      <c r="I227" s="15" t="s">
        <v>505</v>
      </c>
    </row>
    <row r="228" spans="1:9" ht="90" x14ac:dyDescent="0.2">
      <c r="A228" s="14" t="s">
        <v>11</v>
      </c>
      <c r="B228" s="14" t="s">
        <v>499</v>
      </c>
      <c r="C228" s="15" t="s">
        <v>506</v>
      </c>
      <c r="D228" s="14" t="s">
        <v>501</v>
      </c>
      <c r="E228" s="15" t="s">
        <v>33</v>
      </c>
      <c r="F228" s="17" t="str">
        <f>HYPERLINK("http://www.efsa.europa.eu/en/scdocs/doc/1756.pdf","2010;8(10):4114")</f>
        <v>2010;8(10):4114</v>
      </c>
      <c r="G228" s="17" t="str">
        <f t="shared" si="8"/>
        <v>Commission Regulation (EU) 432/2012 of 16/05/2012</v>
      </c>
      <c r="H228" s="15" t="s">
        <v>16</v>
      </c>
      <c r="I228" s="15" t="s">
        <v>507</v>
      </c>
    </row>
    <row r="229" spans="1:9" ht="90" x14ac:dyDescent="0.2">
      <c r="A229" s="14" t="s">
        <v>11</v>
      </c>
      <c r="B229" s="14" t="s">
        <v>499</v>
      </c>
      <c r="C229" s="15" t="s">
        <v>508</v>
      </c>
      <c r="D229" s="14" t="s">
        <v>501</v>
      </c>
      <c r="E229" s="15" t="s">
        <v>504</v>
      </c>
      <c r="F229" s="17" t="str">
        <f>HYPERLINK("http://www.efsa.europa.eu/en/scdocs/doc/1756.pdf","2010;8(10):4114")</f>
        <v>2010;8(10):4114</v>
      </c>
      <c r="G229" s="17" t="str">
        <f t="shared" si="8"/>
        <v>Commission Regulation (EU) 432/2012 of 16/05/2012</v>
      </c>
      <c r="H229" s="15" t="s">
        <v>16</v>
      </c>
      <c r="I229" s="15" t="s">
        <v>505</v>
      </c>
    </row>
    <row r="230" spans="1:9" ht="90" x14ac:dyDescent="0.2">
      <c r="A230" s="14" t="s">
        <v>11</v>
      </c>
      <c r="B230" s="14" t="s">
        <v>499</v>
      </c>
      <c r="C230" s="15" t="s">
        <v>509</v>
      </c>
      <c r="D230" s="14" t="s">
        <v>501</v>
      </c>
      <c r="E230" s="15" t="s">
        <v>510</v>
      </c>
      <c r="F230" s="17" t="str">
        <f>HYPERLINK("http://www.efsa.europa.eu/en/efsajournal/doc/1223.pdf","2009;7(9):1223")</f>
        <v>2009;7(9):1223</v>
      </c>
      <c r="G230" s="17" t="str">
        <f t="shared" si="8"/>
        <v>Commission Regulation (EU) 432/2012 of 16/05/2012</v>
      </c>
      <c r="H230" s="15" t="s">
        <v>16</v>
      </c>
      <c r="I230" s="15" t="s">
        <v>511</v>
      </c>
    </row>
    <row r="231" spans="1:9" ht="90" x14ac:dyDescent="0.2">
      <c r="A231" s="14" t="s">
        <v>11</v>
      </c>
      <c r="B231" s="14" t="s">
        <v>499</v>
      </c>
      <c r="C231" s="15" t="s">
        <v>512</v>
      </c>
      <c r="D231" s="14" t="s">
        <v>501</v>
      </c>
      <c r="E231" s="15" t="s">
        <v>218</v>
      </c>
      <c r="F231" s="17" t="str">
        <f>HYPERLINK("http://www.efsa.europa.eu/en/efsajournal/doc/1223.pdf","2009;7(9):1223")</f>
        <v>2009;7(9):1223</v>
      </c>
      <c r="G231" s="17" t="str">
        <f t="shared" si="8"/>
        <v>Commission Regulation (EU) 432/2012 of 16/05/2012</v>
      </c>
      <c r="H231" s="15" t="s">
        <v>16</v>
      </c>
      <c r="I231" s="15">
        <v>107</v>
      </c>
    </row>
    <row r="232" spans="1:9" ht="90" x14ac:dyDescent="0.2">
      <c r="A232" s="14" t="s">
        <v>11</v>
      </c>
      <c r="B232" s="14" t="s">
        <v>499</v>
      </c>
      <c r="C232" s="15" t="s">
        <v>513</v>
      </c>
      <c r="D232" s="14" t="s">
        <v>501</v>
      </c>
      <c r="E232" s="15" t="s">
        <v>220</v>
      </c>
      <c r="F232" s="17" t="str">
        <f>HYPERLINK("http://www.efsa.europa.eu/en/scdocs/doc/1756.pdf","2010;8(10):4114")</f>
        <v>2010;8(10):4114</v>
      </c>
      <c r="G232" s="17" t="str">
        <f t="shared" si="8"/>
        <v>Commission Regulation (EU) 432/2012 of 16/05/2012</v>
      </c>
      <c r="H232" s="15" t="s">
        <v>16</v>
      </c>
      <c r="I232" s="15">
        <v>108</v>
      </c>
    </row>
    <row r="233" spans="1:9" x14ac:dyDescent="0.2">
      <c r="A233" s="30" t="s">
        <v>11</v>
      </c>
      <c r="B233" s="30" t="s">
        <v>499</v>
      </c>
      <c r="C233" s="29" t="s">
        <v>514</v>
      </c>
      <c r="D233" s="30" t="s">
        <v>501</v>
      </c>
      <c r="E233" s="29" t="s">
        <v>222</v>
      </c>
      <c r="F233" s="17" t="str">
        <f>HYPERLINK("http://www.efsa.europa.eu/en/efsajournal/doc/1223.pdf","2009;7(9):1223")</f>
        <v>2009;7(9):1223</v>
      </c>
      <c r="G233" s="32" t="str">
        <f t="shared" si="8"/>
        <v>Commission Regulation (EU) 432/2012 of 16/05/2012</v>
      </c>
      <c r="H233" s="29" t="s">
        <v>16</v>
      </c>
      <c r="I233" s="29" t="s">
        <v>515</v>
      </c>
    </row>
    <row r="234" spans="1:9" x14ac:dyDescent="0.2">
      <c r="A234" s="30"/>
      <c r="B234" s="30"/>
      <c r="C234" s="29"/>
      <c r="D234" s="30"/>
      <c r="E234" s="29"/>
      <c r="F234" s="17" t="str">
        <f>HYPERLINK("http://www.efsa.europa.eu/en/efsajournal/doc/1756.pdf","2010;8(10):1756")</f>
        <v>2010;8(10):1756</v>
      </c>
      <c r="G234" s="32"/>
      <c r="H234" s="29"/>
      <c r="I234" s="29"/>
    </row>
    <row r="235" spans="1:9" ht="90" x14ac:dyDescent="0.2">
      <c r="A235" s="14" t="s">
        <v>11</v>
      </c>
      <c r="B235" s="14" t="s">
        <v>516</v>
      </c>
      <c r="C235" s="15" t="s">
        <v>517</v>
      </c>
      <c r="D235" s="14" t="s">
        <v>518</v>
      </c>
      <c r="E235" s="15" t="s">
        <v>519</v>
      </c>
      <c r="F235" s="17" t="str">
        <f>HYPERLINK("http://www.efsa.europa.eu/en/efsajournal/doc/1759.pdf","2010;8(10):1759")</f>
        <v>2010;8(10):1759</v>
      </c>
      <c r="G235" s="17" t="str">
        <f t="shared" ref="G235:G252" si="9">HYPERLINK("http://eur-lex.europa.eu/LexUriServ/LexUriServ.do?uri=CELEX:32012R0432:EN:NOT","Commission Regulation (EU) 432/2012 of 16/05/2012")</f>
        <v>Commission Regulation (EU) 432/2012 of 16/05/2012</v>
      </c>
      <c r="H235" s="15" t="s">
        <v>16</v>
      </c>
      <c r="I235" s="15">
        <v>4283</v>
      </c>
    </row>
    <row r="236" spans="1:9" ht="90" x14ac:dyDescent="0.2">
      <c r="A236" s="14" t="s">
        <v>11</v>
      </c>
      <c r="B236" s="14" t="s">
        <v>516</v>
      </c>
      <c r="C236" s="15" t="s">
        <v>520</v>
      </c>
      <c r="D236" s="14" t="s">
        <v>518</v>
      </c>
      <c r="E236" s="15" t="s">
        <v>243</v>
      </c>
      <c r="F236" s="17" t="str">
        <f>HYPERLINK("http://www.efsa.europa.eu/en/efsajournal/doc/1759.pdf","2010;8(10):1759")</f>
        <v>2010;8(10):1759</v>
      </c>
      <c r="G236" s="17" t="str">
        <f t="shared" si="9"/>
        <v>Commission Regulation (EU) 432/2012 of 16/05/2012</v>
      </c>
      <c r="H236" s="15" t="s">
        <v>16</v>
      </c>
      <c r="I236" s="15" t="s">
        <v>521</v>
      </c>
    </row>
    <row r="237" spans="1:9" ht="90" x14ac:dyDescent="0.2">
      <c r="A237" s="14" t="s">
        <v>11</v>
      </c>
      <c r="B237" s="14" t="s">
        <v>516</v>
      </c>
      <c r="C237" s="15" t="s">
        <v>522</v>
      </c>
      <c r="D237" s="14" t="s">
        <v>518</v>
      </c>
      <c r="E237" s="15" t="s">
        <v>40</v>
      </c>
      <c r="F237" s="17" t="str">
        <f>HYPERLINK("http://www.efsa.europa.eu/en/efsajournal/doc/1225.pdf","2009;7(9):1225")</f>
        <v>2009;7(9):1225</v>
      </c>
      <c r="G237" s="17" t="str">
        <f t="shared" si="9"/>
        <v>Commission Regulation (EU) 432/2012 of 16/05/2012</v>
      </c>
      <c r="H237" s="15" t="s">
        <v>16</v>
      </c>
      <c r="I237" s="15">
        <v>66</v>
      </c>
    </row>
    <row r="238" spans="1:9" ht="90" x14ac:dyDescent="0.2">
      <c r="A238" s="14" t="s">
        <v>11</v>
      </c>
      <c r="B238" s="14" t="s">
        <v>516</v>
      </c>
      <c r="C238" s="15" t="s">
        <v>523</v>
      </c>
      <c r="D238" s="14" t="s">
        <v>518</v>
      </c>
      <c r="E238" s="15" t="s">
        <v>33</v>
      </c>
      <c r="F238" s="17" t="str">
        <f>HYPERLINK("http://www.efsa.europa.eu/en/efsajournal/doc/1759.pdf","2010;8(10):1759")</f>
        <v>2010;8(10):1759</v>
      </c>
      <c r="G238" s="17" t="str">
        <f t="shared" si="9"/>
        <v>Commission Regulation (EU) 432/2012 of 16/05/2012</v>
      </c>
      <c r="H238" s="15" t="s">
        <v>16</v>
      </c>
      <c r="I238" s="15" t="s">
        <v>524</v>
      </c>
    </row>
    <row r="239" spans="1:9" ht="90" x14ac:dyDescent="0.2">
      <c r="A239" s="14" t="s">
        <v>11</v>
      </c>
      <c r="B239" s="14" t="s">
        <v>516</v>
      </c>
      <c r="C239" s="15" t="s">
        <v>525</v>
      </c>
      <c r="D239" s="14" t="s">
        <v>518</v>
      </c>
      <c r="E239" s="15" t="s">
        <v>526</v>
      </c>
      <c r="F239" s="17" t="str">
        <f>HYPERLINK("http://www.efsa.europa.eu/en/efsajournal/doc/1225.pdf","2009;7(9):1225")</f>
        <v>2009;7(9):1225</v>
      </c>
      <c r="G239" s="17" t="str">
        <f t="shared" si="9"/>
        <v>Commission Regulation (EU) 432/2012 of 16/05/2012</v>
      </c>
      <c r="H239" s="15" t="s">
        <v>16</v>
      </c>
      <c r="I239" s="15" t="s">
        <v>527</v>
      </c>
    </row>
    <row r="240" spans="1:9" ht="90" x14ac:dyDescent="0.2">
      <c r="A240" s="14" t="s">
        <v>11</v>
      </c>
      <c r="B240" s="14" t="s">
        <v>516</v>
      </c>
      <c r="C240" s="15" t="s">
        <v>528</v>
      </c>
      <c r="D240" s="14" t="s">
        <v>518</v>
      </c>
      <c r="E240" s="15" t="s">
        <v>45</v>
      </c>
      <c r="F240" s="17" t="str">
        <f>HYPERLINK("http://www.efsa.europa.eu/en/efsajournal/doc/1759.pdf","2010;8(10):1759")</f>
        <v>2010;8(10):1759</v>
      </c>
      <c r="G240" s="17" t="str">
        <f t="shared" si="9"/>
        <v>Commission Regulation (EU) 432/2012 of 16/05/2012</v>
      </c>
      <c r="H240" s="15" t="s">
        <v>16</v>
      </c>
      <c r="I240" s="15">
        <v>77</v>
      </c>
    </row>
    <row r="241" spans="1:9" ht="90" x14ac:dyDescent="0.2">
      <c r="A241" s="14" t="s">
        <v>11</v>
      </c>
      <c r="B241" s="14" t="s">
        <v>516</v>
      </c>
      <c r="C241" s="15" t="s">
        <v>529</v>
      </c>
      <c r="D241" s="14" t="s">
        <v>518</v>
      </c>
      <c r="E241" s="15" t="s">
        <v>510</v>
      </c>
      <c r="F241" s="17" t="str">
        <f>HYPERLINK("http://www.efsa.europa.eu/en/efsajournal/doc/1225.pdf","2009;7(9):1225")</f>
        <v>2009;7(9):1225</v>
      </c>
      <c r="G241" s="17" t="str">
        <f t="shared" si="9"/>
        <v>Commission Regulation (EU) 432/2012 of 16/05/2012</v>
      </c>
      <c r="H241" s="15" t="s">
        <v>16</v>
      </c>
      <c r="I241" s="15" t="s">
        <v>530</v>
      </c>
    </row>
    <row r="242" spans="1:9" ht="90" x14ac:dyDescent="0.2">
      <c r="A242" s="14" t="s">
        <v>11</v>
      </c>
      <c r="B242" s="14" t="s">
        <v>516</v>
      </c>
      <c r="C242" s="15" t="s">
        <v>531</v>
      </c>
      <c r="D242" s="14" t="s">
        <v>518</v>
      </c>
      <c r="E242" s="15" t="s">
        <v>218</v>
      </c>
      <c r="F242" s="17" t="str">
        <f>HYPERLINK("http://www.efsa.europa.eu/en/efsajournal/doc/1225.pdf","2009;7(9):1225")</f>
        <v>2009;7(9):1225</v>
      </c>
      <c r="G242" s="17" t="str">
        <f t="shared" si="9"/>
        <v>Commission Regulation (EU) 432/2012 of 16/05/2012</v>
      </c>
      <c r="H242" s="15" t="s">
        <v>16</v>
      </c>
      <c r="I242" s="15">
        <v>68</v>
      </c>
    </row>
    <row r="243" spans="1:9" ht="90" x14ac:dyDescent="0.2">
      <c r="A243" s="14" t="s">
        <v>11</v>
      </c>
      <c r="B243" s="14" t="s">
        <v>516</v>
      </c>
      <c r="C243" s="15" t="s">
        <v>532</v>
      </c>
      <c r="D243" s="14" t="s">
        <v>518</v>
      </c>
      <c r="E243" s="15" t="s">
        <v>220</v>
      </c>
      <c r="F243" s="17" t="str">
        <f>HYPERLINK("http://www.efsa.europa.eu/en/efsajournal/doc/1759.pdf","2010;8(10):1759")</f>
        <v>2010;8(10):1759</v>
      </c>
      <c r="G243" s="17" t="str">
        <f t="shared" si="9"/>
        <v>Commission Regulation (EU) 432/2012 of 16/05/2012</v>
      </c>
      <c r="H243" s="15" t="s">
        <v>16</v>
      </c>
      <c r="I243" s="15">
        <v>78</v>
      </c>
    </row>
    <row r="244" spans="1:9" ht="90" x14ac:dyDescent="0.2">
      <c r="A244" s="14" t="s">
        <v>11</v>
      </c>
      <c r="B244" s="14" t="s">
        <v>516</v>
      </c>
      <c r="C244" s="15" t="s">
        <v>533</v>
      </c>
      <c r="D244" s="14" t="s">
        <v>518</v>
      </c>
      <c r="E244" s="15" t="s">
        <v>534</v>
      </c>
      <c r="F244" s="17" t="str">
        <f>HYPERLINK("http://www.efsa.europa.eu/en/efsajournal/doc/1225.pdf","2009;7(9):1225")</f>
        <v>2009;7(9):1225</v>
      </c>
      <c r="G244" s="17" t="str">
        <f t="shared" si="9"/>
        <v>Commission Regulation (EU) 432/2012 of 16/05/2012</v>
      </c>
      <c r="H244" s="15" t="s">
        <v>16</v>
      </c>
      <c r="I244" s="15">
        <v>69</v>
      </c>
    </row>
    <row r="245" spans="1:9" ht="105" x14ac:dyDescent="0.2">
      <c r="A245" s="14" t="s">
        <v>11</v>
      </c>
      <c r="B245" s="14" t="s">
        <v>535</v>
      </c>
      <c r="C245" s="15" t="s">
        <v>536</v>
      </c>
      <c r="D245" s="14" t="s">
        <v>537</v>
      </c>
      <c r="E245" s="15" t="s">
        <v>538</v>
      </c>
      <c r="F245" s="17" t="str">
        <f t="shared" ref="F245:F252" si="10">HYPERLINK("http://www.efsa.europa.eu/en/efsajournal/doc/1226.pdf","2009;7(9):1226")</f>
        <v>2009;7(9):1226</v>
      </c>
      <c r="G245" s="17" t="str">
        <f t="shared" si="9"/>
        <v>Commission Regulation (EU) 432/2012 of 16/05/2012</v>
      </c>
      <c r="H245" s="15" t="s">
        <v>16</v>
      </c>
      <c r="I245" s="15">
        <v>144</v>
      </c>
    </row>
    <row r="246" spans="1:9" ht="90" x14ac:dyDescent="0.2">
      <c r="A246" s="14" t="s">
        <v>11</v>
      </c>
      <c r="B246" s="14" t="s">
        <v>535</v>
      </c>
      <c r="C246" s="15" t="s">
        <v>539</v>
      </c>
      <c r="D246" s="14" t="s">
        <v>540</v>
      </c>
      <c r="E246" s="15" t="s">
        <v>541</v>
      </c>
      <c r="F246" s="17" t="str">
        <f t="shared" si="10"/>
        <v>2009;7(9):1226</v>
      </c>
      <c r="G246" s="17" t="str">
        <f t="shared" si="9"/>
        <v>Commission Regulation (EU) 432/2012 of 16/05/2012</v>
      </c>
      <c r="H246" s="15" t="s">
        <v>16</v>
      </c>
      <c r="I246" s="15" t="s">
        <v>542</v>
      </c>
    </row>
    <row r="247" spans="1:9" ht="90" x14ac:dyDescent="0.2">
      <c r="A247" s="14" t="s">
        <v>11</v>
      </c>
      <c r="B247" s="14" t="s">
        <v>535</v>
      </c>
      <c r="C247" s="15" t="s">
        <v>543</v>
      </c>
      <c r="D247" s="14" t="s">
        <v>540</v>
      </c>
      <c r="E247" s="15" t="s">
        <v>541</v>
      </c>
      <c r="F247" s="17" t="str">
        <f t="shared" si="10"/>
        <v>2009;7(9):1226</v>
      </c>
      <c r="G247" s="17" t="str">
        <f t="shared" si="9"/>
        <v>Commission Regulation (EU) 432/2012 of 16/05/2012</v>
      </c>
      <c r="H247" s="15" t="s">
        <v>16</v>
      </c>
      <c r="I247" s="15" t="s">
        <v>544</v>
      </c>
    </row>
    <row r="248" spans="1:9" ht="90" x14ac:dyDescent="0.2">
      <c r="A248" s="14" t="s">
        <v>11</v>
      </c>
      <c r="B248" s="14" t="s">
        <v>535</v>
      </c>
      <c r="C248" s="15" t="s">
        <v>545</v>
      </c>
      <c r="D248" s="14" t="s">
        <v>540</v>
      </c>
      <c r="E248" s="15" t="s">
        <v>541</v>
      </c>
      <c r="F248" s="17" t="str">
        <f t="shared" si="10"/>
        <v>2009;7(9):1226</v>
      </c>
      <c r="G248" s="17" t="str">
        <f t="shared" si="9"/>
        <v>Commission Regulation (EU) 432/2012 of 16/05/2012</v>
      </c>
      <c r="H248" s="15" t="s">
        <v>16</v>
      </c>
      <c r="I248" s="15" t="s">
        <v>544</v>
      </c>
    </row>
    <row r="249" spans="1:9" ht="90" x14ac:dyDescent="0.2">
      <c r="A249" s="14" t="s">
        <v>11</v>
      </c>
      <c r="B249" s="14" t="s">
        <v>535</v>
      </c>
      <c r="C249" s="15" t="s">
        <v>546</v>
      </c>
      <c r="D249" s="14" t="s">
        <v>540</v>
      </c>
      <c r="E249" s="15" t="s">
        <v>541</v>
      </c>
      <c r="F249" s="17" t="str">
        <f t="shared" si="10"/>
        <v>2009;7(9):1226</v>
      </c>
      <c r="G249" s="17" t="str">
        <f t="shared" si="9"/>
        <v>Commission Regulation (EU) 432/2012 of 16/05/2012</v>
      </c>
      <c r="H249" s="15" t="s">
        <v>16</v>
      </c>
      <c r="I249" s="15" t="s">
        <v>547</v>
      </c>
    </row>
    <row r="250" spans="1:9" ht="90" x14ac:dyDescent="0.2">
      <c r="A250" s="14" t="s">
        <v>11</v>
      </c>
      <c r="B250" s="14" t="s">
        <v>535</v>
      </c>
      <c r="C250" s="15" t="s">
        <v>548</v>
      </c>
      <c r="D250" s="14" t="s">
        <v>540</v>
      </c>
      <c r="E250" s="15" t="s">
        <v>541</v>
      </c>
      <c r="F250" s="17" t="str">
        <f t="shared" si="10"/>
        <v>2009;7(9):1226</v>
      </c>
      <c r="G250" s="17" t="str">
        <f t="shared" si="9"/>
        <v>Commission Regulation (EU) 432/2012 of 16/05/2012</v>
      </c>
      <c r="H250" s="15" t="s">
        <v>16</v>
      </c>
      <c r="I250" s="15" t="s">
        <v>549</v>
      </c>
    </row>
    <row r="251" spans="1:9" ht="90" x14ac:dyDescent="0.2">
      <c r="A251" s="14" t="s">
        <v>11</v>
      </c>
      <c r="B251" s="14" t="s">
        <v>535</v>
      </c>
      <c r="C251" s="15" t="s">
        <v>550</v>
      </c>
      <c r="D251" s="14" t="s">
        <v>540</v>
      </c>
      <c r="E251" s="15" t="s">
        <v>541</v>
      </c>
      <c r="F251" s="17" t="str">
        <f t="shared" si="10"/>
        <v>2009;7(9):1226</v>
      </c>
      <c r="G251" s="17" t="str">
        <f t="shared" si="9"/>
        <v>Commission Regulation (EU) 432/2012 of 16/05/2012</v>
      </c>
      <c r="H251" s="15" t="s">
        <v>16</v>
      </c>
      <c r="I251" s="15" t="s">
        <v>544</v>
      </c>
    </row>
    <row r="252" spans="1:9" x14ac:dyDescent="0.2">
      <c r="A252" s="30" t="s">
        <v>11</v>
      </c>
      <c r="B252" s="30" t="s">
        <v>535</v>
      </c>
      <c r="C252" s="29" t="s">
        <v>551</v>
      </c>
      <c r="D252" s="30" t="s">
        <v>540</v>
      </c>
      <c r="E252" s="29" t="s">
        <v>243</v>
      </c>
      <c r="F252" s="17" t="str">
        <f t="shared" si="10"/>
        <v>2009;7(9):1226</v>
      </c>
      <c r="G252" s="32" t="str">
        <f t="shared" si="9"/>
        <v>Commission Regulation (EU) 432/2012 of 16/05/2012</v>
      </c>
      <c r="H252" s="29" t="s">
        <v>16</v>
      </c>
      <c r="I252" s="29" t="s">
        <v>552</v>
      </c>
    </row>
    <row r="253" spans="1:9" x14ac:dyDescent="0.2">
      <c r="A253" s="30"/>
      <c r="B253" s="30"/>
      <c r="C253" s="29"/>
      <c r="D253" s="30"/>
      <c r="E253" s="29"/>
      <c r="F253" s="17" t="str">
        <f>HYPERLINK("http://www.efsa.europa.eu/en/efsajournal/doc/1815.pdf","2010;8(10):1815")</f>
        <v>2010;8(10):1815</v>
      </c>
      <c r="G253" s="32"/>
      <c r="H253" s="29"/>
      <c r="I253" s="29"/>
    </row>
    <row r="254" spans="1:9" ht="90" x14ac:dyDescent="0.2">
      <c r="A254" s="14" t="s">
        <v>11</v>
      </c>
      <c r="B254" s="14" t="s">
        <v>535</v>
      </c>
      <c r="C254" s="15" t="s">
        <v>553</v>
      </c>
      <c r="D254" s="14" t="s">
        <v>540</v>
      </c>
      <c r="E254" s="15" t="s">
        <v>40</v>
      </c>
      <c r="F254" s="17" t="str">
        <f>HYPERLINK("http://www.efsa.europa.eu/en/efsajournal/doc/1226.pdf","2009;7(9):1226")</f>
        <v>2009;7(9):1226</v>
      </c>
      <c r="G254" s="17" t="str">
        <f>HYPERLINK("http://eur-lex.europa.eu/LexUriServ/LexUriServ.do?uri=CELEX:32012R0432:EN:NOT","Commission Regulation (EU) 432/2012 of 16/05/2012")</f>
        <v>Commission Regulation (EU) 432/2012 of 16/05/2012</v>
      </c>
      <c r="H254" s="15" t="s">
        <v>16</v>
      </c>
      <c r="I254" s="15">
        <v>133</v>
      </c>
    </row>
    <row r="255" spans="1:9" ht="90" x14ac:dyDescent="0.2">
      <c r="A255" s="14" t="s">
        <v>11</v>
      </c>
      <c r="B255" s="14" t="s">
        <v>535</v>
      </c>
      <c r="C255" s="15" t="s">
        <v>554</v>
      </c>
      <c r="D255" s="14" t="s">
        <v>540</v>
      </c>
      <c r="E255" s="15" t="s">
        <v>45</v>
      </c>
      <c r="F255" s="17" t="str">
        <f>HYPERLINK("http://www.efsa.europa.eu/en/efsajournal/doc/1815.pdf","2010;8(10):1815")</f>
        <v>2010;8(10):1815</v>
      </c>
      <c r="G255" s="17" t="str">
        <f>HYPERLINK("http://eur-lex.europa.eu/LexUriServ/LexUriServ.do?uri=CELEX:32012R0432:EN:NOT","Commission Regulation (EU) 432/2012 of 16/05/2012")</f>
        <v>Commission Regulation (EU) 432/2012 of 16/05/2012</v>
      </c>
      <c r="H255" s="15" t="s">
        <v>16</v>
      </c>
      <c r="I255" s="15">
        <v>140</v>
      </c>
    </row>
    <row r="256" spans="1:9" x14ac:dyDescent="0.2">
      <c r="A256" s="30" t="s">
        <v>11</v>
      </c>
      <c r="B256" s="30" t="s">
        <v>535</v>
      </c>
      <c r="C256" s="29" t="s">
        <v>555</v>
      </c>
      <c r="D256" s="30" t="s">
        <v>540</v>
      </c>
      <c r="E256" s="29" t="s">
        <v>448</v>
      </c>
      <c r="F256" s="17" t="str">
        <f>HYPERLINK("http://www.efsa.europa.eu/en/efsajournal/doc/1226.pdf","2009;7(9):1226")</f>
        <v>2009;7(9):1226</v>
      </c>
      <c r="G256" s="32" t="str">
        <f>HYPERLINK("http://eur-lex.europa.eu/LexUriServ/LexUriServ.do?uri=CELEX:32012R0432:EN:NOT","Commission Regulation (EU) 432/2012 of 16/05/2012")</f>
        <v>Commission Regulation (EU) 432/2012 of 16/05/2012</v>
      </c>
      <c r="H256" s="29" t="s">
        <v>16</v>
      </c>
      <c r="I256" s="29" t="s">
        <v>556</v>
      </c>
    </row>
    <row r="257" spans="1:9" x14ac:dyDescent="0.2">
      <c r="A257" s="30"/>
      <c r="B257" s="30"/>
      <c r="C257" s="29"/>
      <c r="D257" s="30"/>
      <c r="E257" s="29"/>
      <c r="F257" s="17" t="str">
        <f>HYPERLINK("http://www.efsa.europa.eu/en/efsajournal/doc/1815.pdf","2010;8(10):1815")</f>
        <v>2010;8(10):1815</v>
      </c>
      <c r="G257" s="32"/>
      <c r="H257" s="29"/>
      <c r="I257" s="29"/>
    </row>
    <row r="258" spans="1:9" x14ac:dyDescent="0.2">
      <c r="A258" s="30" t="s">
        <v>11</v>
      </c>
      <c r="B258" s="30" t="s">
        <v>535</v>
      </c>
      <c r="C258" s="29" t="s">
        <v>557</v>
      </c>
      <c r="D258" s="30" t="s">
        <v>558</v>
      </c>
      <c r="E258" s="29" t="s">
        <v>162</v>
      </c>
      <c r="F258" s="17" t="str">
        <f>HYPERLINK("http://www.efsa.europa.eu/en/efsajournal/doc/1226.pdf","2009;7(9):1226")</f>
        <v>2009;7(9):1226</v>
      </c>
      <c r="G258" s="32" t="str">
        <f>HYPERLINK("http://eur-lex.europa.eu/LexUriServ/LexUriServ.do?uri=CELEX:32012R0432:EN:NOT","Commission Regulation (EU) 432/2012 of 16/05/2012")</f>
        <v>Commission Regulation (EU) 432/2012 of 16/05/2012</v>
      </c>
      <c r="H258" s="29" t="s">
        <v>16</v>
      </c>
      <c r="I258" s="29" t="s">
        <v>559</v>
      </c>
    </row>
    <row r="259" spans="1:9" x14ac:dyDescent="0.2">
      <c r="A259" s="30"/>
      <c r="B259" s="30"/>
      <c r="C259" s="29"/>
      <c r="D259" s="30"/>
      <c r="E259" s="29"/>
      <c r="F259" s="17" t="str">
        <f>HYPERLINK("http://www.efsa.europa.eu/en/efsajournal/doc/1815.pdf","2010;8(10):1815")</f>
        <v>2010;8(10):1815</v>
      </c>
      <c r="G259" s="32"/>
      <c r="H259" s="29"/>
      <c r="I259" s="29"/>
    </row>
    <row r="260" spans="1:9" ht="90" x14ac:dyDescent="0.2">
      <c r="A260" s="14" t="s">
        <v>11</v>
      </c>
      <c r="B260" s="14" t="s">
        <v>535</v>
      </c>
      <c r="C260" s="15" t="s">
        <v>560</v>
      </c>
      <c r="D260" s="14" t="s">
        <v>540</v>
      </c>
      <c r="E260" s="15" t="s">
        <v>220</v>
      </c>
      <c r="F260" s="17" t="str">
        <f>HYPERLINK("http://www.efsa.europa.eu/en/efsajournal/doc/1815.pdf","2010;8(10):1815")</f>
        <v>2010;8(10):1815</v>
      </c>
      <c r="G260" s="17" t="str">
        <f>HYPERLINK("http://eur-lex.europa.eu/LexUriServ/LexUriServ.do?uri=CELEX:32012R0432:EN:NOT","Commission Regulation (EU) 432/2012 of 16/05/2012")</f>
        <v>Commission Regulation (EU) 432/2012 of 16/05/2012</v>
      </c>
      <c r="H260" s="15" t="s">
        <v>16</v>
      </c>
      <c r="I260" s="15" t="s">
        <v>561</v>
      </c>
    </row>
    <row r="261" spans="1:9" ht="90" x14ac:dyDescent="0.2">
      <c r="A261" s="14" t="s">
        <v>11</v>
      </c>
      <c r="B261" s="14" t="s">
        <v>535</v>
      </c>
      <c r="C261" s="15" t="s">
        <v>562</v>
      </c>
      <c r="D261" s="14" t="s">
        <v>540</v>
      </c>
      <c r="E261" s="15" t="s">
        <v>563</v>
      </c>
      <c r="F261" s="17" t="str">
        <f>HYPERLINK("http://www.efsa.europa.eu/en/efsajournal/doc/1815.pdf","2010;8(10):1815")</f>
        <v>2010;8(10):1815</v>
      </c>
      <c r="G261" s="17" t="str">
        <f>HYPERLINK("http://eur-lex.europa.eu/LexUriServ/LexUriServ.do?uri=CELEX:32012R0432:EN:NOT","Commission Regulation (EU) 432/2012 of 16/05/2012")</f>
        <v>Commission Regulation (EU) 432/2012 of 16/05/2012</v>
      </c>
      <c r="H261" s="15" t="s">
        <v>16</v>
      </c>
      <c r="I261" s="15">
        <v>202</v>
      </c>
    </row>
    <row r="262" spans="1:9" ht="90" x14ac:dyDescent="0.2">
      <c r="A262" s="14" t="s">
        <v>11</v>
      </c>
      <c r="B262" s="14" t="s">
        <v>535</v>
      </c>
      <c r="C262" s="15" t="s">
        <v>564</v>
      </c>
      <c r="D262" s="14" t="s">
        <v>540</v>
      </c>
      <c r="E262" s="15" t="s">
        <v>565</v>
      </c>
      <c r="F262" s="17" t="str">
        <f>HYPERLINK("http://www.efsa.europa.eu/en/efsajournal/doc/1226.pdf","2009;7(9):1226")</f>
        <v>2009;7(9):1226</v>
      </c>
      <c r="G262" s="17" t="str">
        <f>HYPERLINK("http://eur-lex.europa.eu/LexUriServ/LexUriServ.do?uri=CELEX:32012R0432:EN:NOT","Commission Regulation (EU) 432/2012 of 16/05/2012")</f>
        <v>Commission Regulation (EU) 432/2012 of 16/05/2012</v>
      </c>
      <c r="H262" s="15" t="s">
        <v>16</v>
      </c>
      <c r="I262" s="15" t="s">
        <v>566</v>
      </c>
    </row>
    <row r="263" spans="1:9" x14ac:dyDescent="0.2">
      <c r="A263" s="30" t="s">
        <v>11</v>
      </c>
      <c r="B263" s="30" t="s">
        <v>567</v>
      </c>
      <c r="C263" s="29" t="s">
        <v>568</v>
      </c>
      <c r="D263" s="30" t="s">
        <v>569</v>
      </c>
      <c r="E263" s="29" t="s">
        <v>570</v>
      </c>
      <c r="F263" s="17" t="str">
        <f>HYPERLINK("http://www.efsa.europa.eu/en/efsajournal/doc/1227.pdf","2009;7(9):1227")</f>
        <v>2009;7(9):1227</v>
      </c>
      <c r="G263" s="32" t="str">
        <f>HYPERLINK("http://eur-lex.europa.eu/LexUriServ/LexUriServ.do?uri=CELEX:32012R0432:EN:NOT","Commission Regulation (EU) 432/2012 of 16/05/2012")</f>
        <v>Commission Regulation (EU) 432/2012 of 16/05/2012</v>
      </c>
      <c r="H263" s="29" t="s">
        <v>16</v>
      </c>
      <c r="I263" s="29" t="s">
        <v>571</v>
      </c>
    </row>
    <row r="264" spans="1:9" x14ac:dyDescent="0.2">
      <c r="A264" s="30"/>
      <c r="B264" s="30"/>
      <c r="C264" s="29"/>
      <c r="D264" s="30"/>
      <c r="E264" s="29"/>
      <c r="F264" s="17" t="str">
        <f>HYPERLINK("http://www.efsa.europa.eu/en/efsajournal/doc/2203.pdf","2011;9(6):2203")</f>
        <v>2011;9(6):2203</v>
      </c>
      <c r="G264" s="32"/>
      <c r="H264" s="29"/>
      <c r="I264" s="29"/>
    </row>
    <row r="265" spans="1:9" x14ac:dyDescent="0.2">
      <c r="A265" s="30" t="s">
        <v>11</v>
      </c>
      <c r="B265" s="30" t="s">
        <v>567</v>
      </c>
      <c r="C265" s="29" t="s">
        <v>572</v>
      </c>
      <c r="D265" s="30" t="s">
        <v>569</v>
      </c>
      <c r="E265" s="29" t="s">
        <v>570</v>
      </c>
      <c r="F265" s="17" t="str">
        <f>HYPERLINK("http://www.efsa.europa.eu/en/efsajournal/doc/1227.pdf","2009;7(9):1227")</f>
        <v>2009;7(9):1227</v>
      </c>
      <c r="G265" s="32" t="str">
        <f>HYPERLINK("http://eur-lex.europa.eu/LexUriServ/LexUriServ.do?uri=CELEX:32012R0432:EN:NOT","Commission Regulation (EU) 432/2012 of 16/05/2012")</f>
        <v>Commission Regulation (EU) 432/2012 of 16/05/2012</v>
      </c>
      <c r="H265" s="29" t="s">
        <v>16</v>
      </c>
      <c r="I265" s="29" t="s">
        <v>571</v>
      </c>
    </row>
    <row r="266" spans="1:9" x14ac:dyDescent="0.2">
      <c r="A266" s="30"/>
      <c r="B266" s="30"/>
      <c r="C266" s="29"/>
      <c r="D266" s="30"/>
      <c r="E266" s="29"/>
      <c r="F266" s="17" t="str">
        <f>HYPERLINK("http://www.efsa.europa.eu/en/efsajournal/doc/2203.pdf","2011;9(6):2203")</f>
        <v>2011;9(6):2203</v>
      </c>
      <c r="G266" s="32"/>
      <c r="H266" s="29"/>
      <c r="I266" s="29"/>
    </row>
    <row r="267" spans="1:9" x14ac:dyDescent="0.2">
      <c r="A267" s="30" t="s">
        <v>11</v>
      </c>
      <c r="B267" s="30" t="s">
        <v>567</v>
      </c>
      <c r="C267" s="29" t="s">
        <v>573</v>
      </c>
      <c r="D267" s="30" t="s">
        <v>569</v>
      </c>
      <c r="E267" s="29" t="s">
        <v>574</v>
      </c>
      <c r="F267" s="17" t="str">
        <f>HYPERLINK("http://www.efsa.europa.eu/en/efsajournal/doc/1227.pdf","2009;7(9):1227")</f>
        <v>2009;7(9):1227</v>
      </c>
      <c r="G267" s="32" t="str">
        <f>HYPERLINK("http://eur-lex.europa.eu/LexUriServ/LexUriServ.do?uri=CELEX:32012R0432:EN:NOT","Commission Regulation (EU) 432/2012 of 16/05/2012")</f>
        <v>Commission Regulation (EU) 432/2012 of 16/05/2012</v>
      </c>
      <c r="H267" s="29" t="s">
        <v>16</v>
      </c>
      <c r="I267" s="29" t="s">
        <v>575</v>
      </c>
    </row>
    <row r="268" spans="1:9" x14ac:dyDescent="0.2">
      <c r="A268" s="30"/>
      <c r="B268" s="30"/>
      <c r="C268" s="29"/>
      <c r="D268" s="30"/>
      <c r="E268" s="29"/>
      <c r="F268" s="17" t="str">
        <f>HYPERLINK("http://www.efsa.europa.eu/en/efsajournal/doc/1272.pdf","2009;7(9):1272")</f>
        <v>2009;7(9):1272</v>
      </c>
      <c r="G268" s="32"/>
      <c r="H268" s="29"/>
      <c r="I268" s="29"/>
    </row>
    <row r="269" spans="1:9" ht="90" x14ac:dyDescent="0.2">
      <c r="A269" s="14" t="s">
        <v>11</v>
      </c>
      <c r="B269" s="14" t="s">
        <v>567</v>
      </c>
      <c r="C269" s="15" t="s">
        <v>576</v>
      </c>
      <c r="D269" s="14" t="s">
        <v>569</v>
      </c>
      <c r="E269" s="15" t="s">
        <v>577</v>
      </c>
      <c r="F269" s="17" t="str">
        <f>HYPERLINK("http://www.efsa.europa.eu/en/efsajournal/doc/1468.pdf","2010;8(2):1468")</f>
        <v>2010;8(2):1468</v>
      </c>
      <c r="G269" s="17" t="str">
        <f t="shared" ref="G269:G281" si="11">HYPERLINK("http://eur-lex.europa.eu/LexUriServ/LexUriServ.do?uri=CELEX:32012R0432:EN:NOT","Commission Regulation (EU) 432/2012 of 16/05/2012")</f>
        <v>Commission Regulation (EU) 432/2012 of 16/05/2012</v>
      </c>
      <c r="H269" s="15" t="s">
        <v>16</v>
      </c>
      <c r="I269" s="15">
        <v>155</v>
      </c>
    </row>
    <row r="270" spans="1:9" ht="90" x14ac:dyDescent="0.2">
      <c r="A270" s="14" t="s">
        <v>11</v>
      </c>
      <c r="B270" s="14" t="s">
        <v>567</v>
      </c>
      <c r="C270" s="15" t="s">
        <v>578</v>
      </c>
      <c r="D270" s="14" t="s">
        <v>569</v>
      </c>
      <c r="E270" s="15" t="s">
        <v>574</v>
      </c>
      <c r="F270" s="17" t="str">
        <f>HYPERLINK("http://www.efsa.europa.eu/en/efsajournal/doc/1227.pdf","2009;7(9):1227")</f>
        <v>2009;7(9):1227</v>
      </c>
      <c r="G270" s="17" t="str">
        <f t="shared" si="11"/>
        <v>Commission Regulation (EU) 432/2012 of 16/05/2012</v>
      </c>
      <c r="H270" s="15" t="s">
        <v>16</v>
      </c>
      <c r="I270" s="15" t="s">
        <v>579</v>
      </c>
    </row>
    <row r="271" spans="1:9" ht="90" x14ac:dyDescent="0.2">
      <c r="A271" s="14" t="s">
        <v>11</v>
      </c>
      <c r="B271" s="14" t="s">
        <v>567</v>
      </c>
      <c r="C271" s="15" t="s">
        <v>580</v>
      </c>
      <c r="D271" s="14" t="s">
        <v>569</v>
      </c>
      <c r="E271" s="15" t="s">
        <v>581</v>
      </c>
      <c r="F271" s="17" t="str">
        <f>HYPERLINK("http://www.efsa.europa.eu/en/efsajournal/doc/1468.pdf","2010;8(2):1468")</f>
        <v>2010;8(2):1468</v>
      </c>
      <c r="G271" s="17" t="str">
        <f t="shared" si="11"/>
        <v>Commission Regulation (EU) 432/2012 of 16/05/2012</v>
      </c>
      <c r="H271" s="15" t="s">
        <v>16</v>
      </c>
      <c r="I271" s="15" t="s">
        <v>582</v>
      </c>
    </row>
    <row r="272" spans="1:9" ht="90" x14ac:dyDescent="0.2">
      <c r="A272" s="14" t="s">
        <v>11</v>
      </c>
      <c r="B272" s="14" t="s">
        <v>567</v>
      </c>
      <c r="C272" s="15" t="s">
        <v>583</v>
      </c>
      <c r="D272" s="14" t="s">
        <v>569</v>
      </c>
      <c r="E272" s="15" t="s">
        <v>222</v>
      </c>
      <c r="F272" s="17" t="str">
        <f>HYPERLINK("http://www.efsa.europa.eu/en/efsajournal/doc/1227.pdf","2009;7(9):1227")</f>
        <v>2009;7(9):1227</v>
      </c>
      <c r="G272" s="17" t="str">
        <f t="shared" si="11"/>
        <v>Commission Regulation (EU) 432/2012 of 16/05/2012</v>
      </c>
      <c r="H272" s="15" t="s">
        <v>16</v>
      </c>
      <c r="I272" s="15">
        <v>153</v>
      </c>
    </row>
    <row r="273" spans="1:9" ht="90" x14ac:dyDescent="0.2">
      <c r="A273" s="14" t="s">
        <v>11</v>
      </c>
      <c r="B273" s="14" t="s">
        <v>584</v>
      </c>
      <c r="C273" s="15" t="s">
        <v>585</v>
      </c>
      <c r="D273" s="14" t="s">
        <v>586</v>
      </c>
      <c r="E273" s="15" t="s">
        <v>162</v>
      </c>
      <c r="F273" s="17" t="str">
        <f>HYPERLINK("http://www.efsa.europa.eu/en/efsajournal/doc/1816.pdf","2010;8(10):1816")</f>
        <v>2010;8(10):1816</v>
      </c>
      <c r="G273" s="17" t="str">
        <f t="shared" si="11"/>
        <v>Commission Regulation (EU) 432/2012 of 16/05/2012</v>
      </c>
      <c r="H273" s="15" t="s">
        <v>16</v>
      </c>
      <c r="I273" s="15" t="s">
        <v>587</v>
      </c>
    </row>
    <row r="274" spans="1:9" ht="90" x14ac:dyDescent="0.2">
      <c r="A274" s="14" t="s">
        <v>11</v>
      </c>
      <c r="B274" s="14" t="s">
        <v>588</v>
      </c>
      <c r="C274" s="15" t="s">
        <v>589</v>
      </c>
      <c r="D274" s="14" t="s">
        <v>590</v>
      </c>
      <c r="E274" s="15" t="s">
        <v>56</v>
      </c>
      <c r="F274" s="17" t="str">
        <f>HYPERLINK("http://www.efsa.europa.eu/en/efsajournal/doc/1228.pdf","2009;7(9):1228")</f>
        <v>2009;7(9):1228</v>
      </c>
      <c r="G274" s="17" t="str">
        <f t="shared" si="11"/>
        <v>Commission Regulation (EU) 432/2012 of 16/05/2012</v>
      </c>
      <c r="H274" s="15" t="s">
        <v>16</v>
      </c>
      <c r="I274" s="15" t="s">
        <v>591</v>
      </c>
    </row>
    <row r="275" spans="1:9" ht="90" x14ac:dyDescent="0.2">
      <c r="A275" s="14" t="s">
        <v>11</v>
      </c>
      <c r="B275" s="14" t="s">
        <v>588</v>
      </c>
      <c r="C275" s="15" t="s">
        <v>592</v>
      </c>
      <c r="D275" s="14" t="s">
        <v>590</v>
      </c>
      <c r="E275" s="15" t="s">
        <v>304</v>
      </c>
      <c r="F275" s="17" t="str">
        <f>HYPERLINK("http://www.efsa.europa.eu/en/efsajournal/doc/1228.pdf","2009;7(9):1228")</f>
        <v>2009;7(9):1228</v>
      </c>
      <c r="G275" s="17" t="str">
        <f t="shared" si="11"/>
        <v>Commission Regulation (EU) 432/2012 of 16/05/2012</v>
      </c>
      <c r="H275" s="15" t="s">
        <v>16</v>
      </c>
      <c r="I275" s="15" t="s">
        <v>593</v>
      </c>
    </row>
    <row r="276" spans="1:9" ht="90" x14ac:dyDescent="0.2">
      <c r="A276" s="14" t="s">
        <v>11</v>
      </c>
      <c r="B276" s="14" t="s">
        <v>594</v>
      </c>
      <c r="C276" s="15" t="s">
        <v>595</v>
      </c>
      <c r="D276" s="14" t="s">
        <v>596</v>
      </c>
      <c r="E276" s="15" t="s">
        <v>597</v>
      </c>
      <c r="F276" s="17" t="str">
        <f>HYPERLINK("http://www.efsa.europa.eu/en/efsajournal/doc/2074.pdf","2011;9(4):2074")</f>
        <v>2011;9(4):2074</v>
      </c>
      <c r="G276" s="17" t="str">
        <f t="shared" si="11"/>
        <v>Commission Regulation (EU) 432/2012 of 16/05/2012</v>
      </c>
      <c r="H276" s="15" t="s">
        <v>16</v>
      </c>
      <c r="I276" s="15" t="s">
        <v>598</v>
      </c>
    </row>
    <row r="277" spans="1:9" ht="105" x14ac:dyDescent="0.2">
      <c r="A277" s="14" t="s">
        <v>11</v>
      </c>
      <c r="B277" s="14" t="s">
        <v>599</v>
      </c>
      <c r="C277" s="15" t="s">
        <v>600</v>
      </c>
      <c r="D277" s="14" t="s">
        <v>601</v>
      </c>
      <c r="E277" s="15" t="s">
        <v>602</v>
      </c>
      <c r="F277" s="17" t="str">
        <f>HYPERLINK("http://www.efsa.europa.eu/en/efsajournal/doc/2075.pdf","2011;9(4):2075")</f>
        <v>2011;9(4):2075</v>
      </c>
      <c r="G277" s="17" t="str">
        <f t="shared" si="11"/>
        <v>Commission Regulation (EU) 432/2012 of 16/05/2012</v>
      </c>
      <c r="H277" s="15" t="s">
        <v>16</v>
      </c>
      <c r="I277" s="15" t="s">
        <v>603</v>
      </c>
    </row>
    <row r="278" spans="1:9" ht="105" x14ac:dyDescent="0.2">
      <c r="A278" s="14" t="s">
        <v>11</v>
      </c>
      <c r="B278" s="14" t="s">
        <v>599</v>
      </c>
      <c r="C278" s="15" t="s">
        <v>604</v>
      </c>
      <c r="D278" s="14" t="s">
        <v>601</v>
      </c>
      <c r="E278" s="15" t="s">
        <v>605</v>
      </c>
      <c r="F278" s="17" t="str">
        <f>HYPERLINK("http://www.efsa.europa.eu/en/efsajournal/doc/2075.pdf","2011;9(4):2075")</f>
        <v>2011;9(4):2075</v>
      </c>
      <c r="G278" s="17" t="str">
        <f t="shared" si="11"/>
        <v>Commission Regulation (EU) 432/2012 of 16/05/2012</v>
      </c>
      <c r="H278" s="15" t="s">
        <v>16</v>
      </c>
      <c r="I278" s="15">
        <v>1208</v>
      </c>
    </row>
    <row r="279" spans="1:9" ht="120" x14ac:dyDescent="0.2">
      <c r="A279" s="14" t="s">
        <v>11</v>
      </c>
      <c r="B279" s="14" t="s">
        <v>606</v>
      </c>
      <c r="C279" s="15" t="s">
        <v>607</v>
      </c>
      <c r="D279" s="14" t="s">
        <v>608</v>
      </c>
      <c r="E279" s="15" t="s">
        <v>276</v>
      </c>
      <c r="F279" s="17" t="str">
        <f>HYPERLINK("http://www.efsa.europa.eu/en/efsajournal/doc/1817.pdf","2010;8(10):1817")</f>
        <v>2010;8(10):1817</v>
      </c>
      <c r="G279" s="17" t="str">
        <f t="shared" si="11"/>
        <v>Commission Regulation (EU) 432/2012 of 16/05/2012</v>
      </c>
      <c r="H279" s="15" t="s">
        <v>16</v>
      </c>
      <c r="I279" s="15" t="s">
        <v>609</v>
      </c>
    </row>
    <row r="280" spans="1:9" ht="60" x14ac:dyDescent="0.2">
      <c r="A280" s="14" t="s">
        <v>11</v>
      </c>
      <c r="B280" s="14" t="s">
        <v>606</v>
      </c>
      <c r="C280" s="15" t="s">
        <v>610</v>
      </c>
      <c r="D280" s="14" t="s">
        <v>24</v>
      </c>
      <c r="E280" s="15" t="s">
        <v>611</v>
      </c>
      <c r="F280" s="17" t="str">
        <f>HYPERLINK("http://www.efsa.europa.eu/en/efsajournal/doc/1817.pdf","2010;8(10):1817")</f>
        <v>2010;8(10):1817</v>
      </c>
      <c r="G280" s="17" t="str">
        <f t="shared" si="11"/>
        <v>Commission Regulation (EU) 432/2012 of 16/05/2012</v>
      </c>
      <c r="H280" s="15" t="s">
        <v>16</v>
      </c>
      <c r="I280" s="15">
        <v>3066</v>
      </c>
    </row>
    <row r="281" spans="1:9" x14ac:dyDescent="0.2">
      <c r="A281" s="14" t="s">
        <v>11</v>
      </c>
      <c r="B281" s="30" t="s">
        <v>612</v>
      </c>
      <c r="C281" s="29" t="s">
        <v>613</v>
      </c>
      <c r="D281" s="30" t="s">
        <v>614</v>
      </c>
      <c r="E281" s="29" t="s">
        <v>615</v>
      </c>
      <c r="F281" s="17" t="str">
        <f>HYPERLINK("http://www.efsa.europa.eu/en/efsajournal/doc/1229.pdf","2009;7(9):1229")</f>
        <v>2009;7(9):1229</v>
      </c>
      <c r="G281" s="32" t="str">
        <f t="shared" si="11"/>
        <v>Commission Regulation (EU) 432/2012 of 16/05/2012</v>
      </c>
      <c r="H281" s="29" t="s">
        <v>16</v>
      </c>
      <c r="I281" s="29" t="s">
        <v>616</v>
      </c>
    </row>
    <row r="282" spans="1:9" x14ac:dyDescent="0.2">
      <c r="A282" s="14"/>
      <c r="B282" s="30"/>
      <c r="C282" s="29"/>
      <c r="D282" s="30"/>
      <c r="E282" s="29"/>
      <c r="F282" s="17" t="str">
        <f>HYPERLINK("http://www.efsa.europa.eu/en/efsajournal/doc/1819.pdf","2010;8(10):1819")</f>
        <v>2010;8(10):1819</v>
      </c>
      <c r="G282" s="32"/>
      <c r="H282" s="29"/>
      <c r="I282" s="29"/>
    </row>
    <row r="283" spans="1:9" ht="75" x14ac:dyDescent="0.2">
      <c r="A283" s="14" t="s">
        <v>11</v>
      </c>
      <c r="B283" s="14" t="s">
        <v>612</v>
      </c>
      <c r="C283" s="15" t="s">
        <v>617</v>
      </c>
      <c r="D283" s="14" t="s">
        <v>614</v>
      </c>
      <c r="E283" s="15" t="s">
        <v>618</v>
      </c>
      <c r="F283" s="17" t="str">
        <f>HYPERLINK("http://www.efsa.europa.eu/en/efsajournal/doc/1229.pdf","2009;7(9):1229")</f>
        <v>2009;7(9):1229</v>
      </c>
      <c r="G283" s="17" t="str">
        <f t="shared" ref="G283:G299" si="12">HYPERLINK("http://eur-lex.europa.eu/LexUriServ/LexUriServ.do?uri=CELEX:32012R0432:EN:NOT","Commission Regulation (EU) 432/2012 of 16/05/2012")</f>
        <v>Commission Regulation (EU) 432/2012 of 16/05/2012</v>
      </c>
      <c r="H283" s="15" t="s">
        <v>16</v>
      </c>
      <c r="I283" s="15">
        <v>360</v>
      </c>
    </row>
    <row r="284" spans="1:9" ht="75" x14ac:dyDescent="0.2">
      <c r="A284" s="14" t="s">
        <v>11</v>
      </c>
      <c r="B284" s="14" t="s">
        <v>612</v>
      </c>
      <c r="C284" s="15" t="s">
        <v>619</v>
      </c>
      <c r="D284" s="14" t="s">
        <v>614</v>
      </c>
      <c r="E284" s="15" t="s">
        <v>620</v>
      </c>
      <c r="F284" s="17" t="str">
        <f>HYPERLINK("http://www.efsa.europa.eu/en/efsajournal/doc/1819.pdf","2010;8(10):1819")</f>
        <v>2010;8(10):1819</v>
      </c>
      <c r="G284" s="17" t="str">
        <f t="shared" si="12"/>
        <v>Commission Regulation (EU) 432/2012 of 16/05/2012</v>
      </c>
      <c r="H284" s="15" t="s">
        <v>16</v>
      </c>
      <c r="I284" s="15">
        <v>382</v>
      </c>
    </row>
    <row r="285" spans="1:9" ht="75" x14ac:dyDescent="0.2">
      <c r="A285" s="14" t="s">
        <v>11</v>
      </c>
      <c r="B285" s="14" t="s">
        <v>612</v>
      </c>
      <c r="C285" s="15" t="s">
        <v>621</v>
      </c>
      <c r="D285" s="14" t="s">
        <v>614</v>
      </c>
      <c r="E285" s="15" t="s">
        <v>254</v>
      </c>
      <c r="F285" s="17" t="str">
        <f>HYPERLINK("http://www.efsa.europa.eu/en/efsajournal/doc/1229.pdf","2009;7(9):1229")</f>
        <v>2009;7(9):1229</v>
      </c>
      <c r="G285" s="17" t="str">
        <f t="shared" si="12"/>
        <v>Commission Regulation (EU) 432/2012 of 16/05/2012</v>
      </c>
      <c r="H285" s="15" t="s">
        <v>16</v>
      </c>
      <c r="I285" s="15">
        <v>296</v>
      </c>
    </row>
    <row r="286" spans="1:9" ht="75" x14ac:dyDescent="0.2">
      <c r="A286" s="14" t="s">
        <v>11</v>
      </c>
      <c r="B286" s="14" t="s">
        <v>612</v>
      </c>
      <c r="C286" s="15" t="s">
        <v>622</v>
      </c>
      <c r="D286" s="14" t="s">
        <v>614</v>
      </c>
      <c r="E286" s="15" t="s">
        <v>623</v>
      </c>
      <c r="F286" s="17" t="str">
        <f>HYPERLINK("http://www.efsa.europa.eu/en/efsajournal/doc/1229.pdf","2009;7(9):1229")</f>
        <v>2009;7(9):1229</v>
      </c>
      <c r="G286" s="17" t="str">
        <f t="shared" si="12"/>
        <v>Commission Regulation (EU) 432/2012 of 16/05/2012</v>
      </c>
      <c r="H286" s="15" t="s">
        <v>16</v>
      </c>
      <c r="I286" s="15" t="s">
        <v>624</v>
      </c>
    </row>
    <row r="287" spans="1:9" ht="75" x14ac:dyDescent="0.2">
      <c r="A287" s="14" t="s">
        <v>11</v>
      </c>
      <c r="B287" s="14" t="s">
        <v>612</v>
      </c>
      <c r="C287" s="15" t="s">
        <v>625</v>
      </c>
      <c r="D287" s="14" t="s">
        <v>614</v>
      </c>
      <c r="E287" s="15" t="s">
        <v>42</v>
      </c>
      <c r="F287" s="17" t="str">
        <f>HYPERLINK("http://www.efsa.europa.eu/en/efsajournal/doc/1819.pdf","2010;8(10):1819")</f>
        <v>2010;8(10):1819</v>
      </c>
      <c r="G287" s="17" t="str">
        <f t="shared" si="12"/>
        <v>Commission Regulation (EU) 432/2012 of 16/05/2012</v>
      </c>
      <c r="H287" s="15" t="s">
        <v>16</v>
      </c>
      <c r="I287" s="15">
        <v>2890</v>
      </c>
    </row>
    <row r="288" spans="1:9" ht="75" x14ac:dyDescent="0.2">
      <c r="A288" s="14" t="s">
        <v>11</v>
      </c>
      <c r="B288" s="14" t="s">
        <v>612</v>
      </c>
      <c r="C288" s="15" t="s">
        <v>626</v>
      </c>
      <c r="D288" s="14" t="s">
        <v>614</v>
      </c>
      <c r="E288" s="15" t="s">
        <v>627</v>
      </c>
      <c r="F288" s="17" t="str">
        <f>HYPERLINK("http://www.efsa.europa.eu/en/efsajournal/doc/1229.pdf","2009;7(9):1229")</f>
        <v>2009;7(9):1229</v>
      </c>
      <c r="G288" s="17" t="str">
        <f t="shared" si="12"/>
        <v>Commission Regulation (EU) 432/2012 of 16/05/2012</v>
      </c>
      <c r="H288" s="15" t="s">
        <v>16</v>
      </c>
      <c r="I288" s="15">
        <v>302</v>
      </c>
    </row>
    <row r="289" spans="1:9" ht="75" x14ac:dyDescent="0.2">
      <c r="A289" s="14" t="s">
        <v>11</v>
      </c>
      <c r="B289" s="14" t="s">
        <v>612</v>
      </c>
      <c r="C289" s="15" t="s">
        <v>628</v>
      </c>
      <c r="D289" s="14" t="s">
        <v>614</v>
      </c>
      <c r="E289" s="15" t="s">
        <v>629</v>
      </c>
      <c r="F289" s="17" t="str">
        <f>HYPERLINK("http://www.efsa.europa.eu/en/efsajournal/doc/1229.pdf","2009;7(9):1229")</f>
        <v>2009;7(9):1229</v>
      </c>
      <c r="G289" s="17" t="str">
        <f t="shared" si="12"/>
        <v>Commission Regulation (EU) 432/2012 of 16/05/2012</v>
      </c>
      <c r="H289" s="15" t="s">
        <v>16</v>
      </c>
      <c r="I289" s="15">
        <v>361</v>
      </c>
    </row>
    <row r="290" spans="1:9" ht="75" x14ac:dyDescent="0.2">
      <c r="A290" s="14" t="s">
        <v>11</v>
      </c>
      <c r="B290" s="14" t="s">
        <v>612</v>
      </c>
      <c r="C290" s="15" t="s">
        <v>630</v>
      </c>
      <c r="D290" s="14" t="s">
        <v>614</v>
      </c>
      <c r="E290" s="15" t="s">
        <v>631</v>
      </c>
      <c r="F290" s="17" t="str">
        <f>HYPERLINK("http://www.efsa.europa.eu/en/efsajournal/doc/1819.pdf","2010;8(10):1819")</f>
        <v>2010;8(10):1819</v>
      </c>
      <c r="G290" s="17" t="str">
        <f t="shared" si="12"/>
        <v>Commission Regulation (EU) 432/2012 of 16/05/2012</v>
      </c>
      <c r="H290" s="15" t="s">
        <v>16</v>
      </c>
      <c r="I290" s="15" t="s">
        <v>632</v>
      </c>
    </row>
    <row r="291" spans="1:9" ht="75" x14ac:dyDescent="0.2">
      <c r="A291" s="14" t="s">
        <v>11</v>
      </c>
      <c r="B291" s="14" t="s">
        <v>612</v>
      </c>
      <c r="C291" s="15" t="s">
        <v>633</v>
      </c>
      <c r="D291" s="14" t="s">
        <v>614</v>
      </c>
      <c r="E291" s="15" t="s">
        <v>304</v>
      </c>
      <c r="F291" s="17" t="str">
        <f>HYPERLINK("http://www.efsa.europa.eu/en/efsajournal/doc/1229.pdf","2009;7(9):1229")</f>
        <v>2009;7(9):1229</v>
      </c>
      <c r="G291" s="17" t="str">
        <f t="shared" si="12"/>
        <v>Commission Regulation (EU) 432/2012 of 16/05/2012</v>
      </c>
      <c r="H291" s="15" t="s">
        <v>16</v>
      </c>
      <c r="I291" s="15" t="s">
        <v>634</v>
      </c>
    </row>
    <row r="292" spans="1:9" ht="75" x14ac:dyDescent="0.2">
      <c r="A292" s="14" t="s">
        <v>11</v>
      </c>
      <c r="B292" s="14" t="s">
        <v>612</v>
      </c>
      <c r="C292" s="15" t="s">
        <v>635</v>
      </c>
      <c r="D292" s="14" t="s">
        <v>614</v>
      </c>
      <c r="E292" s="15" t="s">
        <v>47</v>
      </c>
      <c r="F292" s="17" t="str">
        <f>HYPERLINK("http://www.efsa.europa.eu/en/efsajournal/doc/1819.pdf","2010;8(10):1819")</f>
        <v>2010;8(10):1819</v>
      </c>
      <c r="G292" s="17" t="str">
        <f t="shared" si="12"/>
        <v>Commission Regulation (EU) 432/2012 of 16/05/2012</v>
      </c>
      <c r="H292" s="15" t="s">
        <v>16</v>
      </c>
      <c r="I292" s="15">
        <v>412</v>
      </c>
    </row>
    <row r="293" spans="1:9" ht="75" x14ac:dyDescent="0.2">
      <c r="A293" s="14" t="s">
        <v>11</v>
      </c>
      <c r="B293" s="14" t="s">
        <v>612</v>
      </c>
      <c r="C293" s="15" t="s">
        <v>636</v>
      </c>
      <c r="D293" s="14" t="s">
        <v>614</v>
      </c>
      <c r="E293" s="15" t="s">
        <v>446</v>
      </c>
      <c r="F293" s="17" t="str">
        <f>HYPERLINK("http://www.efsa.europa.eu/en/efsajournal/doc/1819.pdf","2010;8(10):1819")</f>
        <v>2010;8(10):1819</v>
      </c>
      <c r="G293" s="17" t="str">
        <f t="shared" si="12"/>
        <v>Commission Regulation (EU) 432/2012 of 16/05/2012</v>
      </c>
      <c r="H293" s="15" t="s">
        <v>16</v>
      </c>
      <c r="I293" s="15">
        <v>412</v>
      </c>
    </row>
    <row r="294" spans="1:9" ht="75" x14ac:dyDescent="0.2">
      <c r="A294" s="14" t="s">
        <v>11</v>
      </c>
      <c r="B294" s="14" t="s">
        <v>612</v>
      </c>
      <c r="C294" s="15" t="s">
        <v>637</v>
      </c>
      <c r="D294" s="14" t="s">
        <v>614</v>
      </c>
      <c r="E294" s="15" t="s">
        <v>638</v>
      </c>
      <c r="F294" s="17" t="str">
        <f>HYPERLINK("http://www.efsa.europa.eu/en/efsajournal/doc/1819.pdf","2010;8(10):1819")</f>
        <v>2010;8(10):1819</v>
      </c>
      <c r="G294" s="17" t="str">
        <f t="shared" si="12"/>
        <v>Commission Regulation (EU) 432/2012 of 16/05/2012</v>
      </c>
      <c r="H294" s="15" t="s">
        <v>16</v>
      </c>
      <c r="I294" s="15">
        <v>293</v>
      </c>
    </row>
    <row r="295" spans="1:9" ht="75" x14ac:dyDescent="0.2">
      <c r="A295" s="14" t="s">
        <v>11</v>
      </c>
      <c r="B295" s="14" t="s">
        <v>612</v>
      </c>
      <c r="C295" s="15" t="s">
        <v>639</v>
      </c>
      <c r="D295" s="14" t="s">
        <v>614</v>
      </c>
      <c r="E295" s="15" t="s">
        <v>623</v>
      </c>
      <c r="F295" s="17" t="str">
        <f>HYPERLINK("http://www.efsa.europa.eu/en/efsajournal/doc/1819.pdf","2010;8(10):1819")</f>
        <v>2010;8(10):1819</v>
      </c>
      <c r="G295" s="17" t="str">
        <f t="shared" si="12"/>
        <v>Commission Regulation (EU) 432/2012 of 16/05/2012</v>
      </c>
      <c r="H295" s="15" t="s">
        <v>16</v>
      </c>
      <c r="I295" s="15">
        <v>301</v>
      </c>
    </row>
    <row r="296" spans="1:9" ht="75" x14ac:dyDescent="0.2">
      <c r="A296" s="14" t="s">
        <v>11</v>
      </c>
      <c r="B296" s="14" t="s">
        <v>612</v>
      </c>
      <c r="C296" s="15" t="s">
        <v>640</v>
      </c>
      <c r="D296" s="14" t="s">
        <v>614</v>
      </c>
      <c r="E296" s="15" t="s">
        <v>641</v>
      </c>
      <c r="F296" s="17" t="str">
        <f>HYPERLINK("http://www.efsa.europa.eu/en/efsajournal/doc/1229.pdf","2009;7(9):1229")</f>
        <v>2009;7(9):1229</v>
      </c>
      <c r="G296" s="17" t="str">
        <f t="shared" si="12"/>
        <v>Commission Regulation (EU) 432/2012 of 16/05/2012</v>
      </c>
      <c r="H296" s="15" t="s">
        <v>16</v>
      </c>
      <c r="I296" s="15">
        <v>361</v>
      </c>
    </row>
    <row r="297" spans="1:9" ht="75" x14ac:dyDescent="0.2">
      <c r="A297" s="14" t="s">
        <v>11</v>
      </c>
      <c r="B297" s="14" t="s">
        <v>612</v>
      </c>
      <c r="C297" s="15" t="s">
        <v>642</v>
      </c>
      <c r="D297" s="14" t="s">
        <v>614</v>
      </c>
      <c r="E297" s="15" t="s">
        <v>218</v>
      </c>
      <c r="F297" s="17" t="str">
        <f>HYPERLINK("http://www.efsa.europa.eu/en/efsajournal/doc/1229.pdf","2009;7(9):1229")</f>
        <v>2009;7(9):1229</v>
      </c>
      <c r="G297" s="17" t="str">
        <f t="shared" si="12"/>
        <v>Commission Regulation (EU) 432/2012 of 16/05/2012</v>
      </c>
      <c r="H297" s="15" t="s">
        <v>16</v>
      </c>
      <c r="I297" s="15" t="s">
        <v>643</v>
      </c>
    </row>
    <row r="298" spans="1:9" ht="75" x14ac:dyDescent="0.2">
      <c r="A298" s="14" t="s">
        <v>11</v>
      </c>
      <c r="B298" s="14" t="s">
        <v>612</v>
      </c>
      <c r="C298" s="15" t="s">
        <v>644</v>
      </c>
      <c r="D298" s="14" t="s">
        <v>614</v>
      </c>
      <c r="E298" s="15" t="s">
        <v>162</v>
      </c>
      <c r="F298" s="17" t="str">
        <f>HYPERLINK("http://www.efsa.europa.eu/en/efsajournal/doc/1229.pdf","2009;7(9):1229")</f>
        <v>2009;7(9):1229</v>
      </c>
      <c r="G298" s="17" t="str">
        <f t="shared" si="12"/>
        <v>Commission Regulation (EU) 432/2012 of 16/05/2012</v>
      </c>
      <c r="H298" s="15" t="s">
        <v>16</v>
      </c>
      <c r="I298" s="15" t="s">
        <v>645</v>
      </c>
    </row>
    <row r="299" spans="1:9" x14ac:dyDescent="0.2">
      <c r="A299" s="30" t="s">
        <v>11</v>
      </c>
      <c r="B299" s="30" t="s">
        <v>612</v>
      </c>
      <c r="C299" s="29" t="s">
        <v>646</v>
      </c>
      <c r="D299" s="30" t="s">
        <v>614</v>
      </c>
      <c r="E299" s="29" t="s">
        <v>615</v>
      </c>
      <c r="F299" s="17" t="str">
        <f>HYPERLINK("http://www.efsa.europa.eu/en/efsajournal/doc/1229.pdf","2009;7(9):1229")</f>
        <v>2009;7(9):1229</v>
      </c>
      <c r="G299" s="32" t="str">
        <f t="shared" si="12"/>
        <v>Commission Regulation (EU) 432/2012 of 16/05/2012</v>
      </c>
      <c r="H299" s="29" t="s">
        <v>16</v>
      </c>
      <c r="I299" s="29" t="s">
        <v>616</v>
      </c>
    </row>
    <row r="300" spans="1:9" x14ac:dyDescent="0.2">
      <c r="A300" s="30"/>
      <c r="B300" s="30"/>
      <c r="C300" s="29"/>
      <c r="D300" s="30"/>
      <c r="E300" s="29"/>
      <c r="F300" s="17" t="str">
        <f>HYPERLINK("http://www.efsa.europa.eu/en/efsajournal/doc/1819.pdf","2010;8(10):1819")</f>
        <v>2010;8(10):1819</v>
      </c>
      <c r="G300" s="32"/>
      <c r="H300" s="29"/>
      <c r="I300" s="29"/>
    </row>
    <row r="301" spans="1:9" ht="255" x14ac:dyDescent="0.2">
      <c r="A301" s="14" t="s">
        <v>647</v>
      </c>
      <c r="B301" s="14" t="s">
        <v>81</v>
      </c>
      <c r="C301" s="15" t="s">
        <v>648</v>
      </c>
      <c r="D301" s="14" t="s">
        <v>649</v>
      </c>
      <c r="E301" s="15" t="s">
        <v>650</v>
      </c>
      <c r="F301" s="17" t="str">
        <f>HYPERLINK("http://www.efsa.europa.eu/en/efsajournal/doc/3409.pdf","Q-2013-00234")</f>
        <v>Q-2013-00234</v>
      </c>
      <c r="G301" s="17" t="str">
        <f>HYPERLINK("http://eur-lex.europa.eu/legal-content/EN/TXT/PDF/?uri=OJ:JOL_2015_003_R_0002&amp;amp;from=EN","Commission Regulation (EU) 2015/7 of 06/01/2015")</f>
        <v>Commission Regulation (EU) 2015/7 of 06/01/2015</v>
      </c>
      <c r="H301" s="15" t="s">
        <v>16</v>
      </c>
      <c r="I301" s="15" t="s">
        <v>651</v>
      </c>
    </row>
    <row r="302" spans="1:9" x14ac:dyDescent="0.2">
      <c r="A302" s="30" t="s">
        <v>647</v>
      </c>
      <c r="B302" s="30" t="s">
        <v>652</v>
      </c>
      <c r="C302" s="29" t="s">
        <v>653</v>
      </c>
      <c r="D302" s="30" t="s">
        <v>654</v>
      </c>
      <c r="E302" s="31" t="s">
        <v>650</v>
      </c>
      <c r="F302" s="17" t="str">
        <f>HYPERLINK("http://www.efsa.europa.eu/en/efsajournal/doc/3513.pdf","Q-2013-00615")</f>
        <v>Q-2013-00615</v>
      </c>
      <c r="G302" s="32" t="str">
        <f>HYPERLINK("http://eur-lex.europa.eu/legal-content/EN/TXT/PDF/?uri=OJ:JOL_2016_142_R_0003&amp;amp;from=EN","Commission Regulation (EU) 2016/854 of 30/05/2016")</f>
        <v>Commission Regulation (EU) 2016/854 of 30/05/2016</v>
      </c>
      <c r="H302" s="29" t="s">
        <v>16</v>
      </c>
      <c r="I302" s="29" t="s">
        <v>651</v>
      </c>
    </row>
    <row r="303" spans="1:9" x14ac:dyDescent="0.2">
      <c r="A303" s="30"/>
      <c r="B303" s="30"/>
      <c r="C303" s="29"/>
      <c r="D303" s="30"/>
      <c r="E303" s="31"/>
      <c r="F303" s="17" t="str">
        <f>HYPERLINK("http://onlinelibrary.wiley.com/doi/10.2903/j.efsa.2014.3838/abstract","Q-2014-00044")</f>
        <v>Q-2014-00044</v>
      </c>
      <c r="G303" s="32"/>
      <c r="H303" s="29"/>
      <c r="I303" s="29"/>
    </row>
    <row r="304" spans="1:9" x14ac:dyDescent="0.2">
      <c r="A304" s="30"/>
      <c r="B304" s="30"/>
      <c r="C304" s="29"/>
      <c r="D304" s="30"/>
      <c r="E304" s="31"/>
      <c r="F304" s="17" t="str">
        <f>HYPERLINK("http://onlinelibrary.wiley.com/doi/10.2903/j.efsa.2014.3839/abstract","Q-2014-00073")</f>
        <v>Q-2014-00073</v>
      </c>
      <c r="G304" s="32"/>
      <c r="H304" s="29"/>
      <c r="I304" s="29"/>
    </row>
    <row r="305" spans="1:9" ht="315" x14ac:dyDescent="0.2">
      <c r="A305" s="14" t="s">
        <v>647</v>
      </c>
      <c r="B305" s="14" t="s">
        <v>655</v>
      </c>
      <c r="C305" s="15" t="s">
        <v>656</v>
      </c>
      <c r="D305" s="14" t="s">
        <v>657</v>
      </c>
      <c r="E305" s="15" t="s">
        <v>650</v>
      </c>
      <c r="F305" s="17" t="str">
        <f>HYPERLINK("http://www.efsa.europa.eu/en/efsajournal/doc/3329.pdf","Q-2013-00040")</f>
        <v>Q-2013-00040</v>
      </c>
      <c r="G305" s="17" t="str">
        <f>HYPERLINK("http://eur-lex.europa.eu/legal-content/EN/TXT/PDF/?uri=OJ:JOL_2016_142_R_0003&amp;amp;from=EN","Commission Regulation (EU) 2016/854 of 30/05/2016")</f>
        <v>Commission Regulation (EU) 2016/854 of 30/05/2016</v>
      </c>
      <c r="H305" s="15" t="s">
        <v>16</v>
      </c>
      <c r="I305" s="15" t="s">
        <v>651</v>
      </c>
    </row>
    <row r="306" spans="1:9" ht="300" x14ac:dyDescent="0.2">
      <c r="A306" s="14" t="s">
        <v>647</v>
      </c>
      <c r="B306" s="14" t="s">
        <v>164</v>
      </c>
      <c r="C306" s="15" t="s">
        <v>658</v>
      </c>
      <c r="D306" s="14" t="s">
        <v>659</v>
      </c>
      <c r="E306" s="15" t="s">
        <v>650</v>
      </c>
      <c r="F306" s="17" t="str">
        <f>HYPERLINK("http://www.efsa.europa.eu/sites/default/files/scientific_output/files/main_documents/4400.pdf","Q-2015-00437")</f>
        <v>Q-2015-00437</v>
      </c>
      <c r="G306" s="17" t="str">
        <f>HYPERLINK("http://eur-lex.europa.eu/legal-content/EN/TXT/?qid=1491839651772&amp;amp;uri=CELEX:32017R0672","Commission Regulation (EU) 2017/672 of 07/04/2017")</f>
        <v>Commission Regulation (EU) 2017/672 of 07/04/2017</v>
      </c>
      <c r="H306" s="15" t="s">
        <v>16</v>
      </c>
      <c r="I306" s="15" t="s">
        <v>651</v>
      </c>
    </row>
    <row r="307" spans="1:9" ht="135" x14ac:dyDescent="0.2">
      <c r="A307" s="14" t="s">
        <v>647</v>
      </c>
      <c r="B307" s="14" t="s">
        <v>660</v>
      </c>
      <c r="C307" s="15" t="s">
        <v>661</v>
      </c>
      <c r="D307" s="14" t="s">
        <v>662</v>
      </c>
      <c r="E307" s="15" t="s">
        <v>650</v>
      </c>
      <c r="F307" s="17" t="str">
        <f>HYPERLINK("http://www.efsa.europa.eu/sites/default/files/scientific_output/files/main_documents/4252.pdf","Q-2015-00375")</f>
        <v>Q-2015-00375</v>
      </c>
      <c r="G307" s="17" t="str">
        <f>HYPERLINK("http://eur-lex.europa.eu/legal-content/EN/TXT/PDF/?uri=CELEX:32017R0676&amp;amp;from=EN","Commission Regulation (EU) 2017/676 of 10/04/2017")</f>
        <v>Commission Regulation (EU) 2017/676 of 10/04/2017</v>
      </c>
      <c r="H307" s="15" t="s">
        <v>16</v>
      </c>
      <c r="I307" s="15" t="s">
        <v>651</v>
      </c>
    </row>
    <row r="308" spans="1:9" ht="60" x14ac:dyDescent="0.2">
      <c r="A308" s="14" t="s">
        <v>647</v>
      </c>
      <c r="B308" s="14" t="s">
        <v>663</v>
      </c>
      <c r="C308" s="15" t="s">
        <v>664</v>
      </c>
      <c r="D308" s="14" t="s">
        <v>665</v>
      </c>
      <c r="E308" s="15" t="s">
        <v>650</v>
      </c>
      <c r="F308" s="17" t="str">
        <f>HYPERLINK("http://www.efsa.europa.eu/en/efsajournal/doc/2468.pdf","Q-2011-00972")</f>
        <v>Q-2011-00972</v>
      </c>
      <c r="G308" s="17" t="str">
        <f>HYPERLINK("http://eur-lex.europa.eu/LexUriServ/LexUriServ.do?uri=OJ:L:2014:014:0008:0010:EN:PDF","Commission Regulation (EU) No 40/2014 of 17/01/2014")</f>
        <v>Commission Regulation (EU) No 40/2014 of 17/01/2014</v>
      </c>
      <c r="H308" s="15" t="s">
        <v>16</v>
      </c>
      <c r="I308" s="15" t="s">
        <v>651</v>
      </c>
    </row>
    <row r="309" spans="1:9" ht="135" x14ac:dyDescent="0.2">
      <c r="A309" s="14" t="s">
        <v>647</v>
      </c>
      <c r="B309" s="14" t="s">
        <v>666</v>
      </c>
      <c r="C309" s="15" t="s">
        <v>667</v>
      </c>
      <c r="D309" s="14" t="s">
        <v>668</v>
      </c>
      <c r="E309" s="15" t="s">
        <v>650</v>
      </c>
      <c r="F309" s="17" t="s">
        <v>669</v>
      </c>
      <c r="G309" s="17" t="s">
        <v>670</v>
      </c>
      <c r="H309" s="15" t="s">
        <v>671</v>
      </c>
      <c r="I309" s="15" t="s">
        <v>651</v>
      </c>
    </row>
    <row r="310" spans="1:9" x14ac:dyDescent="0.2">
      <c r="A310" s="30" t="s">
        <v>672</v>
      </c>
      <c r="B310" s="30" t="s">
        <v>673</v>
      </c>
      <c r="C310" s="29" t="s">
        <v>674</v>
      </c>
      <c r="D310" s="30" t="s">
        <v>675</v>
      </c>
      <c r="E310" s="31" t="s">
        <v>650</v>
      </c>
      <c r="F310" s="16" t="str">
        <f>HYPERLINK("http://www.efsa.europa.eu/en/efsajournal/doc/1180.pdf","Q-2008-721")</f>
        <v>Q-2008-721</v>
      </c>
      <c r="G310" s="32" t="str">
        <f>HYPERLINK("http://eur-lex.europa.eu/legal-content/EN/TXT/?uri=OJ:JOL_2014_331_R_0004","Commission Regulation (EU) No 1228/2014 of 17/11/2014")</f>
        <v>Commission Regulation (EU) No 1228/2014 of 17/11/2014</v>
      </c>
      <c r="H310" s="29" t="s">
        <v>16</v>
      </c>
      <c r="I310" s="29" t="s">
        <v>651</v>
      </c>
    </row>
    <row r="311" spans="1:9" x14ac:dyDescent="0.2">
      <c r="A311" s="30"/>
      <c r="B311" s="30"/>
      <c r="C311" s="29"/>
      <c r="D311" s="30"/>
      <c r="E311" s="31"/>
      <c r="F311" s="17" t="str">
        <f>HYPERLINK("http://www.efsa.europa.eu/en/scdocs/doc/1609.pdf","Q-2009-00940")</f>
        <v>Q-2009-00940</v>
      </c>
      <c r="G311" s="32"/>
      <c r="H311" s="29"/>
      <c r="I311" s="29"/>
    </row>
    <row r="312" spans="1:9" x14ac:dyDescent="0.2">
      <c r="A312" s="30" t="s">
        <v>672</v>
      </c>
      <c r="B312" s="30" t="s">
        <v>53</v>
      </c>
      <c r="C312" s="29" t="s">
        <v>676</v>
      </c>
      <c r="D312" s="30" t="s">
        <v>677</v>
      </c>
      <c r="E312" s="31" t="s">
        <v>650</v>
      </c>
      <c r="F312" s="17" t="str">
        <f>HYPERLINK("http://www.efsa.europa.eu/EFSA/efsa_locale-1178620753812_1211902785434.htm","Q-2008-721")</f>
        <v>Q-2008-721</v>
      </c>
      <c r="G312" s="32" t="str">
        <f>HYPERLINK("http://eur-lex.europa.eu/legal-content/EN/TXT/?uri=OJ:JOL_2014_331_R_0004","Commission Regulation (EU) No 1228/2014 of 17/11/2014")</f>
        <v>Commission Regulation (EU) No 1228/2014 of 17/11/2014</v>
      </c>
      <c r="H312" s="29" t="s">
        <v>16</v>
      </c>
      <c r="I312" s="29" t="s">
        <v>651</v>
      </c>
    </row>
    <row r="313" spans="1:9" x14ac:dyDescent="0.2">
      <c r="A313" s="30"/>
      <c r="B313" s="30"/>
      <c r="C313" s="29"/>
      <c r="D313" s="30"/>
      <c r="E313" s="31"/>
      <c r="F313" s="17" t="str">
        <f>HYPERLINK("http://www.efsa.europa.eu/en/scdocs/doc/1609.pdf","Q-2009-00940")</f>
        <v>Q-2009-00940</v>
      </c>
      <c r="G313" s="32"/>
      <c r="H313" s="29"/>
      <c r="I313" s="29"/>
    </row>
    <row r="314" spans="1:9" ht="135" x14ac:dyDescent="0.2">
      <c r="A314" s="14" t="s">
        <v>672</v>
      </c>
      <c r="B314" s="14" t="s">
        <v>567</v>
      </c>
      <c r="C314" s="15" t="s">
        <v>678</v>
      </c>
      <c r="D314" s="14" t="s">
        <v>679</v>
      </c>
      <c r="E314" s="15" t="s">
        <v>650</v>
      </c>
      <c r="F314" s="17" t="str">
        <f>HYPERLINK("http://www.efsa.europa.eu/en/efsajournal/doc/2382.pdf","Q-2010-01233")</f>
        <v>Q-2010-01233</v>
      </c>
      <c r="G314" s="17" t="str">
        <f>HYPERLINK("http://eur-lex.europa.eu/legal-content/EN/TXT/?uri=OJ:JOL_2014_331_R_0004","Commission Regulation (EU) No 1228/2014 of 17/11/2014")</f>
        <v>Commission Regulation (EU) No 1228/2014 of 17/11/2014</v>
      </c>
      <c r="H314" s="15" t="s">
        <v>16</v>
      </c>
      <c r="I314" s="15" t="s">
        <v>651</v>
      </c>
    </row>
    <row r="315" spans="1:9" ht="105" x14ac:dyDescent="0.2">
      <c r="A315" s="14" t="s">
        <v>672</v>
      </c>
      <c r="B315" s="14" t="s">
        <v>416</v>
      </c>
      <c r="C315" s="15" t="s">
        <v>680</v>
      </c>
      <c r="D315" s="14" t="s">
        <v>681</v>
      </c>
      <c r="E315" s="15" t="s">
        <v>650</v>
      </c>
      <c r="F315" s="17" t="str">
        <f>HYPERLINK("http://www.efsa.europa.eu/en/efsajournal/doc/2168.pdf","Q-2009-00458")</f>
        <v>Q-2009-00458</v>
      </c>
      <c r="G315" s="17" t="str">
        <f>HYPERLINK("http://eur-lex.europa.eu/legal-content/EN/TXT/?uri=OJ:JOL_2014_331_R_0002","Commission Regulation (EU) No 1226/2014 of 17/11/2014")</f>
        <v>Commission Regulation (EU) No 1226/2014 of 17/11/2014</v>
      </c>
      <c r="H315" s="15" t="s">
        <v>16</v>
      </c>
      <c r="I315" s="15" t="s">
        <v>651</v>
      </c>
    </row>
    <row r="316" spans="1:9" ht="135" x14ac:dyDescent="0.2">
      <c r="A316" s="14" t="s">
        <v>672</v>
      </c>
      <c r="B316" s="14" t="s">
        <v>682</v>
      </c>
      <c r="C316" s="15" t="s">
        <v>683</v>
      </c>
      <c r="D316" s="14" t="s">
        <v>684</v>
      </c>
      <c r="E316" s="15" t="s">
        <v>650</v>
      </c>
      <c r="F316" s="17" t="str">
        <f>HYPERLINK("http://www.efsa.europa.eu/en/efsajournal/doc/3328.pdf","Q-2013-00265")</f>
        <v>Q-2013-00265</v>
      </c>
      <c r="G316" s="17" t="str">
        <f>HYPERLINK("http://eur-lex.europa.eu/legal-content/EN/TXT/;ELX_SESSIONID=bbQsJP2QZTtVhZB1WhDJc9nKD1QLFLyNYYJJ5ZS82st1fkMnFWXG!-1337047667?uri=OJ:JOL_2014_307_R_0003","Commission Regulation (EU) No 1135/2014 of 24/10/2014")</f>
        <v>Commission Regulation (EU) No 1135/2014 of 24/10/2014</v>
      </c>
      <c r="H316" s="15" t="s">
        <v>16</v>
      </c>
      <c r="I316" s="15" t="s">
        <v>651</v>
      </c>
    </row>
    <row r="317" spans="1:9" ht="90" x14ac:dyDescent="0.2">
      <c r="A317" s="14" t="s">
        <v>672</v>
      </c>
      <c r="B317" s="14" t="s">
        <v>685</v>
      </c>
      <c r="C317" s="15" t="s">
        <v>686</v>
      </c>
      <c r="D317" s="14" t="s">
        <v>687</v>
      </c>
      <c r="E317" s="15" t="s">
        <v>650</v>
      </c>
      <c r="F317" s="17" t="str">
        <f>HYPERLINK("http://www.efsa.europa.eu/en/efsajournal/doc/2471.pdf","Q-2011-00799")</f>
        <v>Q-2011-00799</v>
      </c>
      <c r="G317" s="17" t="str">
        <f>HYPERLINK("http://eur-lex.europa.eu/LexUriServ/LexUriServ.do?uri=OJ:L:2012:310:0038:0040:EN:PDF","Commission Regulation (EU) 1048/2012 of 08/11/2012")</f>
        <v>Commission Regulation (EU) 1048/2012 of 08/11/2012</v>
      </c>
      <c r="H317" s="15" t="s">
        <v>16</v>
      </c>
      <c r="I317" s="15" t="s">
        <v>651</v>
      </c>
    </row>
    <row r="318" spans="1:9" ht="90" x14ac:dyDescent="0.2">
      <c r="A318" s="14" t="s">
        <v>672</v>
      </c>
      <c r="B318" s="14" t="s">
        <v>685</v>
      </c>
      <c r="C318" s="15" t="s">
        <v>688</v>
      </c>
      <c r="D318" s="14" t="s">
        <v>689</v>
      </c>
      <c r="E318" s="15" t="s">
        <v>650</v>
      </c>
      <c r="F318" s="17" t="str">
        <f>HYPERLINK("http://www.efsa.europa.eu/en/efsajournal/doc/2470.pdf","Q-2011-00798")</f>
        <v>Q-2011-00798</v>
      </c>
      <c r="G318" s="17" t="str">
        <f>HYPERLINK("http://eur-lex.europa.eu/LexUriServ/LexUriServ.do?uri=OJ:L:2012:310:0038:0040:EN:PDF","Commission Regulation (EU) 1048/2012 of 08/11/2012")</f>
        <v>Commission Regulation (EU) 1048/2012 of 08/11/2012</v>
      </c>
      <c r="H318" s="15" t="s">
        <v>16</v>
      </c>
      <c r="I318" s="15" t="s">
        <v>651</v>
      </c>
    </row>
    <row r="319" spans="1:9" ht="60" x14ac:dyDescent="0.2">
      <c r="A319" s="14" t="s">
        <v>672</v>
      </c>
      <c r="B319" s="14" t="s">
        <v>690</v>
      </c>
      <c r="C319" s="15" t="s">
        <v>691</v>
      </c>
      <c r="D319" s="14" t="s">
        <v>692</v>
      </c>
      <c r="E319" s="15" t="s">
        <v>650</v>
      </c>
      <c r="F319" s="17" t="str">
        <f>HYPERLINK("http://www.efsa.europa.eu/en/efsajournal/doc/852.pdf","Q-2008-321")</f>
        <v>Q-2008-321</v>
      </c>
      <c r="G319" s="17" t="str">
        <f>HYPERLINK("http://eur-lex.europa.eu/LexUriServ/LexUriServ.do?uri=CELEX:32009R1024:EN:NOT","Commission Regulation (EC) No 1024/2009 of 29/10/2009")</f>
        <v>Commission Regulation (EC) No 1024/2009 of 29/10/2009</v>
      </c>
      <c r="H319" s="15" t="s">
        <v>16</v>
      </c>
      <c r="I319" s="15" t="s">
        <v>651</v>
      </c>
    </row>
    <row r="320" spans="1:9" ht="105" x14ac:dyDescent="0.2">
      <c r="A320" s="14" t="s">
        <v>672</v>
      </c>
      <c r="B320" s="14" t="s">
        <v>693</v>
      </c>
      <c r="C320" s="15" t="s">
        <v>694</v>
      </c>
      <c r="D320" s="14" t="s">
        <v>695</v>
      </c>
      <c r="E320" s="15" t="s">
        <v>650</v>
      </c>
      <c r="F320" s="17" t="str">
        <f>HYPERLINK("http://www.efsa.europa.eu/en/efsajournal/doc/1885.pdf","Q-2008-681")</f>
        <v>Q-2008-681</v>
      </c>
      <c r="G320" s="17" t="str">
        <f>HYPERLINK("http://eur-lex.europa.eu/LexUriServ/LexUriServ.do?uri=CELEX:32011R1160:EN:NOT","Commission Regulation (EU) 1160/2011 of 14/11/2011")</f>
        <v>Commission Regulation (EU) 1160/2011 of 14/11/2011</v>
      </c>
      <c r="H320" s="15" t="s">
        <v>16</v>
      </c>
      <c r="I320" s="15" t="s">
        <v>651</v>
      </c>
    </row>
    <row r="321" spans="1:9" x14ac:dyDescent="0.2">
      <c r="A321" s="30" t="s">
        <v>672</v>
      </c>
      <c r="B321" s="30" t="s">
        <v>696</v>
      </c>
      <c r="C321" s="29" t="s">
        <v>697</v>
      </c>
      <c r="D321" s="30" t="s">
        <v>698</v>
      </c>
      <c r="E321" s="31" t="s">
        <v>650</v>
      </c>
      <c r="F321" s="17" t="str">
        <f>HYPERLINK("http://www.efsa.europa.eu/en/efsajournal/doc/825.pdf","Q-2008-118")</f>
        <v>Q-2008-118</v>
      </c>
      <c r="G321" s="29" t="s">
        <v>699</v>
      </c>
      <c r="H321" s="29" t="s">
        <v>16</v>
      </c>
      <c r="I321" s="29" t="s">
        <v>651</v>
      </c>
    </row>
    <row r="322" spans="1:9" ht="30" x14ac:dyDescent="0.2">
      <c r="A322" s="30"/>
      <c r="B322" s="30"/>
      <c r="C322" s="29"/>
      <c r="D322" s="30"/>
      <c r="E322" s="31"/>
      <c r="F322" s="17" t="str">
        <f>HYPERLINK("http://www.efsa.europa.eu/en/efsajournal/doc/1175.pdf","Q-2009-00530 &amp;amp; Q-2009-00718")</f>
        <v>Q-2009-00530 &amp;amp; Q-2009-00718</v>
      </c>
      <c r="G322" s="29"/>
      <c r="H322" s="29"/>
      <c r="I322" s="29"/>
    </row>
    <row r="323" spans="1:9" x14ac:dyDescent="0.2">
      <c r="A323" s="30"/>
      <c r="B323" s="30"/>
      <c r="C323" s="29"/>
      <c r="D323" s="30"/>
      <c r="E323" s="31"/>
      <c r="F323" s="17" t="str">
        <f>HYPERLINK("http://www.efsa.europa.eu/en/efsajournal/doc/2692.pdf","Q-2011-00851")</f>
        <v>Q-2011-00851</v>
      </c>
      <c r="G323" s="29"/>
      <c r="H323" s="29"/>
      <c r="I323" s="29"/>
    </row>
    <row r="324" spans="1:9" x14ac:dyDescent="0.2">
      <c r="A324" s="30"/>
      <c r="B324" s="30"/>
      <c r="C324" s="29"/>
      <c r="D324" s="30"/>
      <c r="E324" s="31"/>
      <c r="F324" s="17" t="str">
        <f>HYPERLINK("http://www.efsa.europa.eu/en/efsajournal/doc/2693.pdf","Q-2011-01241")</f>
        <v>Q-2011-01241</v>
      </c>
      <c r="G324" s="29"/>
      <c r="H324" s="29"/>
      <c r="I324" s="29"/>
    </row>
    <row r="325" spans="1:9" x14ac:dyDescent="0.2">
      <c r="A325" s="30" t="s">
        <v>672</v>
      </c>
      <c r="B325" s="30" t="s">
        <v>700</v>
      </c>
      <c r="C325" s="29" t="s">
        <v>701</v>
      </c>
      <c r="D325" s="30" t="s">
        <v>702</v>
      </c>
      <c r="E325" s="31" t="s">
        <v>650</v>
      </c>
      <c r="F325" s="17" t="str">
        <f>HYPERLINK("http://www.efsa.europa.eu/en/efsajournal/doc/1177.pdf","Q-2008-779")</f>
        <v>Q-2008-779</v>
      </c>
      <c r="G325" s="29" t="s">
        <v>703</v>
      </c>
      <c r="H325" s="29" t="s">
        <v>16</v>
      </c>
      <c r="I325" s="29" t="s">
        <v>651</v>
      </c>
    </row>
    <row r="326" spans="1:9" ht="30" x14ac:dyDescent="0.2">
      <c r="A326" s="30"/>
      <c r="B326" s="30"/>
      <c r="C326" s="29"/>
      <c r="D326" s="30"/>
      <c r="E326" s="31"/>
      <c r="F326" s="17" t="str">
        <f>HYPERLINK("http://www.efsa.europa.eu/en/efsajournal/doc/1175.pdf","Q-2009-00530 &amp;amp; Q-2009-00718")</f>
        <v>Q-2009-00530 &amp;amp; Q-2009-00718</v>
      </c>
      <c r="G326" s="29"/>
      <c r="H326" s="29"/>
      <c r="I326" s="29"/>
    </row>
    <row r="327" spans="1:9" x14ac:dyDescent="0.2">
      <c r="A327" s="30"/>
      <c r="B327" s="30"/>
      <c r="C327" s="29"/>
      <c r="D327" s="30"/>
      <c r="E327" s="31"/>
      <c r="F327" s="17" t="str">
        <f>HYPERLINK("http://www.efsa.europa.eu/en/efsajournal/doc/2693.pdf","Q-2011-01241")</f>
        <v>Q-2011-01241</v>
      </c>
      <c r="G327" s="29"/>
      <c r="H327" s="29"/>
      <c r="I327" s="29"/>
    </row>
    <row r="328" spans="1:9" x14ac:dyDescent="0.2">
      <c r="A328" s="30" t="s">
        <v>672</v>
      </c>
      <c r="B328" s="30" t="s">
        <v>704</v>
      </c>
      <c r="C328" s="29" t="s">
        <v>705</v>
      </c>
      <c r="D328" s="30" t="s">
        <v>706</v>
      </c>
      <c r="E328" s="31" t="s">
        <v>650</v>
      </c>
      <c r="F328" s="17" t="str">
        <f>HYPERLINK("http://www.efsa.europa.eu/en/efsajournal/doc/781.pdf","Q-2008-085")</f>
        <v>Q-2008-085</v>
      </c>
      <c r="G328" s="29" t="s">
        <v>699</v>
      </c>
      <c r="H328" s="29" t="s">
        <v>16</v>
      </c>
      <c r="I328" s="29" t="s">
        <v>651</v>
      </c>
    </row>
    <row r="329" spans="1:9" x14ac:dyDescent="0.2">
      <c r="A329" s="30"/>
      <c r="B329" s="30"/>
      <c r="C329" s="29"/>
      <c r="D329" s="30"/>
      <c r="E329" s="31"/>
      <c r="F329" s="17" t="str">
        <f>HYPERLINK("http://www.efsa.europa.eu/EFSA/efsa_locale-1178620753812_1211902768432.htm","Q-2009-530 and Q-2009-718")</f>
        <v>Q-2009-530 and Q-2009-718</v>
      </c>
      <c r="G329" s="29"/>
      <c r="H329" s="29"/>
      <c r="I329" s="29"/>
    </row>
    <row r="330" spans="1:9" x14ac:dyDescent="0.2">
      <c r="A330" s="30"/>
      <c r="B330" s="30"/>
      <c r="C330" s="29"/>
      <c r="D330" s="30"/>
      <c r="E330" s="31"/>
      <c r="F330" s="17" t="str">
        <f>HYPERLINK("http://www.efsa.europa.eu/en/efsajournal/doc/2693.pdf","Q-2011-01241")</f>
        <v>Q-2011-01241</v>
      </c>
      <c r="G330" s="29"/>
      <c r="H330" s="29"/>
      <c r="I330" s="29"/>
    </row>
    <row r="331" spans="1:9" ht="75" x14ac:dyDescent="0.2">
      <c r="A331" s="14" t="s">
        <v>672</v>
      </c>
      <c r="B331" s="14" t="s">
        <v>463</v>
      </c>
      <c r="C331" s="15" t="s">
        <v>707</v>
      </c>
      <c r="D331" s="14" t="s">
        <v>708</v>
      </c>
      <c r="E331" s="15" t="s">
        <v>650</v>
      </c>
      <c r="F331" s="17" t="str">
        <f>HYPERLINK("http://www.efsa.europa.eu/en/scdocs/doc/1776.pdf","Q-2010-00120")</f>
        <v>Q-2010-00120</v>
      </c>
      <c r="G331" s="17" t="str">
        <f>HYPERLINK("http://eur-lex.europa.eu/LexUriServ/LexUriServ.do?uri=CELEX:32011R0665:EN:NOT","Commission Regulation (EU) 665/2011 of 11/07/2011")</f>
        <v>Commission Regulation (EU) 665/2011 of 11/07/2011</v>
      </c>
      <c r="H331" s="15" t="s">
        <v>16</v>
      </c>
      <c r="I331" s="15" t="s">
        <v>651</v>
      </c>
    </row>
    <row r="332" spans="1:9" ht="75" x14ac:dyDescent="0.2">
      <c r="A332" s="14" t="s">
        <v>672</v>
      </c>
      <c r="B332" s="14" t="s">
        <v>463</v>
      </c>
      <c r="C332" s="15" t="s">
        <v>709</v>
      </c>
      <c r="D332" s="14" t="s">
        <v>708</v>
      </c>
      <c r="E332" s="15" t="s">
        <v>650</v>
      </c>
      <c r="F332" s="17" t="str">
        <f>HYPERLINK("http://www.efsa.europa.eu/en/scdocs/doc/1775.pdf","Q-2010-00119")</f>
        <v>Q-2010-00119</v>
      </c>
      <c r="G332" s="17" t="str">
        <f>HYPERLINK("http://eur-lex.europa.eu/LexUriServ/LexUriServ.do?uri=CELEX:32011R0665:EN:NOT","Commission Regulation (EU) 665/2011 of 11/07/2011")</f>
        <v>Commission Regulation (EU) 665/2011 of 11/07/2011</v>
      </c>
      <c r="H332" s="15" t="s">
        <v>16</v>
      </c>
      <c r="I332" s="15" t="s">
        <v>651</v>
      </c>
    </row>
    <row r="333" spans="1:9" ht="90" x14ac:dyDescent="0.2">
      <c r="A333" s="14" t="s">
        <v>710</v>
      </c>
      <c r="B333" s="14" t="s">
        <v>673</v>
      </c>
      <c r="C333" s="15" t="s">
        <v>711</v>
      </c>
      <c r="D333" s="14" t="s">
        <v>712</v>
      </c>
      <c r="E333" s="15" t="s">
        <v>650</v>
      </c>
      <c r="F333" s="17" t="str">
        <f>HYPERLINK("http://www.efsa.europa.eu/en/efsajournal/doc/828.pdf","Q-2008-116")</f>
        <v>Q-2008-116</v>
      </c>
      <c r="G333" s="17" t="str">
        <f>HYPERLINK("http://eur-lex.europa.eu/LexUriServ/LexUriServ.do?uri=CELEX:32009R0983:EN:NOT","Commission Regulation (EC) 983/2009 of 21/10/2009")</f>
        <v>Commission Regulation (EC) 983/2009 of 21/10/2009</v>
      </c>
      <c r="H333" s="15" t="s">
        <v>16</v>
      </c>
      <c r="I333" s="15" t="s">
        <v>651</v>
      </c>
    </row>
    <row r="334" spans="1:9" ht="75" x14ac:dyDescent="0.2">
      <c r="A334" s="14" t="s">
        <v>710</v>
      </c>
      <c r="B334" s="14" t="s">
        <v>53</v>
      </c>
      <c r="C334" s="15" t="s">
        <v>713</v>
      </c>
      <c r="D334" s="14" t="s">
        <v>714</v>
      </c>
      <c r="E334" s="15" t="s">
        <v>650</v>
      </c>
      <c r="F334" s="17" t="str">
        <f>HYPERLINK("http://www.efsa.europa.eu/en/efsajournal/doc/826.pdf","Q-2008-322")</f>
        <v>Q-2008-322</v>
      </c>
      <c r="G334" s="17" t="str">
        <f>HYPERLINK("http://eur-lex.europa.eu/LexUriServ/LexUriServ.do?uri=CELEX:32009R0983:EN:NOT","Commission Regulation (EC) 983/2009 of 21/10/2009")</f>
        <v>Commission Regulation (EC) 983/2009 of 21/10/2009</v>
      </c>
      <c r="H334" s="15" t="s">
        <v>16</v>
      </c>
      <c r="I334" s="15" t="s">
        <v>651</v>
      </c>
    </row>
    <row r="335" spans="1:9" x14ac:dyDescent="0.2">
      <c r="A335" s="30" t="s">
        <v>710</v>
      </c>
      <c r="B335" s="30" t="s">
        <v>178</v>
      </c>
      <c r="C335" s="29" t="s">
        <v>715</v>
      </c>
      <c r="D335" s="30" t="s">
        <v>716</v>
      </c>
      <c r="E335" s="31" t="s">
        <v>650</v>
      </c>
      <c r="F335" s="17" t="str">
        <f>HYPERLINK("http://www.efsa.europa.eu/en/efsajournal/doc/941.pdf","Q-2008-211")</f>
        <v>Q-2008-211</v>
      </c>
      <c r="G335" s="32" t="str">
        <f>HYPERLINK("http://eur-lex.europa.eu/LexUriServ/LexUriServ.do?uri=CELEX:32011R0440:EN:NOT","Commission Regulation (EU) No 440/2011 of 06/05/2011")</f>
        <v>Commission Regulation (EU) No 440/2011 of 06/05/2011</v>
      </c>
      <c r="H335" s="29" t="s">
        <v>16</v>
      </c>
      <c r="I335" s="29" t="s">
        <v>651</v>
      </c>
    </row>
    <row r="336" spans="1:9" x14ac:dyDescent="0.2">
      <c r="A336" s="30"/>
      <c r="B336" s="30"/>
      <c r="C336" s="29"/>
      <c r="D336" s="30"/>
      <c r="E336" s="31"/>
      <c r="F336" s="17" t="str">
        <f>HYPERLINK("http://www.efsa.europa.eu/en/efsajournal/doc/1003.pdf","Q-2008-688")</f>
        <v>Q-2008-688</v>
      </c>
      <c r="G336" s="32"/>
      <c r="H336" s="29"/>
      <c r="I336" s="29"/>
    </row>
    <row r="337" spans="1:9" x14ac:dyDescent="0.2">
      <c r="A337" s="30"/>
      <c r="B337" s="30"/>
      <c r="C337" s="29"/>
      <c r="D337" s="30"/>
      <c r="E337" s="31"/>
      <c r="F337" s="17" t="str">
        <f>HYPERLINK("http://www.efsa.europa.eu/en/efsajournal/doc/1004.pdf","Q-2008-689")</f>
        <v>Q-2008-689</v>
      </c>
      <c r="G337" s="32"/>
      <c r="H337" s="29"/>
      <c r="I337" s="29"/>
    </row>
    <row r="338" spans="1:9" ht="120" x14ac:dyDescent="0.2">
      <c r="A338" s="14" t="s">
        <v>710</v>
      </c>
      <c r="B338" s="14" t="s">
        <v>178</v>
      </c>
      <c r="C338" s="15" t="s">
        <v>717</v>
      </c>
      <c r="D338" s="14" t="s">
        <v>718</v>
      </c>
      <c r="E338" s="15" t="s">
        <v>650</v>
      </c>
      <c r="F338" s="17" t="str">
        <f>HYPERLINK("http://www.efsa.europa.eu/en/efsajournal/doc/1007.pdf","Q-2008-773")</f>
        <v>Q-2008-773</v>
      </c>
      <c r="G338" s="17" t="str">
        <f>HYPERLINK("http://eur-lex.europa.eu/LexUriServ/LexUriServ.do?uri=CELEX:32011R0440:EN:NOT","Commission Regulation (EU) No 440/2011 of 06/05/2011")</f>
        <v>Commission Regulation (EU) No 440/2011 of 06/05/2011</v>
      </c>
      <c r="H338" s="15" t="s">
        <v>16</v>
      </c>
      <c r="I338" s="15" t="s">
        <v>651</v>
      </c>
    </row>
    <row r="339" spans="1:9" ht="135" x14ac:dyDescent="0.2">
      <c r="A339" s="14" t="s">
        <v>710</v>
      </c>
      <c r="B339" s="14" t="s">
        <v>178</v>
      </c>
      <c r="C339" s="15" t="s">
        <v>719</v>
      </c>
      <c r="D339" s="14" t="s">
        <v>720</v>
      </c>
      <c r="E339" s="15" t="s">
        <v>650</v>
      </c>
      <c r="F339" s="17" t="str">
        <f>HYPERLINK("http://www.efsa.europa.eu/en/efsajournal/doc/1006.pdf","Q-2008-675")</f>
        <v>Q-2008-675</v>
      </c>
      <c r="G339" s="17" t="str">
        <f>HYPERLINK("http://eur-lex.europa.eu/LexUriServ/LexUriServ.do?uri=CELEX:32011R0440:EN:NOT","Commission Regulation (EU) No 440/2011 of 06/05/2011")</f>
        <v>Commission Regulation (EU) No 440/2011 of 06/05/2011</v>
      </c>
      <c r="H339" s="15" t="s">
        <v>16</v>
      </c>
      <c r="I339" s="15" t="s">
        <v>651</v>
      </c>
    </row>
    <row r="340" spans="1:9" ht="135" x14ac:dyDescent="0.2">
      <c r="A340" s="14" t="s">
        <v>710</v>
      </c>
      <c r="B340" s="14" t="s">
        <v>721</v>
      </c>
      <c r="C340" s="15" t="s">
        <v>722</v>
      </c>
      <c r="D340" s="14" t="s">
        <v>723</v>
      </c>
      <c r="E340" s="15" t="s">
        <v>650</v>
      </c>
      <c r="F340" s="17" t="str">
        <f>HYPERLINK("http://www.efsa.europa.eu/en/efsajournal/doc/783.pdf","Q-2008-079")</f>
        <v>Q-2008-079</v>
      </c>
      <c r="G340" s="15" t="s">
        <v>724</v>
      </c>
      <c r="H340" s="15" t="s">
        <v>16</v>
      </c>
      <c r="I340" s="15" t="s">
        <v>651</v>
      </c>
    </row>
    <row r="341" spans="1:9" ht="75" x14ac:dyDescent="0.2">
      <c r="A341" s="14" t="s">
        <v>710</v>
      </c>
      <c r="B341" s="14" t="s">
        <v>238</v>
      </c>
      <c r="C341" s="15" t="s">
        <v>725</v>
      </c>
      <c r="D341" s="14" t="s">
        <v>726</v>
      </c>
      <c r="E341" s="15" t="s">
        <v>650</v>
      </c>
      <c r="F341" s="17" t="str">
        <f>HYPERLINK("http://www.efsa.europa.eu/en/efsajournal/doc/1359.pdf","Q-2008-324")</f>
        <v>Q-2008-324</v>
      </c>
      <c r="G341" s="17" t="str">
        <f>HYPERLINK("http://eur-lex.europa.eu/LexUriServ/LexUriServ.do?uri=CELEX:32010R0957:EN:NOT","Commission Regulation (EU) No 957/2010 of 22/10/2010")</f>
        <v>Commission Regulation (EU) No 957/2010 of 22/10/2010</v>
      </c>
      <c r="H341" s="15" t="s">
        <v>16</v>
      </c>
      <c r="I341" s="15" t="s">
        <v>651</v>
      </c>
    </row>
    <row r="342" spans="1:9" ht="75" x14ac:dyDescent="0.2">
      <c r="A342" s="14" t="s">
        <v>710</v>
      </c>
      <c r="B342" s="14" t="s">
        <v>251</v>
      </c>
      <c r="C342" s="15" t="s">
        <v>727</v>
      </c>
      <c r="D342" s="14" t="s">
        <v>728</v>
      </c>
      <c r="E342" s="15" t="s">
        <v>650</v>
      </c>
      <c r="F342" s="17" t="str">
        <f>HYPERLINK("http://www.efsa.europa.eu/en/efsajournal/doc/1360.pdf","Q-2008-325")</f>
        <v>Q-2008-325</v>
      </c>
      <c r="G342" s="17" t="str">
        <f>HYPERLINK("http://eur-lex.europa.eu/LexUriServ/LexUriServ.do?uri=CELEX:32010R0957:EN:NOT","Commission Regulation (EU) No 957/2010 of 22/10/2010")</f>
        <v>Commission Regulation (EU) No 957/2010 of 22/10/2010</v>
      </c>
      <c r="H342" s="15" t="s">
        <v>16</v>
      </c>
      <c r="I342" s="15" t="s">
        <v>651</v>
      </c>
    </row>
    <row r="343" spans="1:9" ht="75" x14ac:dyDescent="0.2">
      <c r="A343" s="14" t="s">
        <v>710</v>
      </c>
      <c r="B343" s="14" t="s">
        <v>370</v>
      </c>
      <c r="C343" s="15" t="s">
        <v>729</v>
      </c>
      <c r="D343" s="14" t="s">
        <v>730</v>
      </c>
      <c r="E343" s="15" t="s">
        <v>650</v>
      </c>
      <c r="F343" s="17" t="str">
        <f>HYPERLINK("http://www.efsa.europa.eu/en/efsajournal/doc/895.pdf","Q-2008-217")</f>
        <v>Q-2008-217</v>
      </c>
      <c r="G343" s="17" t="str">
        <f>HYPERLINK("http://eur-lex.europa.eu/LexUriServ/LexUriServ.do?uri=CELEX:32009R1024:EN:NOT","Commission Regulation (EC) No 1024/2009 of 29/10/2009")</f>
        <v>Commission Regulation (EC) No 1024/2009 of 29/10/2009</v>
      </c>
      <c r="H343" s="15" t="s">
        <v>16</v>
      </c>
      <c r="I343" s="15" t="s">
        <v>651</v>
      </c>
    </row>
    <row r="344" spans="1:9" ht="60" x14ac:dyDescent="0.2">
      <c r="A344" s="14" t="s">
        <v>710</v>
      </c>
      <c r="B344" s="14" t="s">
        <v>391</v>
      </c>
      <c r="C344" s="15" t="s">
        <v>731</v>
      </c>
      <c r="D344" s="14" t="s">
        <v>732</v>
      </c>
      <c r="E344" s="15" t="s">
        <v>650</v>
      </c>
      <c r="F344" s="17" t="str">
        <f>HYPERLINK("http://www.efsa.europa.eu/en/efsajournal/doc/858.pdf","Q-2008-326")</f>
        <v>Q-2008-326</v>
      </c>
      <c r="G344" s="17" t="str">
        <f>HYPERLINK("http://eur-lex.europa.eu/LexUriServ/LexUriServ.do?uri=CELEX:32009R0983:EN:NOT","Commission Regulation (EC) 983/2009 of 21/10/2009")</f>
        <v>Commission Regulation (EC) 983/2009 of 21/10/2009</v>
      </c>
      <c r="H344" s="15" t="s">
        <v>16</v>
      </c>
      <c r="I344" s="15" t="s">
        <v>651</v>
      </c>
    </row>
    <row r="345" spans="1:9" ht="90" x14ac:dyDescent="0.2">
      <c r="A345" s="14" t="s">
        <v>710</v>
      </c>
      <c r="B345" s="14" t="s">
        <v>567</v>
      </c>
      <c r="C345" s="15" t="s">
        <v>733</v>
      </c>
      <c r="D345" s="14" t="s">
        <v>569</v>
      </c>
      <c r="E345" s="15" t="s">
        <v>650</v>
      </c>
      <c r="F345" s="17" t="str">
        <f>HYPERLINK("http://www.efsa.europa.eu/en/efsajournal/doc/4096.pdf","Q-2014-00826")</f>
        <v>Q-2014-00826</v>
      </c>
      <c r="G345" s="17" t="str">
        <f>HYPERLINK("http://eur-lex.europa.eu/legal-content/EN/TXT/PDF/?uri=CELEX:32016R1389&amp;amp;from=EN","Commission Regulation (EU) 2016/1389 of 17/08/2016")</f>
        <v>Commission Regulation (EU) 2016/1389 of 17/08/2016</v>
      </c>
      <c r="H345" s="15" t="s">
        <v>16</v>
      </c>
      <c r="I345" s="15" t="s">
        <v>651</v>
      </c>
    </row>
    <row r="346" spans="1:9" ht="90" x14ac:dyDescent="0.2">
      <c r="A346" s="14" t="s">
        <v>710</v>
      </c>
      <c r="B346" s="14" t="s">
        <v>567</v>
      </c>
      <c r="C346" s="15" t="s">
        <v>734</v>
      </c>
      <c r="D346" s="14" t="s">
        <v>735</v>
      </c>
      <c r="E346" s="15" t="s">
        <v>650</v>
      </c>
      <c r="F346" s="17" t="str">
        <f>HYPERLINK("http://www.efsa.europa.eu/en/efsajournal/doc/827.pdf","Q-2008-323")</f>
        <v>Q-2008-323</v>
      </c>
      <c r="G346" s="17" t="str">
        <f>HYPERLINK("http://eur-lex.europa.eu/LexUriServ/LexUriServ.do?uri=CELEX:32009R0983:EN:NOT","Commission Regulation (EC) 983/2009 of 21/10/2009")</f>
        <v>Commission Regulation (EC) 983/2009 of 21/10/2009</v>
      </c>
      <c r="H346" s="15" t="s">
        <v>16</v>
      </c>
      <c r="I346" s="15" t="s">
        <v>651</v>
      </c>
    </row>
    <row r="347" spans="1:9" ht="105" x14ac:dyDescent="0.2">
      <c r="A347" s="14" t="s">
        <v>11</v>
      </c>
      <c r="B347" s="14" t="s">
        <v>663</v>
      </c>
      <c r="C347" s="15" t="s">
        <v>736</v>
      </c>
      <c r="D347" s="14" t="s">
        <v>737</v>
      </c>
      <c r="E347" s="15" t="s">
        <v>738</v>
      </c>
      <c r="F347" s="17" t="str">
        <f>HYPERLINK("http://www.efsa.europa.eu/en/efsajournal/doc/2034.pdf","2011;9(4):2034")</f>
        <v>2011;9(4):2034</v>
      </c>
      <c r="G347" s="15" t="s">
        <v>651</v>
      </c>
      <c r="H347" s="15" t="s">
        <v>739</v>
      </c>
      <c r="I347" s="15">
        <v>751</v>
      </c>
    </row>
    <row r="348" spans="1:9" ht="150" x14ac:dyDescent="0.2">
      <c r="A348" s="14" t="s">
        <v>11</v>
      </c>
      <c r="B348" s="14" t="s">
        <v>740</v>
      </c>
      <c r="C348" s="15" t="s">
        <v>741</v>
      </c>
      <c r="D348" s="14" t="s">
        <v>737</v>
      </c>
      <c r="E348" s="15" t="s">
        <v>742</v>
      </c>
      <c r="F348" s="17" t="str">
        <f>HYPERLINK("http://www.efsa.europa.eu/en/scdocs/doc/1482.pdf","2010;8(2):1482")</f>
        <v>2010;8(2):1482</v>
      </c>
      <c r="G348" s="15" t="s">
        <v>651</v>
      </c>
      <c r="H348" s="15" t="s">
        <v>739</v>
      </c>
      <c r="I348" s="15">
        <v>2935</v>
      </c>
    </row>
    <row r="349" spans="1:9" ht="90" x14ac:dyDescent="0.2">
      <c r="A349" s="14" t="s">
        <v>11</v>
      </c>
      <c r="B349" s="14" t="s">
        <v>743</v>
      </c>
      <c r="C349" s="15" t="s">
        <v>744</v>
      </c>
      <c r="D349" s="14" t="s">
        <v>745</v>
      </c>
      <c r="E349" s="15" t="s">
        <v>746</v>
      </c>
      <c r="F349" s="17" t="str">
        <f>HYPERLINK("http://www.efsa.europa.eu/en/efsajournal/doc/2228.pdf","2011;9(6):2228")</f>
        <v>2011;9(6):2228</v>
      </c>
      <c r="G349" s="15" t="s">
        <v>651</v>
      </c>
      <c r="H349" s="15" t="s">
        <v>739</v>
      </c>
      <c r="I349" s="15">
        <v>3667</v>
      </c>
    </row>
    <row r="350" spans="1:9" ht="150" x14ac:dyDescent="0.2">
      <c r="A350" s="14" t="s">
        <v>11</v>
      </c>
      <c r="B350" s="14" t="s">
        <v>747</v>
      </c>
      <c r="C350" s="15" t="s">
        <v>748</v>
      </c>
      <c r="D350" s="14" t="s">
        <v>749</v>
      </c>
      <c r="E350" s="15" t="s">
        <v>750</v>
      </c>
      <c r="F350" s="17" t="str">
        <f>HYPERLINK("http://www.efsa.europa.eu/en/efsajournal/doc/1742.pdf","2010;8(10):1742")</f>
        <v>2010;8(10):1742</v>
      </c>
      <c r="G350" s="15" t="s">
        <v>651</v>
      </c>
      <c r="H350" s="15" t="s">
        <v>739</v>
      </c>
      <c r="I350" s="15">
        <v>3693</v>
      </c>
    </row>
    <row r="351" spans="1:9" ht="90" x14ac:dyDescent="0.2">
      <c r="A351" s="14" t="s">
        <v>11</v>
      </c>
      <c r="B351" s="14" t="s">
        <v>747</v>
      </c>
      <c r="C351" s="15" t="s">
        <v>751</v>
      </c>
      <c r="D351" s="14" t="s">
        <v>745</v>
      </c>
      <c r="E351" s="15" t="s">
        <v>752</v>
      </c>
      <c r="F351" s="17" t="str">
        <f>HYPERLINK("http://www.efsa.europa.eu/en/efsajournal/doc/2228.pdf","2011;9(6):2228")</f>
        <v>2011;9(6):2228</v>
      </c>
      <c r="G351" s="15" t="s">
        <v>651</v>
      </c>
      <c r="H351" s="15" t="s">
        <v>739</v>
      </c>
      <c r="I351" s="15">
        <v>3692</v>
      </c>
    </row>
    <row r="352" spans="1:9" ht="90" x14ac:dyDescent="0.2">
      <c r="A352" s="14" t="s">
        <v>11</v>
      </c>
      <c r="B352" s="14" t="s">
        <v>753</v>
      </c>
      <c r="C352" s="15" t="s">
        <v>754</v>
      </c>
      <c r="D352" s="14" t="s">
        <v>745</v>
      </c>
      <c r="E352" s="15" t="s">
        <v>746</v>
      </c>
      <c r="F352" s="17" t="str">
        <f>HYPERLINK("http://www.efsa.europa.eu/en/efsajournal/doc/2228.pdf","2011;9(6):2228")</f>
        <v>2011;9(6):2228</v>
      </c>
      <c r="G352" s="15" t="s">
        <v>651</v>
      </c>
      <c r="H352" s="15" t="s">
        <v>739</v>
      </c>
      <c r="I352" s="15">
        <v>2212</v>
      </c>
    </row>
    <row r="353" spans="1:9" ht="90" x14ac:dyDescent="0.2">
      <c r="A353" s="14" t="s">
        <v>11</v>
      </c>
      <c r="B353" s="14" t="s">
        <v>755</v>
      </c>
      <c r="C353" s="15" t="s">
        <v>756</v>
      </c>
      <c r="D353" s="14" t="s">
        <v>749</v>
      </c>
      <c r="E353" s="15" t="s">
        <v>750</v>
      </c>
      <c r="F353" s="17" t="str">
        <f>HYPERLINK("http://www.efsa.europa.eu/en/efsajournal/doc/1742.pdf","2010;8(10):1742")</f>
        <v>2010;8(10):1742</v>
      </c>
      <c r="G353" s="15" t="s">
        <v>651</v>
      </c>
      <c r="H353" s="15" t="s">
        <v>739</v>
      </c>
      <c r="I353" s="15">
        <v>2218</v>
      </c>
    </row>
    <row r="354" spans="1:9" ht="90" x14ac:dyDescent="0.2">
      <c r="A354" s="14" t="s">
        <v>11</v>
      </c>
      <c r="B354" s="14" t="s">
        <v>757</v>
      </c>
      <c r="C354" s="15" t="s">
        <v>756</v>
      </c>
      <c r="D354" s="14" t="s">
        <v>749</v>
      </c>
      <c r="E354" s="15" t="s">
        <v>750</v>
      </c>
      <c r="F354" s="17" t="str">
        <f>HYPERLINK("http://www.efsa.europa.eu/en/efsajournal/doc/1742.pdf","2010;8(10):1742")</f>
        <v>2010;8(10):1742</v>
      </c>
      <c r="G354" s="15" t="s">
        <v>651</v>
      </c>
      <c r="H354" s="15" t="s">
        <v>739</v>
      </c>
      <c r="I354" s="15">
        <v>2253</v>
      </c>
    </row>
    <row r="355" spans="1:9" ht="150" x14ac:dyDescent="0.2">
      <c r="A355" s="14" t="s">
        <v>11</v>
      </c>
      <c r="B355" s="14" t="s">
        <v>758</v>
      </c>
      <c r="C355" s="15" t="s">
        <v>759</v>
      </c>
      <c r="D355" s="14" t="s">
        <v>745</v>
      </c>
      <c r="E355" s="15" t="s">
        <v>752</v>
      </c>
      <c r="F355" s="17" t="str">
        <f>HYPERLINK("http://www.efsa.europa.eu/en/efsajournal/doc/2228.pdf","2011;9(6):2228")</f>
        <v>2011;9(6):2228</v>
      </c>
      <c r="G355" s="15" t="s">
        <v>651</v>
      </c>
      <c r="H355" s="15" t="s">
        <v>739</v>
      </c>
      <c r="I355" s="15">
        <v>2329</v>
      </c>
    </row>
    <row r="356" spans="1:9" ht="60" x14ac:dyDescent="0.2">
      <c r="A356" s="14" t="s">
        <v>11</v>
      </c>
      <c r="B356" s="14" t="s">
        <v>753</v>
      </c>
      <c r="C356" s="15" t="s">
        <v>760</v>
      </c>
      <c r="D356" s="14" t="s">
        <v>737</v>
      </c>
      <c r="E356" s="15" t="s">
        <v>761</v>
      </c>
      <c r="F356" s="17" t="str">
        <f>HYPERLINK("http://www.efsa.europa.eu/en/efsajournal/doc/2248.pdf","2011;9(6):2248")</f>
        <v>2011;9(6):2248</v>
      </c>
      <c r="G356" s="15" t="s">
        <v>651</v>
      </c>
      <c r="H356" s="15" t="s">
        <v>739</v>
      </c>
      <c r="I356" s="15">
        <v>2213</v>
      </c>
    </row>
    <row r="357" spans="1:9" ht="60" x14ac:dyDescent="0.2">
      <c r="A357" s="14" t="s">
        <v>11</v>
      </c>
      <c r="B357" s="14" t="s">
        <v>762</v>
      </c>
      <c r="C357" s="15" t="s">
        <v>763</v>
      </c>
      <c r="D357" s="14" t="s">
        <v>737</v>
      </c>
      <c r="E357" s="15" t="s">
        <v>108</v>
      </c>
      <c r="F357" s="17" t="str">
        <f>HYPERLINK("http://www.efsa.europa.eu/en/efsajournal/doc/2044.pdf","2011;9(4):2044")</f>
        <v>2011;9(4):2044</v>
      </c>
      <c r="G357" s="15" t="s">
        <v>651</v>
      </c>
      <c r="H357" s="15" t="s">
        <v>739</v>
      </c>
      <c r="I357" s="15">
        <v>4244</v>
      </c>
    </row>
    <row r="358" spans="1:9" ht="90" x14ac:dyDescent="0.2">
      <c r="A358" s="14" t="s">
        <v>11</v>
      </c>
      <c r="B358" s="14" t="s">
        <v>764</v>
      </c>
      <c r="C358" s="15" t="s">
        <v>765</v>
      </c>
      <c r="D358" s="14" t="s">
        <v>766</v>
      </c>
      <c r="E358" s="15" t="s">
        <v>767</v>
      </c>
      <c r="F358" s="17" t="str">
        <f>HYPERLINK("http://www.efsa.europa.eu/en/efsajournal/doc/1247.pdf","2009;7(9):1247")</f>
        <v>2009;7(9):1247</v>
      </c>
      <c r="G358" s="15" t="s">
        <v>651</v>
      </c>
      <c r="H358" s="15" t="s">
        <v>739</v>
      </c>
      <c r="I358" s="15">
        <v>860</v>
      </c>
    </row>
    <row r="359" spans="1:9" ht="90" x14ac:dyDescent="0.2">
      <c r="A359" s="14" t="s">
        <v>11</v>
      </c>
      <c r="B359" s="14" t="s">
        <v>768</v>
      </c>
      <c r="C359" s="15" t="s">
        <v>769</v>
      </c>
      <c r="D359" s="14" t="s">
        <v>766</v>
      </c>
      <c r="E359" s="15" t="s">
        <v>767</v>
      </c>
      <c r="F359" s="17" t="str">
        <f>HYPERLINK("http://www.efsa.europa.eu/en/efsajournal/doc/1247.pdf","2009;7(9):1247")</f>
        <v>2009;7(9):1247</v>
      </c>
      <c r="G359" s="15" t="s">
        <v>651</v>
      </c>
      <c r="H359" s="15" t="s">
        <v>739</v>
      </c>
      <c r="I359" s="15">
        <v>881</v>
      </c>
    </row>
    <row r="360" spans="1:9" ht="90" x14ac:dyDescent="0.2">
      <c r="A360" s="14" t="s">
        <v>11</v>
      </c>
      <c r="B360" s="14" t="s">
        <v>770</v>
      </c>
      <c r="C360" s="15" t="s">
        <v>771</v>
      </c>
      <c r="D360" s="14" t="s">
        <v>766</v>
      </c>
      <c r="E360" s="15" t="s">
        <v>767</v>
      </c>
      <c r="F360" s="17" t="str">
        <f>HYPERLINK("http://www.efsa.europa.eu/en/efsajournal/doc/1470.pdf","2010;8(2):1470")</f>
        <v>2010;8(2):1470</v>
      </c>
      <c r="G360" s="15" t="s">
        <v>651</v>
      </c>
      <c r="H360" s="15" t="s">
        <v>739</v>
      </c>
      <c r="I360" s="15">
        <v>3010</v>
      </c>
    </row>
    <row r="361" spans="1:9" ht="90" x14ac:dyDescent="0.2">
      <c r="A361" s="14" t="s">
        <v>11</v>
      </c>
      <c r="B361" s="14" t="s">
        <v>772</v>
      </c>
      <c r="C361" s="15" t="s">
        <v>773</v>
      </c>
      <c r="D361" s="14" t="s">
        <v>766</v>
      </c>
      <c r="E361" s="15" t="s">
        <v>767</v>
      </c>
      <c r="F361" s="17" t="str">
        <f t="shared" ref="F361:F369" si="13">HYPERLINK("http://www.efsa.europa.eu/en/efsajournal/doc/1247.pdf","2009;7(9):1247")</f>
        <v>2009;7(9):1247</v>
      </c>
      <c r="G361" s="15" t="s">
        <v>651</v>
      </c>
      <c r="H361" s="15" t="s">
        <v>739</v>
      </c>
      <c r="I361" s="15">
        <v>920</v>
      </c>
    </row>
    <row r="362" spans="1:9" ht="150" x14ac:dyDescent="0.2">
      <c r="A362" s="14" t="s">
        <v>11</v>
      </c>
      <c r="B362" s="14" t="s">
        <v>774</v>
      </c>
      <c r="C362" s="15" t="s">
        <v>775</v>
      </c>
      <c r="D362" s="14" t="s">
        <v>766</v>
      </c>
      <c r="E362" s="15" t="s">
        <v>767</v>
      </c>
      <c r="F362" s="17" t="str">
        <f t="shared" si="13"/>
        <v>2009;7(9):1247</v>
      </c>
      <c r="G362" s="15" t="s">
        <v>651</v>
      </c>
      <c r="H362" s="15" t="s">
        <v>739</v>
      </c>
      <c r="I362" s="15">
        <v>918</v>
      </c>
    </row>
    <row r="363" spans="1:9" ht="90" x14ac:dyDescent="0.2">
      <c r="A363" s="14" t="s">
        <v>11</v>
      </c>
      <c r="B363" s="14" t="s">
        <v>776</v>
      </c>
      <c r="C363" s="15" t="s">
        <v>777</v>
      </c>
      <c r="D363" s="14" t="s">
        <v>766</v>
      </c>
      <c r="E363" s="15" t="s">
        <v>767</v>
      </c>
      <c r="F363" s="17" t="str">
        <f t="shared" si="13"/>
        <v>2009;7(9):1247</v>
      </c>
      <c r="G363" s="15" t="s">
        <v>651</v>
      </c>
      <c r="H363" s="15" t="s">
        <v>739</v>
      </c>
      <c r="I363" s="15">
        <v>877</v>
      </c>
    </row>
    <row r="364" spans="1:9" ht="90" x14ac:dyDescent="0.2">
      <c r="A364" s="14" t="s">
        <v>11</v>
      </c>
      <c r="B364" s="14" t="s">
        <v>778</v>
      </c>
      <c r="C364" s="15" t="s">
        <v>779</v>
      </c>
      <c r="D364" s="14" t="s">
        <v>766</v>
      </c>
      <c r="E364" s="15" t="s">
        <v>767</v>
      </c>
      <c r="F364" s="17" t="str">
        <f t="shared" si="13"/>
        <v>2009;7(9):1247</v>
      </c>
      <c r="G364" s="15" t="s">
        <v>651</v>
      </c>
      <c r="H364" s="15" t="s">
        <v>739</v>
      </c>
      <c r="I364" s="15">
        <v>861</v>
      </c>
    </row>
    <row r="365" spans="1:9" ht="90" x14ac:dyDescent="0.2">
      <c r="A365" s="14" t="s">
        <v>11</v>
      </c>
      <c r="B365" s="14" t="s">
        <v>780</v>
      </c>
      <c r="C365" s="15" t="s">
        <v>779</v>
      </c>
      <c r="D365" s="14" t="s">
        <v>766</v>
      </c>
      <c r="E365" s="15" t="s">
        <v>767</v>
      </c>
      <c r="F365" s="17" t="str">
        <f t="shared" si="13"/>
        <v>2009;7(9):1247</v>
      </c>
      <c r="G365" s="15" t="s">
        <v>651</v>
      </c>
      <c r="H365" s="15" t="s">
        <v>739</v>
      </c>
      <c r="I365" s="15">
        <v>879</v>
      </c>
    </row>
    <row r="366" spans="1:9" ht="90" x14ac:dyDescent="0.2">
      <c r="A366" s="14" t="s">
        <v>11</v>
      </c>
      <c r="B366" s="14" t="s">
        <v>781</v>
      </c>
      <c r="C366" s="15" t="s">
        <v>782</v>
      </c>
      <c r="D366" s="14" t="s">
        <v>766</v>
      </c>
      <c r="E366" s="15" t="s">
        <v>767</v>
      </c>
      <c r="F366" s="17" t="str">
        <f t="shared" si="13"/>
        <v>2009;7(9):1247</v>
      </c>
      <c r="G366" s="15" t="s">
        <v>651</v>
      </c>
      <c r="H366" s="15" t="s">
        <v>739</v>
      </c>
      <c r="I366" s="15">
        <v>874</v>
      </c>
    </row>
    <row r="367" spans="1:9" ht="120" x14ac:dyDescent="0.2">
      <c r="A367" s="14" t="s">
        <v>11</v>
      </c>
      <c r="B367" s="14" t="s">
        <v>783</v>
      </c>
      <c r="C367" s="15" t="s">
        <v>784</v>
      </c>
      <c r="D367" s="14" t="s">
        <v>766</v>
      </c>
      <c r="E367" s="15" t="s">
        <v>767</v>
      </c>
      <c r="F367" s="17" t="str">
        <f t="shared" si="13"/>
        <v>2009;7(9):1247</v>
      </c>
      <c r="G367" s="15" t="s">
        <v>651</v>
      </c>
      <c r="H367" s="15" t="s">
        <v>739</v>
      </c>
      <c r="I367" s="15">
        <v>885</v>
      </c>
    </row>
    <row r="368" spans="1:9" ht="90" x14ac:dyDescent="0.2">
      <c r="A368" s="14" t="s">
        <v>11</v>
      </c>
      <c r="B368" s="14" t="s">
        <v>785</v>
      </c>
      <c r="C368" s="15" t="s">
        <v>786</v>
      </c>
      <c r="D368" s="14" t="s">
        <v>766</v>
      </c>
      <c r="E368" s="15" t="s">
        <v>767</v>
      </c>
      <c r="F368" s="17" t="str">
        <f t="shared" si="13"/>
        <v>2009;7(9):1247</v>
      </c>
      <c r="G368" s="15" t="s">
        <v>651</v>
      </c>
      <c r="H368" s="15" t="s">
        <v>739</v>
      </c>
      <c r="I368" s="15">
        <v>912</v>
      </c>
    </row>
    <row r="369" spans="1:9" ht="90" x14ac:dyDescent="0.2">
      <c r="A369" s="14" t="s">
        <v>11</v>
      </c>
      <c r="B369" s="14" t="s">
        <v>787</v>
      </c>
      <c r="C369" s="15" t="s">
        <v>788</v>
      </c>
      <c r="D369" s="14" t="s">
        <v>766</v>
      </c>
      <c r="E369" s="15" t="s">
        <v>767</v>
      </c>
      <c r="F369" s="17" t="str">
        <f t="shared" si="13"/>
        <v>2009;7(9):1247</v>
      </c>
      <c r="G369" s="15" t="s">
        <v>651</v>
      </c>
      <c r="H369" s="15" t="s">
        <v>739</v>
      </c>
      <c r="I369" s="15">
        <v>898</v>
      </c>
    </row>
    <row r="370" spans="1:9" ht="60" x14ac:dyDescent="0.2">
      <c r="A370" s="14" t="s">
        <v>11</v>
      </c>
      <c r="B370" s="14" t="s">
        <v>789</v>
      </c>
      <c r="C370" s="15" t="s">
        <v>790</v>
      </c>
      <c r="D370" s="14" t="s">
        <v>737</v>
      </c>
      <c r="E370" s="15" t="s">
        <v>791</v>
      </c>
      <c r="F370" s="17" t="str">
        <f>HYPERLINK("http://www.efsa.europa.eu/en/efsajournal/doc/2231.pdf","2011;9(6):2231")</f>
        <v>2011;9(6):2231</v>
      </c>
      <c r="G370" s="15" t="s">
        <v>651</v>
      </c>
      <c r="H370" s="15" t="s">
        <v>739</v>
      </c>
      <c r="I370" s="15">
        <v>900</v>
      </c>
    </row>
    <row r="371" spans="1:9" ht="90" x14ac:dyDescent="0.2">
      <c r="A371" s="14" t="s">
        <v>11</v>
      </c>
      <c r="B371" s="14" t="s">
        <v>792</v>
      </c>
      <c r="C371" s="15" t="s">
        <v>793</v>
      </c>
      <c r="D371" s="14" t="s">
        <v>766</v>
      </c>
      <c r="E371" s="15" t="s">
        <v>767</v>
      </c>
      <c r="F371" s="17" t="str">
        <f>HYPERLINK("http://www.efsa.europa.eu/en/efsajournal/doc/2243.pdf","2011;9(6):2243")</f>
        <v>2011;9(6):2243</v>
      </c>
      <c r="G371" s="15" t="s">
        <v>651</v>
      </c>
      <c r="H371" s="15" t="s">
        <v>739</v>
      </c>
      <c r="I371" s="15">
        <v>1160</v>
      </c>
    </row>
    <row r="372" spans="1:9" ht="90" x14ac:dyDescent="0.2">
      <c r="A372" s="14" t="s">
        <v>11</v>
      </c>
      <c r="B372" s="14" t="s">
        <v>794</v>
      </c>
      <c r="C372" s="15" t="s">
        <v>795</v>
      </c>
      <c r="D372" s="14" t="s">
        <v>766</v>
      </c>
      <c r="E372" s="15" t="s">
        <v>767</v>
      </c>
      <c r="F372" s="17" t="str">
        <f>HYPERLINK("http://www.efsa.europa.eu/en/efsajournal/doc/2245.pdf","2011;9(6):2245")</f>
        <v>2011;9(6):2245</v>
      </c>
      <c r="G372" s="15" t="s">
        <v>651</v>
      </c>
      <c r="H372" s="15" t="s">
        <v>739</v>
      </c>
      <c r="I372" s="15">
        <v>1423</v>
      </c>
    </row>
    <row r="373" spans="1:9" ht="60" x14ac:dyDescent="0.2">
      <c r="A373" s="14" t="s">
        <v>11</v>
      </c>
      <c r="B373" s="14" t="s">
        <v>796</v>
      </c>
      <c r="C373" s="15" t="s">
        <v>797</v>
      </c>
      <c r="D373" s="14" t="s">
        <v>737</v>
      </c>
      <c r="E373" s="15" t="s">
        <v>798</v>
      </c>
      <c r="F373" s="17" t="str">
        <f>HYPERLINK("http://www.efsa.europa.eu/en/efsajournal/doc/2065.pdf","2011;9(4):2065")</f>
        <v>2011;9(4):2065</v>
      </c>
      <c r="G373" s="15" t="s">
        <v>651</v>
      </c>
      <c r="H373" s="15" t="s">
        <v>739</v>
      </c>
      <c r="I373" s="15">
        <v>1936</v>
      </c>
    </row>
    <row r="374" spans="1:9" ht="60" x14ac:dyDescent="0.2">
      <c r="A374" s="14" t="s">
        <v>11</v>
      </c>
      <c r="B374" s="14" t="s">
        <v>799</v>
      </c>
      <c r="C374" s="15" t="s">
        <v>800</v>
      </c>
      <c r="D374" s="14" t="s">
        <v>737</v>
      </c>
      <c r="E374" s="15" t="s">
        <v>801</v>
      </c>
      <c r="F374" s="17" t="str">
        <f>HYPERLINK("http://www.efsa.europa.eu/en/efsajournal/doc/1489.pdf","2010;8(2):1489")</f>
        <v>2010;8(2):1489</v>
      </c>
      <c r="G374" s="15" t="s">
        <v>651</v>
      </c>
      <c r="H374" s="15" t="s">
        <v>739</v>
      </c>
      <c r="I374" s="15">
        <v>1940</v>
      </c>
    </row>
    <row r="375" spans="1:9" ht="60" x14ac:dyDescent="0.2">
      <c r="A375" s="14" t="s">
        <v>11</v>
      </c>
      <c r="B375" s="14" t="s">
        <v>802</v>
      </c>
      <c r="C375" s="15" t="s">
        <v>803</v>
      </c>
      <c r="D375" s="14" t="s">
        <v>737</v>
      </c>
      <c r="E375" s="15" t="s">
        <v>801</v>
      </c>
      <c r="F375" s="17" t="str">
        <f>HYPERLINK("http://www.efsa.europa.eu/en/efsajournal/doc/1489.pdf","2010;8(2):1489")</f>
        <v>2010;8(2):1489</v>
      </c>
      <c r="G375" s="15" t="s">
        <v>651</v>
      </c>
      <c r="H375" s="15" t="s">
        <v>739</v>
      </c>
      <c r="I375" s="15">
        <v>1941</v>
      </c>
    </row>
    <row r="376" spans="1:9" ht="90" x14ac:dyDescent="0.2">
      <c r="A376" s="14" t="s">
        <v>11</v>
      </c>
      <c r="B376" s="14" t="s">
        <v>804</v>
      </c>
      <c r="C376" s="15" t="s">
        <v>805</v>
      </c>
      <c r="D376" s="14" t="s">
        <v>766</v>
      </c>
      <c r="E376" s="15" t="s">
        <v>767</v>
      </c>
      <c r="F376" s="17" t="str">
        <f>HYPERLINK("http://www.efsa.europa.eu/en/efsajournal/doc/2243.pdf","2011;9(6):2243")</f>
        <v>2011;9(6):2243</v>
      </c>
      <c r="G376" s="15" t="s">
        <v>651</v>
      </c>
      <c r="H376" s="15" t="s">
        <v>739</v>
      </c>
      <c r="I376" s="15">
        <v>1141</v>
      </c>
    </row>
    <row r="377" spans="1:9" ht="90" x14ac:dyDescent="0.2">
      <c r="A377" s="14" t="s">
        <v>11</v>
      </c>
      <c r="B377" s="14" t="s">
        <v>806</v>
      </c>
      <c r="C377" s="15" t="s">
        <v>807</v>
      </c>
      <c r="D377" s="14" t="s">
        <v>745</v>
      </c>
      <c r="E377" s="15" t="s">
        <v>808</v>
      </c>
      <c r="F377" s="17" t="str">
        <f>HYPERLINK("http://www.efsa.europa.eu/en/efsajournal/doc/2061.pdf","2011;9(4):2061")</f>
        <v>2011;9(4):2061</v>
      </c>
      <c r="G377" s="15" t="s">
        <v>651</v>
      </c>
      <c r="H377" s="15" t="s">
        <v>739</v>
      </c>
      <c r="I377" s="15">
        <v>1939</v>
      </c>
    </row>
    <row r="378" spans="1:9" ht="60" x14ac:dyDescent="0.2">
      <c r="A378" s="14" t="s">
        <v>11</v>
      </c>
      <c r="B378" s="14" t="s">
        <v>809</v>
      </c>
      <c r="C378" s="15" t="s">
        <v>810</v>
      </c>
      <c r="D378" s="14" t="s">
        <v>737</v>
      </c>
      <c r="E378" s="15" t="s">
        <v>162</v>
      </c>
      <c r="F378" s="17" t="str">
        <f>HYPERLINK("http://www.efsa.europa.eu/en/efsajournal/doc/2031.pdf","2011;9(4):2031")</f>
        <v>2011;9(4):2031</v>
      </c>
      <c r="G378" s="15" t="s">
        <v>651</v>
      </c>
      <c r="H378" s="15" t="s">
        <v>739</v>
      </c>
      <c r="I378" s="15">
        <v>1942</v>
      </c>
    </row>
    <row r="379" spans="1:9" ht="105" x14ac:dyDescent="0.2">
      <c r="A379" s="14" t="s">
        <v>11</v>
      </c>
      <c r="B379" s="14" t="s">
        <v>811</v>
      </c>
      <c r="C379" s="15" t="s">
        <v>812</v>
      </c>
      <c r="D379" s="14" t="s">
        <v>766</v>
      </c>
      <c r="E379" s="15" t="s">
        <v>767</v>
      </c>
      <c r="F379" s="17" t="str">
        <f>HYPERLINK("http://www.efsa.europa.eu/en/efsajournal/doc/1247.pdf","2009;7(9):1247")</f>
        <v>2009;7(9):1247</v>
      </c>
      <c r="G379" s="15" t="s">
        <v>651</v>
      </c>
      <c r="H379" s="15" t="s">
        <v>739</v>
      </c>
      <c r="I379" s="15">
        <v>2954</v>
      </c>
    </row>
    <row r="380" spans="1:9" ht="120" x14ac:dyDescent="0.2">
      <c r="A380" s="14" t="s">
        <v>11</v>
      </c>
      <c r="B380" s="14" t="s">
        <v>813</v>
      </c>
      <c r="C380" s="15" t="s">
        <v>814</v>
      </c>
      <c r="D380" s="14" t="s">
        <v>737</v>
      </c>
      <c r="E380" s="15" t="s">
        <v>815</v>
      </c>
      <c r="F380" s="17" t="str">
        <f>HYPERLINK("http://www.efsa.europa.eu/en/scdocs/doc/1811.pdf","2010;8(10):1811")</f>
        <v>2010;8(10):1811</v>
      </c>
      <c r="G380" s="15" t="s">
        <v>651</v>
      </c>
      <c r="H380" s="15" t="s">
        <v>739</v>
      </c>
      <c r="I380" s="15">
        <v>616</v>
      </c>
    </row>
    <row r="381" spans="1:9" ht="120" x14ac:dyDescent="0.2">
      <c r="A381" s="14" t="s">
        <v>11</v>
      </c>
      <c r="B381" s="14" t="s">
        <v>813</v>
      </c>
      <c r="C381" s="15" t="s">
        <v>814</v>
      </c>
      <c r="D381" s="14" t="s">
        <v>737</v>
      </c>
      <c r="E381" s="15" t="s">
        <v>816</v>
      </c>
      <c r="F381" s="17" t="str">
        <f>HYPERLINK("http://www.efsa.europa.eu/en/scdocs/doc/1811.pdf","2010;8(10):1811")</f>
        <v>2010;8(10):1811</v>
      </c>
      <c r="G381" s="15" t="s">
        <v>651</v>
      </c>
      <c r="H381" s="15" t="s">
        <v>739</v>
      </c>
      <c r="I381" s="15">
        <v>616</v>
      </c>
    </row>
    <row r="382" spans="1:9" x14ac:dyDescent="0.2">
      <c r="A382" s="30" t="s">
        <v>11</v>
      </c>
      <c r="B382" s="30" t="s">
        <v>817</v>
      </c>
      <c r="C382" s="29" t="s">
        <v>818</v>
      </c>
      <c r="D382" s="30" t="s">
        <v>737</v>
      </c>
      <c r="E382" s="29" t="s">
        <v>819</v>
      </c>
      <c r="F382" s="16" t="str">
        <f>HYPERLINK("http://www.efsa.europa.eu/en/efsajournal/doc/1247.pdf","2009;7(9):1247")</f>
        <v>2009;7(9):1247</v>
      </c>
      <c r="G382" s="29" t="s">
        <v>651</v>
      </c>
      <c r="H382" s="29" t="s">
        <v>739</v>
      </c>
      <c r="I382" s="15">
        <v>961</v>
      </c>
    </row>
    <row r="383" spans="1:9" x14ac:dyDescent="0.2">
      <c r="A383" s="30"/>
      <c r="B383" s="30"/>
      <c r="C383" s="29"/>
      <c r="D383" s="30"/>
      <c r="E383" s="29"/>
      <c r="F383" s="17" t="str">
        <f>HYPERLINK("http://www.efsa.europa.eu/en/efsajournal/doc/2857.pdf ","2012;10(8):2857 ")</f>
        <v xml:space="preserve">2012;10(8):2857 </v>
      </c>
      <c r="G383" s="29"/>
      <c r="H383" s="29"/>
      <c r="I383" s="15"/>
    </row>
    <row r="384" spans="1:9" x14ac:dyDescent="0.2">
      <c r="A384" s="30" t="s">
        <v>11</v>
      </c>
      <c r="B384" s="30" t="s">
        <v>817</v>
      </c>
      <c r="C384" s="29" t="s">
        <v>820</v>
      </c>
      <c r="D384" s="30" t="s">
        <v>737</v>
      </c>
      <c r="E384" s="29" t="s">
        <v>821</v>
      </c>
      <c r="F384" s="17" t="str">
        <f>HYPERLINK("http://www.efsa.europa.eu/en/efsajournal/doc/1247.pdf","2009;7(9):1247")</f>
        <v>2009;7(9):1247</v>
      </c>
      <c r="G384" s="29" t="s">
        <v>651</v>
      </c>
      <c r="H384" s="29" t="s">
        <v>739</v>
      </c>
      <c r="I384" s="15">
        <v>962</v>
      </c>
    </row>
    <row r="385" spans="1:9" x14ac:dyDescent="0.2">
      <c r="A385" s="30"/>
      <c r="B385" s="30"/>
      <c r="C385" s="29"/>
      <c r="D385" s="30"/>
      <c r="E385" s="29"/>
      <c r="F385" s="17" t="str">
        <f>HYPERLINK("http://www.efsa.europa.eu/en/efsajournal/doc/2857.pdf ","2012;10(8):2857 ")</f>
        <v xml:space="preserve">2012;10(8):2857 </v>
      </c>
      <c r="G385" s="29"/>
      <c r="H385" s="29"/>
      <c r="I385" s="15"/>
    </row>
    <row r="386" spans="1:9" x14ac:dyDescent="0.2">
      <c r="A386" s="30" t="s">
        <v>11</v>
      </c>
      <c r="B386" s="30" t="s">
        <v>822</v>
      </c>
      <c r="C386" s="29" t="s">
        <v>820</v>
      </c>
      <c r="D386" s="30" t="s">
        <v>737</v>
      </c>
      <c r="E386" s="29" t="s">
        <v>821</v>
      </c>
      <c r="F386" s="17" t="str">
        <f>HYPERLINK("http://www.efsa.europa.eu/en/efsajournal/doc/1247.pdf","2009;7(9):1247")</f>
        <v>2009;7(9):1247</v>
      </c>
      <c r="G386" s="29" t="s">
        <v>651</v>
      </c>
      <c r="H386" s="29" t="s">
        <v>739</v>
      </c>
      <c r="I386" s="15">
        <v>970</v>
      </c>
    </row>
    <row r="387" spans="1:9" x14ac:dyDescent="0.2">
      <c r="A387" s="30"/>
      <c r="B387" s="30"/>
      <c r="C387" s="29"/>
      <c r="D387" s="30"/>
      <c r="E387" s="29"/>
      <c r="F387" s="17" t="str">
        <f>HYPERLINK("http://www.efsa.europa.eu/en/efsajournal/doc/2857.pdf ","2012;10(8):2857 ")</f>
        <v xml:space="preserve">2012;10(8):2857 </v>
      </c>
      <c r="G387" s="29"/>
      <c r="H387" s="29"/>
      <c r="I387" s="15"/>
    </row>
    <row r="388" spans="1:9" x14ac:dyDescent="0.2">
      <c r="A388" s="30" t="s">
        <v>11</v>
      </c>
      <c r="B388" s="30" t="s">
        <v>823</v>
      </c>
      <c r="C388" s="29" t="s">
        <v>820</v>
      </c>
      <c r="D388" s="30" t="s">
        <v>737</v>
      </c>
      <c r="E388" s="29" t="s">
        <v>821</v>
      </c>
      <c r="F388" s="16" t="str">
        <f>HYPERLINK("http://G386www.efsa.europa.eu/en/efsajournal/doc/1247.pdf","2009;7(9):1247")</f>
        <v>2009;7(9):1247</v>
      </c>
      <c r="G388" s="29" t="s">
        <v>651</v>
      </c>
      <c r="H388" s="29" t="s">
        <v>739</v>
      </c>
      <c r="I388" s="15">
        <v>968</v>
      </c>
    </row>
    <row r="389" spans="1:9" x14ac:dyDescent="0.2">
      <c r="A389" s="30"/>
      <c r="B389" s="30"/>
      <c r="C389" s="29"/>
      <c r="D389" s="30"/>
      <c r="E389" s="29"/>
      <c r="F389" s="17" t="str">
        <f>HYPERLINK("http://www.efsa.europa.eu/en/efsajournal/doc/2857.pdf ","2012;10(8):2857 ")</f>
        <v xml:space="preserve">2012;10(8):2857 </v>
      </c>
      <c r="G389" s="29"/>
      <c r="H389" s="29"/>
      <c r="I389" s="15"/>
    </row>
    <row r="390" spans="1:9" x14ac:dyDescent="0.2">
      <c r="A390" s="30" t="s">
        <v>11</v>
      </c>
      <c r="B390" s="30" t="s">
        <v>824</v>
      </c>
      <c r="C390" s="29" t="s">
        <v>820</v>
      </c>
      <c r="D390" s="30" t="s">
        <v>737</v>
      </c>
      <c r="E390" s="29" t="s">
        <v>821</v>
      </c>
      <c r="F390" s="17" t="str">
        <f>HYPERLINK("http://www.efsa.europa.eu/en/efsajournal/doc/1247.pdf","2009;7(9):1247")</f>
        <v>2009;7(9):1247</v>
      </c>
      <c r="G390" s="29" t="s">
        <v>651</v>
      </c>
      <c r="H390" s="29" t="s">
        <v>739</v>
      </c>
      <c r="I390" s="15">
        <v>972</v>
      </c>
    </row>
    <row r="391" spans="1:9" x14ac:dyDescent="0.2">
      <c r="A391" s="30"/>
      <c r="B391" s="30"/>
      <c r="C391" s="29"/>
      <c r="D391" s="30"/>
      <c r="E391" s="29"/>
      <c r="F391" s="17" t="str">
        <f>HYPERLINK("http://www.efsa.europa.eu/en/efsajournal/doc/2857.pdf ","2012;10(8):2857 ")</f>
        <v xml:space="preserve">2012;10(8):2857 </v>
      </c>
      <c r="G391" s="29"/>
      <c r="H391" s="29"/>
      <c r="I391" s="15"/>
    </row>
    <row r="392" spans="1:9" x14ac:dyDescent="0.2">
      <c r="A392" s="30" t="s">
        <v>11</v>
      </c>
      <c r="B392" s="30" t="s">
        <v>825</v>
      </c>
      <c r="C392" s="29" t="s">
        <v>820</v>
      </c>
      <c r="D392" s="30" t="s">
        <v>737</v>
      </c>
      <c r="E392" s="29" t="s">
        <v>821</v>
      </c>
      <c r="F392" s="17" t="str">
        <f>HYPERLINK("http://www.efsa.europa.eu/en/efsajournal/doc/1247.pdf","2009;7(9):1247")</f>
        <v>2009;7(9):1247</v>
      </c>
      <c r="G392" s="29" t="s">
        <v>651</v>
      </c>
      <c r="H392" s="29" t="s">
        <v>739</v>
      </c>
      <c r="I392" s="15">
        <v>976</v>
      </c>
    </row>
    <row r="393" spans="1:9" x14ac:dyDescent="0.2">
      <c r="A393" s="30"/>
      <c r="B393" s="30"/>
      <c r="C393" s="29"/>
      <c r="D393" s="30"/>
      <c r="E393" s="29"/>
      <c r="F393" s="17" t="str">
        <f>HYPERLINK("http://www.efsa.europa.eu/en/efsajournal/doc/2857.pdf ","2012;10(8):2857 ")</f>
        <v xml:space="preserve">2012;10(8):2857 </v>
      </c>
      <c r="G393" s="29"/>
      <c r="H393" s="29"/>
      <c r="I393" s="15"/>
    </row>
    <row r="394" spans="1:9" x14ac:dyDescent="0.2">
      <c r="A394" s="30" t="s">
        <v>11</v>
      </c>
      <c r="B394" s="30" t="s">
        <v>826</v>
      </c>
      <c r="C394" s="29" t="s">
        <v>820</v>
      </c>
      <c r="D394" s="30" t="s">
        <v>737</v>
      </c>
      <c r="E394" s="29" t="s">
        <v>821</v>
      </c>
      <c r="F394" s="17" t="str">
        <f>HYPERLINK("http://www.efsa.europa.eu/en/efsajournal/doc/1247.pdf","2009;7(9):1247")</f>
        <v>2009;7(9):1247</v>
      </c>
      <c r="G394" s="29" t="s">
        <v>651</v>
      </c>
      <c r="H394" s="29" t="s">
        <v>739</v>
      </c>
      <c r="I394" s="29">
        <v>984</v>
      </c>
    </row>
    <row r="395" spans="1:9" x14ac:dyDescent="0.2">
      <c r="A395" s="30"/>
      <c r="B395" s="30"/>
      <c r="C395" s="29"/>
      <c r="D395" s="30"/>
      <c r="E395" s="29"/>
      <c r="F395" s="17" t="str">
        <f>HYPERLINK("http://www.efsa.europa.eu/en/efsajournal/doc/2857.pdf ","2012;10(8):2857 ")</f>
        <v xml:space="preserve">2012;10(8):2857 </v>
      </c>
      <c r="G395" s="29"/>
      <c r="H395" s="29"/>
      <c r="I395" s="29"/>
    </row>
    <row r="396" spans="1:9" x14ac:dyDescent="0.2">
      <c r="A396" s="30" t="s">
        <v>11</v>
      </c>
      <c r="B396" s="30" t="s">
        <v>827</v>
      </c>
      <c r="C396" s="29" t="s">
        <v>820</v>
      </c>
      <c r="D396" s="30" t="s">
        <v>737</v>
      </c>
      <c r="E396" s="29" t="s">
        <v>821</v>
      </c>
      <c r="F396" s="17" t="str">
        <f>HYPERLINK("http://www.efsa.europa.eu/en/efsajournal/doc/1247.pdf","2009;7(9):1247")</f>
        <v>2009;7(9):1247</v>
      </c>
      <c r="G396" s="29" t="s">
        <v>651</v>
      </c>
      <c r="H396" s="29" t="s">
        <v>739</v>
      </c>
      <c r="I396" s="29">
        <v>986</v>
      </c>
    </row>
    <row r="397" spans="1:9" x14ac:dyDescent="0.2">
      <c r="A397" s="30"/>
      <c r="B397" s="30"/>
      <c r="C397" s="29"/>
      <c r="D397" s="30"/>
      <c r="E397" s="29"/>
      <c r="F397" s="17" t="str">
        <f>HYPERLINK("http://www.efsa.europa.eu/en/efsajournal/doc/2857.pdf ","2012;10(8):2857 ")</f>
        <v xml:space="preserve">2012;10(8):2857 </v>
      </c>
      <c r="G397" s="29"/>
      <c r="H397" s="29"/>
      <c r="I397" s="29"/>
    </row>
    <row r="398" spans="1:9" x14ac:dyDescent="0.2">
      <c r="A398" s="30" t="s">
        <v>11</v>
      </c>
      <c r="B398" s="30" t="s">
        <v>828</v>
      </c>
      <c r="C398" s="29" t="s">
        <v>820</v>
      </c>
      <c r="D398" s="30" t="s">
        <v>737</v>
      </c>
      <c r="E398" s="29" t="s">
        <v>821</v>
      </c>
      <c r="F398" s="17" t="str">
        <f>HYPERLINK("http://www.efsa.europa.eu/en/efsajournal/doc/1247.pdf","2009;7(9):1247")</f>
        <v>2009;7(9):1247</v>
      </c>
      <c r="G398" s="29" t="s">
        <v>651</v>
      </c>
      <c r="H398" s="29" t="s">
        <v>739</v>
      </c>
      <c r="I398" s="29">
        <v>995</v>
      </c>
    </row>
    <row r="399" spans="1:9" x14ac:dyDescent="0.2">
      <c r="A399" s="30"/>
      <c r="B399" s="30"/>
      <c r="C399" s="29"/>
      <c r="D399" s="30"/>
      <c r="E399" s="29"/>
      <c r="F399" s="17" t="str">
        <f>HYPERLINK("http://www.efsa.europa.eu/en/efsajournal/doc/2857.pdf ","2012;10(8):2857 ")</f>
        <v xml:space="preserve">2012;10(8):2857 </v>
      </c>
      <c r="G399" s="29"/>
      <c r="H399" s="29"/>
      <c r="I399" s="29"/>
    </row>
    <row r="400" spans="1:9" x14ac:dyDescent="0.2">
      <c r="A400" s="30" t="s">
        <v>11</v>
      </c>
      <c r="B400" s="30" t="s">
        <v>829</v>
      </c>
      <c r="C400" s="29" t="s">
        <v>820</v>
      </c>
      <c r="D400" s="30" t="s">
        <v>737</v>
      </c>
      <c r="E400" s="29" t="s">
        <v>821</v>
      </c>
      <c r="F400" s="17" t="str">
        <f>HYPERLINK("http://www.efsa.europa.eu/en/efsajournal/doc/1247.pdf","2009;7(9):1247")</f>
        <v>2009;7(9):1247</v>
      </c>
      <c r="G400" s="29" t="s">
        <v>651</v>
      </c>
      <c r="H400" s="29" t="s">
        <v>739</v>
      </c>
      <c r="I400" s="29">
        <v>997</v>
      </c>
    </row>
    <row r="401" spans="1:9" x14ac:dyDescent="0.2">
      <c r="A401" s="30"/>
      <c r="B401" s="30"/>
      <c r="C401" s="29"/>
      <c r="D401" s="30"/>
      <c r="E401" s="29"/>
      <c r="F401" s="17" t="str">
        <f>HYPERLINK("http://www.efsa.europa.eu/en/efsajournal/doc/2857.pdf ","2012;10(8):2857 ")</f>
        <v xml:space="preserve">2012;10(8):2857 </v>
      </c>
      <c r="G401" s="29"/>
      <c r="H401" s="29"/>
      <c r="I401" s="29"/>
    </row>
    <row r="402" spans="1:9" x14ac:dyDescent="0.2">
      <c r="A402" s="30" t="s">
        <v>11</v>
      </c>
      <c r="B402" s="30" t="s">
        <v>830</v>
      </c>
      <c r="C402" s="29" t="s">
        <v>820</v>
      </c>
      <c r="D402" s="30" t="s">
        <v>737</v>
      </c>
      <c r="E402" s="29" t="s">
        <v>821</v>
      </c>
      <c r="F402" s="17" t="str">
        <f>HYPERLINK("http://www.efsa.europa.eu/en/efsajournal/doc/1247.pdf","2009;7(9):1247")</f>
        <v>2009;7(9):1247</v>
      </c>
      <c r="G402" s="29" t="s">
        <v>651</v>
      </c>
      <c r="H402" s="29" t="s">
        <v>739</v>
      </c>
      <c r="I402" s="29">
        <v>999</v>
      </c>
    </row>
    <row r="403" spans="1:9" x14ac:dyDescent="0.2">
      <c r="A403" s="30"/>
      <c r="B403" s="30"/>
      <c r="C403" s="29"/>
      <c r="D403" s="30"/>
      <c r="E403" s="29"/>
      <c r="F403" s="17" t="str">
        <f>HYPERLINK("http://www.efsa.europa.eu/en/efsajournal/doc/2857.pdf ","2012;10(8):2857 ")</f>
        <v xml:space="preserve">2012;10(8):2857 </v>
      </c>
      <c r="G403" s="29"/>
      <c r="H403" s="29"/>
      <c r="I403" s="29"/>
    </row>
    <row r="404" spans="1:9" x14ac:dyDescent="0.2">
      <c r="A404" s="30" t="s">
        <v>11</v>
      </c>
      <c r="B404" s="30" t="s">
        <v>831</v>
      </c>
      <c r="C404" s="29" t="s">
        <v>820</v>
      </c>
      <c r="D404" s="30" t="s">
        <v>737</v>
      </c>
      <c r="E404" s="29" t="s">
        <v>821</v>
      </c>
      <c r="F404" s="17" t="str">
        <f>HYPERLINK("http://www.efsa.europa.eu/en/efsajournal/doc/1247.pdf","2009;7(9):1247")</f>
        <v>2009;7(9):1247</v>
      </c>
      <c r="G404" s="29" t="s">
        <v>651</v>
      </c>
      <c r="H404" s="29" t="s">
        <v>739</v>
      </c>
      <c r="I404" s="29">
        <v>1007</v>
      </c>
    </row>
    <row r="405" spans="1:9" x14ac:dyDescent="0.2">
      <c r="A405" s="30"/>
      <c r="B405" s="30"/>
      <c r="C405" s="29"/>
      <c r="D405" s="30"/>
      <c r="E405" s="29"/>
      <c r="F405" s="17" t="str">
        <f>HYPERLINK("http://www.efsa.europa.eu/en/efsajournal/doc/2857.pdf ","2012;10(8):2857 ")</f>
        <v xml:space="preserve">2012;10(8):2857 </v>
      </c>
      <c r="G405" s="29"/>
      <c r="H405" s="29"/>
      <c r="I405" s="29"/>
    </row>
    <row r="406" spans="1:9" x14ac:dyDescent="0.2">
      <c r="A406" s="30" t="s">
        <v>11</v>
      </c>
      <c r="B406" s="30" t="s">
        <v>832</v>
      </c>
      <c r="C406" s="29" t="s">
        <v>820</v>
      </c>
      <c r="D406" s="30" t="s">
        <v>737</v>
      </c>
      <c r="E406" s="29" t="s">
        <v>821</v>
      </c>
      <c r="F406" s="17" t="str">
        <f>HYPERLINK("http://www.efsa.europa.eu/en/efsajournal/doc/1247.pdf","2009;7(9):1247")</f>
        <v>2009;7(9):1247</v>
      </c>
      <c r="G406" s="29" t="s">
        <v>651</v>
      </c>
      <c r="H406" s="29" t="s">
        <v>739</v>
      </c>
      <c r="I406" s="29">
        <v>1015</v>
      </c>
    </row>
    <row r="407" spans="1:9" x14ac:dyDescent="0.2">
      <c r="A407" s="30"/>
      <c r="B407" s="30"/>
      <c r="C407" s="29"/>
      <c r="D407" s="30"/>
      <c r="E407" s="29"/>
      <c r="F407" s="17" t="str">
        <f>HYPERLINK("http://www.efsa.europa.eu/en/efsajournal/doc/2857.pdf ","2012;10(8):2857 ")</f>
        <v xml:space="preserve">2012;10(8):2857 </v>
      </c>
      <c r="G407" s="29"/>
      <c r="H407" s="29"/>
      <c r="I407" s="29"/>
    </row>
    <row r="408" spans="1:9" ht="90" x14ac:dyDescent="0.2">
      <c r="A408" s="14" t="s">
        <v>11</v>
      </c>
      <c r="B408" s="14" t="s">
        <v>833</v>
      </c>
      <c r="C408" s="15" t="s">
        <v>820</v>
      </c>
      <c r="D408" s="14" t="s">
        <v>766</v>
      </c>
      <c r="E408" s="15" t="s">
        <v>767</v>
      </c>
      <c r="F408" s="17" t="str">
        <f t="shared" ref="F408:F421" si="14">HYPERLINK("http://www.efsa.europa.eu/en/efsajournal/doc/1247.pdf","2009;7(9):1247")</f>
        <v>2009;7(9):1247</v>
      </c>
      <c r="G408" s="15" t="s">
        <v>651</v>
      </c>
      <c r="H408" s="15" t="s">
        <v>739</v>
      </c>
      <c r="I408" s="15">
        <v>959</v>
      </c>
    </row>
    <row r="409" spans="1:9" ht="90" x14ac:dyDescent="0.2">
      <c r="A409" s="14" t="s">
        <v>11</v>
      </c>
      <c r="B409" s="14" t="s">
        <v>834</v>
      </c>
      <c r="C409" s="15" t="s">
        <v>820</v>
      </c>
      <c r="D409" s="14" t="s">
        <v>766</v>
      </c>
      <c r="E409" s="15" t="s">
        <v>767</v>
      </c>
      <c r="F409" s="17" t="str">
        <f t="shared" si="14"/>
        <v>2009;7(9):1247</v>
      </c>
      <c r="G409" s="15" t="s">
        <v>651</v>
      </c>
      <c r="H409" s="15" t="s">
        <v>739</v>
      </c>
      <c r="I409" s="15">
        <v>964</v>
      </c>
    </row>
    <row r="410" spans="1:9" ht="90" x14ac:dyDescent="0.2">
      <c r="A410" s="14" t="s">
        <v>11</v>
      </c>
      <c r="B410" s="14" t="s">
        <v>835</v>
      </c>
      <c r="C410" s="15" t="s">
        <v>820</v>
      </c>
      <c r="D410" s="14" t="s">
        <v>766</v>
      </c>
      <c r="E410" s="15" t="s">
        <v>767</v>
      </c>
      <c r="F410" s="17" t="str">
        <f t="shared" si="14"/>
        <v>2009;7(9):1247</v>
      </c>
      <c r="G410" s="15" t="s">
        <v>651</v>
      </c>
      <c r="H410" s="15" t="s">
        <v>739</v>
      </c>
      <c r="I410" s="15">
        <v>966</v>
      </c>
    </row>
    <row r="411" spans="1:9" ht="90" x14ac:dyDescent="0.2">
      <c r="A411" s="14" t="s">
        <v>11</v>
      </c>
      <c r="B411" s="14" t="s">
        <v>836</v>
      </c>
      <c r="C411" s="15" t="s">
        <v>820</v>
      </c>
      <c r="D411" s="14" t="s">
        <v>766</v>
      </c>
      <c r="E411" s="15" t="s">
        <v>767</v>
      </c>
      <c r="F411" s="17" t="str">
        <f t="shared" si="14"/>
        <v>2009;7(9):1247</v>
      </c>
      <c r="G411" s="15" t="s">
        <v>651</v>
      </c>
      <c r="H411" s="15" t="s">
        <v>739</v>
      </c>
      <c r="I411" s="15">
        <v>974</v>
      </c>
    </row>
    <row r="412" spans="1:9" ht="90" x14ac:dyDescent="0.2">
      <c r="A412" s="14" t="s">
        <v>11</v>
      </c>
      <c r="B412" s="14" t="s">
        <v>837</v>
      </c>
      <c r="C412" s="15" t="s">
        <v>820</v>
      </c>
      <c r="D412" s="14" t="s">
        <v>766</v>
      </c>
      <c r="E412" s="15" t="s">
        <v>767</v>
      </c>
      <c r="F412" s="17" t="str">
        <f t="shared" si="14"/>
        <v>2009;7(9):1247</v>
      </c>
      <c r="G412" s="15" t="s">
        <v>651</v>
      </c>
      <c r="H412" s="15" t="s">
        <v>739</v>
      </c>
      <c r="I412" s="15">
        <v>980</v>
      </c>
    </row>
    <row r="413" spans="1:9" ht="90" x14ac:dyDescent="0.2">
      <c r="A413" s="14" t="s">
        <v>11</v>
      </c>
      <c r="B413" s="14" t="s">
        <v>838</v>
      </c>
      <c r="C413" s="15" t="s">
        <v>820</v>
      </c>
      <c r="D413" s="14" t="s">
        <v>766</v>
      </c>
      <c r="E413" s="15" t="s">
        <v>767</v>
      </c>
      <c r="F413" s="17" t="str">
        <f t="shared" si="14"/>
        <v>2009;7(9):1247</v>
      </c>
      <c r="G413" s="15" t="s">
        <v>651</v>
      </c>
      <c r="H413" s="15" t="s">
        <v>739</v>
      </c>
      <c r="I413" s="15">
        <v>982</v>
      </c>
    </row>
    <row r="414" spans="1:9" ht="90" x14ac:dyDescent="0.2">
      <c r="A414" s="14" t="s">
        <v>11</v>
      </c>
      <c r="B414" s="14" t="s">
        <v>839</v>
      </c>
      <c r="C414" s="15" t="s">
        <v>820</v>
      </c>
      <c r="D414" s="14" t="s">
        <v>766</v>
      </c>
      <c r="E414" s="15" t="s">
        <v>767</v>
      </c>
      <c r="F414" s="17" t="str">
        <f t="shared" si="14"/>
        <v>2009;7(9):1247</v>
      </c>
      <c r="G414" s="15" t="s">
        <v>651</v>
      </c>
      <c r="H414" s="15" t="s">
        <v>739</v>
      </c>
      <c r="I414" s="15">
        <v>988</v>
      </c>
    </row>
    <row r="415" spans="1:9" ht="90" x14ac:dyDescent="0.2">
      <c r="A415" s="14" t="s">
        <v>11</v>
      </c>
      <c r="B415" s="14" t="s">
        <v>840</v>
      </c>
      <c r="C415" s="15" t="s">
        <v>820</v>
      </c>
      <c r="D415" s="14" t="s">
        <v>766</v>
      </c>
      <c r="E415" s="15" t="s">
        <v>767</v>
      </c>
      <c r="F415" s="17" t="str">
        <f t="shared" si="14"/>
        <v>2009;7(9):1247</v>
      </c>
      <c r="G415" s="15" t="s">
        <v>651</v>
      </c>
      <c r="H415" s="15" t="s">
        <v>739</v>
      </c>
      <c r="I415" s="15">
        <v>1001</v>
      </c>
    </row>
    <row r="416" spans="1:9" ht="90" x14ac:dyDescent="0.2">
      <c r="A416" s="14" t="s">
        <v>11</v>
      </c>
      <c r="B416" s="14" t="s">
        <v>841</v>
      </c>
      <c r="C416" s="15" t="s">
        <v>820</v>
      </c>
      <c r="D416" s="14" t="s">
        <v>766</v>
      </c>
      <c r="E416" s="15" t="s">
        <v>767</v>
      </c>
      <c r="F416" s="17" t="str">
        <f t="shared" si="14"/>
        <v>2009;7(9):1247</v>
      </c>
      <c r="G416" s="15" t="s">
        <v>651</v>
      </c>
      <c r="H416" s="15" t="s">
        <v>739</v>
      </c>
      <c r="I416" s="15">
        <v>1003</v>
      </c>
    </row>
    <row r="417" spans="1:9" ht="90" x14ac:dyDescent="0.2">
      <c r="A417" s="14" t="s">
        <v>11</v>
      </c>
      <c r="B417" s="14" t="s">
        <v>842</v>
      </c>
      <c r="C417" s="15" t="s">
        <v>820</v>
      </c>
      <c r="D417" s="14" t="s">
        <v>766</v>
      </c>
      <c r="E417" s="15" t="s">
        <v>767</v>
      </c>
      <c r="F417" s="17" t="str">
        <f t="shared" si="14"/>
        <v>2009;7(9):1247</v>
      </c>
      <c r="G417" s="15" t="s">
        <v>651</v>
      </c>
      <c r="H417" s="15" t="s">
        <v>739</v>
      </c>
      <c r="I417" s="15">
        <v>1005</v>
      </c>
    </row>
    <row r="418" spans="1:9" ht="90" x14ac:dyDescent="0.2">
      <c r="A418" s="14" t="s">
        <v>11</v>
      </c>
      <c r="B418" s="14" t="s">
        <v>843</v>
      </c>
      <c r="C418" s="15" t="s">
        <v>820</v>
      </c>
      <c r="D418" s="14" t="s">
        <v>766</v>
      </c>
      <c r="E418" s="15" t="s">
        <v>767</v>
      </c>
      <c r="F418" s="17" t="str">
        <f t="shared" si="14"/>
        <v>2009;7(9):1247</v>
      </c>
      <c r="G418" s="15" t="s">
        <v>651</v>
      </c>
      <c r="H418" s="15" t="s">
        <v>739</v>
      </c>
      <c r="I418" s="15">
        <v>1009</v>
      </c>
    </row>
    <row r="419" spans="1:9" ht="90" x14ac:dyDescent="0.2">
      <c r="A419" s="14" t="s">
        <v>11</v>
      </c>
      <c r="B419" s="14" t="s">
        <v>844</v>
      </c>
      <c r="C419" s="15" t="s">
        <v>820</v>
      </c>
      <c r="D419" s="14" t="s">
        <v>766</v>
      </c>
      <c r="E419" s="15" t="s">
        <v>767</v>
      </c>
      <c r="F419" s="17" t="str">
        <f t="shared" si="14"/>
        <v>2009;7(9):1247</v>
      </c>
      <c r="G419" s="15" t="s">
        <v>651</v>
      </c>
      <c r="H419" s="15" t="s">
        <v>739</v>
      </c>
      <c r="I419" s="15">
        <v>1013</v>
      </c>
    </row>
    <row r="420" spans="1:9" ht="90" x14ac:dyDescent="0.2">
      <c r="A420" s="14" t="s">
        <v>11</v>
      </c>
      <c r="B420" s="14" t="s">
        <v>845</v>
      </c>
      <c r="C420" s="15" t="s">
        <v>846</v>
      </c>
      <c r="D420" s="14" t="s">
        <v>766</v>
      </c>
      <c r="E420" s="15" t="s">
        <v>767</v>
      </c>
      <c r="F420" s="17" t="str">
        <f t="shared" si="14"/>
        <v>2009;7(9):1247</v>
      </c>
      <c r="G420" s="15" t="s">
        <v>651</v>
      </c>
      <c r="H420" s="15" t="s">
        <v>739</v>
      </c>
      <c r="I420" s="15">
        <v>978</v>
      </c>
    </row>
    <row r="421" spans="1:9" x14ac:dyDescent="0.2">
      <c r="A421" s="30" t="s">
        <v>11</v>
      </c>
      <c r="B421" s="30" t="s">
        <v>817</v>
      </c>
      <c r="C421" s="29" t="s">
        <v>847</v>
      </c>
      <c r="D421" s="30" t="s">
        <v>737</v>
      </c>
      <c r="E421" s="29" t="s">
        <v>819</v>
      </c>
      <c r="F421" s="17" t="str">
        <f t="shared" si="14"/>
        <v>2009;7(9):1247</v>
      </c>
      <c r="G421" s="29" t="s">
        <v>651</v>
      </c>
      <c r="H421" s="29" t="s">
        <v>739</v>
      </c>
      <c r="I421" s="29">
        <v>960</v>
      </c>
    </row>
    <row r="422" spans="1:9" x14ac:dyDescent="0.2">
      <c r="A422" s="30"/>
      <c r="B422" s="30"/>
      <c r="C422" s="29"/>
      <c r="D422" s="30"/>
      <c r="E422" s="29"/>
      <c r="F422" s="17" t="str">
        <f>HYPERLINK("http://www.efsa.europa.eu/en/efsajournal/doc/2857.pdf ","2012;10(8):2857 ")</f>
        <v xml:space="preserve">2012;10(8):2857 </v>
      </c>
      <c r="G422" s="29"/>
      <c r="H422" s="29"/>
      <c r="I422" s="29"/>
    </row>
    <row r="423" spans="1:9" x14ac:dyDescent="0.2">
      <c r="A423" s="30" t="s">
        <v>11</v>
      </c>
      <c r="B423" s="30" t="s">
        <v>817</v>
      </c>
      <c r="C423" s="29" t="s">
        <v>847</v>
      </c>
      <c r="D423" s="30" t="s">
        <v>737</v>
      </c>
      <c r="E423" s="29" t="s">
        <v>848</v>
      </c>
      <c r="F423" s="17" t="str">
        <f>HYPERLINK("http://www.efsa.europa.eu/en/efsajournal/doc/1247.pdf","2009;7(9):1247")</f>
        <v>2009;7(9):1247</v>
      </c>
      <c r="G423" s="29" t="s">
        <v>651</v>
      </c>
      <c r="H423" s="29" t="s">
        <v>739</v>
      </c>
      <c r="I423" s="29">
        <v>960</v>
      </c>
    </row>
    <row r="424" spans="1:9" x14ac:dyDescent="0.2">
      <c r="A424" s="30"/>
      <c r="B424" s="30"/>
      <c r="C424" s="29"/>
      <c r="D424" s="30"/>
      <c r="E424" s="29"/>
      <c r="F424" s="17" t="str">
        <f>HYPERLINK("http://www.efsa.europa.eu/en/efsajournal/doc/2857.pdf ","2012;10(8):2857 ")</f>
        <v xml:space="preserve">2012;10(8):2857 </v>
      </c>
      <c r="G424" s="29"/>
      <c r="H424" s="29"/>
      <c r="I424" s="29"/>
    </row>
    <row r="425" spans="1:9" x14ac:dyDescent="0.2">
      <c r="A425" s="30" t="s">
        <v>11</v>
      </c>
      <c r="B425" s="30" t="s">
        <v>822</v>
      </c>
      <c r="C425" s="29" t="s">
        <v>847</v>
      </c>
      <c r="D425" s="30" t="s">
        <v>737</v>
      </c>
      <c r="E425" s="29" t="s">
        <v>819</v>
      </c>
      <c r="F425" s="17" t="str">
        <f>HYPERLINK("http://www.efsa.europa.eu/en/efsajournal/doc/1247.pdf","2009;7(9):1247")</f>
        <v>2009;7(9):1247</v>
      </c>
      <c r="G425" s="29" t="s">
        <v>651</v>
      </c>
      <c r="H425" s="29" t="s">
        <v>739</v>
      </c>
      <c r="I425" s="29">
        <v>969</v>
      </c>
    </row>
    <row r="426" spans="1:9" x14ac:dyDescent="0.2">
      <c r="A426" s="30"/>
      <c r="B426" s="30"/>
      <c r="C426" s="29"/>
      <c r="D426" s="30"/>
      <c r="E426" s="29"/>
      <c r="F426" s="17" t="str">
        <f>HYPERLINK("http://www.efsa.europa.eu/en/efsajournal/doc/2857.pdf ","2012;10(8):2857 ")</f>
        <v xml:space="preserve">2012;10(8):2857 </v>
      </c>
      <c r="G426" s="29"/>
      <c r="H426" s="29"/>
      <c r="I426" s="29"/>
    </row>
    <row r="427" spans="1:9" x14ac:dyDescent="0.2">
      <c r="A427" s="30" t="s">
        <v>11</v>
      </c>
      <c r="B427" s="30" t="s">
        <v>822</v>
      </c>
      <c r="C427" s="29" t="s">
        <v>847</v>
      </c>
      <c r="D427" s="30" t="s">
        <v>737</v>
      </c>
      <c r="E427" s="29" t="s">
        <v>848</v>
      </c>
      <c r="F427" s="17" t="str">
        <f>HYPERLINK("http://www.efsa.europa.eu/en/efsajournal/doc/1247.pdf","2009;7(9):1247")</f>
        <v>2009;7(9):1247</v>
      </c>
      <c r="G427" s="29" t="s">
        <v>651</v>
      </c>
      <c r="H427" s="29" t="s">
        <v>739</v>
      </c>
      <c r="I427" s="29">
        <v>969</v>
      </c>
    </row>
    <row r="428" spans="1:9" x14ac:dyDescent="0.2">
      <c r="A428" s="30"/>
      <c r="B428" s="30"/>
      <c r="C428" s="29"/>
      <c r="D428" s="30"/>
      <c r="E428" s="29"/>
      <c r="F428" s="17" t="str">
        <f>HYPERLINK("http://www.efsa.europa.eu/en/efsajournal/doc/2857.pdf ","2012;10(8):2857 ")</f>
        <v xml:space="preserve">2012;10(8):2857 </v>
      </c>
      <c r="G428" s="29"/>
      <c r="H428" s="29"/>
      <c r="I428" s="29"/>
    </row>
    <row r="429" spans="1:9" x14ac:dyDescent="0.2">
      <c r="A429" s="30" t="s">
        <v>11</v>
      </c>
      <c r="B429" s="30" t="s">
        <v>823</v>
      </c>
      <c r="C429" s="29" t="s">
        <v>847</v>
      </c>
      <c r="D429" s="30" t="s">
        <v>737</v>
      </c>
      <c r="E429" s="29" t="s">
        <v>819</v>
      </c>
      <c r="F429" s="17" t="str">
        <f>HYPERLINK("http://www.efsa.europa.eu/en/efsajournal/doc/1247.pdf","2009;7(9):1247")</f>
        <v>2009;7(9):1247</v>
      </c>
      <c r="G429" s="29" t="s">
        <v>651</v>
      </c>
      <c r="H429" s="29" t="s">
        <v>739</v>
      </c>
      <c r="I429" s="29">
        <v>967</v>
      </c>
    </row>
    <row r="430" spans="1:9" x14ac:dyDescent="0.2">
      <c r="A430" s="30"/>
      <c r="B430" s="30"/>
      <c r="C430" s="29"/>
      <c r="D430" s="30"/>
      <c r="E430" s="29"/>
      <c r="F430" s="17" t="str">
        <f>HYPERLINK("http://www.efsa.europa.eu/en/efsajournal/doc/2857.pdf ","2012;10(8):2857 ")</f>
        <v xml:space="preserve">2012;10(8):2857 </v>
      </c>
      <c r="G430" s="29"/>
      <c r="H430" s="29"/>
      <c r="I430" s="29"/>
    </row>
    <row r="431" spans="1:9" x14ac:dyDescent="0.2">
      <c r="A431" s="30" t="s">
        <v>11</v>
      </c>
      <c r="B431" s="30" t="s">
        <v>823</v>
      </c>
      <c r="C431" s="29" t="s">
        <v>847</v>
      </c>
      <c r="D431" s="30" t="s">
        <v>737</v>
      </c>
      <c r="E431" s="29" t="s">
        <v>848</v>
      </c>
      <c r="F431" s="17" t="str">
        <f>HYPERLINK("http://www.efsa.europa.eu/en/efsajournal/doc/1247.pdf","2009;7(9):1247")</f>
        <v>2009;7(9):1247</v>
      </c>
      <c r="G431" s="29" t="s">
        <v>651</v>
      </c>
      <c r="H431" s="29" t="s">
        <v>739</v>
      </c>
      <c r="I431" s="29">
        <v>967</v>
      </c>
    </row>
    <row r="432" spans="1:9" x14ac:dyDescent="0.2">
      <c r="A432" s="30"/>
      <c r="B432" s="30"/>
      <c r="C432" s="29"/>
      <c r="D432" s="30"/>
      <c r="E432" s="29"/>
      <c r="F432" s="17" t="str">
        <f>HYPERLINK("http://www.efsa.europa.eu/en/efsajournal/doc/2857.pdf ","2012;10(8):2857 ")</f>
        <v xml:space="preserve">2012;10(8):2857 </v>
      </c>
      <c r="G432" s="29"/>
      <c r="H432" s="29"/>
      <c r="I432" s="29"/>
    </row>
    <row r="433" spans="1:9" x14ac:dyDescent="0.2">
      <c r="A433" s="30" t="s">
        <v>11</v>
      </c>
      <c r="B433" s="30" t="s">
        <v>824</v>
      </c>
      <c r="C433" s="29" t="s">
        <v>847</v>
      </c>
      <c r="D433" s="30" t="s">
        <v>737</v>
      </c>
      <c r="E433" s="29" t="s">
        <v>819</v>
      </c>
      <c r="F433" s="17" t="str">
        <f>HYPERLINK("http://www.efsa.europa.eu/en/efsajournal/doc/1247.pdf","2009;7(9):1247")</f>
        <v>2009;7(9):1247</v>
      </c>
      <c r="G433" s="29" t="s">
        <v>651</v>
      </c>
      <c r="H433" s="29" t="s">
        <v>739</v>
      </c>
      <c r="I433" s="29">
        <v>971</v>
      </c>
    </row>
    <row r="434" spans="1:9" x14ac:dyDescent="0.2">
      <c r="A434" s="30"/>
      <c r="B434" s="30"/>
      <c r="C434" s="29"/>
      <c r="D434" s="30"/>
      <c r="E434" s="29"/>
      <c r="F434" s="17" t="str">
        <f>HYPERLINK("http://www.efsa.europa.eu/en/efsajournal/doc/2857.pdf ","2012;10(8):2857 ")</f>
        <v xml:space="preserve">2012;10(8):2857 </v>
      </c>
      <c r="G434" s="29"/>
      <c r="H434" s="29"/>
      <c r="I434" s="29"/>
    </row>
    <row r="435" spans="1:9" x14ac:dyDescent="0.2">
      <c r="A435" s="30" t="s">
        <v>11</v>
      </c>
      <c r="B435" s="30" t="s">
        <v>824</v>
      </c>
      <c r="C435" s="29" t="s">
        <v>847</v>
      </c>
      <c r="D435" s="30" t="s">
        <v>737</v>
      </c>
      <c r="E435" s="29" t="s">
        <v>848</v>
      </c>
      <c r="F435" s="17" t="str">
        <f>HYPERLINK("http://www.efsa.europa.eu/en/efsajournal/doc/1247.pdf","2009;7(9):1247")</f>
        <v>2009;7(9):1247</v>
      </c>
      <c r="G435" s="29" t="s">
        <v>651</v>
      </c>
      <c r="H435" s="29" t="s">
        <v>739</v>
      </c>
      <c r="I435" s="29">
        <v>971</v>
      </c>
    </row>
    <row r="436" spans="1:9" x14ac:dyDescent="0.2">
      <c r="A436" s="30"/>
      <c r="B436" s="30"/>
      <c r="C436" s="29"/>
      <c r="D436" s="30"/>
      <c r="E436" s="29"/>
      <c r="F436" s="17" t="str">
        <f>HYPERLINK("http://www.efsa.europa.eu/en/efsajournal/doc/2857.pdf ","2012;10(8):2857 ")</f>
        <v xml:space="preserve">2012;10(8):2857 </v>
      </c>
      <c r="G436" s="29"/>
      <c r="H436" s="29"/>
      <c r="I436" s="29"/>
    </row>
    <row r="437" spans="1:9" x14ac:dyDescent="0.2">
      <c r="A437" s="30" t="s">
        <v>11</v>
      </c>
      <c r="B437" s="30" t="s">
        <v>825</v>
      </c>
      <c r="C437" s="29" t="s">
        <v>847</v>
      </c>
      <c r="D437" s="30" t="s">
        <v>737</v>
      </c>
      <c r="E437" s="29" t="s">
        <v>819</v>
      </c>
      <c r="F437" s="17" t="str">
        <f>HYPERLINK("http://www.efsa.europa.eu/en/efsajournal/doc/1247.pdf","2009;7(9):1247")</f>
        <v>2009;7(9):1247</v>
      </c>
      <c r="G437" s="29" t="s">
        <v>651</v>
      </c>
      <c r="H437" s="29" t="s">
        <v>739</v>
      </c>
      <c r="I437" s="29">
        <v>975</v>
      </c>
    </row>
    <row r="438" spans="1:9" x14ac:dyDescent="0.2">
      <c r="A438" s="30"/>
      <c r="B438" s="30"/>
      <c r="C438" s="29"/>
      <c r="D438" s="30"/>
      <c r="E438" s="29"/>
      <c r="F438" s="17" t="str">
        <f>HYPERLINK("http://www.efsa.europa.eu/en/efsajournal/doc/2857.pdf ","2012;10(8):2857 ")</f>
        <v xml:space="preserve">2012;10(8):2857 </v>
      </c>
      <c r="G438" s="29"/>
      <c r="H438" s="29"/>
      <c r="I438" s="29"/>
    </row>
    <row r="439" spans="1:9" x14ac:dyDescent="0.2">
      <c r="A439" s="30" t="s">
        <v>11</v>
      </c>
      <c r="B439" s="30" t="s">
        <v>825</v>
      </c>
      <c r="C439" s="29" t="s">
        <v>847</v>
      </c>
      <c r="D439" s="30" t="s">
        <v>737</v>
      </c>
      <c r="E439" s="29" t="s">
        <v>848</v>
      </c>
      <c r="F439" s="17" t="str">
        <f>HYPERLINK("http://www.efsa.europa.eu/en/efsajournal/doc/1247.pdf","2009;7(9):1247")</f>
        <v>2009;7(9):1247</v>
      </c>
      <c r="G439" s="29" t="s">
        <v>651</v>
      </c>
      <c r="H439" s="29" t="s">
        <v>739</v>
      </c>
      <c r="I439" s="29">
        <v>975</v>
      </c>
    </row>
    <row r="440" spans="1:9" x14ac:dyDescent="0.2">
      <c r="A440" s="30"/>
      <c r="B440" s="30"/>
      <c r="C440" s="29"/>
      <c r="D440" s="30"/>
      <c r="E440" s="29"/>
      <c r="F440" s="17" t="str">
        <f>HYPERLINK("http://www.efsa.europa.eu/en/efsajournal/doc/2857.pdf ","2012;10(8):2857 ")</f>
        <v xml:space="preserve">2012;10(8):2857 </v>
      </c>
      <c r="G440" s="29"/>
      <c r="H440" s="29"/>
      <c r="I440" s="29"/>
    </row>
    <row r="441" spans="1:9" x14ac:dyDescent="0.2">
      <c r="A441" s="30" t="s">
        <v>11</v>
      </c>
      <c r="B441" s="30" t="s">
        <v>826</v>
      </c>
      <c r="C441" s="29" t="s">
        <v>847</v>
      </c>
      <c r="D441" s="30" t="s">
        <v>737</v>
      </c>
      <c r="E441" s="29" t="s">
        <v>819</v>
      </c>
      <c r="F441" s="17" t="str">
        <f>HYPERLINK("http://www.efsa.europa.eu/en/efsajournal/doc/1247.pdf","2009;7(9):1247")</f>
        <v>2009;7(9):1247</v>
      </c>
      <c r="G441" s="29" t="s">
        <v>651</v>
      </c>
      <c r="H441" s="29" t="s">
        <v>739</v>
      </c>
      <c r="I441" s="29">
        <v>983</v>
      </c>
    </row>
    <row r="442" spans="1:9" x14ac:dyDescent="0.2">
      <c r="A442" s="30"/>
      <c r="B442" s="30"/>
      <c r="C442" s="29"/>
      <c r="D442" s="30"/>
      <c r="E442" s="29"/>
      <c r="F442" s="17" t="str">
        <f>HYPERLINK("http://www.efsa.europa.eu/en/efsajournal/doc/2857.pdf ","2012;10(8):2857 ")</f>
        <v xml:space="preserve">2012;10(8):2857 </v>
      </c>
      <c r="G442" s="29"/>
      <c r="H442" s="29"/>
      <c r="I442" s="29"/>
    </row>
    <row r="443" spans="1:9" x14ac:dyDescent="0.2">
      <c r="A443" s="30" t="s">
        <v>11</v>
      </c>
      <c r="B443" s="30" t="s">
        <v>826</v>
      </c>
      <c r="C443" s="29" t="s">
        <v>847</v>
      </c>
      <c r="D443" s="30" t="s">
        <v>737</v>
      </c>
      <c r="E443" s="29" t="s">
        <v>848</v>
      </c>
      <c r="F443" s="17" t="str">
        <f>HYPERLINK("http://www.efsa.europa.eu/en/efsajournal/doc/1247.pdf","2009;7(9):1247")</f>
        <v>2009;7(9):1247</v>
      </c>
      <c r="G443" s="29" t="s">
        <v>651</v>
      </c>
      <c r="H443" s="29" t="s">
        <v>739</v>
      </c>
      <c r="I443" s="29">
        <v>983</v>
      </c>
    </row>
    <row r="444" spans="1:9" x14ac:dyDescent="0.2">
      <c r="A444" s="30"/>
      <c r="B444" s="30"/>
      <c r="C444" s="29"/>
      <c r="D444" s="30"/>
      <c r="E444" s="29"/>
      <c r="F444" s="17" t="str">
        <f>HYPERLINK("http://www.efsa.europa.eu/en/efsajournal/doc/2857.pdf ","2012;10(8):2857 ")</f>
        <v xml:space="preserve">2012;10(8):2857 </v>
      </c>
      <c r="G444" s="29"/>
      <c r="H444" s="29"/>
      <c r="I444" s="29"/>
    </row>
    <row r="445" spans="1:9" x14ac:dyDescent="0.2">
      <c r="A445" s="30" t="s">
        <v>11</v>
      </c>
      <c r="B445" s="30" t="s">
        <v>827</v>
      </c>
      <c r="C445" s="29" t="s">
        <v>847</v>
      </c>
      <c r="D445" s="30" t="s">
        <v>737</v>
      </c>
      <c r="E445" s="29" t="s">
        <v>819</v>
      </c>
      <c r="F445" s="17" t="str">
        <f>HYPERLINK("http://www.efsa.europa.eu/en/efsajournal/doc/1247.pdf","2009;7(9):1247")</f>
        <v>2009;7(9):1247</v>
      </c>
      <c r="G445" s="29" t="s">
        <v>651</v>
      </c>
      <c r="H445" s="29" t="s">
        <v>739</v>
      </c>
      <c r="I445" s="29">
        <v>985</v>
      </c>
    </row>
    <row r="446" spans="1:9" x14ac:dyDescent="0.2">
      <c r="A446" s="30"/>
      <c r="B446" s="30"/>
      <c r="C446" s="29"/>
      <c r="D446" s="30"/>
      <c r="E446" s="29"/>
      <c r="F446" s="17" t="str">
        <f>HYPERLINK("http://www.efsa.europa.eu/en/efsajournal/doc/2857.pdf ","2012;10(8):2857 ")</f>
        <v xml:space="preserve">2012;10(8):2857 </v>
      </c>
      <c r="G446" s="29"/>
      <c r="H446" s="29"/>
      <c r="I446" s="29"/>
    </row>
    <row r="447" spans="1:9" x14ac:dyDescent="0.2">
      <c r="A447" s="30" t="s">
        <v>11</v>
      </c>
      <c r="B447" s="30" t="s">
        <v>827</v>
      </c>
      <c r="C447" s="29" t="s">
        <v>847</v>
      </c>
      <c r="D447" s="30" t="s">
        <v>737</v>
      </c>
      <c r="E447" s="29" t="s">
        <v>848</v>
      </c>
      <c r="F447" s="17" t="str">
        <f>HYPERLINK("http://www.efsa.europa.eu/en/efsajournal/doc/1247.pdf","2009;7(9):1247")</f>
        <v>2009;7(9):1247</v>
      </c>
      <c r="G447" s="29" t="s">
        <v>651</v>
      </c>
      <c r="H447" s="29" t="s">
        <v>739</v>
      </c>
      <c r="I447" s="29">
        <v>985</v>
      </c>
    </row>
    <row r="448" spans="1:9" x14ac:dyDescent="0.2">
      <c r="A448" s="30"/>
      <c r="B448" s="30"/>
      <c r="C448" s="29"/>
      <c r="D448" s="30"/>
      <c r="E448" s="29"/>
      <c r="F448" s="17" t="str">
        <f>HYPERLINK("http://www.efsa.europa.eu/en/efsajournal/doc/2857.pdf ","2012;10(8):2857 ")</f>
        <v xml:space="preserve">2012;10(8):2857 </v>
      </c>
      <c r="G448" s="29"/>
      <c r="H448" s="29"/>
      <c r="I448" s="29"/>
    </row>
    <row r="449" spans="1:9" x14ac:dyDescent="0.2">
      <c r="A449" s="30" t="s">
        <v>11</v>
      </c>
      <c r="B449" s="30" t="s">
        <v>828</v>
      </c>
      <c r="C449" s="29" t="s">
        <v>847</v>
      </c>
      <c r="D449" s="30" t="s">
        <v>737</v>
      </c>
      <c r="E449" s="29" t="s">
        <v>819</v>
      </c>
      <c r="F449" s="17" t="str">
        <f>HYPERLINK("http://www.efsa.europa.eu/en/efsajournal/doc/1247.pdf","2009;7(9):1247")</f>
        <v>2009;7(9):1247</v>
      </c>
      <c r="G449" s="29" t="s">
        <v>651</v>
      </c>
      <c r="H449" s="29" t="s">
        <v>739</v>
      </c>
      <c r="I449" s="29">
        <v>994</v>
      </c>
    </row>
    <row r="450" spans="1:9" x14ac:dyDescent="0.2">
      <c r="A450" s="30"/>
      <c r="B450" s="30"/>
      <c r="C450" s="29"/>
      <c r="D450" s="30"/>
      <c r="E450" s="29"/>
      <c r="F450" s="17" t="str">
        <f>HYPERLINK("http://www.efsa.europa.eu/en/efsajournal/doc/2857.pdf ","2012;10(8):2857 ")</f>
        <v xml:space="preserve">2012;10(8):2857 </v>
      </c>
      <c r="G450" s="29"/>
      <c r="H450" s="29"/>
      <c r="I450" s="29"/>
    </row>
    <row r="451" spans="1:9" x14ac:dyDescent="0.2">
      <c r="A451" s="30" t="s">
        <v>11</v>
      </c>
      <c r="B451" s="30" t="s">
        <v>828</v>
      </c>
      <c r="C451" s="29" t="s">
        <v>847</v>
      </c>
      <c r="D451" s="30" t="s">
        <v>737</v>
      </c>
      <c r="E451" s="29" t="s">
        <v>848</v>
      </c>
      <c r="F451" s="17" t="str">
        <f>HYPERLINK("http://www.efsa.europa.eu/en/efsajournal/doc/1247.pdf","2009;7(9):1247")</f>
        <v>2009;7(9):1247</v>
      </c>
      <c r="G451" s="29" t="s">
        <v>651</v>
      </c>
      <c r="H451" s="29" t="s">
        <v>739</v>
      </c>
      <c r="I451" s="29">
        <v>994</v>
      </c>
    </row>
    <row r="452" spans="1:9" x14ac:dyDescent="0.2">
      <c r="A452" s="30"/>
      <c r="B452" s="30"/>
      <c r="C452" s="29"/>
      <c r="D452" s="30"/>
      <c r="E452" s="29"/>
      <c r="F452" s="17" t="str">
        <f>HYPERLINK("http://www.efsa.europa.eu/en/efsajournal/doc/2857.pdf ","2012;10(8):2857 ")</f>
        <v xml:space="preserve">2012;10(8):2857 </v>
      </c>
      <c r="G452" s="29"/>
      <c r="H452" s="29"/>
      <c r="I452" s="29"/>
    </row>
    <row r="453" spans="1:9" x14ac:dyDescent="0.2">
      <c r="A453" s="30" t="s">
        <v>11</v>
      </c>
      <c r="B453" s="30" t="s">
        <v>829</v>
      </c>
      <c r="C453" s="29" t="s">
        <v>847</v>
      </c>
      <c r="D453" s="30" t="s">
        <v>737</v>
      </c>
      <c r="E453" s="29" t="s">
        <v>819</v>
      </c>
      <c r="F453" s="17" t="str">
        <f>HYPERLINK("http://www.efsa.europa.eu/en/efsajournal/doc/1247.pdf","2009;7(9):1247")</f>
        <v>2009;7(9):1247</v>
      </c>
      <c r="G453" s="29" t="s">
        <v>651</v>
      </c>
      <c r="H453" s="29" t="s">
        <v>739</v>
      </c>
      <c r="I453" s="29">
        <v>996</v>
      </c>
    </row>
    <row r="454" spans="1:9" x14ac:dyDescent="0.2">
      <c r="A454" s="30"/>
      <c r="B454" s="30"/>
      <c r="C454" s="29"/>
      <c r="D454" s="30"/>
      <c r="E454" s="29"/>
      <c r="F454" s="17" t="str">
        <f>HYPERLINK("http://www.efsa.europa.eu/en/efsajournal/doc/2857.pdf ","2012;10(8):2857 ")</f>
        <v xml:space="preserve">2012;10(8):2857 </v>
      </c>
      <c r="G454" s="29"/>
      <c r="H454" s="29"/>
      <c r="I454" s="29"/>
    </row>
    <row r="455" spans="1:9" x14ac:dyDescent="0.2">
      <c r="A455" s="30" t="s">
        <v>11</v>
      </c>
      <c r="B455" s="30" t="s">
        <v>829</v>
      </c>
      <c r="C455" s="29" t="s">
        <v>847</v>
      </c>
      <c r="D455" s="30" t="s">
        <v>737</v>
      </c>
      <c r="E455" s="29" t="s">
        <v>848</v>
      </c>
      <c r="F455" s="17" t="str">
        <f>HYPERLINK("http://www.efsa.europa.eu/en/efsajournal/doc/1247.pdf","2009;7(9):1247")</f>
        <v>2009;7(9):1247</v>
      </c>
      <c r="G455" s="29" t="s">
        <v>651</v>
      </c>
      <c r="H455" s="29" t="s">
        <v>739</v>
      </c>
      <c r="I455" s="29">
        <v>996</v>
      </c>
    </row>
    <row r="456" spans="1:9" x14ac:dyDescent="0.2">
      <c r="A456" s="30"/>
      <c r="B456" s="30"/>
      <c r="C456" s="29"/>
      <c r="D456" s="30"/>
      <c r="E456" s="29"/>
      <c r="F456" s="17" t="str">
        <f>HYPERLINK("http://www.efsa.europa.eu/en/efsajournal/doc/2857.pdf ","2012;10(8):2857 ")</f>
        <v xml:space="preserve">2012;10(8):2857 </v>
      </c>
      <c r="G456" s="29"/>
      <c r="H456" s="29"/>
      <c r="I456" s="29"/>
    </row>
    <row r="457" spans="1:9" x14ac:dyDescent="0.2">
      <c r="A457" s="30" t="s">
        <v>11</v>
      </c>
      <c r="B457" s="30" t="s">
        <v>830</v>
      </c>
      <c r="C457" s="29" t="s">
        <v>847</v>
      </c>
      <c r="D457" s="30" t="s">
        <v>737</v>
      </c>
      <c r="E457" s="29" t="s">
        <v>819</v>
      </c>
      <c r="F457" s="17" t="str">
        <f>HYPERLINK("http://www.efsa.europa.eu/en/efsajournal/doc/1247.pdf","2009;7(9):1247")</f>
        <v>2009;7(9):1247</v>
      </c>
      <c r="G457" s="29" t="s">
        <v>651</v>
      </c>
      <c r="H457" s="29" t="s">
        <v>739</v>
      </c>
      <c r="I457" s="29">
        <v>998</v>
      </c>
    </row>
    <row r="458" spans="1:9" x14ac:dyDescent="0.2">
      <c r="A458" s="30"/>
      <c r="B458" s="30"/>
      <c r="C458" s="29"/>
      <c r="D458" s="30"/>
      <c r="E458" s="29"/>
      <c r="F458" s="17" t="str">
        <f>HYPERLINK("http://www.efsa.europa.eu/en/efsajournal/doc/2857.pdf ","2012;10(8):2857 ")</f>
        <v xml:space="preserve">2012;10(8):2857 </v>
      </c>
      <c r="G458" s="29"/>
      <c r="H458" s="29"/>
      <c r="I458" s="29"/>
    </row>
    <row r="459" spans="1:9" x14ac:dyDescent="0.2">
      <c r="A459" s="30" t="s">
        <v>11</v>
      </c>
      <c r="B459" s="30" t="s">
        <v>830</v>
      </c>
      <c r="C459" s="29" t="s">
        <v>847</v>
      </c>
      <c r="D459" s="30" t="s">
        <v>737</v>
      </c>
      <c r="E459" s="29" t="s">
        <v>848</v>
      </c>
      <c r="F459" s="17" t="str">
        <f>HYPERLINK("http://www.efsa.europa.eu/en/efsajournal/doc/1247.pdf","2009;7(9):1247")</f>
        <v>2009;7(9):1247</v>
      </c>
      <c r="G459" s="29" t="s">
        <v>651</v>
      </c>
      <c r="H459" s="29" t="s">
        <v>739</v>
      </c>
      <c r="I459" s="29">
        <v>998</v>
      </c>
    </row>
    <row r="460" spans="1:9" x14ac:dyDescent="0.2">
      <c r="A460" s="30"/>
      <c r="B460" s="30"/>
      <c r="C460" s="29"/>
      <c r="D460" s="30"/>
      <c r="E460" s="29"/>
      <c r="F460" s="17" t="str">
        <f>HYPERLINK("http://www.efsa.europa.eu/en/efsajournal/doc/2857.pdf ","2012;10(8):2857 ")</f>
        <v xml:space="preserve">2012;10(8):2857 </v>
      </c>
      <c r="G460" s="29"/>
      <c r="H460" s="29"/>
      <c r="I460" s="29"/>
    </row>
    <row r="461" spans="1:9" x14ac:dyDescent="0.2">
      <c r="A461" s="30" t="s">
        <v>11</v>
      </c>
      <c r="B461" s="30" t="s">
        <v>831</v>
      </c>
      <c r="C461" s="29" t="s">
        <v>847</v>
      </c>
      <c r="D461" s="30" t="s">
        <v>737</v>
      </c>
      <c r="E461" s="29" t="s">
        <v>819</v>
      </c>
      <c r="F461" s="17" t="str">
        <f>HYPERLINK("http://www.efsa.europa.eu/en/efsajournal/doc/1247.pdf","2009;7(9):1247")</f>
        <v>2009;7(9):1247</v>
      </c>
      <c r="G461" s="29" t="s">
        <v>651</v>
      </c>
      <c r="H461" s="29" t="s">
        <v>739</v>
      </c>
      <c r="I461" s="29">
        <v>1006</v>
      </c>
    </row>
    <row r="462" spans="1:9" x14ac:dyDescent="0.2">
      <c r="A462" s="30"/>
      <c r="B462" s="30"/>
      <c r="C462" s="29"/>
      <c r="D462" s="30"/>
      <c r="E462" s="29"/>
      <c r="F462" s="17" t="str">
        <f>HYPERLINK("http://www.efsa.europa.eu/en/efsajournal/doc/2857.pdf ","2012;10(8):2857 ")</f>
        <v xml:space="preserve">2012;10(8):2857 </v>
      </c>
      <c r="G462" s="29"/>
      <c r="H462" s="29"/>
      <c r="I462" s="29"/>
    </row>
    <row r="463" spans="1:9" x14ac:dyDescent="0.2">
      <c r="A463" s="30" t="s">
        <v>11</v>
      </c>
      <c r="B463" s="30" t="s">
        <v>831</v>
      </c>
      <c r="C463" s="29" t="s">
        <v>847</v>
      </c>
      <c r="D463" s="30" t="s">
        <v>737</v>
      </c>
      <c r="E463" s="29" t="s">
        <v>848</v>
      </c>
      <c r="F463" s="17" t="str">
        <f>HYPERLINK("http://www.efsa.europa.eu/en/efsajournal/doc/1247.pdf","2009;7(9):1247")</f>
        <v>2009;7(9):1247</v>
      </c>
      <c r="G463" s="31" t="s">
        <v>651</v>
      </c>
      <c r="H463" s="29" t="s">
        <v>739</v>
      </c>
      <c r="I463" s="29">
        <v>1006</v>
      </c>
    </row>
    <row r="464" spans="1:9" x14ac:dyDescent="0.2">
      <c r="A464" s="30"/>
      <c r="B464" s="30"/>
      <c r="C464" s="29"/>
      <c r="D464" s="30"/>
      <c r="E464" s="29"/>
      <c r="F464" s="17" t="str">
        <f>HYPERLINK("http://www.efsa.europa.eu/en/efsajournal/doc/2857.pdf ","2012;10(8):2857 ")</f>
        <v xml:space="preserve">2012;10(8):2857 </v>
      </c>
      <c r="G464" s="31"/>
      <c r="H464" s="29"/>
      <c r="I464" s="29"/>
    </row>
    <row r="465" spans="1:9" x14ac:dyDescent="0.2">
      <c r="A465" s="30" t="s">
        <v>11</v>
      </c>
      <c r="B465" s="30" t="s">
        <v>832</v>
      </c>
      <c r="C465" s="29" t="s">
        <v>847</v>
      </c>
      <c r="D465" s="30" t="s">
        <v>737</v>
      </c>
      <c r="E465" s="29" t="s">
        <v>819</v>
      </c>
      <c r="F465" s="17" t="str">
        <f>HYPERLINK("http://www.efsa.europa.eu/en/efsajournal/doc/1247.pdf","2009;7(9):1247")</f>
        <v>2009;7(9):1247</v>
      </c>
      <c r="G465" s="31" t="s">
        <v>651</v>
      </c>
      <c r="H465" s="29" t="s">
        <v>739</v>
      </c>
      <c r="I465" s="29">
        <v>1014</v>
      </c>
    </row>
    <row r="466" spans="1:9" x14ac:dyDescent="0.2">
      <c r="A466" s="30"/>
      <c r="B466" s="30"/>
      <c r="C466" s="29"/>
      <c r="D466" s="30"/>
      <c r="E466" s="29"/>
      <c r="F466" s="17" t="str">
        <f>HYPERLINK("http://www.efsa.europa.eu/en/efsajournal/doc/2857.pdf ","2012;10(8):2857 ")</f>
        <v xml:space="preserve">2012;10(8):2857 </v>
      </c>
      <c r="G466" s="31"/>
      <c r="H466" s="29"/>
      <c r="I466" s="29"/>
    </row>
    <row r="467" spans="1:9" x14ac:dyDescent="0.2">
      <c r="A467" s="30" t="s">
        <v>11</v>
      </c>
      <c r="B467" s="30" t="s">
        <v>832</v>
      </c>
      <c r="C467" s="29" t="s">
        <v>847</v>
      </c>
      <c r="D467" s="30" t="s">
        <v>737</v>
      </c>
      <c r="E467" s="29" t="s">
        <v>848</v>
      </c>
      <c r="F467" s="17" t="str">
        <f>HYPERLINK("http://www.efsa.europa.eu/en/efsajournal/doc/1247.pdf","2009;7(9):1247")</f>
        <v>2009;7(9):1247</v>
      </c>
      <c r="G467" s="31" t="s">
        <v>651</v>
      </c>
      <c r="H467" s="29" t="s">
        <v>739</v>
      </c>
      <c r="I467" s="29">
        <v>1014</v>
      </c>
    </row>
    <row r="468" spans="1:9" x14ac:dyDescent="0.2">
      <c r="A468" s="30"/>
      <c r="B468" s="30"/>
      <c r="C468" s="29"/>
      <c r="D468" s="30"/>
      <c r="E468" s="29"/>
      <c r="F468" s="17" t="str">
        <f>HYPERLINK("http://www.efsa.europa.eu/en/efsajournal/doc/2857.pdf ","2012;10(8):2857 ")</f>
        <v xml:space="preserve">2012;10(8):2857 </v>
      </c>
      <c r="G468" s="31"/>
      <c r="H468" s="29"/>
      <c r="I468" s="29"/>
    </row>
    <row r="469" spans="1:9" ht="90" x14ac:dyDescent="0.2">
      <c r="A469" s="14" t="s">
        <v>11</v>
      </c>
      <c r="B469" s="14" t="s">
        <v>833</v>
      </c>
      <c r="C469" s="15" t="s">
        <v>847</v>
      </c>
      <c r="D469" s="14" t="s">
        <v>766</v>
      </c>
      <c r="E469" s="15" t="s">
        <v>767</v>
      </c>
      <c r="F469" s="17" t="str">
        <f t="shared" ref="F469:F481" si="15">HYPERLINK("http://www.efsa.europa.eu/en/efsajournal/doc/1247.pdf","2009;7(9):1247")</f>
        <v>2009;7(9):1247</v>
      </c>
      <c r="G469" s="15" t="s">
        <v>651</v>
      </c>
      <c r="H469" s="15" t="s">
        <v>739</v>
      </c>
      <c r="I469" s="15">
        <v>958</v>
      </c>
    </row>
    <row r="470" spans="1:9" ht="90" x14ac:dyDescent="0.2">
      <c r="A470" s="14" t="s">
        <v>11</v>
      </c>
      <c r="B470" s="14" t="s">
        <v>834</v>
      </c>
      <c r="C470" s="15" t="s">
        <v>847</v>
      </c>
      <c r="D470" s="14" t="s">
        <v>766</v>
      </c>
      <c r="E470" s="15" t="s">
        <v>767</v>
      </c>
      <c r="F470" s="17" t="str">
        <f t="shared" si="15"/>
        <v>2009;7(9):1247</v>
      </c>
      <c r="G470" s="15" t="s">
        <v>651</v>
      </c>
      <c r="H470" s="15" t="s">
        <v>739</v>
      </c>
      <c r="I470" s="15">
        <v>963</v>
      </c>
    </row>
    <row r="471" spans="1:9" ht="90" x14ac:dyDescent="0.2">
      <c r="A471" s="14" t="s">
        <v>11</v>
      </c>
      <c r="B471" s="14" t="s">
        <v>835</v>
      </c>
      <c r="C471" s="15" t="s">
        <v>847</v>
      </c>
      <c r="D471" s="14" t="s">
        <v>766</v>
      </c>
      <c r="E471" s="15" t="s">
        <v>767</v>
      </c>
      <c r="F471" s="17" t="str">
        <f t="shared" si="15"/>
        <v>2009;7(9):1247</v>
      </c>
      <c r="G471" s="15" t="s">
        <v>651</v>
      </c>
      <c r="H471" s="15" t="s">
        <v>739</v>
      </c>
      <c r="I471" s="15">
        <v>965</v>
      </c>
    </row>
    <row r="472" spans="1:9" ht="90" x14ac:dyDescent="0.2">
      <c r="A472" s="14" t="s">
        <v>11</v>
      </c>
      <c r="B472" s="14" t="s">
        <v>845</v>
      </c>
      <c r="C472" s="15" t="s">
        <v>847</v>
      </c>
      <c r="D472" s="14" t="s">
        <v>766</v>
      </c>
      <c r="E472" s="15" t="s">
        <v>767</v>
      </c>
      <c r="F472" s="17" t="str">
        <f t="shared" si="15"/>
        <v>2009;7(9):1247</v>
      </c>
      <c r="G472" s="15" t="s">
        <v>651</v>
      </c>
      <c r="H472" s="15" t="s">
        <v>739</v>
      </c>
      <c r="I472" s="15">
        <v>977</v>
      </c>
    </row>
    <row r="473" spans="1:9" ht="90" x14ac:dyDescent="0.2">
      <c r="A473" s="14" t="s">
        <v>11</v>
      </c>
      <c r="B473" s="14" t="s">
        <v>837</v>
      </c>
      <c r="C473" s="15" t="s">
        <v>847</v>
      </c>
      <c r="D473" s="14" t="s">
        <v>766</v>
      </c>
      <c r="E473" s="15" t="s">
        <v>767</v>
      </c>
      <c r="F473" s="17" t="str">
        <f t="shared" si="15"/>
        <v>2009;7(9):1247</v>
      </c>
      <c r="G473" s="15" t="s">
        <v>651</v>
      </c>
      <c r="H473" s="15" t="s">
        <v>739</v>
      </c>
      <c r="I473" s="15">
        <v>979</v>
      </c>
    </row>
    <row r="474" spans="1:9" ht="90" x14ac:dyDescent="0.2">
      <c r="A474" s="14" t="s">
        <v>11</v>
      </c>
      <c r="B474" s="14" t="s">
        <v>838</v>
      </c>
      <c r="C474" s="15" t="s">
        <v>847</v>
      </c>
      <c r="D474" s="14" t="s">
        <v>766</v>
      </c>
      <c r="E474" s="15" t="s">
        <v>767</v>
      </c>
      <c r="F474" s="17" t="str">
        <f t="shared" si="15"/>
        <v>2009;7(9):1247</v>
      </c>
      <c r="G474" s="15" t="s">
        <v>651</v>
      </c>
      <c r="H474" s="15" t="s">
        <v>739</v>
      </c>
      <c r="I474" s="15">
        <v>981</v>
      </c>
    </row>
    <row r="475" spans="1:9" ht="90" x14ac:dyDescent="0.2">
      <c r="A475" s="14" t="s">
        <v>11</v>
      </c>
      <c r="B475" s="14" t="s">
        <v>839</v>
      </c>
      <c r="C475" s="15" t="s">
        <v>847</v>
      </c>
      <c r="D475" s="14" t="s">
        <v>766</v>
      </c>
      <c r="E475" s="15" t="s">
        <v>767</v>
      </c>
      <c r="F475" s="17" t="str">
        <f t="shared" si="15"/>
        <v>2009;7(9):1247</v>
      </c>
      <c r="G475" s="15" t="s">
        <v>651</v>
      </c>
      <c r="H475" s="15" t="s">
        <v>739</v>
      </c>
      <c r="I475" s="15">
        <v>987</v>
      </c>
    </row>
    <row r="476" spans="1:9" ht="90" x14ac:dyDescent="0.2">
      <c r="A476" s="14" t="s">
        <v>11</v>
      </c>
      <c r="B476" s="14" t="s">
        <v>840</v>
      </c>
      <c r="C476" s="15" t="s">
        <v>847</v>
      </c>
      <c r="D476" s="14" t="s">
        <v>766</v>
      </c>
      <c r="E476" s="15" t="s">
        <v>767</v>
      </c>
      <c r="F476" s="17" t="str">
        <f t="shared" si="15"/>
        <v>2009;7(9):1247</v>
      </c>
      <c r="G476" s="15" t="s">
        <v>651</v>
      </c>
      <c r="H476" s="15" t="s">
        <v>739</v>
      </c>
      <c r="I476" s="15">
        <v>1000</v>
      </c>
    </row>
    <row r="477" spans="1:9" ht="90" x14ac:dyDescent="0.2">
      <c r="A477" s="14" t="s">
        <v>11</v>
      </c>
      <c r="B477" s="14" t="s">
        <v>841</v>
      </c>
      <c r="C477" s="15" t="s">
        <v>847</v>
      </c>
      <c r="D477" s="14" t="s">
        <v>766</v>
      </c>
      <c r="E477" s="15" t="s">
        <v>767</v>
      </c>
      <c r="F477" s="17" t="str">
        <f t="shared" si="15"/>
        <v>2009;7(9):1247</v>
      </c>
      <c r="G477" s="15" t="s">
        <v>651</v>
      </c>
      <c r="H477" s="15" t="s">
        <v>739</v>
      </c>
      <c r="I477" s="15">
        <v>1002</v>
      </c>
    </row>
    <row r="478" spans="1:9" ht="90" x14ac:dyDescent="0.2">
      <c r="A478" s="14" t="s">
        <v>11</v>
      </c>
      <c r="B478" s="14" t="s">
        <v>842</v>
      </c>
      <c r="C478" s="15" t="s">
        <v>847</v>
      </c>
      <c r="D478" s="14" t="s">
        <v>766</v>
      </c>
      <c r="E478" s="15" t="s">
        <v>767</v>
      </c>
      <c r="F478" s="17" t="str">
        <f t="shared" si="15"/>
        <v>2009;7(9):1247</v>
      </c>
      <c r="G478" s="15" t="s">
        <v>651</v>
      </c>
      <c r="H478" s="15" t="s">
        <v>739</v>
      </c>
      <c r="I478" s="15">
        <v>1004</v>
      </c>
    </row>
    <row r="479" spans="1:9" ht="90" x14ac:dyDescent="0.2">
      <c r="A479" s="14" t="s">
        <v>11</v>
      </c>
      <c r="B479" s="14" t="s">
        <v>843</v>
      </c>
      <c r="C479" s="15" t="s">
        <v>847</v>
      </c>
      <c r="D479" s="14" t="s">
        <v>766</v>
      </c>
      <c r="E479" s="15" t="s">
        <v>767</v>
      </c>
      <c r="F479" s="17" t="str">
        <f t="shared" si="15"/>
        <v>2009;7(9):1247</v>
      </c>
      <c r="G479" s="15" t="s">
        <v>651</v>
      </c>
      <c r="H479" s="15" t="s">
        <v>739</v>
      </c>
      <c r="I479" s="15">
        <v>1008</v>
      </c>
    </row>
    <row r="480" spans="1:9" ht="90" x14ac:dyDescent="0.2">
      <c r="A480" s="14" t="s">
        <v>11</v>
      </c>
      <c r="B480" s="14" t="s">
        <v>844</v>
      </c>
      <c r="C480" s="15" t="s">
        <v>847</v>
      </c>
      <c r="D480" s="14" t="s">
        <v>766</v>
      </c>
      <c r="E480" s="15" t="s">
        <v>767</v>
      </c>
      <c r="F480" s="17" t="str">
        <f t="shared" si="15"/>
        <v>2009;7(9):1247</v>
      </c>
      <c r="G480" s="15" t="s">
        <v>651</v>
      </c>
      <c r="H480" s="15" t="s">
        <v>739</v>
      </c>
      <c r="I480" s="15">
        <v>1012</v>
      </c>
    </row>
    <row r="481" spans="1:9" ht="90" x14ac:dyDescent="0.2">
      <c r="A481" s="14" t="s">
        <v>11</v>
      </c>
      <c r="B481" s="14" t="s">
        <v>836</v>
      </c>
      <c r="C481" s="15" t="s">
        <v>849</v>
      </c>
      <c r="D481" s="14" t="s">
        <v>766</v>
      </c>
      <c r="E481" s="15" t="s">
        <v>767</v>
      </c>
      <c r="F481" s="17" t="str">
        <f t="shared" si="15"/>
        <v>2009;7(9):1247</v>
      </c>
      <c r="G481" s="15" t="s">
        <v>651</v>
      </c>
      <c r="H481" s="15" t="s">
        <v>739</v>
      </c>
      <c r="I481" s="15">
        <v>973</v>
      </c>
    </row>
    <row r="482" spans="1:9" ht="409.5" x14ac:dyDescent="0.2">
      <c r="A482" s="14" t="s">
        <v>11</v>
      </c>
      <c r="B482" s="14" t="s">
        <v>850</v>
      </c>
      <c r="C482" s="15" t="s">
        <v>851</v>
      </c>
      <c r="D482" s="14" t="s">
        <v>766</v>
      </c>
      <c r="E482" s="15" t="s">
        <v>767</v>
      </c>
      <c r="F482" s="17" t="str">
        <f>HYPERLINK("http://www.efsa.europa.eu/en/efsajournal/doc/2243.pdf","2011;9(6):2243")</f>
        <v>2011;9(6):2243</v>
      </c>
      <c r="G482" s="15" t="s">
        <v>651</v>
      </c>
      <c r="H482" s="15" t="s">
        <v>739</v>
      </c>
      <c r="I482" s="15">
        <v>1194</v>
      </c>
    </row>
    <row r="483" spans="1:9" ht="345" x14ac:dyDescent="0.2">
      <c r="A483" s="14" t="s">
        <v>11</v>
      </c>
      <c r="B483" s="14" t="s">
        <v>850</v>
      </c>
      <c r="C483" s="15" t="s">
        <v>852</v>
      </c>
      <c r="D483" s="14" t="s">
        <v>766</v>
      </c>
      <c r="E483" s="15" t="s">
        <v>767</v>
      </c>
      <c r="F483" s="17" t="str">
        <f>HYPERLINK("http://www.efsa.europa.eu/en/efsajournal/doc/2243.pdf","2011;9(6):2243")</f>
        <v>2011;9(6):2243</v>
      </c>
      <c r="G483" s="15" t="s">
        <v>651</v>
      </c>
      <c r="H483" s="15" t="s">
        <v>739</v>
      </c>
      <c r="I483" s="15">
        <v>1193</v>
      </c>
    </row>
    <row r="484" spans="1:9" ht="105" x14ac:dyDescent="0.2">
      <c r="A484" s="14" t="s">
        <v>11</v>
      </c>
      <c r="B484" s="14" t="s">
        <v>811</v>
      </c>
      <c r="C484" s="15" t="s">
        <v>853</v>
      </c>
      <c r="D484" s="14" t="s">
        <v>766</v>
      </c>
      <c r="E484" s="15" t="s">
        <v>767</v>
      </c>
      <c r="F484" s="17" t="str">
        <f>HYPERLINK("http://www.efsa.europa.eu/en/efsajournal/doc/1247.pdf","2009;7(9):1247")</f>
        <v>2009;7(9):1247</v>
      </c>
      <c r="G484" s="15" t="s">
        <v>651</v>
      </c>
      <c r="H484" s="15" t="s">
        <v>739</v>
      </c>
      <c r="I484" s="15">
        <v>2953</v>
      </c>
    </row>
    <row r="485" spans="1:9" ht="90" x14ac:dyDescent="0.2">
      <c r="A485" s="14" t="s">
        <v>11</v>
      </c>
      <c r="B485" s="14" t="s">
        <v>854</v>
      </c>
      <c r="C485" s="15" t="s">
        <v>855</v>
      </c>
      <c r="D485" s="14" t="s">
        <v>766</v>
      </c>
      <c r="E485" s="15" t="s">
        <v>767</v>
      </c>
      <c r="F485" s="17" t="str">
        <f>HYPERLINK("http://www.efsa.europa.eu/en/efsajournal/doc/1470.pdf","2010;8(2):1470")</f>
        <v>2010;8(2):1470</v>
      </c>
      <c r="G485" s="15" t="s">
        <v>651</v>
      </c>
      <c r="H485" s="15" t="s">
        <v>739</v>
      </c>
      <c r="I485" s="15">
        <v>2943</v>
      </c>
    </row>
    <row r="486" spans="1:9" ht="105" x14ac:dyDescent="0.2">
      <c r="A486" s="14" t="s">
        <v>11</v>
      </c>
      <c r="B486" s="14" t="s">
        <v>811</v>
      </c>
      <c r="C486" s="15" t="s">
        <v>856</v>
      </c>
      <c r="D486" s="14" t="s">
        <v>766</v>
      </c>
      <c r="E486" s="15" t="s">
        <v>767</v>
      </c>
      <c r="F486" s="17" t="str">
        <f>HYPERLINK("http://www.efsa.europa.eu/en/efsajournal/doc/1247.pdf","2009;7(9):1247")</f>
        <v>2009;7(9):1247</v>
      </c>
      <c r="G486" s="15" t="s">
        <v>651</v>
      </c>
      <c r="H486" s="15" t="s">
        <v>739</v>
      </c>
      <c r="I486" s="15">
        <v>2955</v>
      </c>
    </row>
    <row r="487" spans="1:9" ht="90" x14ac:dyDescent="0.2">
      <c r="A487" s="14" t="s">
        <v>11</v>
      </c>
      <c r="B487" s="14" t="s">
        <v>857</v>
      </c>
      <c r="C487" s="15" t="s">
        <v>858</v>
      </c>
      <c r="D487" s="14" t="s">
        <v>766</v>
      </c>
      <c r="E487" s="15" t="s">
        <v>767</v>
      </c>
      <c r="F487" s="17" t="str">
        <f>HYPERLINK("http://www.efsa.europa.eu/en/efsajournal/doc/1470.pdf","2010;8(2):1470")</f>
        <v>2010;8(2):1470</v>
      </c>
      <c r="G487" s="15" t="s">
        <v>651</v>
      </c>
      <c r="H487" s="15" t="s">
        <v>739</v>
      </c>
      <c r="I487" s="15">
        <v>3034</v>
      </c>
    </row>
    <row r="488" spans="1:9" ht="90" x14ac:dyDescent="0.2">
      <c r="A488" s="14" t="s">
        <v>11</v>
      </c>
      <c r="B488" s="14" t="s">
        <v>859</v>
      </c>
      <c r="C488" s="15" t="s">
        <v>860</v>
      </c>
      <c r="D488" s="14" t="s">
        <v>766</v>
      </c>
      <c r="E488" s="15" t="s">
        <v>767</v>
      </c>
      <c r="F488" s="17" t="str">
        <f>HYPERLINK("http://www.efsa.europa.eu/en/efsajournal/doc/1470.pdf","2010;8(2):1470")</f>
        <v>2010;8(2):1470</v>
      </c>
      <c r="G488" s="15" t="s">
        <v>651</v>
      </c>
      <c r="H488" s="15" t="s">
        <v>739</v>
      </c>
      <c r="I488" s="15">
        <v>2939</v>
      </c>
    </row>
    <row r="489" spans="1:9" ht="90" x14ac:dyDescent="0.2">
      <c r="A489" s="14" t="s">
        <v>11</v>
      </c>
      <c r="B489" s="14" t="s">
        <v>861</v>
      </c>
      <c r="C489" s="15" t="s">
        <v>862</v>
      </c>
      <c r="D489" s="14" t="s">
        <v>766</v>
      </c>
      <c r="E489" s="15" t="s">
        <v>767</v>
      </c>
      <c r="F489" s="17" t="str">
        <f>HYPERLINK("http://www.efsa.europa.eu/en/efsajournal/doc/1470.pdf","2010;8(2):1470")</f>
        <v>2010;8(2):1470</v>
      </c>
      <c r="G489" s="15" t="s">
        <v>651</v>
      </c>
      <c r="H489" s="15" t="s">
        <v>739</v>
      </c>
      <c r="I489" s="15">
        <v>2945</v>
      </c>
    </row>
    <row r="490" spans="1:9" ht="90" x14ac:dyDescent="0.2">
      <c r="A490" s="14" t="s">
        <v>11</v>
      </c>
      <c r="B490" s="14" t="s">
        <v>863</v>
      </c>
      <c r="C490" s="15" t="s">
        <v>864</v>
      </c>
      <c r="D490" s="14" t="s">
        <v>737</v>
      </c>
      <c r="E490" s="15" t="s">
        <v>865</v>
      </c>
      <c r="F490" s="17" t="str">
        <f>HYPERLINK("http://www.efsa.europa.eu/en/scdocs/doc/1474.pdf","2010;8(2):1474")</f>
        <v>2010;8(2):1474</v>
      </c>
      <c r="G490" s="15" t="s">
        <v>651</v>
      </c>
      <c r="H490" s="15" t="s">
        <v>739</v>
      </c>
      <c r="I490" s="15">
        <v>3162</v>
      </c>
    </row>
    <row r="491" spans="1:9" ht="90" x14ac:dyDescent="0.2">
      <c r="A491" s="14" t="s">
        <v>11</v>
      </c>
      <c r="B491" s="14" t="s">
        <v>463</v>
      </c>
      <c r="C491" s="15" t="s">
        <v>866</v>
      </c>
      <c r="D491" s="14" t="s">
        <v>745</v>
      </c>
      <c r="E491" s="15" t="s">
        <v>867</v>
      </c>
      <c r="F491" s="17" t="str">
        <f>HYPERLINK("http://www.efsa.europa.eu/en/efsajournal/doc/1271.pdf","2009;7(9):1271")</f>
        <v>2009;7(9):1271</v>
      </c>
      <c r="G491" s="15" t="s">
        <v>651</v>
      </c>
      <c r="H491" s="15" t="s">
        <v>739</v>
      </c>
      <c r="I491" s="15">
        <v>1149</v>
      </c>
    </row>
    <row r="492" spans="1:9" ht="60" x14ac:dyDescent="0.2">
      <c r="A492" s="14" t="s">
        <v>11</v>
      </c>
      <c r="B492" s="14" t="s">
        <v>868</v>
      </c>
      <c r="C492" s="15" t="s">
        <v>869</v>
      </c>
      <c r="D492" s="14" t="s">
        <v>737</v>
      </c>
      <c r="E492" s="15" t="s">
        <v>870</v>
      </c>
      <c r="F492" s="17" t="str">
        <f>HYPERLINK("http://www.efsa.europa.eu/en/scdocs/doc/1818.pdf","2010;8(10):1818")</f>
        <v>2010;8(10):1818</v>
      </c>
      <c r="G492" s="15" t="s">
        <v>651</v>
      </c>
      <c r="H492" s="15" t="s">
        <v>739</v>
      </c>
      <c r="I492" s="15">
        <v>422</v>
      </c>
    </row>
    <row r="493" spans="1:9" ht="135" x14ac:dyDescent="0.2">
      <c r="A493" s="14" t="s">
        <v>11</v>
      </c>
      <c r="B493" s="14" t="s">
        <v>871</v>
      </c>
      <c r="C493" s="15" t="s">
        <v>872</v>
      </c>
      <c r="D493" s="14" t="s">
        <v>737</v>
      </c>
      <c r="E493" s="15" t="s">
        <v>873</v>
      </c>
      <c r="F493" s="17" t="str">
        <f>HYPERLINK("http://www.efsa.europa.eu/en/efsajournal/doc/2225.pdf","2011;9(6):2225")</f>
        <v>2011;9(6):2225</v>
      </c>
      <c r="G493" s="15" t="s">
        <v>651</v>
      </c>
      <c r="H493" s="15" t="s">
        <v>739</v>
      </c>
      <c r="I493" s="15">
        <v>700</v>
      </c>
    </row>
    <row r="494" spans="1:9" ht="135" x14ac:dyDescent="0.2">
      <c r="A494" s="14" t="s">
        <v>11</v>
      </c>
      <c r="B494" s="14" t="s">
        <v>871</v>
      </c>
      <c r="C494" s="15" t="s">
        <v>872</v>
      </c>
      <c r="D494" s="14" t="s">
        <v>737</v>
      </c>
      <c r="E494" s="15" t="s">
        <v>874</v>
      </c>
      <c r="F494" s="17" t="str">
        <f>HYPERLINK("http://www.efsa.europa.eu/en/efsajournal/doc/2225.pdf","2011;9(6):2225")</f>
        <v>2011;9(6):2225</v>
      </c>
      <c r="G494" s="15" t="s">
        <v>651</v>
      </c>
      <c r="H494" s="15" t="s">
        <v>739</v>
      </c>
      <c r="I494" s="15">
        <v>700</v>
      </c>
    </row>
    <row r="495" spans="1:9" ht="135" x14ac:dyDescent="0.2">
      <c r="A495" s="14" t="s">
        <v>11</v>
      </c>
      <c r="B495" s="14" t="s">
        <v>871</v>
      </c>
      <c r="C495" s="15" t="s">
        <v>872</v>
      </c>
      <c r="D495" s="14" t="s">
        <v>737</v>
      </c>
      <c r="E495" s="15" t="s">
        <v>875</v>
      </c>
      <c r="F495" s="17" t="str">
        <f>HYPERLINK("http://www.efsa.europa.eu/en/efsajournal/doc/2225.pdf","2011;9(6):2225")</f>
        <v>2011;9(6):2225</v>
      </c>
      <c r="G495" s="15" t="s">
        <v>651</v>
      </c>
      <c r="H495" s="15" t="s">
        <v>739</v>
      </c>
      <c r="I495" s="15">
        <v>700</v>
      </c>
    </row>
    <row r="496" spans="1:9" ht="60" x14ac:dyDescent="0.2">
      <c r="A496" s="14" t="s">
        <v>11</v>
      </c>
      <c r="B496" s="14" t="s">
        <v>876</v>
      </c>
      <c r="C496" s="15" t="s">
        <v>877</v>
      </c>
      <c r="D496" s="14" t="s">
        <v>737</v>
      </c>
      <c r="E496" s="15" t="s">
        <v>865</v>
      </c>
      <c r="F496" s="17" t="str">
        <f>HYPERLINK("http://www.efsa.europa.eu/en/scdocs/doc/1474.pdf","2010;8(2):1474")</f>
        <v>2010;8(2):1474</v>
      </c>
      <c r="G496" s="15" t="s">
        <v>651</v>
      </c>
      <c r="H496" s="15" t="s">
        <v>739</v>
      </c>
      <c r="I496" s="15">
        <v>1435</v>
      </c>
    </row>
    <row r="497" spans="1:9" ht="90" x14ac:dyDescent="0.2">
      <c r="A497" s="14" t="s">
        <v>11</v>
      </c>
      <c r="B497" s="14" t="s">
        <v>878</v>
      </c>
      <c r="C497" s="15" t="s">
        <v>879</v>
      </c>
      <c r="D497" s="14" t="s">
        <v>737</v>
      </c>
      <c r="E497" s="15" t="s">
        <v>880</v>
      </c>
      <c r="F497" s="17" t="str">
        <f>HYPERLINK("http://www.efsa.europa.eu/en/efsajournal/doc/2054.pdf","2011;9(4):2054")</f>
        <v>2011;9(4):2054</v>
      </c>
      <c r="G497" s="15" t="s">
        <v>651</v>
      </c>
      <c r="H497" s="15" t="s">
        <v>739</v>
      </c>
      <c r="I497" s="15">
        <v>1484</v>
      </c>
    </row>
    <row r="498" spans="1:9" ht="90" x14ac:dyDescent="0.2">
      <c r="A498" s="14" t="s">
        <v>11</v>
      </c>
      <c r="B498" s="14" t="s">
        <v>881</v>
      </c>
      <c r="C498" s="15" t="s">
        <v>882</v>
      </c>
      <c r="D498" s="14" t="s">
        <v>745</v>
      </c>
      <c r="E498" s="15" t="s">
        <v>808</v>
      </c>
      <c r="F498" s="17" t="str">
        <f>HYPERLINK("http://www.efsa.europa.eu/en/efsajournal/doc/2061.pdf","2011;9(4):2061")</f>
        <v>2011;9(4):2061</v>
      </c>
      <c r="G498" s="15" t="s">
        <v>651</v>
      </c>
      <c r="H498" s="15" t="s">
        <v>739</v>
      </c>
      <c r="I498" s="15" t="s">
        <v>883</v>
      </c>
    </row>
    <row r="499" spans="1:9" ht="120" x14ac:dyDescent="0.2">
      <c r="A499" s="14" t="s">
        <v>11</v>
      </c>
      <c r="B499" s="14" t="s">
        <v>884</v>
      </c>
      <c r="C499" s="15" t="s">
        <v>885</v>
      </c>
      <c r="D499" s="14" t="s">
        <v>737</v>
      </c>
      <c r="E499" s="15" t="s">
        <v>886</v>
      </c>
      <c r="F499" s="17" t="str">
        <f>HYPERLINK("http://www.efsa.europa.eu/en/scdocs/doc/1761.pdf","2010;8(10):1761")</f>
        <v>2010;8(10):1761</v>
      </c>
      <c r="G499" s="15" t="s">
        <v>651</v>
      </c>
      <c r="H499" s="15" t="s">
        <v>739</v>
      </c>
      <c r="I499" s="15">
        <v>844</v>
      </c>
    </row>
    <row r="500" spans="1:9" ht="120" x14ac:dyDescent="0.2">
      <c r="A500" s="14" t="s">
        <v>11</v>
      </c>
      <c r="B500" s="14" t="s">
        <v>884</v>
      </c>
      <c r="C500" s="15" t="s">
        <v>885</v>
      </c>
      <c r="D500" s="14" t="s">
        <v>737</v>
      </c>
      <c r="E500" s="15" t="s">
        <v>15</v>
      </c>
      <c r="F500" s="17" t="str">
        <f>HYPERLINK("http://www.efsa.europa.eu/en/scdocs/doc/1761.pdf","2010;8(10):1761")</f>
        <v>2010;8(10):1761</v>
      </c>
      <c r="G500" s="15" t="s">
        <v>651</v>
      </c>
      <c r="H500" s="15" t="s">
        <v>739</v>
      </c>
      <c r="I500" s="15">
        <v>844</v>
      </c>
    </row>
    <row r="501" spans="1:9" ht="120" x14ac:dyDescent="0.2">
      <c r="A501" s="14" t="s">
        <v>11</v>
      </c>
      <c r="B501" s="14" t="s">
        <v>884</v>
      </c>
      <c r="C501" s="15" t="s">
        <v>885</v>
      </c>
      <c r="D501" s="14" t="s">
        <v>737</v>
      </c>
      <c r="E501" s="15" t="s">
        <v>407</v>
      </c>
      <c r="F501" s="17" t="str">
        <f>HYPERLINK("http://www.efsa.europa.eu/en/scdocs/doc/1761.pdf","2010;8(10):1761")</f>
        <v>2010;8(10):1761</v>
      </c>
      <c r="G501" s="15" t="s">
        <v>651</v>
      </c>
      <c r="H501" s="15" t="s">
        <v>739</v>
      </c>
      <c r="I501" s="15">
        <v>844</v>
      </c>
    </row>
    <row r="502" spans="1:9" ht="210" x14ac:dyDescent="0.2">
      <c r="A502" s="14" t="s">
        <v>11</v>
      </c>
      <c r="B502" s="14" t="s">
        <v>887</v>
      </c>
      <c r="C502" s="15" t="s">
        <v>888</v>
      </c>
      <c r="D502" s="14" t="s">
        <v>737</v>
      </c>
      <c r="E502" s="15" t="s">
        <v>889</v>
      </c>
      <c r="F502" s="17" t="str">
        <f>HYPERLINK("http://www.efsa.europa.eu/en/scdocs/doc/1267.pdf","2009;7(9):1267")</f>
        <v>2009;7(9):1267</v>
      </c>
      <c r="G502" s="15" t="s">
        <v>651</v>
      </c>
      <c r="H502" s="15" t="s">
        <v>739</v>
      </c>
      <c r="I502" s="15">
        <v>1872</v>
      </c>
    </row>
    <row r="503" spans="1:9" ht="60" x14ac:dyDescent="0.2">
      <c r="A503" s="14" t="s">
        <v>11</v>
      </c>
      <c r="B503" s="14" t="s">
        <v>890</v>
      </c>
      <c r="C503" s="15" t="s">
        <v>891</v>
      </c>
      <c r="D503" s="14" t="s">
        <v>737</v>
      </c>
      <c r="E503" s="15" t="s">
        <v>892</v>
      </c>
      <c r="F503" s="17" t="str">
        <f>HYPERLINK("http://www.efsa.europa.eu/en/scdocs/doc/1265.pdf","2009;7(9):1265")</f>
        <v>2009;7(9):1265</v>
      </c>
      <c r="G503" s="15" t="s">
        <v>651</v>
      </c>
      <c r="H503" s="15" t="s">
        <v>739</v>
      </c>
      <c r="I503" s="15">
        <v>1813</v>
      </c>
    </row>
    <row r="504" spans="1:9" ht="60" x14ac:dyDescent="0.2">
      <c r="A504" s="14" t="s">
        <v>11</v>
      </c>
      <c r="B504" s="14" t="s">
        <v>893</v>
      </c>
      <c r="C504" s="15" t="s">
        <v>894</v>
      </c>
      <c r="D504" s="14" t="s">
        <v>737</v>
      </c>
      <c r="E504" s="15" t="s">
        <v>895</v>
      </c>
      <c r="F504" s="17" t="str">
        <f>HYPERLINK("http://www.efsa.europa.eu/en/efsajournal/doc/2238.pdf","2011;9(6):2238")</f>
        <v>2011;9(6):2238</v>
      </c>
      <c r="G504" s="15" t="s">
        <v>651</v>
      </c>
      <c r="H504" s="15" t="s">
        <v>739</v>
      </c>
      <c r="I504" s="15">
        <v>1600</v>
      </c>
    </row>
    <row r="505" spans="1:9" ht="105" x14ac:dyDescent="0.2">
      <c r="A505" s="14" t="s">
        <v>11</v>
      </c>
      <c r="B505" s="14" t="s">
        <v>896</v>
      </c>
      <c r="C505" s="15" t="s">
        <v>897</v>
      </c>
      <c r="D505" s="14" t="s">
        <v>737</v>
      </c>
      <c r="E505" s="15" t="s">
        <v>898</v>
      </c>
      <c r="F505" s="17" t="str">
        <f>HYPERLINK("http://www.efsa.europa.eu/en/scdocs/doc/1213.pdf","2009;7(9):1213")</f>
        <v>2009;7(9):1213</v>
      </c>
      <c r="G505" s="15" t="s">
        <v>651</v>
      </c>
      <c r="H505" s="15" t="s">
        <v>739</v>
      </c>
      <c r="I505" s="15">
        <v>175</v>
      </c>
    </row>
    <row r="506" spans="1:9" ht="90" x14ac:dyDescent="0.2">
      <c r="A506" s="14" t="s">
        <v>11</v>
      </c>
      <c r="B506" s="14" t="s">
        <v>899</v>
      </c>
      <c r="C506" s="15" t="s">
        <v>900</v>
      </c>
      <c r="D506" s="14" t="s">
        <v>737</v>
      </c>
      <c r="E506" s="15" t="s">
        <v>901</v>
      </c>
      <c r="F506" s="17" t="str">
        <f>HYPERLINK("http://www.efsa.europa.eu/en/scdocs/doc/1260.pdf","2009;7(9):1260")</f>
        <v>2009;7(9):1260</v>
      </c>
      <c r="G506" s="15" t="s">
        <v>651</v>
      </c>
      <c r="H506" s="15" t="s">
        <v>739</v>
      </c>
      <c r="I506" s="15">
        <v>1660</v>
      </c>
    </row>
    <row r="507" spans="1:9" ht="105" x14ac:dyDescent="0.2">
      <c r="A507" s="14" t="s">
        <v>11</v>
      </c>
      <c r="B507" s="14" t="s">
        <v>899</v>
      </c>
      <c r="C507" s="15" t="s">
        <v>902</v>
      </c>
      <c r="D507" s="14" t="s">
        <v>737</v>
      </c>
      <c r="E507" s="15" t="s">
        <v>162</v>
      </c>
      <c r="F507" s="17" t="str">
        <f>HYPERLINK("http://www.efsa.europa.eu/en/scdocs/doc/1260.pdf","2009;7(9):1260")</f>
        <v>2009;7(9):1260</v>
      </c>
      <c r="G507" s="15" t="s">
        <v>651</v>
      </c>
      <c r="H507" s="15" t="s">
        <v>739</v>
      </c>
      <c r="I507" s="15">
        <v>612</v>
      </c>
    </row>
    <row r="508" spans="1:9" ht="120" x14ac:dyDescent="0.2">
      <c r="A508" s="14" t="s">
        <v>11</v>
      </c>
      <c r="B508" s="14" t="s">
        <v>903</v>
      </c>
      <c r="C508" s="15" t="s">
        <v>904</v>
      </c>
      <c r="D508" s="14" t="s">
        <v>737</v>
      </c>
      <c r="E508" s="15" t="s">
        <v>905</v>
      </c>
      <c r="F508" s="17" t="str">
        <f>HYPERLINK("http://www.efsa.europa.eu/en/scdocs/doc/1300.pdf","2009;7(9):1300")</f>
        <v>2009;7(9):1300</v>
      </c>
      <c r="G508" s="15" t="s">
        <v>651</v>
      </c>
      <c r="H508" s="15" t="s">
        <v>739</v>
      </c>
      <c r="I508" s="15">
        <v>2724</v>
      </c>
    </row>
    <row r="509" spans="1:9" ht="60" x14ac:dyDescent="0.2">
      <c r="A509" s="14" t="s">
        <v>11</v>
      </c>
      <c r="B509" s="14" t="s">
        <v>906</v>
      </c>
      <c r="C509" s="15" t="s">
        <v>907</v>
      </c>
      <c r="D509" s="14" t="s">
        <v>737</v>
      </c>
      <c r="E509" s="15" t="s">
        <v>908</v>
      </c>
      <c r="F509" s="17" t="str">
        <f>HYPERLINK("http://www.efsa.europa.eu/en/scdocs/doc/1262.pdf","2009;7(9):1262")</f>
        <v>2009;7(9):1262</v>
      </c>
      <c r="G509" s="15" t="s">
        <v>651</v>
      </c>
      <c r="H509" s="15" t="s">
        <v>739</v>
      </c>
      <c r="I509" s="15">
        <v>1504</v>
      </c>
    </row>
    <row r="510" spans="1:9" ht="90" x14ac:dyDescent="0.2">
      <c r="A510" s="14" t="s">
        <v>11</v>
      </c>
      <c r="B510" s="14" t="s">
        <v>232</v>
      </c>
      <c r="C510" s="15" t="s">
        <v>909</v>
      </c>
      <c r="D510" s="14" t="s">
        <v>737</v>
      </c>
      <c r="E510" s="15" t="s">
        <v>865</v>
      </c>
      <c r="F510" s="17" t="str">
        <f>HYPERLINK("http://www.efsa.europa.eu/en/scdocs/doc/1464.pdf","2010;8(2):1464")</f>
        <v>2010;8(2):1464</v>
      </c>
      <c r="G510" s="15" t="s">
        <v>651</v>
      </c>
      <c r="H510" s="15" t="s">
        <v>739</v>
      </c>
      <c r="I510" s="15">
        <v>794</v>
      </c>
    </row>
    <row r="511" spans="1:9" ht="60" x14ac:dyDescent="0.2">
      <c r="A511" s="14" t="s">
        <v>11</v>
      </c>
      <c r="B511" s="14" t="s">
        <v>910</v>
      </c>
      <c r="C511" s="15" t="s">
        <v>911</v>
      </c>
      <c r="D511" s="14" t="s">
        <v>737</v>
      </c>
      <c r="E511" s="15" t="s">
        <v>912</v>
      </c>
      <c r="F511" s="17" t="str">
        <f>HYPERLINK("http://www.efsa.europa.eu/en/scdocs/doc/1471.pdf","2010;8(2):1471")</f>
        <v>2010;8(2):1471</v>
      </c>
      <c r="G511" s="15" t="s">
        <v>651</v>
      </c>
      <c r="H511" s="15" t="s">
        <v>739</v>
      </c>
      <c r="I511" s="15">
        <v>992</v>
      </c>
    </row>
    <row r="512" spans="1:9" ht="60" x14ac:dyDescent="0.2">
      <c r="A512" s="14" t="s">
        <v>11</v>
      </c>
      <c r="B512" s="14" t="s">
        <v>913</v>
      </c>
      <c r="C512" s="15" t="s">
        <v>914</v>
      </c>
      <c r="D512" s="14" t="s">
        <v>737</v>
      </c>
      <c r="E512" s="15" t="s">
        <v>892</v>
      </c>
      <c r="F512" s="17" t="str">
        <f>HYPERLINK("http://www.efsa.europa.eu/en/scdocs/doc/1265.pdf","2009;7(9):1265")</f>
        <v>2009;7(9):1265</v>
      </c>
      <c r="G512" s="15" t="s">
        <v>651</v>
      </c>
      <c r="H512" s="15" t="s">
        <v>739</v>
      </c>
      <c r="I512" s="15">
        <v>1571</v>
      </c>
    </row>
    <row r="513" spans="1:9" ht="60" x14ac:dyDescent="0.2">
      <c r="A513" s="14" t="s">
        <v>11</v>
      </c>
      <c r="B513" s="14" t="s">
        <v>915</v>
      </c>
      <c r="C513" s="15" t="s">
        <v>916</v>
      </c>
      <c r="D513" s="14" t="s">
        <v>737</v>
      </c>
      <c r="E513" s="15" t="s">
        <v>917</v>
      </c>
      <c r="F513" s="17" t="str">
        <f>HYPERLINK("http://www.efsa.europa.eu/en/efsajournal/doc/2238.pdf","2011;9(6):2238")</f>
        <v>2011;9(6):2238</v>
      </c>
      <c r="G513" s="15" t="s">
        <v>651</v>
      </c>
      <c r="H513" s="15" t="s">
        <v>739</v>
      </c>
      <c r="I513" s="15">
        <v>1601</v>
      </c>
    </row>
    <row r="514" spans="1:9" ht="60" x14ac:dyDescent="0.2">
      <c r="A514" s="14" t="s">
        <v>11</v>
      </c>
      <c r="B514" s="14" t="s">
        <v>915</v>
      </c>
      <c r="C514" s="15" t="s">
        <v>916</v>
      </c>
      <c r="D514" s="14" t="s">
        <v>737</v>
      </c>
      <c r="E514" s="15" t="s">
        <v>895</v>
      </c>
      <c r="F514" s="17" t="str">
        <f>HYPERLINK("http://www.efsa.europa.eu/en/efsajournal/doc/2238.pdf","2011;9(6):2238")</f>
        <v>2011;9(6):2238</v>
      </c>
      <c r="G514" s="15" t="s">
        <v>651</v>
      </c>
      <c r="H514" s="15" t="s">
        <v>739</v>
      </c>
      <c r="I514" s="15">
        <v>1601</v>
      </c>
    </row>
    <row r="515" spans="1:9" ht="120" x14ac:dyDescent="0.2">
      <c r="A515" s="14" t="s">
        <v>11</v>
      </c>
      <c r="B515" s="14" t="s">
        <v>918</v>
      </c>
      <c r="C515" s="15" t="s">
        <v>919</v>
      </c>
      <c r="D515" s="14" t="s">
        <v>766</v>
      </c>
      <c r="E515" s="15" t="s">
        <v>767</v>
      </c>
      <c r="F515" s="17" t="str">
        <f>HYPERLINK("http://www.efsa.europa.eu/en/efsajournal/doc/2082.pdf","2011;9(4):2082")</f>
        <v>2011;9(4):2082</v>
      </c>
      <c r="G515" s="15" t="s">
        <v>651</v>
      </c>
      <c r="H515" s="15" t="s">
        <v>739</v>
      </c>
      <c r="I515" s="15">
        <v>1636</v>
      </c>
    </row>
    <row r="516" spans="1:9" ht="105" x14ac:dyDescent="0.2">
      <c r="A516" s="14" t="s">
        <v>11</v>
      </c>
      <c r="B516" s="14" t="s">
        <v>920</v>
      </c>
      <c r="C516" s="15" t="s">
        <v>921</v>
      </c>
      <c r="D516" s="14" t="s">
        <v>766</v>
      </c>
      <c r="E516" s="15" t="s">
        <v>767</v>
      </c>
      <c r="F516" s="17" t="str">
        <f>HYPERLINK("http://www.efsa.europa.eu/en/efsajournal/doc/2082.pdf","2011;9(4):2082")</f>
        <v>2011;9(4):2082</v>
      </c>
      <c r="G516" s="15" t="s">
        <v>651</v>
      </c>
      <c r="H516" s="15" t="s">
        <v>739</v>
      </c>
      <c r="I516" s="15">
        <v>1637</v>
      </c>
    </row>
    <row r="517" spans="1:9" ht="105" x14ac:dyDescent="0.2">
      <c r="A517" s="14" t="s">
        <v>11</v>
      </c>
      <c r="B517" s="14" t="s">
        <v>922</v>
      </c>
      <c r="C517" s="15" t="s">
        <v>923</v>
      </c>
      <c r="D517" s="14" t="s">
        <v>766</v>
      </c>
      <c r="E517" s="15" t="s">
        <v>767</v>
      </c>
      <c r="F517" s="17" t="str">
        <f>HYPERLINK("http://www.efsa.europa.eu/en/efsajournal/doc/2082.pdf","2011;9(4):2082")</f>
        <v>2011;9(4):2082</v>
      </c>
      <c r="G517" s="15" t="s">
        <v>651</v>
      </c>
      <c r="H517" s="15" t="s">
        <v>739</v>
      </c>
      <c r="I517" s="15">
        <v>1643</v>
      </c>
    </row>
    <row r="518" spans="1:9" ht="90" x14ac:dyDescent="0.2">
      <c r="A518" s="14" t="s">
        <v>11</v>
      </c>
      <c r="B518" s="14" t="s">
        <v>899</v>
      </c>
      <c r="C518" s="15" t="s">
        <v>924</v>
      </c>
      <c r="D518" s="14" t="s">
        <v>737</v>
      </c>
      <c r="E518" s="15" t="s">
        <v>162</v>
      </c>
      <c r="F518" s="17" t="str">
        <f>HYPERLINK("http://www.efsa.europa.eu/en/scdocs/doc/1260.pdf","2009;7(9):1260")</f>
        <v>2009;7(9):1260</v>
      </c>
      <c r="G518" s="15" t="s">
        <v>651</v>
      </c>
      <c r="H518" s="15" t="s">
        <v>739</v>
      </c>
      <c r="I518" s="15">
        <v>1959</v>
      </c>
    </row>
    <row r="519" spans="1:9" ht="60" x14ac:dyDescent="0.2">
      <c r="A519" s="14" t="s">
        <v>11</v>
      </c>
      <c r="B519" s="14" t="s">
        <v>925</v>
      </c>
      <c r="C519" s="15" t="s">
        <v>926</v>
      </c>
      <c r="D519" s="14" t="s">
        <v>737</v>
      </c>
      <c r="E519" s="15" t="s">
        <v>162</v>
      </c>
      <c r="F519" s="17" t="str">
        <f>HYPERLINK("http://www.efsa.europa.eu/en/scdocs/doc/1753.pdf","2010;8(10):1753")</f>
        <v>2010;8(10):1753</v>
      </c>
      <c r="G519" s="15" t="s">
        <v>651</v>
      </c>
      <c r="H519" s="15" t="s">
        <v>739</v>
      </c>
      <c r="I519" s="15">
        <v>3159</v>
      </c>
    </row>
    <row r="520" spans="1:9" ht="60" x14ac:dyDescent="0.2">
      <c r="A520" s="14" t="s">
        <v>11</v>
      </c>
      <c r="B520" s="14" t="s">
        <v>927</v>
      </c>
      <c r="C520" s="15" t="s">
        <v>928</v>
      </c>
      <c r="D520" s="14" t="s">
        <v>737</v>
      </c>
      <c r="E520" s="15" t="s">
        <v>247</v>
      </c>
      <c r="F520" s="17" t="str">
        <f>HYPERLINK("http://www.efsa.europa.eu/en/scdocs/doc/1286.pdf","2009;7(9):1286")</f>
        <v>2009;7(9):1286</v>
      </c>
      <c r="G520" s="15" t="s">
        <v>651</v>
      </c>
      <c r="H520" s="15" t="s">
        <v>739</v>
      </c>
      <c r="I520" s="15">
        <v>2749</v>
      </c>
    </row>
    <row r="521" spans="1:9" ht="90" x14ac:dyDescent="0.2">
      <c r="A521" s="14" t="s">
        <v>11</v>
      </c>
      <c r="B521" s="14" t="s">
        <v>925</v>
      </c>
      <c r="C521" s="15" t="s">
        <v>929</v>
      </c>
      <c r="D521" s="14" t="s">
        <v>737</v>
      </c>
      <c r="E521" s="15" t="s">
        <v>162</v>
      </c>
      <c r="F521" s="17" t="str">
        <f>HYPERLINK("http://www.efsa.europa.eu/en/scdocs/doc/1753.pdf","2010;8(10):1753")</f>
        <v>2010;8(10):1753</v>
      </c>
      <c r="G521" s="15" t="s">
        <v>651</v>
      </c>
      <c r="H521" s="15" t="s">
        <v>739</v>
      </c>
      <c r="I521" s="15">
        <v>2305</v>
      </c>
    </row>
    <row r="522" spans="1:9" ht="90" x14ac:dyDescent="0.2">
      <c r="A522" s="14" t="s">
        <v>11</v>
      </c>
      <c r="B522" s="14" t="s">
        <v>925</v>
      </c>
      <c r="C522" s="15" t="s">
        <v>929</v>
      </c>
      <c r="D522" s="14" t="s">
        <v>737</v>
      </c>
      <c r="E522" s="15" t="s">
        <v>930</v>
      </c>
      <c r="F522" s="17" t="str">
        <f>HYPERLINK("http://www.efsa.europa.eu/en/scdocs/doc/1753.pdf","2010;8(10):1753")</f>
        <v>2010;8(10):1753</v>
      </c>
      <c r="G522" s="15" t="s">
        <v>651</v>
      </c>
      <c r="H522" s="15" t="s">
        <v>739</v>
      </c>
      <c r="I522" s="15">
        <v>2305</v>
      </c>
    </row>
    <row r="523" spans="1:9" ht="60" x14ac:dyDescent="0.2">
      <c r="A523" s="14" t="s">
        <v>11</v>
      </c>
      <c r="B523" s="14" t="s">
        <v>925</v>
      </c>
      <c r="C523" s="15" t="s">
        <v>931</v>
      </c>
      <c r="D523" s="14" t="s">
        <v>737</v>
      </c>
      <c r="E523" s="15" t="s">
        <v>162</v>
      </c>
      <c r="F523" s="17" t="str">
        <f>HYPERLINK("http://www.efsa.europa.eu/en/scdocs/doc/1753.pdf","2010;8(10):1753")</f>
        <v>2010;8(10):1753</v>
      </c>
      <c r="G523" s="15" t="s">
        <v>651</v>
      </c>
      <c r="H523" s="15" t="s">
        <v>739</v>
      </c>
      <c r="I523" s="15" t="s">
        <v>932</v>
      </c>
    </row>
    <row r="524" spans="1:9" ht="90" x14ac:dyDescent="0.2">
      <c r="A524" s="14" t="s">
        <v>11</v>
      </c>
      <c r="B524" s="14" t="s">
        <v>925</v>
      </c>
      <c r="C524" s="15" t="s">
        <v>931</v>
      </c>
      <c r="D524" s="14" t="s">
        <v>745</v>
      </c>
      <c r="E524" s="15" t="s">
        <v>933</v>
      </c>
      <c r="F524" s="17" t="str">
        <f>HYPERLINK("http://www.efsa.europa.eu/en/scdocs/doc/1753.pdf","2010;8(10):1753")</f>
        <v>2010;8(10):1753</v>
      </c>
      <c r="G524" s="15" t="s">
        <v>651</v>
      </c>
      <c r="H524" s="15" t="s">
        <v>739</v>
      </c>
      <c r="I524" s="15" t="s">
        <v>932</v>
      </c>
    </row>
    <row r="525" spans="1:9" ht="60" x14ac:dyDescent="0.2">
      <c r="A525" s="14" t="s">
        <v>11</v>
      </c>
      <c r="B525" s="14" t="s">
        <v>934</v>
      </c>
      <c r="C525" s="15" t="s">
        <v>935</v>
      </c>
      <c r="D525" s="14" t="s">
        <v>737</v>
      </c>
      <c r="E525" s="15" t="s">
        <v>45</v>
      </c>
      <c r="F525" s="17" t="str">
        <f>HYPERLINK("http://www.efsa.europa.eu/en/scdocs/doc/1814.pdf","2010;8(10):1814")</f>
        <v>2010;8(10):1814</v>
      </c>
      <c r="G525" s="15" t="s">
        <v>651</v>
      </c>
      <c r="H525" s="15" t="s">
        <v>739</v>
      </c>
      <c r="I525" s="15">
        <v>32</v>
      </c>
    </row>
    <row r="526" spans="1:9" ht="60" x14ac:dyDescent="0.2">
      <c r="A526" s="14" t="s">
        <v>11</v>
      </c>
      <c r="B526" s="14" t="s">
        <v>440</v>
      </c>
      <c r="C526" s="15" t="s">
        <v>936</v>
      </c>
      <c r="D526" s="14" t="s">
        <v>737</v>
      </c>
      <c r="E526" s="15" t="s">
        <v>937</v>
      </c>
      <c r="F526" s="17" t="str">
        <f>HYPERLINK("http://www.efsa.europa.eu/en/scdocs/doc/1220.pdf","2009;7(9):1220")</f>
        <v>2009;7(9):1220</v>
      </c>
      <c r="G526" s="15" t="s">
        <v>651</v>
      </c>
      <c r="H526" s="15" t="s">
        <v>739</v>
      </c>
      <c r="I526" s="15">
        <v>284</v>
      </c>
    </row>
    <row r="527" spans="1:9" ht="90" x14ac:dyDescent="0.2">
      <c r="A527" s="14" t="s">
        <v>11</v>
      </c>
      <c r="B527" s="14" t="s">
        <v>938</v>
      </c>
      <c r="C527" s="15" t="s">
        <v>939</v>
      </c>
      <c r="D527" s="14" t="s">
        <v>737</v>
      </c>
      <c r="E527" s="15" t="s">
        <v>940</v>
      </c>
      <c r="F527" s="17" t="str">
        <f>HYPERLINK("http://www.efsa.europa.eu/en/scdocs/doc/1271.pdf","2009;7(9):1271")</f>
        <v>2009;7(9):1271</v>
      </c>
      <c r="G527" s="15" t="s">
        <v>651</v>
      </c>
      <c r="H527" s="15" t="s">
        <v>739</v>
      </c>
      <c r="I527" s="15">
        <v>1152</v>
      </c>
    </row>
    <row r="528" spans="1:9" ht="60" x14ac:dyDescent="0.2">
      <c r="A528" s="14" t="s">
        <v>11</v>
      </c>
      <c r="B528" s="14" t="s">
        <v>899</v>
      </c>
      <c r="C528" s="15" t="s">
        <v>941</v>
      </c>
      <c r="D528" s="14" t="s">
        <v>737</v>
      </c>
      <c r="E528" s="15" t="s">
        <v>162</v>
      </c>
      <c r="F528" s="17" t="str">
        <f>HYPERLINK("http://www.efsa.europa.eu/en/scdocs/doc/1260.pdf","2009;7(9):1260")</f>
        <v>2009;7(9):1260</v>
      </c>
      <c r="G528" s="15" t="s">
        <v>651</v>
      </c>
      <c r="H528" s="15" t="s">
        <v>739</v>
      </c>
      <c r="I528" s="15">
        <v>1658</v>
      </c>
    </row>
    <row r="529" spans="1:9" ht="60" x14ac:dyDescent="0.2">
      <c r="A529" s="14" t="s">
        <v>11</v>
      </c>
      <c r="B529" s="14" t="s">
        <v>899</v>
      </c>
      <c r="C529" s="15" t="s">
        <v>942</v>
      </c>
      <c r="D529" s="14" t="s">
        <v>737</v>
      </c>
      <c r="E529" s="15" t="s">
        <v>37</v>
      </c>
      <c r="F529" s="17" t="str">
        <f>HYPERLINK("http://www.efsa.europa.eu/en/scdocs/doc/1260.pdf","2009;7(9):1260")</f>
        <v>2009;7(9):1260</v>
      </c>
      <c r="G529" s="15" t="s">
        <v>651</v>
      </c>
      <c r="H529" s="15" t="s">
        <v>739</v>
      </c>
      <c r="I529" s="15">
        <v>614</v>
      </c>
    </row>
    <row r="530" spans="1:9" ht="120" x14ac:dyDescent="0.2">
      <c r="A530" s="14" t="s">
        <v>11</v>
      </c>
      <c r="B530" s="14" t="s">
        <v>884</v>
      </c>
      <c r="C530" s="15" t="s">
        <v>943</v>
      </c>
      <c r="D530" s="14" t="s">
        <v>737</v>
      </c>
      <c r="E530" s="15" t="s">
        <v>113</v>
      </c>
      <c r="F530" s="17" t="str">
        <f>HYPERLINK("http://www.efsa.europa.eu/en/scdocs/doc/1761.pdf","2010;8(10):1761")</f>
        <v>2010;8(10):1761</v>
      </c>
      <c r="G530" s="15" t="s">
        <v>651</v>
      </c>
      <c r="H530" s="15" t="s">
        <v>739</v>
      </c>
      <c r="I530" s="15">
        <v>845</v>
      </c>
    </row>
    <row r="531" spans="1:9" ht="90" x14ac:dyDescent="0.2">
      <c r="A531" s="14" t="s">
        <v>11</v>
      </c>
      <c r="B531" s="14" t="s">
        <v>868</v>
      </c>
      <c r="C531" s="15" t="s">
        <v>944</v>
      </c>
      <c r="D531" s="14" t="s">
        <v>737</v>
      </c>
      <c r="E531" s="15" t="s">
        <v>945</v>
      </c>
      <c r="F531" s="17" t="str">
        <f t="shared" ref="F531:F538" si="16">HYPERLINK("http://www.efsa.europa.eu/en/scdocs/doc/1818.pdf","2010;8(10):1818")</f>
        <v>2010;8(10):1818</v>
      </c>
      <c r="G531" s="15" t="s">
        <v>651</v>
      </c>
      <c r="H531" s="15" t="s">
        <v>739</v>
      </c>
      <c r="I531" s="15">
        <v>421</v>
      </c>
    </row>
    <row r="532" spans="1:9" ht="90" x14ac:dyDescent="0.2">
      <c r="A532" s="14" t="s">
        <v>11</v>
      </c>
      <c r="B532" s="14" t="s">
        <v>868</v>
      </c>
      <c r="C532" s="15" t="s">
        <v>944</v>
      </c>
      <c r="D532" s="14" t="s">
        <v>737</v>
      </c>
      <c r="E532" s="15" t="s">
        <v>946</v>
      </c>
      <c r="F532" s="17" t="str">
        <f t="shared" si="16"/>
        <v>2010;8(10):1818</v>
      </c>
      <c r="G532" s="15" t="s">
        <v>651</v>
      </c>
      <c r="H532" s="15" t="s">
        <v>739</v>
      </c>
      <c r="I532" s="15">
        <v>421</v>
      </c>
    </row>
    <row r="533" spans="1:9" ht="120" x14ac:dyDescent="0.2">
      <c r="A533" s="14" t="s">
        <v>11</v>
      </c>
      <c r="B533" s="14" t="s">
        <v>868</v>
      </c>
      <c r="C533" s="15" t="s">
        <v>947</v>
      </c>
      <c r="D533" s="14" t="s">
        <v>737</v>
      </c>
      <c r="E533" s="15" t="s">
        <v>948</v>
      </c>
      <c r="F533" s="17" t="str">
        <f t="shared" si="16"/>
        <v>2010;8(10):1818</v>
      </c>
      <c r="G533" s="15" t="s">
        <v>651</v>
      </c>
      <c r="H533" s="15" t="s">
        <v>739</v>
      </c>
      <c r="I533" s="15">
        <v>428</v>
      </c>
    </row>
    <row r="534" spans="1:9" ht="120" x14ac:dyDescent="0.2">
      <c r="A534" s="14" t="s">
        <v>11</v>
      </c>
      <c r="B534" s="14" t="s">
        <v>868</v>
      </c>
      <c r="C534" s="15" t="s">
        <v>947</v>
      </c>
      <c r="D534" s="14" t="s">
        <v>737</v>
      </c>
      <c r="E534" s="15" t="s">
        <v>949</v>
      </c>
      <c r="F534" s="17" t="str">
        <f t="shared" si="16"/>
        <v>2010;8(10):1818</v>
      </c>
      <c r="G534" s="15" t="s">
        <v>651</v>
      </c>
      <c r="H534" s="15" t="s">
        <v>739</v>
      </c>
      <c r="I534" s="15">
        <v>428</v>
      </c>
    </row>
    <row r="535" spans="1:9" ht="120" x14ac:dyDescent="0.2">
      <c r="A535" s="14" t="s">
        <v>11</v>
      </c>
      <c r="B535" s="14" t="s">
        <v>868</v>
      </c>
      <c r="C535" s="15" t="s">
        <v>947</v>
      </c>
      <c r="D535" s="14" t="s">
        <v>737</v>
      </c>
      <c r="E535" s="15" t="s">
        <v>950</v>
      </c>
      <c r="F535" s="17" t="str">
        <f t="shared" si="16"/>
        <v>2010;8(10):1818</v>
      </c>
      <c r="G535" s="15" t="s">
        <v>651</v>
      </c>
      <c r="H535" s="15" t="s">
        <v>739</v>
      </c>
      <c r="I535" s="15">
        <v>428</v>
      </c>
    </row>
    <row r="536" spans="1:9" ht="60" x14ac:dyDescent="0.2">
      <c r="A536" s="14" t="s">
        <v>11</v>
      </c>
      <c r="B536" s="14" t="s">
        <v>868</v>
      </c>
      <c r="C536" s="15" t="s">
        <v>951</v>
      </c>
      <c r="D536" s="14" t="s">
        <v>737</v>
      </c>
      <c r="E536" s="15" t="s">
        <v>394</v>
      </c>
      <c r="F536" s="17" t="str">
        <f t="shared" si="16"/>
        <v>2010;8(10):1818</v>
      </c>
      <c r="G536" s="15" t="s">
        <v>651</v>
      </c>
      <c r="H536" s="15" t="s">
        <v>739</v>
      </c>
      <c r="I536" s="15">
        <v>426</v>
      </c>
    </row>
    <row r="537" spans="1:9" ht="165" x14ac:dyDescent="0.2">
      <c r="A537" s="14" t="s">
        <v>11</v>
      </c>
      <c r="B537" s="14" t="s">
        <v>868</v>
      </c>
      <c r="C537" s="15" t="s">
        <v>952</v>
      </c>
      <c r="D537" s="14" t="s">
        <v>737</v>
      </c>
      <c r="E537" s="15" t="s">
        <v>816</v>
      </c>
      <c r="F537" s="17" t="str">
        <f t="shared" si="16"/>
        <v>2010;8(10):1818</v>
      </c>
      <c r="G537" s="15" t="s">
        <v>651</v>
      </c>
      <c r="H537" s="15" t="s">
        <v>739</v>
      </c>
      <c r="I537" s="15">
        <v>425</v>
      </c>
    </row>
    <row r="538" spans="1:9" ht="195" x14ac:dyDescent="0.2">
      <c r="A538" s="14" t="s">
        <v>11</v>
      </c>
      <c r="B538" s="14" t="s">
        <v>953</v>
      </c>
      <c r="C538" s="15" t="s">
        <v>954</v>
      </c>
      <c r="D538" s="14" t="s">
        <v>737</v>
      </c>
      <c r="E538" s="15" t="s">
        <v>815</v>
      </c>
      <c r="F538" s="17" t="str">
        <f t="shared" si="16"/>
        <v>2010;8(10):1818</v>
      </c>
      <c r="G538" s="15" t="s">
        <v>651</v>
      </c>
      <c r="H538" s="15" t="s">
        <v>739</v>
      </c>
      <c r="I538" s="15">
        <v>1683</v>
      </c>
    </row>
    <row r="539" spans="1:9" ht="60" x14ac:dyDescent="0.2">
      <c r="A539" s="14" t="s">
        <v>11</v>
      </c>
      <c r="B539" s="14" t="s">
        <v>955</v>
      </c>
      <c r="C539" s="15" t="s">
        <v>956</v>
      </c>
      <c r="D539" s="14" t="s">
        <v>737</v>
      </c>
      <c r="E539" s="15" t="s">
        <v>957</v>
      </c>
      <c r="F539" s="17" t="str">
        <f>HYPERLINK("http://www.efsa.europa.eu/en/efsajournal/doc/2224.pdf","2011;9(6):2224")</f>
        <v>2011;9(6):2224</v>
      </c>
      <c r="G539" s="15" t="s">
        <v>651</v>
      </c>
      <c r="H539" s="15" t="s">
        <v>739</v>
      </c>
      <c r="I539" s="15">
        <v>532</v>
      </c>
    </row>
    <row r="540" spans="1:9" ht="90" x14ac:dyDescent="0.2">
      <c r="A540" s="14" t="s">
        <v>11</v>
      </c>
      <c r="B540" s="14" t="s">
        <v>958</v>
      </c>
      <c r="C540" s="15" t="s">
        <v>959</v>
      </c>
      <c r="D540" s="14" t="s">
        <v>766</v>
      </c>
      <c r="E540" s="15" t="s">
        <v>767</v>
      </c>
      <c r="F540" s="17" t="str">
        <f>HYPERLINK("http://www.efsa.europa.eu/en/efsajournal/doc/1470.pdf","2010;8(2):1470")</f>
        <v>2010;8(2):1470</v>
      </c>
      <c r="G540" s="15" t="s">
        <v>651</v>
      </c>
      <c r="H540" s="15" t="s">
        <v>739</v>
      </c>
      <c r="I540" s="15">
        <v>3062</v>
      </c>
    </row>
    <row r="541" spans="1:9" ht="90" x14ac:dyDescent="0.2">
      <c r="A541" s="14" t="s">
        <v>11</v>
      </c>
      <c r="B541" s="14" t="s">
        <v>960</v>
      </c>
      <c r="C541" s="15" t="s">
        <v>961</v>
      </c>
      <c r="D541" s="14" t="s">
        <v>766</v>
      </c>
      <c r="E541" s="15" t="s">
        <v>767</v>
      </c>
      <c r="F541" s="17" t="str">
        <f>HYPERLINK("http://www.efsa.europa.eu/en/efsajournal/doc/1470.pdf","2010;8(2):1470")</f>
        <v>2010;8(2):1470</v>
      </c>
      <c r="G541" s="15" t="s">
        <v>651</v>
      </c>
      <c r="H541" s="15" t="s">
        <v>739</v>
      </c>
      <c r="I541" s="15">
        <v>3045</v>
      </c>
    </row>
    <row r="542" spans="1:9" x14ac:dyDescent="0.2">
      <c r="A542" s="30" t="s">
        <v>11</v>
      </c>
      <c r="B542" s="30" t="s">
        <v>958</v>
      </c>
      <c r="C542" s="29" t="s">
        <v>962</v>
      </c>
      <c r="D542" s="30" t="s">
        <v>766</v>
      </c>
      <c r="E542" s="29" t="s">
        <v>963</v>
      </c>
      <c r="F542" s="17" t="str">
        <f>HYPERLINK("http://www.efsa.europa.eu/en/efsajournal/doc/1470.pdf","2010;8(2):1470")</f>
        <v>2010;8(2):1470</v>
      </c>
      <c r="G542" s="29" t="s">
        <v>651</v>
      </c>
      <c r="H542" s="29" t="s">
        <v>739</v>
      </c>
      <c r="I542" s="29">
        <v>2969</v>
      </c>
    </row>
    <row r="543" spans="1:9" x14ac:dyDescent="0.2">
      <c r="A543" s="30"/>
      <c r="B543" s="30"/>
      <c r="C543" s="29"/>
      <c r="D543" s="30"/>
      <c r="E543" s="29"/>
      <c r="F543" s="17" t="str">
        <f>HYPERLINK("http://www.efsa.europa.eu/en/efsajournal/doc/2854.pdf ","2012;10(8):2854")</f>
        <v>2012;10(8):2854</v>
      </c>
      <c r="G543" s="29"/>
      <c r="H543" s="29"/>
      <c r="I543" s="29"/>
    </row>
    <row r="544" spans="1:9" x14ac:dyDescent="0.2">
      <c r="A544" s="30" t="s">
        <v>11</v>
      </c>
      <c r="B544" s="30" t="s">
        <v>964</v>
      </c>
      <c r="C544" s="29" t="s">
        <v>965</v>
      </c>
      <c r="D544" s="30" t="s">
        <v>766</v>
      </c>
      <c r="E544" s="29" t="s">
        <v>966</v>
      </c>
      <c r="F544" s="17" t="str">
        <f>HYPERLINK("http://www.efsa.europa.eu/en/efsajournal/doc/1470.pdf","2010;8(2):1470")</f>
        <v>2010;8(2):1470</v>
      </c>
      <c r="G544" s="29" t="s">
        <v>651</v>
      </c>
      <c r="H544" s="29" t="s">
        <v>739</v>
      </c>
      <c r="I544" s="29">
        <v>3056</v>
      </c>
    </row>
    <row r="545" spans="1:9" x14ac:dyDescent="0.2">
      <c r="A545" s="30"/>
      <c r="B545" s="30"/>
      <c r="C545" s="29"/>
      <c r="D545" s="30"/>
      <c r="E545" s="29"/>
      <c r="F545" s="17" t="str">
        <f>HYPERLINK("http://www.efsa.europa.eu/en/efsajournal/doc/2854.pdf ","2012;10(8):2854")</f>
        <v>2012;10(8):2854</v>
      </c>
      <c r="G545" s="29"/>
      <c r="H545" s="29"/>
      <c r="I545" s="29"/>
    </row>
    <row r="546" spans="1:9" x14ac:dyDescent="0.2">
      <c r="A546" s="30" t="s">
        <v>11</v>
      </c>
      <c r="B546" s="30" t="s">
        <v>967</v>
      </c>
      <c r="C546" s="29" t="s">
        <v>965</v>
      </c>
      <c r="D546" s="30" t="s">
        <v>737</v>
      </c>
      <c r="E546" s="29" t="s">
        <v>968</v>
      </c>
      <c r="F546" s="17" t="str">
        <f>HYPERLINK("http://www.efsa.europa.eu/en/efsajournal/doc/1470.pdf","2010;8(2):1470")</f>
        <v>2010;8(2):1470</v>
      </c>
      <c r="G546" s="29" t="s">
        <v>651</v>
      </c>
      <c r="H546" s="29" t="s">
        <v>739</v>
      </c>
      <c r="I546" s="29">
        <v>3061</v>
      </c>
    </row>
    <row r="547" spans="1:9" x14ac:dyDescent="0.2">
      <c r="A547" s="30"/>
      <c r="B547" s="30"/>
      <c r="C547" s="29"/>
      <c r="D547" s="30"/>
      <c r="E547" s="29"/>
      <c r="F547" s="17" t="str">
        <f>HYPERLINK("http://www.efsa.europa.eu/en/efsajournal/doc/2723.pdf ","2012;10(6):2723")</f>
        <v>2012;10(6):2723</v>
      </c>
      <c r="G547" s="29"/>
      <c r="H547" s="29"/>
      <c r="I547" s="29"/>
    </row>
    <row r="548" spans="1:9" x14ac:dyDescent="0.2">
      <c r="A548" s="30" t="s">
        <v>11</v>
      </c>
      <c r="B548" s="30" t="s">
        <v>969</v>
      </c>
      <c r="C548" s="29" t="s">
        <v>970</v>
      </c>
      <c r="D548" s="30" t="s">
        <v>971</v>
      </c>
      <c r="E548" s="29" t="s">
        <v>972</v>
      </c>
      <c r="F548" s="17" t="str">
        <f>HYPERLINK("http://www.efsa.europa.eu/en/efsajournal/doc/1470.pdf","2010;8(2):1470")</f>
        <v>2010;8(2):1470</v>
      </c>
      <c r="G548" s="29" t="s">
        <v>651</v>
      </c>
      <c r="H548" s="29" t="s">
        <v>739</v>
      </c>
      <c r="I548" s="29">
        <v>3055</v>
      </c>
    </row>
    <row r="549" spans="1:9" x14ac:dyDescent="0.2">
      <c r="A549" s="30"/>
      <c r="B549" s="30"/>
      <c r="C549" s="29"/>
      <c r="D549" s="30"/>
      <c r="E549" s="29"/>
      <c r="F549" s="17" t="str">
        <f>HYPERLINK("http://www.efsa.europa.eu/en/efsajournal/doc/2850.pdf ","2012;10(8):2850")</f>
        <v>2012;10(8):2850</v>
      </c>
      <c r="G549" s="29"/>
      <c r="H549" s="29"/>
      <c r="I549" s="29"/>
    </row>
    <row r="550" spans="1:9" x14ac:dyDescent="0.2">
      <c r="A550" s="30" t="s">
        <v>11</v>
      </c>
      <c r="B550" s="30" t="s">
        <v>973</v>
      </c>
      <c r="C550" s="29" t="s">
        <v>974</v>
      </c>
      <c r="D550" s="30" t="s">
        <v>766</v>
      </c>
      <c r="E550" s="29" t="s">
        <v>975</v>
      </c>
      <c r="F550" s="17" t="str">
        <f>HYPERLINK("http://www.efsa.europa.eu/en/efsajournal/doc/1470.pdf","2010;8(2):1470")</f>
        <v>2010;8(2):1470</v>
      </c>
      <c r="G550" s="29" t="s">
        <v>651</v>
      </c>
      <c r="H550" s="29" t="s">
        <v>739</v>
      </c>
      <c r="I550" s="29">
        <v>2938</v>
      </c>
    </row>
    <row r="551" spans="1:9" x14ac:dyDescent="0.2">
      <c r="A551" s="30"/>
      <c r="B551" s="30"/>
      <c r="C551" s="29"/>
      <c r="D551" s="30"/>
      <c r="E551" s="29"/>
      <c r="F551" s="17" t="str">
        <f>HYPERLINK("http://www.efsa.europa.eu/en/efsajournal/doc/2854.pdf ","2012;10(8):2854")</f>
        <v>2012;10(8):2854</v>
      </c>
      <c r="G551" s="29"/>
      <c r="H551" s="29"/>
      <c r="I551" s="29"/>
    </row>
    <row r="552" spans="1:9" x14ac:dyDescent="0.2">
      <c r="A552" s="30" t="s">
        <v>11</v>
      </c>
      <c r="B552" s="30" t="s">
        <v>976</v>
      </c>
      <c r="C552" s="33" t="s">
        <v>974</v>
      </c>
      <c r="D552" s="30" t="s">
        <v>766</v>
      </c>
      <c r="E552" s="29" t="s">
        <v>977</v>
      </c>
      <c r="F552" s="17" t="str">
        <f>HYPERLINK("http://www.efsa.europa.eu/en/efsajournal/doc/1470.pdf","2010;8(2):1470")</f>
        <v>2010;8(2):1470</v>
      </c>
      <c r="G552" s="29" t="s">
        <v>651</v>
      </c>
      <c r="H552" s="29" t="s">
        <v>739</v>
      </c>
      <c r="I552" s="29">
        <v>2944</v>
      </c>
    </row>
    <row r="553" spans="1:9" x14ac:dyDescent="0.2">
      <c r="A553" s="30"/>
      <c r="B553" s="30"/>
      <c r="C553" s="33"/>
      <c r="D553" s="30"/>
      <c r="E553" s="29"/>
      <c r="F553" s="17" t="str">
        <f>HYPERLINK("http://www.efsa.europa.eu/en/efsajournal/doc/2854.pdf ","2012;10(8):2854")</f>
        <v>2012;10(8):2854</v>
      </c>
      <c r="G553" s="29"/>
      <c r="H553" s="29"/>
      <c r="I553" s="29"/>
    </row>
    <row r="554" spans="1:9" ht="75" x14ac:dyDescent="0.2">
      <c r="A554" s="14" t="s">
        <v>11</v>
      </c>
      <c r="B554" s="14" t="s">
        <v>978</v>
      </c>
      <c r="C554" s="15" t="s">
        <v>979</v>
      </c>
      <c r="D554" s="14" t="s">
        <v>980</v>
      </c>
      <c r="E554" s="15" t="s">
        <v>407</v>
      </c>
      <c r="F554" s="17" t="str">
        <f>HYPERLINK("http://www.efsa.europa.eu/en/scdocs/doc/1259.pdf","2009;7(9):1259")</f>
        <v>2009;7(9):1259</v>
      </c>
      <c r="G554" s="15" t="s">
        <v>651</v>
      </c>
      <c r="H554" s="15" t="s">
        <v>739</v>
      </c>
      <c r="I554" s="15">
        <v>615</v>
      </c>
    </row>
    <row r="555" spans="1:9" ht="60" x14ac:dyDescent="0.2">
      <c r="A555" s="14" t="s">
        <v>11</v>
      </c>
      <c r="B555" s="14" t="s">
        <v>232</v>
      </c>
      <c r="C555" s="15" t="s">
        <v>981</v>
      </c>
      <c r="D555" s="14" t="s">
        <v>737</v>
      </c>
      <c r="E555" s="15" t="s">
        <v>982</v>
      </c>
      <c r="F555" s="17" t="str">
        <f>HYPERLINK("http://www.efsa.europa.eu/en/scdocs/doc/1464.pdf","2010;8(2):1464")</f>
        <v>2010;8(2):1464</v>
      </c>
      <c r="G555" s="15" t="s">
        <v>651</v>
      </c>
      <c r="H555" s="15" t="s">
        <v>739</v>
      </c>
      <c r="I555" s="15">
        <v>795</v>
      </c>
    </row>
    <row r="556" spans="1:9" ht="75" x14ac:dyDescent="0.2">
      <c r="A556" s="14" t="s">
        <v>11</v>
      </c>
      <c r="B556" s="14" t="s">
        <v>983</v>
      </c>
      <c r="C556" s="15" t="s">
        <v>984</v>
      </c>
      <c r="D556" s="14" t="s">
        <v>737</v>
      </c>
      <c r="E556" s="15" t="s">
        <v>15</v>
      </c>
      <c r="F556" s="17" t="str">
        <f>HYPERLINK("http://www.efsa.europa.eu/en/scdocs/doc/1251.pdf","2009;7(9):1251")</f>
        <v>2009;7(9):1251</v>
      </c>
      <c r="G556" s="15" t="s">
        <v>651</v>
      </c>
      <c r="H556" s="15" t="s">
        <v>739</v>
      </c>
      <c r="I556" s="15">
        <v>1976</v>
      </c>
    </row>
    <row r="557" spans="1:9" ht="105" x14ac:dyDescent="0.2">
      <c r="A557" s="14" t="s">
        <v>11</v>
      </c>
      <c r="B557" s="14" t="s">
        <v>985</v>
      </c>
      <c r="C557" s="15" t="s">
        <v>986</v>
      </c>
      <c r="D557" s="14" t="s">
        <v>737</v>
      </c>
      <c r="E557" s="15" t="s">
        <v>987</v>
      </c>
      <c r="F557" s="17" t="str">
        <f>HYPERLINK("http://www.efsa.europa.eu/en/efsajournal/doc/2259.pdf","2011;9(6):2259")</f>
        <v>2011;9(6):2259</v>
      </c>
      <c r="G557" s="15" t="s">
        <v>651</v>
      </c>
      <c r="H557" s="15" t="s">
        <v>739</v>
      </c>
      <c r="I557" s="15">
        <v>334</v>
      </c>
    </row>
    <row r="558" spans="1:9" ht="105" x14ac:dyDescent="0.2">
      <c r="A558" s="14" t="s">
        <v>11</v>
      </c>
      <c r="B558" s="14" t="s">
        <v>985</v>
      </c>
      <c r="C558" s="15" t="s">
        <v>986</v>
      </c>
      <c r="D558" s="14" t="s">
        <v>737</v>
      </c>
      <c r="E558" s="15" t="s">
        <v>988</v>
      </c>
      <c r="F558" s="17" t="str">
        <f>HYPERLINK("http://www.efsa.europa.eu/en/efsajournal/doc/2259.pdf","2011;9(6):2259")</f>
        <v>2011;9(6):2259</v>
      </c>
      <c r="G558" s="15" t="s">
        <v>651</v>
      </c>
      <c r="H558" s="15" t="s">
        <v>739</v>
      </c>
      <c r="I558" s="15">
        <v>334</v>
      </c>
    </row>
    <row r="559" spans="1:9" ht="105" x14ac:dyDescent="0.2">
      <c r="A559" s="14" t="s">
        <v>11</v>
      </c>
      <c r="B559" s="14" t="s">
        <v>463</v>
      </c>
      <c r="C559" s="15" t="s">
        <v>989</v>
      </c>
      <c r="D559" s="14" t="s">
        <v>737</v>
      </c>
      <c r="E559" s="15" t="s">
        <v>990</v>
      </c>
      <c r="F559" s="17" t="str">
        <f>HYPERLINK("http://www.efsa.europa.eu/en/scdocs/doc/1480.pdf","2010;8(2):1480")</f>
        <v>2010;8(2):1480</v>
      </c>
      <c r="G559" s="15" t="s">
        <v>651</v>
      </c>
      <c r="H559" s="15" t="s">
        <v>739</v>
      </c>
      <c r="I559" s="15">
        <v>3084</v>
      </c>
    </row>
    <row r="560" spans="1:9" ht="75" x14ac:dyDescent="0.2">
      <c r="A560" s="14" t="s">
        <v>11</v>
      </c>
      <c r="B560" s="14" t="s">
        <v>991</v>
      </c>
      <c r="C560" s="15" t="s">
        <v>992</v>
      </c>
      <c r="D560" s="14" t="s">
        <v>737</v>
      </c>
      <c r="E560" s="15" t="s">
        <v>993</v>
      </c>
      <c r="F560" s="17" t="str">
        <f>HYPERLINK("http://www.efsa.europa.eu/en/scdocs/doc/1792.pdf","2010;8(10):1792")</f>
        <v>2010;8(10):1792</v>
      </c>
      <c r="G560" s="15" t="s">
        <v>651</v>
      </c>
      <c r="H560" s="15" t="s">
        <v>739</v>
      </c>
      <c r="I560" s="15">
        <v>1506</v>
      </c>
    </row>
    <row r="561" spans="1:9" ht="105" x14ac:dyDescent="0.2">
      <c r="A561" s="14" t="s">
        <v>11</v>
      </c>
      <c r="B561" s="14" t="s">
        <v>985</v>
      </c>
      <c r="C561" s="15" t="s">
        <v>994</v>
      </c>
      <c r="D561" s="14" t="s">
        <v>995</v>
      </c>
      <c r="E561" s="15" t="s">
        <v>996</v>
      </c>
      <c r="F561" s="17" t="str">
        <f>HYPERLINK("http://www.efsa.europa.eu/en/efsajournal/doc/2259.pdf","2011;9(6):2259")</f>
        <v>2011;9(6):2259</v>
      </c>
      <c r="G561" s="15" t="s">
        <v>651</v>
      </c>
      <c r="H561" s="15" t="s">
        <v>739</v>
      </c>
      <c r="I561" s="15">
        <v>333</v>
      </c>
    </row>
    <row r="562" spans="1:9" ht="105" x14ac:dyDescent="0.2">
      <c r="A562" s="14" t="s">
        <v>11</v>
      </c>
      <c r="B562" s="14" t="s">
        <v>997</v>
      </c>
      <c r="C562" s="15" t="s">
        <v>998</v>
      </c>
      <c r="D562" s="14" t="s">
        <v>737</v>
      </c>
      <c r="E562" s="15" t="s">
        <v>999</v>
      </c>
      <c r="F562" s="17" t="str">
        <f>HYPERLINK("http://www.efsa.europa.eu/en/efsajournal/doc/2259.pdf","2011;9(6):2259")</f>
        <v>2011;9(6):2259</v>
      </c>
      <c r="G562" s="15" t="s">
        <v>651</v>
      </c>
      <c r="H562" s="15" t="s">
        <v>739</v>
      </c>
      <c r="I562" s="15">
        <v>1718</v>
      </c>
    </row>
    <row r="563" spans="1:9" ht="105" x14ac:dyDescent="0.2">
      <c r="A563" s="14" t="s">
        <v>11</v>
      </c>
      <c r="B563" s="14" t="s">
        <v>997</v>
      </c>
      <c r="C563" s="15" t="s">
        <v>998</v>
      </c>
      <c r="D563" s="14" t="s">
        <v>737</v>
      </c>
      <c r="E563" s="15" t="s">
        <v>987</v>
      </c>
      <c r="F563" s="17" t="str">
        <f>HYPERLINK("http://www.efsa.europa.eu/en/efsajournal/doc/2259.pdf","2011;9(6):2259")</f>
        <v>2011;9(6):2259</v>
      </c>
      <c r="G563" s="15" t="s">
        <v>651</v>
      </c>
      <c r="H563" s="15" t="s">
        <v>739</v>
      </c>
      <c r="I563" s="15">
        <v>1718</v>
      </c>
    </row>
    <row r="564" spans="1:9" ht="60" x14ac:dyDescent="0.2">
      <c r="A564" s="14" t="s">
        <v>11</v>
      </c>
      <c r="B564" s="14" t="s">
        <v>1000</v>
      </c>
      <c r="C564" s="15" t="s">
        <v>1001</v>
      </c>
      <c r="D564" s="14" t="s">
        <v>737</v>
      </c>
      <c r="E564" s="15" t="s">
        <v>1002</v>
      </c>
      <c r="F564" s="17" t="str">
        <f>HYPERLINK("http://www.efsa.europa.eu/en/efsajournal/doc/2240.pdf","2011;9(6):2240")</f>
        <v>2011;9(6):2240</v>
      </c>
      <c r="G564" s="15" t="s">
        <v>651</v>
      </c>
      <c r="H564" s="15" t="s">
        <v>739</v>
      </c>
      <c r="I564" s="15">
        <v>643</v>
      </c>
    </row>
    <row r="565" spans="1:9" ht="150" x14ac:dyDescent="0.2">
      <c r="A565" s="14" t="s">
        <v>11</v>
      </c>
      <c r="B565" s="14" t="s">
        <v>1003</v>
      </c>
      <c r="C565" s="15" t="s">
        <v>1004</v>
      </c>
      <c r="D565" s="14" t="s">
        <v>766</v>
      </c>
      <c r="E565" s="15" t="s">
        <v>767</v>
      </c>
      <c r="F565" s="17" t="str">
        <f>HYPERLINK("http://www.efsa.europa.eu/en/efsajournal/doc/1247.pdf","2009;7(9):1247")</f>
        <v>2009;7(9):1247</v>
      </c>
      <c r="G565" s="15" t="s">
        <v>651</v>
      </c>
      <c r="H565" s="15" t="s">
        <v>739</v>
      </c>
      <c r="I565" s="15">
        <v>1095</v>
      </c>
    </row>
    <row r="566" spans="1:9" ht="60" x14ac:dyDescent="0.2">
      <c r="A566" s="14" t="s">
        <v>11</v>
      </c>
      <c r="B566" s="14" t="s">
        <v>1005</v>
      </c>
      <c r="C566" s="15" t="s">
        <v>1006</v>
      </c>
      <c r="D566" s="14" t="s">
        <v>737</v>
      </c>
      <c r="E566" s="15" t="s">
        <v>439</v>
      </c>
      <c r="F566" s="17" t="str">
        <f>HYPERLINK("http://www.efsa.europa.eu/en/efsajournal/doc/2256.pdf","2011;9(6):2256")</f>
        <v>2011;9(6):2256</v>
      </c>
      <c r="G566" s="15" t="s">
        <v>651</v>
      </c>
      <c r="H566" s="15" t="s">
        <v>739</v>
      </c>
      <c r="I566" s="15">
        <v>784</v>
      </c>
    </row>
    <row r="567" spans="1:9" ht="60" x14ac:dyDescent="0.2">
      <c r="A567" s="14" t="s">
        <v>11</v>
      </c>
      <c r="B567" s="14" t="s">
        <v>1005</v>
      </c>
      <c r="C567" s="15" t="s">
        <v>1006</v>
      </c>
      <c r="D567" s="14" t="s">
        <v>737</v>
      </c>
      <c r="E567" s="15" t="s">
        <v>761</v>
      </c>
      <c r="F567" s="17" t="str">
        <f>HYPERLINK("http://www.efsa.europa.eu/en/efsajournal/doc/2256.pdf","2011;9(6):2256")</f>
        <v>2011;9(6):2256</v>
      </c>
      <c r="G567" s="15" t="s">
        <v>651</v>
      </c>
      <c r="H567" s="15" t="s">
        <v>739</v>
      </c>
      <c r="I567" s="15">
        <v>784</v>
      </c>
    </row>
    <row r="568" spans="1:9" ht="75" x14ac:dyDescent="0.2">
      <c r="A568" s="14" t="s">
        <v>11</v>
      </c>
      <c r="B568" s="14" t="s">
        <v>1005</v>
      </c>
      <c r="C568" s="15" t="s">
        <v>1006</v>
      </c>
      <c r="D568" s="14" t="s">
        <v>749</v>
      </c>
      <c r="E568" s="15" t="s">
        <v>1007</v>
      </c>
      <c r="F568" s="17" t="str">
        <f>HYPERLINK("http://www.efsa.europa.eu/en/efsajournal/doc/2256.pdf","2011;9(6):2256")</f>
        <v>2011;9(6):2256</v>
      </c>
      <c r="G568" s="15" t="s">
        <v>651</v>
      </c>
      <c r="H568" s="15" t="s">
        <v>739</v>
      </c>
      <c r="I568" s="15">
        <v>784</v>
      </c>
    </row>
    <row r="569" spans="1:9" x14ac:dyDescent="0.2">
      <c r="A569" s="30" t="s">
        <v>11</v>
      </c>
      <c r="B569" s="30" t="s">
        <v>1008</v>
      </c>
      <c r="C569" s="29" t="s">
        <v>1009</v>
      </c>
      <c r="D569" s="30" t="s">
        <v>737</v>
      </c>
      <c r="E569" s="29" t="s">
        <v>1010</v>
      </c>
      <c r="F569" s="17" t="str">
        <f>HYPERLINK("http://www.efsa.europa.eu/en/efsajournal/doc/1247.pdf","2009;7(9):1247")</f>
        <v>2009;7(9):1247</v>
      </c>
      <c r="G569" s="29" t="s">
        <v>651</v>
      </c>
      <c r="H569" s="29" t="s">
        <v>739</v>
      </c>
      <c r="I569" s="29">
        <v>938</v>
      </c>
    </row>
    <row r="570" spans="1:9" x14ac:dyDescent="0.2">
      <c r="A570" s="30"/>
      <c r="B570" s="30"/>
      <c r="C570" s="29"/>
      <c r="D570" s="30"/>
      <c r="E570" s="29"/>
      <c r="F570" s="17" t="str">
        <f>HYPERLINK("http://www.efsa.europa.eu/en/efsajournal/doc/2849.pdf ","2012;10(8):2849")</f>
        <v>2012;10(8):2849</v>
      </c>
      <c r="G570" s="29"/>
      <c r="H570" s="29"/>
      <c r="I570" s="29"/>
    </row>
    <row r="571" spans="1:9" x14ac:dyDescent="0.2">
      <c r="A571" s="30" t="s">
        <v>11</v>
      </c>
      <c r="B571" s="30" t="s">
        <v>1011</v>
      </c>
      <c r="C571" s="29" t="s">
        <v>1012</v>
      </c>
      <c r="D571" s="30" t="s">
        <v>737</v>
      </c>
      <c r="E571" s="29" t="s">
        <v>1013</v>
      </c>
      <c r="F571" s="17" t="str">
        <f>HYPERLINK("http://www.efsa.europa.eu/en/efsajournal/doc/1247.pdf","2009;7(9):1247")</f>
        <v>2009;7(9):1247</v>
      </c>
      <c r="G571" s="29" t="s">
        <v>651</v>
      </c>
      <c r="H571" s="29" t="s">
        <v>739</v>
      </c>
      <c r="I571" s="29">
        <v>939</v>
      </c>
    </row>
    <row r="572" spans="1:9" x14ac:dyDescent="0.2">
      <c r="A572" s="30"/>
      <c r="B572" s="30"/>
      <c r="C572" s="29"/>
      <c r="D572" s="30"/>
      <c r="E572" s="29"/>
      <c r="F572" s="17" t="str">
        <f>HYPERLINK("http://www.efsa.europa.eu/en/efsajournal/doc/2720.pdf ","2012;10(6):2720")</f>
        <v>2012;10(6):2720</v>
      </c>
      <c r="G572" s="29"/>
      <c r="H572" s="29"/>
      <c r="I572" s="29"/>
    </row>
    <row r="573" spans="1:9" x14ac:dyDescent="0.2">
      <c r="A573" s="30" t="s">
        <v>11</v>
      </c>
      <c r="B573" s="30" t="s">
        <v>1014</v>
      </c>
      <c r="C573" s="29" t="s">
        <v>1015</v>
      </c>
      <c r="D573" s="30" t="s">
        <v>737</v>
      </c>
      <c r="E573" s="29" t="s">
        <v>1016</v>
      </c>
      <c r="F573" s="17" t="str">
        <f>HYPERLINK("http://www.efsa.europa.eu/en/efsajournal/doc/1247.pdf","2009;7(9):1247")</f>
        <v>2009;7(9):1247</v>
      </c>
      <c r="G573" s="29" t="s">
        <v>651</v>
      </c>
      <c r="H573" s="29" t="s">
        <v>739</v>
      </c>
      <c r="I573" s="29">
        <v>913</v>
      </c>
    </row>
    <row r="574" spans="1:9" x14ac:dyDescent="0.2">
      <c r="A574" s="30"/>
      <c r="B574" s="30"/>
      <c r="C574" s="29"/>
      <c r="D574" s="30"/>
      <c r="E574" s="29"/>
      <c r="F574" s="17" t="str">
        <f>HYPERLINK("http://www.efsa.europa.eu/en/efsajournal/doc/2717.pdf ","2012;10(6):2717")</f>
        <v>2012;10(6):2717</v>
      </c>
      <c r="G574" s="29"/>
      <c r="H574" s="29"/>
      <c r="I574" s="29"/>
    </row>
    <row r="575" spans="1:9" x14ac:dyDescent="0.2">
      <c r="A575" s="30" t="s">
        <v>11</v>
      </c>
      <c r="B575" s="30" t="s">
        <v>1017</v>
      </c>
      <c r="C575" s="29" t="s">
        <v>1018</v>
      </c>
      <c r="D575" s="30" t="s">
        <v>737</v>
      </c>
      <c r="E575" s="29" t="s">
        <v>1019</v>
      </c>
      <c r="F575" s="17" t="str">
        <f>HYPERLINK("http://www.efsa.europa.eu/en/efsajournal/doc/1247.pdf","2009;7(9):1247")</f>
        <v>2009;7(9):1247</v>
      </c>
      <c r="G575" s="29" t="s">
        <v>651</v>
      </c>
      <c r="H575" s="29" t="s">
        <v>739</v>
      </c>
      <c r="I575" s="29">
        <v>941</v>
      </c>
    </row>
    <row r="576" spans="1:9" x14ac:dyDescent="0.2">
      <c r="A576" s="30"/>
      <c r="B576" s="30"/>
      <c r="C576" s="29"/>
      <c r="D576" s="30"/>
      <c r="E576" s="29"/>
      <c r="F576" s="17" t="str">
        <f>HYPERLINK("http://www.efsa.europa.eu/en/efsajournal/doc/2721.pdf ","2012;10(6):2721")</f>
        <v>2012;10(6):2721</v>
      </c>
      <c r="G576" s="29"/>
      <c r="H576" s="29"/>
      <c r="I576" s="29"/>
    </row>
    <row r="577" spans="1:9" x14ac:dyDescent="0.2">
      <c r="A577" s="30" t="s">
        <v>11</v>
      </c>
      <c r="B577" s="30" t="s">
        <v>1020</v>
      </c>
      <c r="C577" s="29" t="s">
        <v>1021</v>
      </c>
      <c r="D577" s="30" t="s">
        <v>737</v>
      </c>
      <c r="E577" s="29" t="s">
        <v>1022</v>
      </c>
      <c r="F577" s="17" t="str">
        <f>HYPERLINK("http://www.efsa.europa.eu/en/efsajournal/doc/1247.pdf","2009;7(9):1247")</f>
        <v>2009;7(9):1247</v>
      </c>
      <c r="G577" s="29" t="s">
        <v>651</v>
      </c>
      <c r="H577" s="29" t="s">
        <v>739</v>
      </c>
      <c r="I577" s="29">
        <v>931</v>
      </c>
    </row>
    <row r="578" spans="1:9" x14ac:dyDescent="0.2">
      <c r="A578" s="30"/>
      <c r="B578" s="30"/>
      <c r="C578" s="29"/>
      <c r="D578" s="30"/>
      <c r="E578" s="29"/>
      <c r="F578" s="17" t="str">
        <f>HYPERLINK("http://www.efsa.europa.eu/de/efsajournal/doc/2718.pdf ","2012;10(6):2718")</f>
        <v>2012;10(6):2718</v>
      </c>
      <c r="G578" s="29"/>
      <c r="H578" s="29"/>
      <c r="I578" s="29"/>
    </row>
    <row r="579" spans="1:9" ht="90" x14ac:dyDescent="0.2">
      <c r="A579" s="14" t="s">
        <v>11</v>
      </c>
      <c r="B579" s="14" t="s">
        <v>1023</v>
      </c>
      <c r="C579" s="15" t="s">
        <v>1024</v>
      </c>
      <c r="D579" s="14" t="s">
        <v>766</v>
      </c>
      <c r="E579" s="15" t="s">
        <v>767</v>
      </c>
      <c r="F579" s="17" t="str">
        <f>HYPERLINK("http://www.efsa.europa.eu/en/efsajournal/doc/1247.pdf","2009;7(9):1247")</f>
        <v>2009;7(9):1247</v>
      </c>
      <c r="G579" s="15" t="s">
        <v>651</v>
      </c>
      <c r="H579" s="15" t="s">
        <v>739</v>
      </c>
      <c r="I579" s="15">
        <v>886</v>
      </c>
    </row>
    <row r="580" spans="1:9" ht="90" x14ac:dyDescent="0.2">
      <c r="A580" s="14" t="s">
        <v>11</v>
      </c>
      <c r="B580" s="14" t="s">
        <v>1025</v>
      </c>
      <c r="C580" s="15" t="s">
        <v>1026</v>
      </c>
      <c r="D580" s="14" t="s">
        <v>766</v>
      </c>
      <c r="E580" s="15" t="s">
        <v>767</v>
      </c>
      <c r="F580" s="17" t="str">
        <f>HYPERLINK("http://www.efsa.europa.eu/en/efsajournal/doc/1247.pdf","2009;7(9):1247")</f>
        <v>2009;7(9):1247</v>
      </c>
      <c r="G580" s="15" t="s">
        <v>651</v>
      </c>
      <c r="H580" s="15" t="s">
        <v>739</v>
      </c>
      <c r="I580" s="15">
        <v>935</v>
      </c>
    </row>
    <row r="581" spans="1:9" ht="90" x14ac:dyDescent="0.2">
      <c r="A581" s="14" t="s">
        <v>11</v>
      </c>
      <c r="B581" s="14" t="s">
        <v>1027</v>
      </c>
      <c r="C581" s="15" t="s">
        <v>1028</v>
      </c>
      <c r="D581" s="14" t="s">
        <v>766</v>
      </c>
      <c r="E581" s="15" t="s">
        <v>767</v>
      </c>
      <c r="F581" s="17" t="str">
        <f>HYPERLINK("http://www.efsa.europa.eu/en/efsajournal/doc/1247.pdf","2009;7(9):1247")</f>
        <v>2009;7(9):1247</v>
      </c>
      <c r="G581" s="15" t="s">
        <v>651</v>
      </c>
      <c r="H581" s="15" t="s">
        <v>739</v>
      </c>
      <c r="I581" s="15">
        <v>871</v>
      </c>
    </row>
    <row r="582" spans="1:9" ht="90" x14ac:dyDescent="0.2">
      <c r="A582" s="14" t="s">
        <v>11</v>
      </c>
      <c r="B582" s="14" t="s">
        <v>764</v>
      </c>
      <c r="C582" s="15" t="s">
        <v>1029</v>
      </c>
      <c r="D582" s="14" t="s">
        <v>766</v>
      </c>
      <c r="E582" s="15" t="s">
        <v>767</v>
      </c>
      <c r="F582" s="17" t="str">
        <f>HYPERLINK("http://www.efsa.europa.eu/en/efsajournal/doc/1247.pdf","2009;7(9):1247")</f>
        <v>2009;7(9):1247</v>
      </c>
      <c r="G582" s="15" t="s">
        <v>651</v>
      </c>
      <c r="H582" s="15" t="s">
        <v>739</v>
      </c>
      <c r="I582" s="15">
        <v>859</v>
      </c>
    </row>
    <row r="583" spans="1:9" ht="90" x14ac:dyDescent="0.2">
      <c r="A583" s="14" t="s">
        <v>11</v>
      </c>
      <c r="B583" s="14" t="s">
        <v>1030</v>
      </c>
      <c r="C583" s="15" t="s">
        <v>1031</v>
      </c>
      <c r="D583" s="14" t="s">
        <v>745</v>
      </c>
      <c r="E583" s="15" t="s">
        <v>1032</v>
      </c>
      <c r="F583" s="17" t="str">
        <f>HYPERLINK("http://www.efsa.europa.eu/en/scdocs/doc/1805.pdf","2010;8(10):1805")</f>
        <v>2010;8(10):1805</v>
      </c>
      <c r="G583" s="15" t="s">
        <v>651</v>
      </c>
      <c r="H583" s="15" t="s">
        <v>739</v>
      </c>
      <c r="I583" s="15">
        <v>905</v>
      </c>
    </row>
    <row r="584" spans="1:9" ht="60" x14ac:dyDescent="0.2">
      <c r="A584" s="14" t="s">
        <v>11</v>
      </c>
      <c r="B584" s="14" t="s">
        <v>789</v>
      </c>
      <c r="C584" s="15" t="s">
        <v>1033</v>
      </c>
      <c r="D584" s="14" t="s">
        <v>737</v>
      </c>
      <c r="E584" s="15" t="s">
        <v>1034</v>
      </c>
      <c r="F584" s="17" t="str">
        <f>HYPERLINK("http://www.efsa.europa.eu/en/efsajournal/doc/2231.pdf","2011;9(6):2231")</f>
        <v>2011;9(6):2231</v>
      </c>
      <c r="G584" s="15" t="s">
        <v>651</v>
      </c>
      <c r="H584" s="15" t="s">
        <v>739</v>
      </c>
      <c r="I584" s="15">
        <v>896</v>
      </c>
    </row>
    <row r="585" spans="1:9" ht="90" x14ac:dyDescent="0.2">
      <c r="A585" s="14" t="s">
        <v>11</v>
      </c>
      <c r="B585" s="14" t="s">
        <v>1035</v>
      </c>
      <c r="C585" s="15" t="s">
        <v>1036</v>
      </c>
      <c r="D585" s="14" t="s">
        <v>766</v>
      </c>
      <c r="E585" s="15" t="s">
        <v>767</v>
      </c>
      <c r="F585" s="17" t="str">
        <f>HYPERLINK("http://www.efsa.europa.eu/en/efsajournal/doc/1470.pdf","2010;8(2):1470")</f>
        <v>2010;8(2):1470</v>
      </c>
      <c r="G585" s="15" t="s">
        <v>651</v>
      </c>
      <c r="H585" s="15" t="s">
        <v>739</v>
      </c>
      <c r="I585" s="15">
        <v>3008</v>
      </c>
    </row>
    <row r="586" spans="1:9" ht="90" x14ac:dyDescent="0.2">
      <c r="A586" s="14" t="s">
        <v>11</v>
      </c>
      <c r="B586" s="14" t="s">
        <v>1037</v>
      </c>
      <c r="C586" s="15" t="s">
        <v>1036</v>
      </c>
      <c r="D586" s="14" t="s">
        <v>766</v>
      </c>
      <c r="E586" s="15" t="s">
        <v>767</v>
      </c>
      <c r="F586" s="17" t="str">
        <f>HYPERLINK("http://www.efsa.europa.eu/en/efsajournal/doc/1470.pdf","2010;8(2):1470")</f>
        <v>2010;8(2):1470</v>
      </c>
      <c r="G586" s="15" t="s">
        <v>651</v>
      </c>
      <c r="H586" s="15" t="s">
        <v>739</v>
      </c>
      <c r="I586" s="15">
        <v>3007</v>
      </c>
    </row>
    <row r="587" spans="1:9" ht="90" x14ac:dyDescent="0.2">
      <c r="A587" s="14" t="s">
        <v>11</v>
      </c>
      <c r="B587" s="14" t="s">
        <v>1038</v>
      </c>
      <c r="C587" s="15" t="s">
        <v>1039</v>
      </c>
      <c r="D587" s="14" t="s">
        <v>766</v>
      </c>
      <c r="E587" s="15" t="s">
        <v>767</v>
      </c>
      <c r="F587" s="17" t="str">
        <f>HYPERLINK("http://www.efsa.europa.eu/en/efsajournal/doc/1247.pdf","2009;7(9):1247")</f>
        <v>2009;7(9):1247</v>
      </c>
      <c r="G587" s="15" t="s">
        <v>651</v>
      </c>
      <c r="H587" s="15" t="s">
        <v>739</v>
      </c>
      <c r="I587" s="15">
        <v>932</v>
      </c>
    </row>
    <row r="588" spans="1:9" ht="105" x14ac:dyDescent="0.2">
      <c r="A588" s="14" t="s">
        <v>11</v>
      </c>
      <c r="B588" s="14" t="s">
        <v>1038</v>
      </c>
      <c r="C588" s="15" t="s">
        <v>1040</v>
      </c>
      <c r="D588" s="14" t="s">
        <v>766</v>
      </c>
      <c r="E588" s="15" t="s">
        <v>767</v>
      </c>
      <c r="F588" s="17" t="str">
        <f>HYPERLINK("http://www.efsa.europa.eu/en/efsajournal/doc/1247.pdf","2009;7(9):1247")</f>
        <v>2009;7(9):1247</v>
      </c>
      <c r="G588" s="15" t="s">
        <v>651</v>
      </c>
      <c r="H588" s="15" t="s">
        <v>739</v>
      </c>
      <c r="I588" s="15">
        <v>940</v>
      </c>
    </row>
    <row r="589" spans="1:9" ht="180" x14ac:dyDescent="0.2">
      <c r="A589" s="14" t="s">
        <v>11</v>
      </c>
      <c r="B589" s="14" t="s">
        <v>1041</v>
      </c>
      <c r="C589" s="15" t="s">
        <v>1042</v>
      </c>
      <c r="D589" s="14" t="s">
        <v>745</v>
      </c>
      <c r="E589" s="15" t="s">
        <v>1043</v>
      </c>
      <c r="F589" s="17" t="str">
        <f>HYPERLINK("http://www.efsa.europa.eu/en/efsajournal/doc/2233.pdf","2011;9(6):2233")</f>
        <v>2011;9(6):2233</v>
      </c>
      <c r="G589" s="15" t="s">
        <v>651</v>
      </c>
      <c r="H589" s="15" t="s">
        <v>739</v>
      </c>
      <c r="I589" s="15">
        <v>906</v>
      </c>
    </row>
    <row r="590" spans="1:9" ht="90" x14ac:dyDescent="0.2">
      <c r="A590" s="14" t="s">
        <v>11</v>
      </c>
      <c r="B590" s="14" t="s">
        <v>1044</v>
      </c>
      <c r="C590" s="15" t="s">
        <v>1045</v>
      </c>
      <c r="D590" s="14" t="s">
        <v>766</v>
      </c>
      <c r="E590" s="15" t="s">
        <v>767</v>
      </c>
      <c r="F590" s="17" t="str">
        <f>HYPERLINK("http://www.efsa.europa.eu/en/efsajournal/doc/1247.pdf","2009;7(9):1247")</f>
        <v>2009;7(9):1247</v>
      </c>
      <c r="G590" s="15" t="s">
        <v>651</v>
      </c>
      <c r="H590" s="15" t="s">
        <v>739</v>
      </c>
      <c r="I590" s="15">
        <v>899</v>
      </c>
    </row>
    <row r="591" spans="1:9" ht="90" x14ac:dyDescent="0.2">
      <c r="A591" s="14" t="s">
        <v>11</v>
      </c>
      <c r="B591" s="14" t="s">
        <v>1044</v>
      </c>
      <c r="C591" s="15" t="s">
        <v>1046</v>
      </c>
      <c r="D591" s="14" t="s">
        <v>766</v>
      </c>
      <c r="E591" s="15" t="s">
        <v>767</v>
      </c>
      <c r="F591" s="17" t="str">
        <f>HYPERLINK("http://www.efsa.europa.eu/en/efsajournal/doc/1247.pdf","2009;7(9):1247")</f>
        <v>2009;7(9):1247</v>
      </c>
      <c r="G591" s="15" t="s">
        <v>651</v>
      </c>
      <c r="H591" s="15" t="s">
        <v>739</v>
      </c>
      <c r="I591" s="15">
        <v>895</v>
      </c>
    </row>
    <row r="592" spans="1:9" ht="90" x14ac:dyDescent="0.2">
      <c r="A592" s="14" t="s">
        <v>11</v>
      </c>
      <c r="B592" s="14" t="s">
        <v>1047</v>
      </c>
      <c r="C592" s="15" t="s">
        <v>1048</v>
      </c>
      <c r="D592" s="14" t="s">
        <v>766</v>
      </c>
      <c r="E592" s="15" t="s">
        <v>767</v>
      </c>
      <c r="F592" s="17" t="str">
        <f>HYPERLINK("http://www.efsa.europa.eu/en/efsajournal/doc/1247.pdf","2009;7(9):1247")</f>
        <v>2009;7(9):1247</v>
      </c>
      <c r="G592" s="15" t="s">
        <v>651</v>
      </c>
      <c r="H592" s="15" t="s">
        <v>739</v>
      </c>
      <c r="I592" s="15">
        <v>888</v>
      </c>
    </row>
    <row r="593" spans="1:9" ht="105" x14ac:dyDescent="0.2">
      <c r="A593" s="14" t="s">
        <v>11</v>
      </c>
      <c r="B593" s="14" t="s">
        <v>1049</v>
      </c>
      <c r="C593" s="15" t="s">
        <v>1050</v>
      </c>
      <c r="D593" s="14" t="s">
        <v>766</v>
      </c>
      <c r="E593" s="15" t="s">
        <v>767</v>
      </c>
      <c r="F593" s="17" t="str">
        <f>HYPERLINK("http://www.efsa.europa.eu/en/efsajournal/doc/1247.pdf","2009;7(9):1247")</f>
        <v>2009;7(9):1247</v>
      </c>
      <c r="G593" s="15" t="s">
        <v>651</v>
      </c>
      <c r="H593" s="15" t="s">
        <v>739</v>
      </c>
      <c r="I593" s="15">
        <v>919</v>
      </c>
    </row>
    <row r="594" spans="1:9" ht="75" x14ac:dyDescent="0.2">
      <c r="A594" s="14" t="s">
        <v>11</v>
      </c>
      <c r="B594" s="14" t="s">
        <v>1051</v>
      </c>
      <c r="C594" s="15" t="s">
        <v>1052</v>
      </c>
      <c r="D594" s="14" t="s">
        <v>737</v>
      </c>
      <c r="E594" s="15" t="s">
        <v>1053</v>
      </c>
      <c r="F594" s="17" t="str">
        <f>HYPERLINK("http://www.efsa.europa.eu/en/scdocs/doc/1802.pdf","2010;8(10):1802")</f>
        <v>2010;8(10):1802</v>
      </c>
      <c r="G594" s="15" t="s">
        <v>651</v>
      </c>
      <c r="H594" s="15" t="s">
        <v>739</v>
      </c>
      <c r="I594" s="15">
        <v>916</v>
      </c>
    </row>
    <row r="595" spans="1:9" ht="75" x14ac:dyDescent="0.2">
      <c r="A595" s="14" t="s">
        <v>11</v>
      </c>
      <c r="B595" s="14" t="s">
        <v>1054</v>
      </c>
      <c r="C595" s="15" t="s">
        <v>1055</v>
      </c>
      <c r="D595" s="14" t="s">
        <v>749</v>
      </c>
      <c r="E595" s="15" t="s">
        <v>1056</v>
      </c>
      <c r="F595" s="17" t="str">
        <f>HYPERLINK("http://www.efsa.europa.eu/en/scdocs/doc/1803.pdf","2010;8(10):1803")</f>
        <v>2010;8(10):1803</v>
      </c>
      <c r="G595" s="15" t="s">
        <v>651</v>
      </c>
      <c r="H595" s="15" t="s">
        <v>739</v>
      </c>
      <c r="I595" s="15">
        <v>930</v>
      </c>
    </row>
    <row r="596" spans="1:9" ht="90" x14ac:dyDescent="0.2">
      <c r="A596" s="14" t="s">
        <v>11</v>
      </c>
      <c r="B596" s="14" t="s">
        <v>1057</v>
      </c>
      <c r="C596" s="15" t="s">
        <v>777</v>
      </c>
      <c r="D596" s="14" t="s">
        <v>766</v>
      </c>
      <c r="E596" s="15" t="s">
        <v>767</v>
      </c>
      <c r="F596" s="17" t="str">
        <f t="shared" ref="F596:F611" si="17">HYPERLINK("http://www.efsa.europa.eu/en/efsajournal/doc/1247.pdf","2009;7(9):1247")</f>
        <v>2009;7(9):1247</v>
      </c>
      <c r="G596" s="15" t="s">
        <v>651</v>
      </c>
      <c r="H596" s="15" t="s">
        <v>739</v>
      </c>
      <c r="I596" s="15">
        <v>901</v>
      </c>
    </row>
    <row r="597" spans="1:9" ht="90" x14ac:dyDescent="0.2">
      <c r="A597" s="14" t="s">
        <v>11</v>
      </c>
      <c r="B597" s="14" t="s">
        <v>1058</v>
      </c>
      <c r="C597" s="15" t="s">
        <v>777</v>
      </c>
      <c r="D597" s="14" t="s">
        <v>766</v>
      </c>
      <c r="E597" s="15" t="s">
        <v>767</v>
      </c>
      <c r="F597" s="17" t="str">
        <f t="shared" si="17"/>
        <v>2009;7(9):1247</v>
      </c>
      <c r="G597" s="15" t="s">
        <v>651</v>
      </c>
      <c r="H597" s="15" t="s">
        <v>739</v>
      </c>
      <c r="I597" s="15">
        <v>914</v>
      </c>
    </row>
    <row r="598" spans="1:9" ht="90" x14ac:dyDescent="0.2">
      <c r="A598" s="14" t="s">
        <v>11</v>
      </c>
      <c r="B598" s="14" t="s">
        <v>1059</v>
      </c>
      <c r="C598" s="15" t="s">
        <v>1060</v>
      </c>
      <c r="D598" s="14" t="s">
        <v>766</v>
      </c>
      <c r="E598" s="15" t="s">
        <v>767</v>
      </c>
      <c r="F598" s="17" t="str">
        <f t="shared" si="17"/>
        <v>2009;7(9):1247</v>
      </c>
      <c r="G598" s="15" t="s">
        <v>651</v>
      </c>
      <c r="H598" s="15" t="s">
        <v>739</v>
      </c>
      <c r="I598" s="15">
        <v>889</v>
      </c>
    </row>
    <row r="599" spans="1:9" ht="90" x14ac:dyDescent="0.2">
      <c r="A599" s="14" t="s">
        <v>11</v>
      </c>
      <c r="B599" s="14" t="s">
        <v>1027</v>
      </c>
      <c r="C599" s="15" t="s">
        <v>1061</v>
      </c>
      <c r="D599" s="14" t="s">
        <v>766</v>
      </c>
      <c r="E599" s="15" t="s">
        <v>767</v>
      </c>
      <c r="F599" s="17" t="str">
        <f t="shared" si="17"/>
        <v>2009;7(9):1247</v>
      </c>
      <c r="G599" s="15" t="s">
        <v>651</v>
      </c>
      <c r="H599" s="15" t="s">
        <v>739</v>
      </c>
      <c r="I599" s="15">
        <v>873</v>
      </c>
    </row>
    <row r="600" spans="1:9" ht="90" x14ac:dyDescent="0.2">
      <c r="A600" s="14" t="s">
        <v>11</v>
      </c>
      <c r="B600" s="14" t="s">
        <v>781</v>
      </c>
      <c r="C600" s="15" t="s">
        <v>1061</v>
      </c>
      <c r="D600" s="14" t="s">
        <v>766</v>
      </c>
      <c r="E600" s="15" t="s">
        <v>767</v>
      </c>
      <c r="F600" s="17" t="str">
        <f t="shared" si="17"/>
        <v>2009;7(9):1247</v>
      </c>
      <c r="G600" s="15" t="s">
        <v>651</v>
      </c>
      <c r="H600" s="15" t="s">
        <v>739</v>
      </c>
      <c r="I600" s="15">
        <v>876</v>
      </c>
    </row>
    <row r="601" spans="1:9" ht="90" x14ac:dyDescent="0.2">
      <c r="A601" s="14" t="s">
        <v>11</v>
      </c>
      <c r="B601" s="14" t="s">
        <v>776</v>
      </c>
      <c r="C601" s="15" t="s">
        <v>1061</v>
      </c>
      <c r="D601" s="14" t="s">
        <v>766</v>
      </c>
      <c r="E601" s="15" t="s">
        <v>767</v>
      </c>
      <c r="F601" s="17" t="str">
        <f t="shared" si="17"/>
        <v>2009;7(9):1247</v>
      </c>
      <c r="G601" s="15" t="s">
        <v>651</v>
      </c>
      <c r="H601" s="15" t="s">
        <v>739</v>
      </c>
      <c r="I601" s="15">
        <v>878</v>
      </c>
    </row>
    <row r="602" spans="1:9" ht="90" x14ac:dyDescent="0.2">
      <c r="A602" s="14" t="s">
        <v>11</v>
      </c>
      <c r="B602" s="14" t="s">
        <v>768</v>
      </c>
      <c r="C602" s="15" t="s">
        <v>1061</v>
      </c>
      <c r="D602" s="14" t="s">
        <v>766</v>
      </c>
      <c r="E602" s="15" t="s">
        <v>767</v>
      </c>
      <c r="F602" s="17" t="str">
        <f t="shared" si="17"/>
        <v>2009;7(9):1247</v>
      </c>
      <c r="G602" s="15" t="s">
        <v>651</v>
      </c>
      <c r="H602" s="15" t="s">
        <v>739</v>
      </c>
      <c r="I602" s="15">
        <v>883</v>
      </c>
    </row>
    <row r="603" spans="1:9" ht="90" x14ac:dyDescent="0.2">
      <c r="A603" s="14" t="s">
        <v>11</v>
      </c>
      <c r="B603" s="14" t="s">
        <v>1059</v>
      </c>
      <c r="C603" s="15" t="s">
        <v>1061</v>
      </c>
      <c r="D603" s="14" t="s">
        <v>766</v>
      </c>
      <c r="E603" s="15" t="s">
        <v>767</v>
      </c>
      <c r="F603" s="17" t="str">
        <f t="shared" si="17"/>
        <v>2009;7(9):1247</v>
      </c>
      <c r="G603" s="15" t="s">
        <v>651</v>
      </c>
      <c r="H603" s="15" t="s">
        <v>739</v>
      </c>
      <c r="I603" s="15">
        <v>891</v>
      </c>
    </row>
    <row r="604" spans="1:9" ht="90" x14ac:dyDescent="0.2">
      <c r="A604" s="14" t="s">
        <v>11</v>
      </c>
      <c r="B604" s="14" t="s">
        <v>1023</v>
      </c>
      <c r="C604" s="15" t="s">
        <v>1061</v>
      </c>
      <c r="D604" s="14" t="s">
        <v>766</v>
      </c>
      <c r="E604" s="15" t="s">
        <v>767</v>
      </c>
      <c r="F604" s="17" t="str">
        <f t="shared" si="17"/>
        <v>2009;7(9):1247</v>
      </c>
      <c r="G604" s="15" t="s">
        <v>651</v>
      </c>
      <c r="H604" s="15" t="s">
        <v>739</v>
      </c>
      <c r="I604" s="15">
        <v>887</v>
      </c>
    </row>
    <row r="605" spans="1:9" ht="90" x14ac:dyDescent="0.2">
      <c r="A605" s="14" t="s">
        <v>11</v>
      </c>
      <c r="B605" s="14" t="s">
        <v>1057</v>
      </c>
      <c r="C605" s="15" t="s">
        <v>1061</v>
      </c>
      <c r="D605" s="14" t="s">
        <v>766</v>
      </c>
      <c r="E605" s="15" t="s">
        <v>767</v>
      </c>
      <c r="F605" s="17" t="str">
        <f t="shared" si="17"/>
        <v>2009;7(9):1247</v>
      </c>
      <c r="G605" s="15" t="s">
        <v>651</v>
      </c>
      <c r="H605" s="15" t="s">
        <v>739</v>
      </c>
      <c r="I605" s="15">
        <v>903</v>
      </c>
    </row>
    <row r="606" spans="1:9" ht="90" x14ac:dyDescent="0.2">
      <c r="A606" s="14" t="s">
        <v>11</v>
      </c>
      <c r="B606" s="14" t="s">
        <v>1062</v>
      </c>
      <c r="C606" s="15" t="s">
        <v>1061</v>
      </c>
      <c r="D606" s="14" t="s">
        <v>766</v>
      </c>
      <c r="E606" s="15" t="s">
        <v>767</v>
      </c>
      <c r="F606" s="17" t="str">
        <f t="shared" si="17"/>
        <v>2009;7(9):1247</v>
      </c>
      <c r="G606" s="15" t="s">
        <v>651</v>
      </c>
      <c r="H606" s="15" t="s">
        <v>739</v>
      </c>
      <c r="I606" s="15">
        <v>911</v>
      </c>
    </row>
    <row r="607" spans="1:9" ht="90" x14ac:dyDescent="0.2">
      <c r="A607" s="14" t="s">
        <v>11</v>
      </c>
      <c r="B607" s="14" t="s">
        <v>1058</v>
      </c>
      <c r="C607" s="15" t="s">
        <v>1061</v>
      </c>
      <c r="D607" s="14" t="s">
        <v>766</v>
      </c>
      <c r="E607" s="15" t="s">
        <v>767</v>
      </c>
      <c r="F607" s="17" t="str">
        <f t="shared" si="17"/>
        <v>2009;7(9):1247</v>
      </c>
      <c r="G607" s="15" t="s">
        <v>651</v>
      </c>
      <c r="H607" s="15" t="s">
        <v>739</v>
      </c>
      <c r="I607" s="15">
        <v>915</v>
      </c>
    </row>
    <row r="608" spans="1:9" ht="120" x14ac:dyDescent="0.2">
      <c r="A608" s="14" t="s">
        <v>11</v>
      </c>
      <c r="B608" s="14" t="s">
        <v>1063</v>
      </c>
      <c r="C608" s="15" t="s">
        <v>1064</v>
      </c>
      <c r="D608" s="14" t="s">
        <v>766</v>
      </c>
      <c r="E608" s="15" t="s">
        <v>767</v>
      </c>
      <c r="F608" s="17" t="str">
        <f t="shared" si="17"/>
        <v>2009;7(9):1247</v>
      </c>
      <c r="G608" s="15" t="s">
        <v>651</v>
      </c>
      <c r="H608" s="15" t="s">
        <v>739</v>
      </c>
      <c r="I608" s="15">
        <v>936</v>
      </c>
    </row>
    <row r="609" spans="1:9" ht="90" x14ac:dyDescent="0.2">
      <c r="A609" s="14" t="s">
        <v>11</v>
      </c>
      <c r="B609" s="14" t="s">
        <v>1065</v>
      </c>
      <c r="C609" s="15" t="s">
        <v>1066</v>
      </c>
      <c r="D609" s="14" t="s">
        <v>766</v>
      </c>
      <c r="E609" s="15" t="s">
        <v>767</v>
      </c>
      <c r="F609" s="17" t="str">
        <f t="shared" si="17"/>
        <v>2009;7(9):1247</v>
      </c>
      <c r="G609" s="15" t="s">
        <v>651</v>
      </c>
      <c r="H609" s="15" t="s">
        <v>739</v>
      </c>
      <c r="I609" s="15">
        <v>870</v>
      </c>
    </row>
    <row r="610" spans="1:9" ht="90" x14ac:dyDescent="0.2">
      <c r="A610" s="14" t="s">
        <v>11</v>
      </c>
      <c r="B610" s="14" t="s">
        <v>1065</v>
      </c>
      <c r="C610" s="15" t="s">
        <v>1067</v>
      </c>
      <c r="D610" s="14" t="s">
        <v>766</v>
      </c>
      <c r="E610" s="15" t="s">
        <v>767</v>
      </c>
      <c r="F610" s="17" t="str">
        <f t="shared" si="17"/>
        <v>2009;7(9):1247</v>
      </c>
      <c r="G610" s="15" t="s">
        <v>651</v>
      </c>
      <c r="H610" s="15" t="s">
        <v>739</v>
      </c>
      <c r="I610" s="15">
        <v>868</v>
      </c>
    </row>
    <row r="611" spans="1:9" ht="90" x14ac:dyDescent="0.2">
      <c r="A611" s="14" t="s">
        <v>11</v>
      </c>
      <c r="B611" s="14" t="s">
        <v>1044</v>
      </c>
      <c r="C611" s="15" t="s">
        <v>1068</v>
      </c>
      <c r="D611" s="14" t="s">
        <v>766</v>
      </c>
      <c r="E611" s="15" t="s">
        <v>767</v>
      </c>
      <c r="F611" s="17" t="str">
        <f t="shared" si="17"/>
        <v>2009;7(9):1247</v>
      </c>
      <c r="G611" s="15" t="s">
        <v>651</v>
      </c>
      <c r="H611" s="15" t="s">
        <v>739</v>
      </c>
      <c r="I611" s="15">
        <v>897</v>
      </c>
    </row>
    <row r="612" spans="1:9" ht="60" x14ac:dyDescent="0.2">
      <c r="A612" s="14" t="s">
        <v>11</v>
      </c>
      <c r="B612" s="14" t="s">
        <v>1069</v>
      </c>
      <c r="C612" s="15" t="s">
        <v>1070</v>
      </c>
      <c r="D612" s="14" t="s">
        <v>737</v>
      </c>
      <c r="E612" s="15" t="s">
        <v>1071</v>
      </c>
      <c r="F612" s="17" t="str">
        <f>HYPERLINK("http://www.efsa.europa.eu/en/efsajournal/doc/2047.pdf","2011;9(4):2047")</f>
        <v>2011;9(4):2047</v>
      </c>
      <c r="G612" s="15" t="s">
        <v>651</v>
      </c>
      <c r="H612" s="15" t="s">
        <v>739</v>
      </c>
      <c r="I612" s="15">
        <v>863</v>
      </c>
    </row>
    <row r="613" spans="1:9" ht="90" x14ac:dyDescent="0.2">
      <c r="A613" s="14" t="s">
        <v>11</v>
      </c>
      <c r="B613" s="14" t="s">
        <v>1062</v>
      </c>
      <c r="C613" s="15" t="s">
        <v>1072</v>
      </c>
      <c r="D613" s="14" t="s">
        <v>766</v>
      </c>
      <c r="E613" s="15" t="s">
        <v>767</v>
      </c>
      <c r="F613" s="17" t="str">
        <f>HYPERLINK("http://www.efsa.europa.eu/en/efsajournal/doc/1247.pdf","2009;7(9):1247")</f>
        <v>2009;7(9):1247</v>
      </c>
      <c r="G613" s="15" t="s">
        <v>651</v>
      </c>
      <c r="H613" s="15" t="s">
        <v>739</v>
      </c>
      <c r="I613" s="15">
        <v>907</v>
      </c>
    </row>
    <row r="614" spans="1:9" ht="90" x14ac:dyDescent="0.2">
      <c r="A614" s="14" t="s">
        <v>11</v>
      </c>
      <c r="B614" s="14" t="s">
        <v>1073</v>
      </c>
      <c r="C614" s="15" t="s">
        <v>1074</v>
      </c>
      <c r="D614" s="14" t="s">
        <v>766</v>
      </c>
      <c r="E614" s="15" t="s">
        <v>767</v>
      </c>
      <c r="F614" s="17" t="str">
        <f>HYPERLINK("http://www.efsa.europa.eu/en/efsajournal/doc/1470.pdf","2010;8(2):1470")</f>
        <v>2010;8(2):1470</v>
      </c>
      <c r="G614" s="15" t="s">
        <v>651</v>
      </c>
      <c r="H614" s="15" t="s">
        <v>739</v>
      </c>
      <c r="I614" s="15">
        <v>3036</v>
      </c>
    </row>
    <row r="615" spans="1:9" ht="90" x14ac:dyDescent="0.2">
      <c r="A615" s="14" t="s">
        <v>11</v>
      </c>
      <c r="B615" s="14" t="s">
        <v>1075</v>
      </c>
      <c r="C615" s="15" t="s">
        <v>1074</v>
      </c>
      <c r="D615" s="14" t="s">
        <v>766</v>
      </c>
      <c r="E615" s="15" t="s">
        <v>767</v>
      </c>
      <c r="F615" s="17" t="str">
        <f>HYPERLINK("http://www.efsa.europa.eu/en/efsajournal/doc/1470.pdf","2010;8(2):1470")</f>
        <v>2010;8(2):1470</v>
      </c>
      <c r="G615" s="15" t="s">
        <v>651</v>
      </c>
      <c r="H615" s="15" t="s">
        <v>739</v>
      </c>
      <c r="I615" s="15">
        <v>3038</v>
      </c>
    </row>
    <row r="616" spans="1:9" x14ac:dyDescent="0.2">
      <c r="A616" s="30" t="s">
        <v>11</v>
      </c>
      <c r="B616" s="30" t="s">
        <v>1076</v>
      </c>
      <c r="C616" s="29" t="s">
        <v>1074</v>
      </c>
      <c r="D616" s="30" t="s">
        <v>766</v>
      </c>
      <c r="E616" s="29" t="s">
        <v>1077</v>
      </c>
      <c r="F616" s="17" t="str">
        <f>HYPERLINK("http://www.efsa.europa.eu/en/efsajournal/doc/1470.pdf","2010;8(2):1470")</f>
        <v>2010;8(2):1470</v>
      </c>
      <c r="G616" s="31" t="s">
        <v>651</v>
      </c>
      <c r="H616" s="29" t="s">
        <v>739</v>
      </c>
      <c r="I616" s="29">
        <v>3047</v>
      </c>
    </row>
    <row r="617" spans="1:9" x14ac:dyDescent="0.2">
      <c r="A617" s="30"/>
      <c r="B617" s="30"/>
      <c r="C617" s="29"/>
      <c r="D617" s="30"/>
      <c r="E617" s="29"/>
      <c r="F617" s="17" t="str">
        <f>HYPERLINK("http://www.efsa.europa.eu/en/efsajournal/doc/2854.pdf ","2012;10(8):2854")</f>
        <v>2012;10(8):2854</v>
      </c>
      <c r="G617" s="31"/>
      <c r="H617" s="29"/>
      <c r="I617" s="29"/>
    </row>
    <row r="618" spans="1:9" ht="90" x14ac:dyDescent="0.2">
      <c r="A618" s="14" t="s">
        <v>11</v>
      </c>
      <c r="B618" s="14" t="s">
        <v>1078</v>
      </c>
      <c r="C618" s="15" t="s">
        <v>1079</v>
      </c>
      <c r="D618" s="14" t="s">
        <v>766</v>
      </c>
      <c r="E618" s="15" t="s">
        <v>767</v>
      </c>
      <c r="F618" s="17" t="str">
        <f t="shared" ref="F618:F628" si="18">HYPERLINK("http://www.efsa.europa.eu/en/efsajournal/doc/1470.pdf","2010;8(2):1470")</f>
        <v>2010;8(2):1470</v>
      </c>
      <c r="G618" s="15" t="s">
        <v>651</v>
      </c>
      <c r="H618" s="15" t="s">
        <v>739</v>
      </c>
      <c r="I618" s="15">
        <v>3037</v>
      </c>
    </row>
    <row r="619" spans="1:9" ht="90" x14ac:dyDescent="0.2">
      <c r="A619" s="14" t="s">
        <v>11</v>
      </c>
      <c r="B619" s="14" t="s">
        <v>1080</v>
      </c>
      <c r="C619" s="15" t="s">
        <v>1081</v>
      </c>
      <c r="D619" s="14" t="s">
        <v>766</v>
      </c>
      <c r="E619" s="15" t="s">
        <v>767</v>
      </c>
      <c r="F619" s="17" t="str">
        <f t="shared" si="18"/>
        <v>2010;8(2):1470</v>
      </c>
      <c r="G619" s="15" t="s">
        <v>651</v>
      </c>
      <c r="H619" s="15" t="s">
        <v>739</v>
      </c>
      <c r="I619" s="15">
        <v>3046</v>
      </c>
    </row>
    <row r="620" spans="1:9" ht="90" x14ac:dyDescent="0.2">
      <c r="A620" s="14" t="s">
        <v>11</v>
      </c>
      <c r="B620" s="14" t="s">
        <v>1082</v>
      </c>
      <c r="C620" s="15" t="s">
        <v>1083</v>
      </c>
      <c r="D620" s="14" t="s">
        <v>766</v>
      </c>
      <c r="E620" s="15" t="s">
        <v>767</v>
      </c>
      <c r="F620" s="17" t="str">
        <f t="shared" si="18"/>
        <v>2010;8(2):1470</v>
      </c>
      <c r="G620" s="15" t="s">
        <v>651</v>
      </c>
      <c r="H620" s="15" t="s">
        <v>739</v>
      </c>
      <c r="I620" s="15">
        <v>3044</v>
      </c>
    </row>
    <row r="621" spans="1:9" ht="105" x14ac:dyDescent="0.2">
      <c r="A621" s="14" t="s">
        <v>11</v>
      </c>
      <c r="B621" s="14" t="s">
        <v>1084</v>
      </c>
      <c r="C621" s="15" t="s">
        <v>1085</v>
      </c>
      <c r="D621" s="14" t="s">
        <v>766</v>
      </c>
      <c r="E621" s="15" t="s">
        <v>767</v>
      </c>
      <c r="F621" s="17" t="str">
        <f t="shared" si="18"/>
        <v>2010;8(2):1470</v>
      </c>
      <c r="G621" s="15" t="s">
        <v>651</v>
      </c>
      <c r="H621" s="15" t="s">
        <v>739</v>
      </c>
      <c r="I621" s="15">
        <v>3043</v>
      </c>
    </row>
    <row r="622" spans="1:9" ht="90" x14ac:dyDescent="0.2">
      <c r="A622" s="14" t="s">
        <v>11</v>
      </c>
      <c r="B622" s="14" t="s">
        <v>1086</v>
      </c>
      <c r="C622" s="15" t="s">
        <v>1087</v>
      </c>
      <c r="D622" s="14" t="s">
        <v>766</v>
      </c>
      <c r="E622" s="15" t="s">
        <v>767</v>
      </c>
      <c r="F622" s="17" t="str">
        <f t="shared" si="18"/>
        <v>2010;8(2):1470</v>
      </c>
      <c r="G622" s="15" t="s">
        <v>651</v>
      </c>
      <c r="H622" s="15" t="s">
        <v>739</v>
      </c>
      <c r="I622" s="15">
        <v>3041</v>
      </c>
    </row>
    <row r="623" spans="1:9" ht="90" x14ac:dyDescent="0.2">
      <c r="A623" s="14" t="s">
        <v>11</v>
      </c>
      <c r="B623" s="14" t="s">
        <v>1088</v>
      </c>
      <c r="C623" s="15" t="s">
        <v>1089</v>
      </c>
      <c r="D623" s="14" t="s">
        <v>766</v>
      </c>
      <c r="E623" s="15" t="s">
        <v>767</v>
      </c>
      <c r="F623" s="17" t="str">
        <f t="shared" si="18"/>
        <v>2010;8(2):1470</v>
      </c>
      <c r="G623" s="15" t="s">
        <v>651</v>
      </c>
      <c r="H623" s="15" t="s">
        <v>739</v>
      </c>
      <c r="I623" s="15">
        <v>3040</v>
      </c>
    </row>
    <row r="624" spans="1:9" ht="90" x14ac:dyDescent="0.2">
      <c r="A624" s="14" t="s">
        <v>11</v>
      </c>
      <c r="B624" s="14" t="s">
        <v>1090</v>
      </c>
      <c r="C624" s="15" t="s">
        <v>1091</v>
      </c>
      <c r="D624" s="14" t="s">
        <v>766</v>
      </c>
      <c r="E624" s="15" t="s">
        <v>767</v>
      </c>
      <c r="F624" s="17" t="str">
        <f t="shared" si="18"/>
        <v>2010;8(2):1470</v>
      </c>
      <c r="G624" s="15" t="s">
        <v>651</v>
      </c>
      <c r="H624" s="15" t="s">
        <v>739</v>
      </c>
      <c r="I624" s="15">
        <v>3042</v>
      </c>
    </row>
    <row r="625" spans="1:9" ht="105" x14ac:dyDescent="0.2">
      <c r="A625" s="14" t="s">
        <v>11</v>
      </c>
      <c r="B625" s="14" t="s">
        <v>1092</v>
      </c>
      <c r="C625" s="15" t="s">
        <v>1093</v>
      </c>
      <c r="D625" s="14" t="s">
        <v>766</v>
      </c>
      <c r="E625" s="15" t="s">
        <v>767</v>
      </c>
      <c r="F625" s="17" t="str">
        <f t="shared" si="18"/>
        <v>2010;8(2):1470</v>
      </c>
      <c r="G625" s="15" t="s">
        <v>651</v>
      </c>
      <c r="H625" s="15" t="s">
        <v>739</v>
      </c>
      <c r="I625" s="15">
        <v>3053</v>
      </c>
    </row>
    <row r="626" spans="1:9" ht="105" x14ac:dyDescent="0.2">
      <c r="A626" s="14" t="s">
        <v>11</v>
      </c>
      <c r="B626" s="14" t="s">
        <v>1094</v>
      </c>
      <c r="C626" s="15" t="s">
        <v>1095</v>
      </c>
      <c r="D626" s="14" t="s">
        <v>766</v>
      </c>
      <c r="E626" s="15" t="s">
        <v>767</v>
      </c>
      <c r="F626" s="17" t="str">
        <f t="shared" si="18"/>
        <v>2010;8(2):1470</v>
      </c>
      <c r="G626" s="15" t="s">
        <v>651</v>
      </c>
      <c r="H626" s="15" t="s">
        <v>739</v>
      </c>
      <c r="I626" s="15">
        <v>3054</v>
      </c>
    </row>
    <row r="627" spans="1:9" ht="90" x14ac:dyDescent="0.2">
      <c r="A627" s="14" t="s">
        <v>11</v>
      </c>
      <c r="B627" s="14" t="s">
        <v>1096</v>
      </c>
      <c r="C627" s="15" t="s">
        <v>1097</v>
      </c>
      <c r="D627" s="14" t="s">
        <v>766</v>
      </c>
      <c r="E627" s="15" t="s">
        <v>767</v>
      </c>
      <c r="F627" s="17" t="str">
        <f t="shared" si="18"/>
        <v>2010;8(2):1470</v>
      </c>
      <c r="G627" s="15" t="s">
        <v>651</v>
      </c>
      <c r="H627" s="15" t="s">
        <v>739</v>
      </c>
      <c r="I627" s="15">
        <v>3039</v>
      </c>
    </row>
    <row r="628" spans="1:9" x14ac:dyDescent="0.2">
      <c r="A628" s="30" t="s">
        <v>11</v>
      </c>
      <c r="B628" s="30" t="s">
        <v>1098</v>
      </c>
      <c r="C628" s="29" t="s">
        <v>1099</v>
      </c>
      <c r="D628" s="30" t="s">
        <v>766</v>
      </c>
      <c r="E628" s="29" t="s">
        <v>1100</v>
      </c>
      <c r="F628" s="17" t="str">
        <f t="shared" si="18"/>
        <v>2010;8(2):1470</v>
      </c>
      <c r="G628" s="31" t="s">
        <v>651</v>
      </c>
      <c r="H628" s="29" t="s">
        <v>739</v>
      </c>
      <c r="I628" s="29">
        <v>2937</v>
      </c>
    </row>
    <row r="629" spans="1:9" x14ac:dyDescent="0.2">
      <c r="A629" s="30"/>
      <c r="B629" s="30"/>
      <c r="C629" s="29"/>
      <c r="D629" s="30"/>
      <c r="E629" s="29"/>
      <c r="F629" s="17" t="str">
        <f>HYPERLINK("http://www.efsa.europa.eu/en/efsajournal/doc/2854.pdf ","2012;10(8):2854")</f>
        <v>2012;10(8):2854</v>
      </c>
      <c r="G629" s="31"/>
      <c r="H629" s="29"/>
      <c r="I629" s="29"/>
    </row>
    <row r="630" spans="1:9" x14ac:dyDescent="0.2">
      <c r="A630" s="30" t="s">
        <v>11</v>
      </c>
      <c r="B630" s="30" t="s">
        <v>1101</v>
      </c>
      <c r="C630" s="29" t="s">
        <v>1102</v>
      </c>
      <c r="D630" s="30" t="s">
        <v>766</v>
      </c>
      <c r="E630" s="29" t="s">
        <v>1103</v>
      </c>
      <c r="F630" s="17" t="str">
        <f>HYPERLINK("http://www.efsa.europa.eu/en/efsajournal/doc/1470.pdf","2010;8(2):1470")</f>
        <v>2010;8(2):1470</v>
      </c>
      <c r="G630" s="31" t="s">
        <v>651</v>
      </c>
      <c r="H630" s="29" t="s">
        <v>739</v>
      </c>
      <c r="I630" s="29">
        <v>3035</v>
      </c>
    </row>
    <row r="631" spans="1:9" x14ac:dyDescent="0.2">
      <c r="A631" s="30"/>
      <c r="B631" s="30"/>
      <c r="C631" s="29"/>
      <c r="D631" s="30"/>
      <c r="E631" s="29"/>
      <c r="F631" s="17" t="str">
        <f>HYPERLINK("http://www.efsa.europa.eu/en/efsajournal/doc/2854.pdf ","2012;10(8):2854")</f>
        <v>2012;10(8):2854</v>
      </c>
      <c r="G631" s="31"/>
      <c r="H631" s="29"/>
      <c r="I631" s="29"/>
    </row>
    <row r="632" spans="1:9" ht="90" x14ac:dyDescent="0.2">
      <c r="A632" s="14" t="s">
        <v>11</v>
      </c>
      <c r="B632" s="14" t="s">
        <v>1104</v>
      </c>
      <c r="C632" s="15" t="s">
        <v>1105</v>
      </c>
      <c r="D632" s="14" t="s">
        <v>766</v>
      </c>
      <c r="E632" s="15" t="s">
        <v>767</v>
      </c>
      <c r="F632" s="17" t="str">
        <f>HYPERLINK("http://www.efsa.europa.eu/en/efsajournal/doc/1470.pdf","2010;8(2):1470")</f>
        <v>2010;8(2):1470</v>
      </c>
      <c r="G632" s="15" t="s">
        <v>651</v>
      </c>
      <c r="H632" s="15" t="s">
        <v>739</v>
      </c>
      <c r="I632" s="15">
        <v>3049</v>
      </c>
    </row>
    <row r="633" spans="1:9" ht="90" x14ac:dyDescent="0.2">
      <c r="A633" s="14" t="s">
        <v>11</v>
      </c>
      <c r="B633" s="14" t="s">
        <v>1106</v>
      </c>
      <c r="C633" s="15" t="s">
        <v>1107</v>
      </c>
      <c r="D633" s="14" t="s">
        <v>766</v>
      </c>
      <c r="E633" s="15" t="s">
        <v>767</v>
      </c>
      <c r="F633" s="17" t="str">
        <f>HYPERLINK("http://www.efsa.europa.eu/en/efsajournal/doc/1470.pdf","2010;8(2):1470")</f>
        <v>2010;8(2):1470</v>
      </c>
      <c r="G633" s="15" t="s">
        <v>651</v>
      </c>
      <c r="H633" s="15" t="s">
        <v>739</v>
      </c>
      <c r="I633" s="15">
        <v>3051</v>
      </c>
    </row>
    <row r="634" spans="1:9" ht="90" x14ac:dyDescent="0.2">
      <c r="A634" s="14" t="s">
        <v>11</v>
      </c>
      <c r="B634" s="14" t="s">
        <v>1108</v>
      </c>
      <c r="C634" s="15" t="s">
        <v>1109</v>
      </c>
      <c r="D634" s="14" t="s">
        <v>766</v>
      </c>
      <c r="E634" s="15" t="s">
        <v>767</v>
      </c>
      <c r="F634" s="17" t="str">
        <f>HYPERLINK("http://www.efsa.europa.eu/en/efsajournal/doc/1470.pdf","2010;8(2):1470")</f>
        <v>2010;8(2):1470</v>
      </c>
      <c r="G634" s="15" t="s">
        <v>651</v>
      </c>
      <c r="H634" s="15" t="s">
        <v>739</v>
      </c>
      <c r="I634" s="15">
        <v>3050</v>
      </c>
    </row>
    <row r="635" spans="1:9" ht="90" x14ac:dyDescent="0.2">
      <c r="A635" s="14" t="s">
        <v>11</v>
      </c>
      <c r="B635" s="14" t="s">
        <v>1110</v>
      </c>
      <c r="C635" s="15" t="s">
        <v>1111</v>
      </c>
      <c r="D635" s="14" t="s">
        <v>766</v>
      </c>
      <c r="E635" s="15" t="s">
        <v>767</v>
      </c>
      <c r="F635" s="17" t="str">
        <f>HYPERLINK("http://www.efsa.europa.eu/en/efsajournal/doc/1470.pdf","2010;8(2):1470")</f>
        <v>2010;8(2):1470</v>
      </c>
      <c r="G635" s="15" t="s">
        <v>651</v>
      </c>
      <c r="H635" s="15" t="s">
        <v>739</v>
      </c>
      <c r="I635" s="15">
        <v>3052</v>
      </c>
    </row>
    <row r="636" spans="1:9" x14ac:dyDescent="0.2">
      <c r="A636" s="30" t="s">
        <v>11</v>
      </c>
      <c r="B636" s="30" t="s">
        <v>1112</v>
      </c>
      <c r="C636" s="29" t="s">
        <v>1113</v>
      </c>
      <c r="D636" s="30" t="s">
        <v>766</v>
      </c>
      <c r="E636" s="29" t="s">
        <v>1114</v>
      </c>
      <c r="F636" s="17" t="str">
        <f>HYPERLINK("http://www.efsa.europa.eu/en/efsajournal/doc/1470.pdf","2010;8(2):1470")</f>
        <v>2010;8(2):1470</v>
      </c>
      <c r="G636" s="31" t="s">
        <v>651</v>
      </c>
      <c r="H636" s="29" t="s">
        <v>739</v>
      </c>
      <c r="I636" s="29">
        <v>2936</v>
      </c>
    </row>
    <row r="637" spans="1:9" x14ac:dyDescent="0.2">
      <c r="A637" s="30"/>
      <c r="B637" s="30"/>
      <c r="C637" s="29"/>
      <c r="D637" s="30"/>
      <c r="E637" s="29"/>
      <c r="F637" s="17" t="str">
        <f>HYPERLINK("http://www.efsa.europa.eu/en/efsajournal/doc/2854.pdf ","2012;10(8):2854")</f>
        <v>2012;10(8):2854</v>
      </c>
      <c r="G637" s="31"/>
      <c r="H637" s="29"/>
      <c r="I637" s="29"/>
    </row>
    <row r="638" spans="1:9" x14ac:dyDescent="0.2">
      <c r="A638" s="30" t="s">
        <v>11</v>
      </c>
      <c r="B638" s="30" t="s">
        <v>1115</v>
      </c>
      <c r="C638" s="29" t="s">
        <v>1116</v>
      </c>
      <c r="D638" s="30" t="s">
        <v>766</v>
      </c>
      <c r="E638" s="29" t="s">
        <v>1117</v>
      </c>
      <c r="F638" s="17" t="str">
        <f>HYPERLINK("http://www.efsa.europa.eu/en/efsajournal/doc/1470.pdf","2010;8(2):1470")</f>
        <v>2010;8(2):1470</v>
      </c>
      <c r="G638" s="31" t="s">
        <v>651</v>
      </c>
      <c r="H638" s="29" t="s">
        <v>739</v>
      </c>
      <c r="I638" s="29">
        <v>2965</v>
      </c>
    </row>
    <row r="639" spans="1:9" x14ac:dyDescent="0.2">
      <c r="A639" s="30"/>
      <c r="B639" s="30"/>
      <c r="C639" s="29"/>
      <c r="D639" s="30"/>
      <c r="E639" s="29"/>
      <c r="F639" s="17" t="str">
        <f>HYPERLINK("http://www.efsa.europa.eu/en/efsajournal/doc/2854.pdf ","2012;10(8):2854")</f>
        <v>2012;10(8):2854</v>
      </c>
      <c r="G639" s="31"/>
      <c r="H639" s="29"/>
      <c r="I639" s="29"/>
    </row>
    <row r="640" spans="1:9" x14ac:dyDescent="0.2">
      <c r="A640" s="30" t="s">
        <v>11</v>
      </c>
      <c r="B640" s="30" t="s">
        <v>1118</v>
      </c>
      <c r="C640" s="29" t="s">
        <v>1119</v>
      </c>
      <c r="D640" s="30" t="s">
        <v>737</v>
      </c>
      <c r="E640" s="29" t="s">
        <v>1120</v>
      </c>
      <c r="F640" s="17" t="str">
        <f>HYPERLINK("http://www.efsa.europa.eu/en/efsajournal/doc/1470.pdf","2010;8(2):1470")</f>
        <v>2010;8(2):1470</v>
      </c>
      <c r="G640" s="31" t="s">
        <v>651</v>
      </c>
      <c r="H640" s="29" t="s">
        <v>739</v>
      </c>
      <c r="I640" s="29">
        <v>2940</v>
      </c>
    </row>
    <row r="641" spans="1:9" x14ac:dyDescent="0.2">
      <c r="A641" s="30"/>
      <c r="B641" s="30"/>
      <c r="C641" s="29"/>
      <c r="D641" s="30"/>
      <c r="E641" s="29"/>
      <c r="F641" s="17" t="str">
        <f>HYPERLINK("http://www.efsa.europa.eu/en/efsajournal/doc/2851.pdf ","2012;10(8):2851")</f>
        <v>2012;10(8):2851</v>
      </c>
      <c r="G641" s="31"/>
      <c r="H641" s="29"/>
      <c r="I641" s="29"/>
    </row>
    <row r="642" spans="1:9" x14ac:dyDescent="0.2">
      <c r="A642" s="30" t="s">
        <v>11</v>
      </c>
      <c r="B642" s="30" t="s">
        <v>1121</v>
      </c>
      <c r="C642" s="29" t="s">
        <v>1122</v>
      </c>
      <c r="D642" s="30" t="s">
        <v>766</v>
      </c>
      <c r="E642" s="29" t="s">
        <v>1123</v>
      </c>
      <c r="F642" s="17" t="str">
        <f>HYPERLINK("http://www.efsa.europa.eu/en/efsajournal/doc/1470.pdf","2010;8(2):1470")</f>
        <v>2010;8(2):1470</v>
      </c>
      <c r="G642" s="31" t="s">
        <v>651</v>
      </c>
      <c r="H642" s="29" t="s">
        <v>739</v>
      </c>
      <c r="I642" s="29">
        <v>2941</v>
      </c>
    </row>
    <row r="643" spans="1:9" x14ac:dyDescent="0.2">
      <c r="A643" s="30"/>
      <c r="B643" s="30"/>
      <c r="C643" s="29"/>
      <c r="D643" s="30"/>
      <c r="E643" s="29"/>
      <c r="F643" s="17" t="str">
        <f>HYPERLINK("http://www.efsa.europa.eu/en/efsajournal/doc/2854.pdf ","2012;10(8):2854")</f>
        <v>2012;10(8):2854</v>
      </c>
      <c r="G643" s="31"/>
      <c r="H643" s="29"/>
      <c r="I643" s="29"/>
    </row>
    <row r="644" spans="1:9" ht="75" x14ac:dyDescent="0.2">
      <c r="A644" s="14" t="s">
        <v>11</v>
      </c>
      <c r="B644" s="14" t="s">
        <v>871</v>
      </c>
      <c r="C644" s="15" t="s">
        <v>1124</v>
      </c>
      <c r="D644" s="14" t="s">
        <v>737</v>
      </c>
      <c r="E644" s="15" t="s">
        <v>873</v>
      </c>
      <c r="F644" s="17" t="str">
        <f>HYPERLINK("http://www.efsa.europa.eu/en/efsajournal/doc/2225.pdf","2011;9(6):2225")</f>
        <v>2011;9(6):2225</v>
      </c>
      <c r="G644" s="15" t="s">
        <v>651</v>
      </c>
      <c r="H644" s="15" t="s">
        <v>739</v>
      </c>
      <c r="I644" s="15">
        <v>1570</v>
      </c>
    </row>
    <row r="645" spans="1:9" ht="75" x14ac:dyDescent="0.2">
      <c r="A645" s="14" t="s">
        <v>11</v>
      </c>
      <c r="B645" s="14" t="s">
        <v>871</v>
      </c>
      <c r="C645" s="15" t="s">
        <v>1124</v>
      </c>
      <c r="D645" s="14" t="s">
        <v>737</v>
      </c>
      <c r="E645" s="15" t="s">
        <v>874</v>
      </c>
      <c r="F645" s="17" t="str">
        <f>HYPERLINK("http://www.efsa.europa.eu/en/efsajournal/doc/2225.pdf","2011;9(6):2225")</f>
        <v>2011;9(6):2225</v>
      </c>
      <c r="G645" s="15" t="s">
        <v>651</v>
      </c>
      <c r="H645" s="15" t="s">
        <v>739</v>
      </c>
      <c r="I645" s="15">
        <v>1570</v>
      </c>
    </row>
    <row r="646" spans="1:9" ht="90" x14ac:dyDescent="0.2">
      <c r="A646" s="14" t="s">
        <v>11</v>
      </c>
      <c r="B646" s="14" t="s">
        <v>1125</v>
      </c>
      <c r="C646" s="15" t="s">
        <v>1126</v>
      </c>
      <c r="D646" s="14" t="s">
        <v>766</v>
      </c>
      <c r="E646" s="15" t="s">
        <v>767</v>
      </c>
      <c r="F646" s="17" t="str">
        <f>HYPERLINK("http://www.efsa.europa.eu/en/efsajournal/doc/1470.pdf","2010;8(2):1470")</f>
        <v>2010;8(2):1470</v>
      </c>
      <c r="G646" s="15" t="s">
        <v>651</v>
      </c>
      <c r="H646" s="15" t="s">
        <v>739</v>
      </c>
      <c r="I646" s="15">
        <v>3058</v>
      </c>
    </row>
    <row r="647" spans="1:9" ht="90" x14ac:dyDescent="0.2">
      <c r="A647" s="14" t="s">
        <v>11</v>
      </c>
      <c r="B647" s="14" t="s">
        <v>976</v>
      </c>
      <c r="C647" s="15" t="s">
        <v>1126</v>
      </c>
      <c r="D647" s="14" t="s">
        <v>766</v>
      </c>
      <c r="E647" s="15" t="s">
        <v>767</v>
      </c>
      <c r="F647" s="17" t="str">
        <f>HYPERLINK("http://www.efsa.europa.eu/en/efsajournal/doc/1470.pdf","2010;8(2):1470")</f>
        <v>2010;8(2):1470</v>
      </c>
      <c r="G647" s="15" t="s">
        <v>651</v>
      </c>
      <c r="H647" s="15" t="s">
        <v>739</v>
      </c>
      <c r="I647" s="15">
        <v>3060</v>
      </c>
    </row>
    <row r="648" spans="1:9" ht="150" x14ac:dyDescent="0.2">
      <c r="A648" s="14" t="s">
        <v>11</v>
      </c>
      <c r="B648" s="14" t="s">
        <v>1127</v>
      </c>
      <c r="C648" s="15" t="s">
        <v>1128</v>
      </c>
      <c r="D648" s="14" t="s">
        <v>766</v>
      </c>
      <c r="E648" s="15" t="s">
        <v>767</v>
      </c>
      <c r="F648" s="17" t="str">
        <f>HYPERLINK("http://www.efsa.europa.eu/en/efsajournal/doc/1470.pdf","2010;8(2):1470")</f>
        <v>2010;8(2):1470</v>
      </c>
      <c r="G648" s="15" t="s">
        <v>651</v>
      </c>
      <c r="H648" s="15" t="s">
        <v>739</v>
      </c>
      <c r="I648" s="15">
        <v>3057</v>
      </c>
    </row>
    <row r="649" spans="1:9" x14ac:dyDescent="0.2">
      <c r="A649" s="30" t="s">
        <v>11</v>
      </c>
      <c r="B649" s="30" t="s">
        <v>1129</v>
      </c>
      <c r="C649" s="29" t="s">
        <v>1130</v>
      </c>
      <c r="D649" s="30" t="s">
        <v>766</v>
      </c>
      <c r="E649" s="29" t="s">
        <v>1131</v>
      </c>
      <c r="F649" s="17" t="str">
        <f>HYPERLINK("http://www.efsa.europa.eu/en/efsajournal/doc/1470.pdf","2010;8(2):1470")</f>
        <v>2010;8(2):1470</v>
      </c>
      <c r="G649" s="31" t="s">
        <v>651</v>
      </c>
      <c r="H649" s="29" t="s">
        <v>739</v>
      </c>
      <c r="I649" s="29">
        <v>3059</v>
      </c>
    </row>
    <row r="650" spans="1:9" x14ac:dyDescent="0.2">
      <c r="A650" s="30"/>
      <c r="B650" s="30"/>
      <c r="C650" s="29"/>
      <c r="D650" s="30"/>
      <c r="E650" s="29"/>
      <c r="F650" s="17" t="str">
        <f>HYPERLINK("http://www.efsa.europa.eu/en/efsajournal/doc/2854.pdf ","2012;10(8):2854")</f>
        <v>2012;10(8):2854</v>
      </c>
      <c r="G650" s="31"/>
      <c r="H650" s="29"/>
      <c r="I650" s="29"/>
    </row>
    <row r="651" spans="1:9" ht="150" x14ac:dyDescent="0.2">
      <c r="A651" s="14" t="s">
        <v>11</v>
      </c>
      <c r="B651" s="14" t="s">
        <v>1076</v>
      </c>
      <c r="C651" s="15" t="s">
        <v>1132</v>
      </c>
      <c r="D651" s="14" t="s">
        <v>766</v>
      </c>
      <c r="E651" s="15" t="s">
        <v>767</v>
      </c>
      <c r="F651" s="17" t="str">
        <f>HYPERLINK("http://www.efsa.europa.eu/en/efsajournal/doc/1470.pdf","2010;8(2):1470")</f>
        <v>2010;8(2):1470</v>
      </c>
      <c r="G651" s="15" t="s">
        <v>651</v>
      </c>
      <c r="H651" s="15" t="s">
        <v>739</v>
      </c>
      <c r="I651" s="15">
        <v>3048</v>
      </c>
    </row>
    <row r="652" spans="1:9" ht="105" x14ac:dyDescent="0.2">
      <c r="A652" s="14" t="s">
        <v>11</v>
      </c>
      <c r="B652" s="14" t="s">
        <v>1133</v>
      </c>
      <c r="C652" s="15" t="s">
        <v>1134</v>
      </c>
      <c r="D652" s="14" t="s">
        <v>737</v>
      </c>
      <c r="E652" s="15" t="s">
        <v>990</v>
      </c>
      <c r="F652" s="17" t="str">
        <f>HYPERLINK("http://www.efsa.europa.eu/en/efsajournal/doc/2266.pdf","2011;9(6):2266")</f>
        <v>2011;9(6):2266</v>
      </c>
      <c r="G652" s="15" t="s">
        <v>651</v>
      </c>
      <c r="H652" s="15" t="s">
        <v>739</v>
      </c>
      <c r="I652" s="15">
        <v>3085</v>
      </c>
    </row>
    <row r="653" spans="1:9" ht="90" x14ac:dyDescent="0.2">
      <c r="A653" s="14" t="s">
        <v>11</v>
      </c>
      <c r="B653" s="14" t="s">
        <v>1135</v>
      </c>
      <c r="C653" s="15" t="s">
        <v>1136</v>
      </c>
      <c r="D653" s="14" t="s">
        <v>745</v>
      </c>
      <c r="E653" s="15" t="s">
        <v>1137</v>
      </c>
      <c r="F653" s="17" t="str">
        <f>HYPERLINK("http://www.efsa.europa.eu/en/efsajournal/doc/2050.pdf","2011;9(4):2050")</f>
        <v>2011;9(4):2050</v>
      </c>
      <c r="G653" s="15" t="s">
        <v>651</v>
      </c>
      <c r="H653" s="15" t="s">
        <v>739</v>
      </c>
      <c r="I653" s="15">
        <v>492</v>
      </c>
    </row>
    <row r="654" spans="1:9" ht="60" x14ac:dyDescent="0.2">
      <c r="A654" s="14" t="s">
        <v>11</v>
      </c>
      <c r="B654" s="14" t="s">
        <v>330</v>
      </c>
      <c r="C654" s="15" t="s">
        <v>1138</v>
      </c>
      <c r="D654" s="14" t="s">
        <v>737</v>
      </c>
      <c r="E654" s="15" t="s">
        <v>801</v>
      </c>
      <c r="F654" s="17" t="str">
        <f>HYPERLINK("http://www.efsa.europa.eu/en/scdocs/doc/1745.pdf","2010;8(10):1745")</f>
        <v>2010;8(10):1745</v>
      </c>
      <c r="G654" s="15" t="s">
        <v>651</v>
      </c>
      <c r="H654" s="15" t="s">
        <v>739</v>
      </c>
      <c r="I654" s="15">
        <v>341</v>
      </c>
    </row>
    <row r="655" spans="1:9" ht="75" x14ac:dyDescent="0.2">
      <c r="A655" s="14" t="s">
        <v>11</v>
      </c>
      <c r="B655" s="14" t="s">
        <v>1139</v>
      </c>
      <c r="C655" s="15" t="s">
        <v>1140</v>
      </c>
      <c r="D655" s="14" t="s">
        <v>980</v>
      </c>
      <c r="E655" s="15" t="s">
        <v>117</v>
      </c>
      <c r="F655" s="17" t="str">
        <f>HYPERLINK("http://www.efsa.europa.eu/en/scdocs/doc/1479.pdf","2010;8(2):1479")</f>
        <v>2010;8(2):1479</v>
      </c>
      <c r="G655" s="15" t="s">
        <v>651</v>
      </c>
      <c r="H655" s="15" t="s">
        <v>739</v>
      </c>
      <c r="I655" s="15">
        <v>856</v>
      </c>
    </row>
    <row r="656" spans="1:9" ht="120" x14ac:dyDescent="0.2">
      <c r="A656" s="14" t="s">
        <v>11</v>
      </c>
      <c r="B656" s="14" t="s">
        <v>884</v>
      </c>
      <c r="C656" s="15" t="s">
        <v>1141</v>
      </c>
      <c r="D656" s="14" t="s">
        <v>737</v>
      </c>
      <c r="E656" s="15" t="s">
        <v>886</v>
      </c>
      <c r="F656" s="17" t="str">
        <f>HYPERLINK("http://www.efsa.europa.eu/en/scdocs/doc/1761.pdf","2010;8(10):1761")</f>
        <v>2010;8(10):1761</v>
      </c>
      <c r="G656" s="15" t="s">
        <v>651</v>
      </c>
      <c r="H656" s="15" t="s">
        <v>739</v>
      </c>
      <c r="I656" s="15">
        <v>1682</v>
      </c>
    </row>
    <row r="657" spans="1:9" ht="120" x14ac:dyDescent="0.2">
      <c r="A657" s="14" t="s">
        <v>11</v>
      </c>
      <c r="B657" s="14" t="s">
        <v>884</v>
      </c>
      <c r="C657" s="15" t="s">
        <v>1141</v>
      </c>
      <c r="D657" s="14" t="s">
        <v>737</v>
      </c>
      <c r="E657" s="15" t="s">
        <v>15</v>
      </c>
      <c r="F657" s="17" t="str">
        <f>HYPERLINK("http://www.efsa.europa.eu/en/scdocs/doc/1761.pdf","2010;8(10):1761")</f>
        <v>2010;8(10):1761</v>
      </c>
      <c r="G657" s="15" t="s">
        <v>651</v>
      </c>
      <c r="H657" s="15" t="s">
        <v>739</v>
      </c>
      <c r="I657" s="15">
        <v>1682</v>
      </c>
    </row>
    <row r="658" spans="1:9" ht="120" x14ac:dyDescent="0.2">
      <c r="A658" s="14" t="s">
        <v>11</v>
      </c>
      <c r="B658" s="14" t="s">
        <v>884</v>
      </c>
      <c r="C658" s="15" t="s">
        <v>1141</v>
      </c>
      <c r="D658" s="14" t="s">
        <v>737</v>
      </c>
      <c r="E658" s="15" t="s">
        <v>407</v>
      </c>
      <c r="F658" s="17" t="str">
        <f>HYPERLINK("http://www.efsa.europa.eu/en/scdocs/doc/1761.pdf","2010;8(10):1761")</f>
        <v>2010;8(10):1761</v>
      </c>
      <c r="G658" s="15" t="s">
        <v>651</v>
      </c>
      <c r="H658" s="15" t="s">
        <v>739</v>
      </c>
      <c r="I658" s="15">
        <v>1682</v>
      </c>
    </row>
    <row r="659" spans="1:9" ht="60" x14ac:dyDescent="0.2">
      <c r="A659" s="14" t="s">
        <v>11</v>
      </c>
      <c r="B659" s="14" t="s">
        <v>878</v>
      </c>
      <c r="C659" s="15" t="s">
        <v>1142</v>
      </c>
      <c r="D659" s="14" t="s">
        <v>737</v>
      </c>
      <c r="E659" s="15" t="s">
        <v>1143</v>
      </c>
      <c r="F659" s="17" t="str">
        <f>HYPERLINK("http://www.efsa.europa.eu/en/efsajournal/doc/2054.pdf","2011;9(4):2053")</f>
        <v>2011;9(4):2053</v>
      </c>
      <c r="G659" s="15" t="s">
        <v>651</v>
      </c>
      <c r="H659" s="15" t="s">
        <v>739</v>
      </c>
      <c r="I659" s="15">
        <v>1489</v>
      </c>
    </row>
    <row r="660" spans="1:9" ht="75" x14ac:dyDescent="0.2">
      <c r="A660" s="14" t="s">
        <v>11</v>
      </c>
      <c r="B660" s="14" t="s">
        <v>1144</v>
      </c>
      <c r="C660" s="15" t="s">
        <v>1145</v>
      </c>
      <c r="D660" s="14" t="s">
        <v>737</v>
      </c>
      <c r="E660" s="15" t="s">
        <v>848</v>
      </c>
      <c r="F660" s="17" t="str">
        <f>HYPERLINK("http://www.efsa.europa.eu/en/efsajournal/doc/2060.pdf","2011;9(4):2060")</f>
        <v>2011;9(4):2060</v>
      </c>
      <c r="G660" s="15" t="s">
        <v>651</v>
      </c>
      <c r="H660" s="15" t="s">
        <v>739</v>
      </c>
      <c r="I660" s="15">
        <v>765</v>
      </c>
    </row>
    <row r="661" spans="1:9" ht="60" x14ac:dyDescent="0.2">
      <c r="A661" s="14" t="s">
        <v>11</v>
      </c>
      <c r="B661" s="14" t="s">
        <v>1146</v>
      </c>
      <c r="C661" s="15" t="s">
        <v>1147</v>
      </c>
      <c r="D661" s="14" t="s">
        <v>737</v>
      </c>
      <c r="E661" s="15" t="s">
        <v>1148</v>
      </c>
      <c r="F661" s="17" t="str">
        <f>HYPERLINK("http://www.efsa.europa.eu/en/scdocs/doc/1264.pdf","2009;7(9):1264")</f>
        <v>2009;7(9):1264</v>
      </c>
      <c r="G661" s="15" t="s">
        <v>651</v>
      </c>
      <c r="H661" s="15" t="s">
        <v>739</v>
      </c>
      <c r="I661" s="15">
        <v>1562</v>
      </c>
    </row>
    <row r="662" spans="1:9" ht="300" x14ac:dyDescent="0.2">
      <c r="A662" s="14" t="s">
        <v>11</v>
      </c>
      <c r="B662" s="14" t="s">
        <v>1146</v>
      </c>
      <c r="C662" s="15" t="s">
        <v>1149</v>
      </c>
      <c r="D662" s="14" t="s">
        <v>737</v>
      </c>
      <c r="E662" s="15" t="s">
        <v>1148</v>
      </c>
      <c r="F662" s="17" t="str">
        <f>HYPERLINK("http://www.efsa.europa.eu/en/scdocs/doc/1264.pdf","2009;7(9):1264")</f>
        <v>2009;7(9):1264</v>
      </c>
      <c r="G662" s="15" t="s">
        <v>651</v>
      </c>
      <c r="H662" s="15" t="s">
        <v>739</v>
      </c>
      <c r="I662" s="15">
        <v>1561</v>
      </c>
    </row>
    <row r="663" spans="1:9" ht="105" x14ac:dyDescent="0.2">
      <c r="A663" s="14" t="s">
        <v>11</v>
      </c>
      <c r="B663" s="14" t="s">
        <v>1150</v>
      </c>
      <c r="C663" s="15" t="s">
        <v>1151</v>
      </c>
      <c r="D663" s="14" t="s">
        <v>737</v>
      </c>
      <c r="E663" s="15" t="s">
        <v>1152</v>
      </c>
      <c r="F663" s="17" t="str">
        <f>HYPERLINK("http://www.efsa.europa.eu/en/scdocs/doc/1264.pdf","2009;7(9):1264")</f>
        <v>2009;7(9):1264</v>
      </c>
      <c r="G663" s="15" t="s">
        <v>651</v>
      </c>
      <c r="H663" s="15" t="s">
        <v>739</v>
      </c>
      <c r="I663" s="15">
        <v>1869</v>
      </c>
    </row>
    <row r="664" spans="1:9" ht="60" x14ac:dyDescent="0.2">
      <c r="A664" s="14" t="s">
        <v>11</v>
      </c>
      <c r="B664" s="14" t="s">
        <v>1153</v>
      </c>
      <c r="C664" s="15" t="s">
        <v>1154</v>
      </c>
      <c r="D664" s="14" t="s">
        <v>737</v>
      </c>
      <c r="E664" s="15" t="s">
        <v>1148</v>
      </c>
      <c r="F664" s="17" t="str">
        <f>HYPERLINK("http://www.efsa.europa.eu/en/scdocs/doc/1264.pdf","2009;7(9):1264")</f>
        <v>2009;7(9):1264</v>
      </c>
      <c r="G664" s="15" t="s">
        <v>651</v>
      </c>
      <c r="H664" s="15" t="s">
        <v>739</v>
      </c>
      <c r="I664" s="15">
        <v>1563</v>
      </c>
    </row>
    <row r="665" spans="1:9" ht="60" x14ac:dyDescent="0.2">
      <c r="A665" s="14" t="s">
        <v>11</v>
      </c>
      <c r="B665" s="14" t="s">
        <v>1155</v>
      </c>
      <c r="C665" s="15" t="s">
        <v>1154</v>
      </c>
      <c r="D665" s="14" t="s">
        <v>737</v>
      </c>
      <c r="E665" s="15" t="s">
        <v>1148</v>
      </c>
      <c r="F665" s="17" t="str">
        <f>HYPERLINK("http://www.efsa.europa.eu/en/scdocs/doc/1264.pdf","2009;7(9):1264")</f>
        <v>2009;7(9):1264</v>
      </c>
      <c r="G665" s="15" t="s">
        <v>651</v>
      </c>
      <c r="H665" s="15" t="s">
        <v>739</v>
      </c>
      <c r="I665" s="15">
        <v>1564</v>
      </c>
    </row>
    <row r="666" spans="1:9" ht="60" x14ac:dyDescent="0.2">
      <c r="A666" s="14" t="s">
        <v>11</v>
      </c>
      <c r="B666" s="14" t="s">
        <v>899</v>
      </c>
      <c r="C666" s="15" t="s">
        <v>1156</v>
      </c>
      <c r="D666" s="14" t="s">
        <v>737</v>
      </c>
      <c r="E666" s="15" t="s">
        <v>957</v>
      </c>
      <c r="F666" s="17" t="str">
        <f>HYPERLINK("http://www.efsa.europa.eu/en/efsajournal/doc/2035.pdf","2011;9(4):2035")</f>
        <v>2011;9(4):2035</v>
      </c>
      <c r="G666" s="15" t="s">
        <v>651</v>
      </c>
      <c r="H666" s="15" t="s">
        <v>739</v>
      </c>
      <c r="I666" s="15">
        <v>1659</v>
      </c>
    </row>
    <row r="667" spans="1:9" ht="60" x14ac:dyDescent="0.2">
      <c r="A667" s="14" t="s">
        <v>11</v>
      </c>
      <c r="B667" s="14" t="s">
        <v>1157</v>
      </c>
      <c r="C667" s="15" t="s">
        <v>1158</v>
      </c>
      <c r="D667" s="14" t="s">
        <v>737</v>
      </c>
      <c r="E667" s="15" t="s">
        <v>1159</v>
      </c>
      <c r="F667" s="17" t="str">
        <f>HYPERLINK("http://www.efsa.europa.eu/en/scdocs/doc/1479.pdf","2010;8(2):1479")</f>
        <v>2010;8(2):1479</v>
      </c>
      <c r="G667" s="15" t="s">
        <v>651</v>
      </c>
      <c r="H667" s="15" t="s">
        <v>739</v>
      </c>
      <c r="I667" s="15">
        <v>2925</v>
      </c>
    </row>
    <row r="668" spans="1:9" ht="60" x14ac:dyDescent="0.2">
      <c r="A668" s="14" t="s">
        <v>11</v>
      </c>
      <c r="B668" s="14" t="s">
        <v>1160</v>
      </c>
      <c r="C668" s="15" t="s">
        <v>1161</v>
      </c>
      <c r="D668" s="14" t="s">
        <v>737</v>
      </c>
      <c r="E668" s="15" t="s">
        <v>162</v>
      </c>
      <c r="F668" s="17" t="str">
        <f>HYPERLINK("http://www.efsa.europa.eu/en/scdocs/doc/1752.pdf","2010;8(10):1752")</f>
        <v>2010;8(10):1752</v>
      </c>
      <c r="G668" s="15" t="s">
        <v>651</v>
      </c>
      <c r="H668" s="15" t="s">
        <v>739</v>
      </c>
      <c r="I668" s="15">
        <v>4329</v>
      </c>
    </row>
    <row r="669" spans="1:9" ht="90" x14ac:dyDescent="0.2">
      <c r="A669" s="14" t="s">
        <v>11</v>
      </c>
      <c r="B669" s="14" t="s">
        <v>1160</v>
      </c>
      <c r="C669" s="15" t="s">
        <v>1161</v>
      </c>
      <c r="D669" s="14" t="s">
        <v>745</v>
      </c>
      <c r="E669" s="15" t="s">
        <v>1162</v>
      </c>
      <c r="F669" s="17" t="str">
        <f>HYPERLINK("http://www.efsa.europa.eu/en/scdocs/doc/1752.pdf","2010;8(10):1752")</f>
        <v>2010;8(10):1752</v>
      </c>
      <c r="G669" s="15" t="s">
        <v>651</v>
      </c>
      <c r="H669" s="15" t="s">
        <v>739</v>
      </c>
      <c r="I669" s="15">
        <v>4329</v>
      </c>
    </row>
    <row r="670" spans="1:9" ht="150" x14ac:dyDescent="0.2">
      <c r="A670" s="30" t="s">
        <v>11</v>
      </c>
      <c r="B670" s="30" t="s">
        <v>1163</v>
      </c>
      <c r="C670" s="29" t="s">
        <v>1164</v>
      </c>
      <c r="D670" s="30" t="s">
        <v>766</v>
      </c>
      <c r="E670" s="15" t="s">
        <v>1165</v>
      </c>
      <c r="F670" s="17" t="str">
        <f>HYPERLINK("http://www.efsa.europa.eu/en/efsajournal/doc/1247.pdf","2009;7(9):1247")</f>
        <v>2009;7(9):1247</v>
      </c>
      <c r="G670" s="31" t="s">
        <v>651</v>
      </c>
      <c r="H670" s="29" t="s">
        <v>739</v>
      </c>
      <c r="I670" s="29">
        <v>1011</v>
      </c>
    </row>
    <row r="671" spans="1:9" x14ac:dyDescent="0.2">
      <c r="A671" s="30"/>
      <c r="B671" s="30"/>
      <c r="C671" s="29"/>
      <c r="D671" s="30"/>
      <c r="F671" s="17" t="str">
        <f>HYPERLINK("http://www.efsa.europa.eu/en/efsajournal/doc/2722.pdf ","2012;10(6):2722")</f>
        <v>2012;10(6):2722</v>
      </c>
      <c r="G671" s="31"/>
      <c r="H671" s="29"/>
      <c r="I671" s="29"/>
    </row>
    <row r="672" spans="1:9" ht="90" x14ac:dyDescent="0.2">
      <c r="A672" s="14" t="s">
        <v>11</v>
      </c>
      <c r="B672" s="14" t="s">
        <v>1166</v>
      </c>
      <c r="C672" s="15" t="s">
        <v>1167</v>
      </c>
      <c r="D672" s="14" t="s">
        <v>737</v>
      </c>
      <c r="E672" s="15" t="s">
        <v>1168</v>
      </c>
      <c r="F672" s="17" t="str">
        <f>HYPERLINK("http://www.efsa.europa.eu/en/scdocs/doc/1798.pdf","2010;8(10):1798")</f>
        <v>2010;8(10):1798</v>
      </c>
      <c r="G672" s="15" t="s">
        <v>651</v>
      </c>
      <c r="H672" s="15" t="s">
        <v>739</v>
      </c>
      <c r="I672" s="15">
        <v>1557</v>
      </c>
    </row>
    <row r="673" spans="1:9" ht="90" x14ac:dyDescent="0.2">
      <c r="A673" s="14" t="s">
        <v>11</v>
      </c>
      <c r="B673" s="14" t="s">
        <v>1169</v>
      </c>
      <c r="C673" s="15" t="s">
        <v>1170</v>
      </c>
      <c r="D673" s="14" t="s">
        <v>745</v>
      </c>
      <c r="E673" s="15" t="s">
        <v>1171</v>
      </c>
      <c r="F673" s="17" t="str">
        <f>HYPERLINK("http://www.efsa.europa.eu/en/scdocs/doc/1799.pdf","2010;8(10):1799")</f>
        <v>2010;8(10):1799</v>
      </c>
      <c r="G673" s="15" t="s">
        <v>651</v>
      </c>
      <c r="H673" s="15" t="s">
        <v>739</v>
      </c>
      <c r="I673" s="15" t="s">
        <v>1172</v>
      </c>
    </row>
    <row r="674" spans="1:9" ht="120" x14ac:dyDescent="0.2">
      <c r="A674" s="14" t="s">
        <v>11</v>
      </c>
      <c r="B674" s="14" t="s">
        <v>1173</v>
      </c>
      <c r="C674" s="15" t="s">
        <v>1174</v>
      </c>
      <c r="D674" s="14" t="s">
        <v>766</v>
      </c>
      <c r="E674" s="15" t="s">
        <v>767</v>
      </c>
      <c r="F674" s="17" t="str">
        <f>HYPERLINK("http://www.efsa.europa.eu/en/efsajournal/doc/2244.pdf","2011;9(6):2244")</f>
        <v>2011;9(6):2244</v>
      </c>
      <c r="G674" s="15" t="s">
        <v>651</v>
      </c>
      <c r="H674" s="15" t="s">
        <v>739</v>
      </c>
      <c r="I674" s="15">
        <v>767</v>
      </c>
    </row>
    <row r="675" spans="1:9" ht="90" x14ac:dyDescent="0.2">
      <c r="A675" s="14" t="s">
        <v>11</v>
      </c>
      <c r="B675" s="14" t="s">
        <v>1175</v>
      </c>
      <c r="C675" s="15" t="s">
        <v>1176</v>
      </c>
      <c r="D675" s="14" t="s">
        <v>745</v>
      </c>
      <c r="E675" s="15" t="s">
        <v>1177</v>
      </c>
      <c r="F675" s="17" t="str">
        <f>HYPERLINK("http://www.efsa.europa.eu/en/efsajournal/doc/2235.pdf","2011;9(6):2235")</f>
        <v>2011;9(6):2235</v>
      </c>
      <c r="G675" s="15" t="s">
        <v>651</v>
      </c>
      <c r="H675" s="15" t="s">
        <v>739</v>
      </c>
      <c r="I675" s="15">
        <v>4670</v>
      </c>
    </row>
    <row r="676" spans="1:9" ht="90" x14ac:dyDescent="0.2">
      <c r="A676" s="14" t="s">
        <v>11</v>
      </c>
      <c r="B676" s="14" t="s">
        <v>1178</v>
      </c>
      <c r="C676" s="15" t="s">
        <v>1179</v>
      </c>
      <c r="D676" s="14" t="s">
        <v>745</v>
      </c>
      <c r="E676" s="15" t="s">
        <v>1177</v>
      </c>
      <c r="F676" s="17" t="str">
        <f>HYPERLINK("http://www.efsa.europa.eu/en/efsajournal/doc/2235.pdf","2011;9(6):2235")</f>
        <v>2011;9(6):2235</v>
      </c>
      <c r="G676" s="15" t="s">
        <v>651</v>
      </c>
      <c r="H676" s="15" t="s">
        <v>739</v>
      </c>
      <c r="I676" s="15">
        <v>488</v>
      </c>
    </row>
    <row r="677" spans="1:9" x14ac:dyDescent="0.2">
      <c r="A677" s="30" t="s">
        <v>11</v>
      </c>
      <c r="B677" s="30" t="s">
        <v>1163</v>
      </c>
      <c r="C677" s="29" t="s">
        <v>1180</v>
      </c>
      <c r="D677" s="30" t="s">
        <v>766</v>
      </c>
      <c r="E677" s="29" t="s">
        <v>1181</v>
      </c>
      <c r="F677" s="17" t="str">
        <f>HYPERLINK("http://www.efsa.europa.eu/en/efsajournal/doc/1247.pdf","2009;7(9):1247")</f>
        <v>2009;7(9):1247</v>
      </c>
      <c r="G677" s="15" t="s">
        <v>651</v>
      </c>
      <c r="H677" s="29" t="s">
        <v>739</v>
      </c>
      <c r="I677" s="29">
        <v>1010</v>
      </c>
    </row>
    <row r="678" spans="1:9" x14ac:dyDescent="0.2">
      <c r="A678" s="30"/>
      <c r="B678" s="30"/>
      <c r="C678" s="29"/>
      <c r="D678" s="30"/>
      <c r="E678" s="29"/>
      <c r="F678" s="17" t="str">
        <f>HYPERLINK("http://www.efsa.europa.eu/en/efsajournal/doc/2722.pdf ","2012;10(6):2722")</f>
        <v>2012;10(6):2722</v>
      </c>
      <c r="G678" s="15" t="s">
        <v>651</v>
      </c>
      <c r="H678" s="29"/>
      <c r="I678" s="29"/>
    </row>
    <row r="679" spans="1:9" ht="75" x14ac:dyDescent="0.2">
      <c r="A679" s="14" t="s">
        <v>11</v>
      </c>
      <c r="B679" s="14" t="s">
        <v>1069</v>
      </c>
      <c r="C679" s="15" t="s">
        <v>1182</v>
      </c>
      <c r="D679" s="14" t="s">
        <v>737</v>
      </c>
      <c r="E679" s="15" t="s">
        <v>848</v>
      </c>
      <c r="F679" s="17" t="str">
        <f>HYPERLINK("http://www.efsa.europa.eu/en/efsajournal/doc/2047.pdf","2011;9(4):2047")</f>
        <v>2011;9(4):2047</v>
      </c>
      <c r="G679" s="15" t="s">
        <v>651</v>
      </c>
      <c r="H679" s="15" t="s">
        <v>739</v>
      </c>
      <c r="I679" s="15">
        <v>866</v>
      </c>
    </row>
    <row r="680" spans="1:9" ht="105" x14ac:dyDescent="0.2">
      <c r="A680" s="14" t="s">
        <v>11</v>
      </c>
      <c r="B680" s="14" t="s">
        <v>1183</v>
      </c>
      <c r="C680" s="15" t="s">
        <v>1184</v>
      </c>
      <c r="D680" s="14" t="s">
        <v>766</v>
      </c>
      <c r="E680" s="15" t="s">
        <v>767</v>
      </c>
      <c r="F680" s="17" t="str">
        <f>HYPERLINK("http://www.efsa.europa.eu/en/efsajournal/doc/2244.pdf","2011;9(6):2244")</f>
        <v>2011;9(6):2244</v>
      </c>
      <c r="G680" s="15" t="s">
        <v>651</v>
      </c>
      <c r="H680" s="15" t="s">
        <v>739</v>
      </c>
      <c r="I680" s="15">
        <v>1147</v>
      </c>
    </row>
    <row r="681" spans="1:9" ht="90" x14ac:dyDescent="0.2">
      <c r="A681" s="14" t="s">
        <v>11</v>
      </c>
      <c r="B681" s="14" t="s">
        <v>1185</v>
      </c>
      <c r="C681" s="15" t="s">
        <v>1186</v>
      </c>
      <c r="D681" s="14" t="s">
        <v>766</v>
      </c>
      <c r="E681" s="15" t="s">
        <v>767</v>
      </c>
      <c r="F681" s="17" t="str">
        <f>HYPERLINK("http://www.efsa.europa.eu/en/efsajournal/doc/2082.pdf","2011;9(4):2082")</f>
        <v>2011;9(4):2082</v>
      </c>
      <c r="G681" s="15" t="s">
        <v>651</v>
      </c>
      <c r="H681" s="15" t="s">
        <v>739</v>
      </c>
      <c r="I681" s="15">
        <v>1179</v>
      </c>
    </row>
    <row r="682" spans="1:9" ht="60" x14ac:dyDescent="0.2">
      <c r="A682" s="14" t="s">
        <v>11</v>
      </c>
      <c r="B682" s="14" t="s">
        <v>663</v>
      </c>
      <c r="C682" s="15" t="s">
        <v>1187</v>
      </c>
      <c r="D682" s="14" t="s">
        <v>737</v>
      </c>
      <c r="E682" s="15" t="s">
        <v>89</v>
      </c>
      <c r="F682" s="17" t="str">
        <f>HYPERLINK("http://www.efsa.europa.eu/en/efsajournal/doc/2034.pdf","2011;9(4):2034")</f>
        <v>2011;9(4):2034</v>
      </c>
      <c r="G682" s="15" t="s">
        <v>651</v>
      </c>
      <c r="H682" s="15" t="s">
        <v>739</v>
      </c>
      <c r="I682" s="15">
        <v>809</v>
      </c>
    </row>
    <row r="683" spans="1:9" ht="135" x14ac:dyDescent="0.2">
      <c r="A683" s="14" t="s">
        <v>11</v>
      </c>
      <c r="B683" s="14" t="s">
        <v>884</v>
      </c>
      <c r="C683" s="15" t="s">
        <v>1188</v>
      </c>
      <c r="D683" s="14" t="s">
        <v>737</v>
      </c>
      <c r="E683" s="15" t="s">
        <v>113</v>
      </c>
      <c r="F683" s="17" t="str">
        <f>HYPERLINK("http://www.efsa.europa.eu/en/scdocs/doc/1761.pdf","2010;8(10):1761")</f>
        <v>2010;8(10):1761</v>
      </c>
      <c r="G683" s="15" t="s">
        <v>651</v>
      </c>
      <c r="H683" s="15" t="s">
        <v>739</v>
      </c>
      <c r="I683" s="15">
        <v>3096</v>
      </c>
    </row>
    <row r="684" spans="1:9" ht="90" x14ac:dyDescent="0.2">
      <c r="A684" s="14" t="s">
        <v>11</v>
      </c>
      <c r="B684" s="14" t="s">
        <v>1189</v>
      </c>
      <c r="C684" s="15" t="s">
        <v>1190</v>
      </c>
      <c r="D684" s="14" t="s">
        <v>766</v>
      </c>
      <c r="E684" s="15" t="s">
        <v>767</v>
      </c>
      <c r="F684" s="17" t="str">
        <f>HYPERLINK("http://www.efsa.europa.eu/en/scdocs/doc/1491.pdf","2010;8(2):1491")</f>
        <v>2010;8(2):1491</v>
      </c>
      <c r="G684" s="15" t="s">
        <v>651</v>
      </c>
      <c r="H684" s="15" t="s">
        <v>739</v>
      </c>
      <c r="I684" s="15">
        <v>481</v>
      </c>
    </row>
    <row r="685" spans="1:9" ht="90" x14ac:dyDescent="0.2">
      <c r="A685" s="14" t="s">
        <v>11</v>
      </c>
      <c r="B685" s="14" t="s">
        <v>983</v>
      </c>
      <c r="C685" s="15" t="s">
        <v>1191</v>
      </c>
      <c r="D685" s="14" t="s">
        <v>737</v>
      </c>
      <c r="E685" s="15" t="s">
        <v>848</v>
      </c>
      <c r="F685" s="17" t="str">
        <f>HYPERLINK("http://www.efsa.europa.eu/en/efsajournal/doc/2022.pdf","2011;9(4):2022")</f>
        <v>2011;9(4):2022</v>
      </c>
      <c r="G685" s="15" t="s">
        <v>651</v>
      </c>
      <c r="H685" s="15" t="s">
        <v>739</v>
      </c>
      <c r="I685" s="15">
        <v>758</v>
      </c>
    </row>
    <row r="686" spans="1:9" ht="60" x14ac:dyDescent="0.2">
      <c r="A686" s="14" t="s">
        <v>11</v>
      </c>
      <c r="B686" s="14" t="s">
        <v>983</v>
      </c>
      <c r="C686" s="15" t="s">
        <v>1192</v>
      </c>
      <c r="D686" s="14" t="s">
        <v>737</v>
      </c>
      <c r="E686" s="15" t="s">
        <v>738</v>
      </c>
      <c r="F686" s="17" t="str">
        <f>HYPERLINK("http://www.efsa.europa.eu/en/efsajournal/doc/2022.pdf","2011;9(4):2022")</f>
        <v>2011;9(4):2022</v>
      </c>
      <c r="G686" s="15" t="s">
        <v>651</v>
      </c>
      <c r="H686" s="15" t="s">
        <v>739</v>
      </c>
      <c r="I686" s="15">
        <v>759</v>
      </c>
    </row>
    <row r="687" spans="1:9" ht="60" x14ac:dyDescent="0.2">
      <c r="A687" s="14" t="s">
        <v>11</v>
      </c>
      <c r="B687" s="14" t="s">
        <v>983</v>
      </c>
      <c r="C687" s="15" t="s">
        <v>1192</v>
      </c>
      <c r="D687" s="14" t="s">
        <v>737</v>
      </c>
      <c r="E687" s="15" t="s">
        <v>1193</v>
      </c>
      <c r="F687" s="17" t="str">
        <f>HYPERLINK("http://www.efsa.europa.eu/en/efsajournal/doc/2022.pdf","2011;9(4):2022")</f>
        <v>2011;9(4):2022</v>
      </c>
      <c r="G687" s="15" t="s">
        <v>651</v>
      </c>
      <c r="H687" s="15" t="s">
        <v>739</v>
      </c>
      <c r="I687" s="15">
        <v>759</v>
      </c>
    </row>
    <row r="688" spans="1:9" ht="75" x14ac:dyDescent="0.2">
      <c r="A688" s="14" t="s">
        <v>11</v>
      </c>
      <c r="B688" s="14" t="s">
        <v>983</v>
      </c>
      <c r="C688" s="15" t="s">
        <v>1192</v>
      </c>
      <c r="D688" s="14" t="s">
        <v>749</v>
      </c>
      <c r="E688" s="15" t="s">
        <v>1194</v>
      </c>
      <c r="F688" s="17" t="str">
        <f>HYPERLINK("http://www.efsa.europa.eu/en/efsajournal/doc/2022.pdf","2011;9(4):2022")</f>
        <v>2011;9(4):2022</v>
      </c>
      <c r="G688" s="15" t="s">
        <v>651</v>
      </c>
      <c r="H688" s="15" t="s">
        <v>739</v>
      </c>
      <c r="I688" s="15">
        <v>759</v>
      </c>
    </row>
    <row r="689" spans="1:9" ht="90" x14ac:dyDescent="0.2">
      <c r="A689" s="14" t="s">
        <v>11</v>
      </c>
      <c r="B689" s="14" t="s">
        <v>1195</v>
      </c>
      <c r="C689" s="15" t="s">
        <v>1196</v>
      </c>
      <c r="D689" s="14" t="s">
        <v>766</v>
      </c>
      <c r="E689" s="15" t="s">
        <v>767</v>
      </c>
      <c r="F689" s="17" t="str">
        <f>HYPERLINK("http://www.efsa.europa.eu/en/scdocs/doc/1810.pdf","2010;8(10):1810")</f>
        <v>2010;8(10):1810</v>
      </c>
      <c r="G689" s="15" t="s">
        <v>651</v>
      </c>
      <c r="H689" s="15" t="s">
        <v>739</v>
      </c>
      <c r="I689" s="15">
        <v>1246</v>
      </c>
    </row>
    <row r="690" spans="1:9" ht="60" x14ac:dyDescent="0.2">
      <c r="A690" s="14" t="s">
        <v>11</v>
      </c>
      <c r="B690" s="14" t="s">
        <v>391</v>
      </c>
      <c r="C690" s="15" t="s">
        <v>1197</v>
      </c>
      <c r="D690" s="14" t="s">
        <v>737</v>
      </c>
      <c r="E690" s="15" t="s">
        <v>815</v>
      </c>
      <c r="F690" s="17" t="str">
        <f>HYPERLINK("http://www.efsa.europa.eu/en/scdocs/doc/1811.pdf","2010;8(10):1811")</f>
        <v>2010;8(10):1811</v>
      </c>
      <c r="G690" s="15" t="s">
        <v>651</v>
      </c>
      <c r="H690" s="15" t="s">
        <v>739</v>
      </c>
      <c r="I690" s="15">
        <v>414</v>
      </c>
    </row>
    <row r="691" spans="1:9" ht="60" x14ac:dyDescent="0.2">
      <c r="A691" s="14" t="s">
        <v>11</v>
      </c>
      <c r="B691" s="14" t="s">
        <v>391</v>
      </c>
      <c r="C691" s="15" t="s">
        <v>1197</v>
      </c>
      <c r="D691" s="14" t="s">
        <v>737</v>
      </c>
      <c r="E691" s="15" t="s">
        <v>816</v>
      </c>
      <c r="F691" s="17" t="str">
        <f>HYPERLINK("http://www.efsa.europa.eu/en/scdocs/doc/1811.pdf","2010;8(10):1811")</f>
        <v>2010;8(10):1811</v>
      </c>
      <c r="G691" s="15" t="s">
        <v>651</v>
      </c>
      <c r="H691" s="15" t="s">
        <v>739</v>
      </c>
      <c r="I691" s="15">
        <v>414</v>
      </c>
    </row>
    <row r="692" spans="1:9" ht="135" x14ac:dyDescent="0.2">
      <c r="A692" s="14" t="s">
        <v>11</v>
      </c>
      <c r="B692" s="14" t="s">
        <v>1198</v>
      </c>
      <c r="C692" s="15" t="s">
        <v>1199</v>
      </c>
      <c r="D692" s="14" t="s">
        <v>737</v>
      </c>
      <c r="E692" s="15" t="s">
        <v>1200</v>
      </c>
      <c r="F692" s="17" t="str">
        <f>HYPERLINK("http://www.efsa.europa.eu/en/efsajournal/doc/2023.pdf","2011;9(4):2023")</f>
        <v>2011;9(4):2023</v>
      </c>
      <c r="G692" s="15" t="s">
        <v>651</v>
      </c>
      <c r="H692" s="15" t="s">
        <v>739</v>
      </c>
      <c r="I692" s="15">
        <v>774</v>
      </c>
    </row>
    <row r="693" spans="1:9" ht="105" x14ac:dyDescent="0.2">
      <c r="A693" s="14" t="s">
        <v>11</v>
      </c>
      <c r="B693" s="14" t="s">
        <v>1198</v>
      </c>
      <c r="C693" s="15" t="s">
        <v>1201</v>
      </c>
      <c r="D693" s="14" t="s">
        <v>737</v>
      </c>
      <c r="E693" s="15" t="s">
        <v>738</v>
      </c>
      <c r="F693" s="17" t="str">
        <f>HYPERLINK("http://www.efsa.europa.eu/en/efsajournal/doc/2023.pdf","2011;9(4):2023")</f>
        <v>2011;9(4):2023</v>
      </c>
      <c r="G693" s="15" t="s">
        <v>651</v>
      </c>
      <c r="H693" s="15" t="s">
        <v>739</v>
      </c>
      <c r="I693" s="15">
        <v>775</v>
      </c>
    </row>
    <row r="694" spans="1:9" ht="105" x14ac:dyDescent="0.2">
      <c r="A694" s="14" t="s">
        <v>11</v>
      </c>
      <c r="B694" s="14" t="s">
        <v>1198</v>
      </c>
      <c r="C694" s="15" t="s">
        <v>1201</v>
      </c>
      <c r="D694" s="14" t="s">
        <v>737</v>
      </c>
      <c r="E694" s="15" t="s">
        <v>1193</v>
      </c>
      <c r="F694" s="17" t="str">
        <f>HYPERLINK("http://www.efsa.europa.eu/en/efsajournal/doc/2023.pdf","2011;9(4):2023")</f>
        <v>2011;9(4):2023</v>
      </c>
      <c r="G694" s="15" t="s">
        <v>651</v>
      </c>
      <c r="H694" s="15" t="s">
        <v>739</v>
      </c>
      <c r="I694" s="15">
        <v>775</v>
      </c>
    </row>
    <row r="695" spans="1:9" ht="105" x14ac:dyDescent="0.2">
      <c r="A695" s="14" t="s">
        <v>11</v>
      </c>
      <c r="B695" s="14" t="s">
        <v>1198</v>
      </c>
      <c r="C695" s="15" t="s">
        <v>1201</v>
      </c>
      <c r="D695" s="14" t="s">
        <v>749</v>
      </c>
      <c r="E695" s="15" t="s">
        <v>1202</v>
      </c>
      <c r="F695" s="17" t="str">
        <f>HYPERLINK("http://www.efsa.europa.eu/en/efsajournal/doc/2023.pdf","2011;9(4):2023")</f>
        <v>2011;9(4):2023</v>
      </c>
      <c r="G695" s="15" t="s">
        <v>651</v>
      </c>
      <c r="H695" s="15" t="s">
        <v>739</v>
      </c>
      <c r="I695" s="15">
        <v>775</v>
      </c>
    </row>
    <row r="696" spans="1:9" ht="90" x14ac:dyDescent="0.2">
      <c r="A696" s="14" t="s">
        <v>11</v>
      </c>
      <c r="B696" s="14" t="s">
        <v>1198</v>
      </c>
      <c r="C696" s="15" t="s">
        <v>1203</v>
      </c>
      <c r="D696" s="14" t="s">
        <v>737</v>
      </c>
      <c r="E696" s="15" t="s">
        <v>1204</v>
      </c>
      <c r="F696" s="17" t="str">
        <f>HYPERLINK("http://www.efsa.europa.eu/en/efsajournal/doc/2023.pdf","2011;9(4):2023")</f>
        <v>2011;9(4):2023</v>
      </c>
      <c r="G696" s="15" t="s">
        <v>651</v>
      </c>
      <c r="H696" s="15" t="s">
        <v>739</v>
      </c>
      <c r="I696" s="15">
        <v>776</v>
      </c>
    </row>
    <row r="697" spans="1:9" ht="75" x14ac:dyDescent="0.2">
      <c r="A697" s="14" t="s">
        <v>11</v>
      </c>
      <c r="B697" s="14" t="s">
        <v>1205</v>
      </c>
      <c r="C697" s="15" t="s">
        <v>1206</v>
      </c>
      <c r="D697" s="14" t="s">
        <v>737</v>
      </c>
      <c r="E697" s="15" t="s">
        <v>162</v>
      </c>
      <c r="F697" s="17" t="str">
        <f>HYPERLINK("http://www.efsa.europa.eu/en/scdocs/doc/1752.pdf","2010;8(10):1752")</f>
        <v>2010;8(10):1752</v>
      </c>
      <c r="G697" s="15" t="s">
        <v>651</v>
      </c>
      <c r="H697" s="15" t="s">
        <v>739</v>
      </c>
      <c r="I697" s="15">
        <v>1211</v>
      </c>
    </row>
    <row r="698" spans="1:9" ht="90" x14ac:dyDescent="0.2">
      <c r="A698" s="14" t="s">
        <v>11</v>
      </c>
      <c r="B698" s="14" t="s">
        <v>915</v>
      </c>
      <c r="C698" s="15" t="s">
        <v>1207</v>
      </c>
      <c r="D698" s="14" t="s">
        <v>737</v>
      </c>
      <c r="E698" s="15" t="s">
        <v>917</v>
      </c>
      <c r="F698" s="17" t="str">
        <f>HYPERLINK("http://www.efsa.europa.eu/en/efsajournal/doc/2238.pdf","2011;9(6):2238")</f>
        <v>2011;9(6):2238</v>
      </c>
      <c r="G698" s="15" t="s">
        <v>651</v>
      </c>
      <c r="H698" s="15" t="s">
        <v>739</v>
      </c>
      <c r="I698" s="15">
        <v>1598</v>
      </c>
    </row>
    <row r="699" spans="1:9" ht="90" x14ac:dyDescent="0.2">
      <c r="A699" s="14" t="s">
        <v>11</v>
      </c>
      <c r="B699" s="14" t="s">
        <v>1208</v>
      </c>
      <c r="C699" s="15" t="s">
        <v>1209</v>
      </c>
      <c r="D699" s="14" t="s">
        <v>745</v>
      </c>
      <c r="E699" s="15" t="s">
        <v>1210</v>
      </c>
      <c r="F699" s="17" t="str">
        <f>HYPERLINK("http://www.efsa.europa.eu/en/efsajournal/doc/2220.pdf","2011;9(6):2220")</f>
        <v>2011;9(6):2220</v>
      </c>
      <c r="G699" s="15" t="s">
        <v>651</v>
      </c>
      <c r="H699" s="15" t="s">
        <v>739</v>
      </c>
      <c r="I699" s="15">
        <v>622</v>
      </c>
    </row>
    <row r="700" spans="1:9" ht="60" x14ac:dyDescent="0.2">
      <c r="A700" s="14" t="s">
        <v>11</v>
      </c>
      <c r="B700" s="14" t="s">
        <v>915</v>
      </c>
      <c r="C700" s="15" t="s">
        <v>1211</v>
      </c>
      <c r="D700" s="14" t="s">
        <v>737</v>
      </c>
      <c r="E700" s="15" t="s">
        <v>1212</v>
      </c>
      <c r="F700" s="17" t="str">
        <f>HYPERLINK("http://www.efsa.europa.eu/en/efsajournal/doc/2238.pdf","2011;9(6):2238")</f>
        <v>2011;9(6):2238</v>
      </c>
      <c r="G700" s="15" t="s">
        <v>651</v>
      </c>
      <c r="H700" s="15" t="s">
        <v>739</v>
      </c>
      <c r="I700" s="15">
        <v>1599</v>
      </c>
    </row>
    <row r="701" spans="1:9" ht="60" x14ac:dyDescent="0.2">
      <c r="A701" s="14" t="s">
        <v>11</v>
      </c>
      <c r="B701" s="14" t="s">
        <v>1213</v>
      </c>
      <c r="C701" s="15" t="s">
        <v>1214</v>
      </c>
      <c r="D701" s="14" t="s">
        <v>737</v>
      </c>
      <c r="E701" s="15" t="s">
        <v>201</v>
      </c>
      <c r="F701" s="17" t="str">
        <f>HYPERLINK("http://www.efsa.europa.eu/en/efsajournal/doc/2233.pdf","2011;9(6):2233")</f>
        <v>2011;9(6):2233</v>
      </c>
      <c r="G701" s="15" t="s">
        <v>651</v>
      </c>
      <c r="H701" s="15" t="s">
        <v>739</v>
      </c>
      <c r="I701" s="15">
        <v>3018</v>
      </c>
    </row>
    <row r="702" spans="1:9" ht="120" x14ac:dyDescent="0.2">
      <c r="A702" s="14" t="s">
        <v>11</v>
      </c>
      <c r="B702" s="14" t="s">
        <v>783</v>
      </c>
      <c r="C702" s="15" t="s">
        <v>1215</v>
      </c>
      <c r="D702" s="14" t="s">
        <v>766</v>
      </c>
      <c r="E702" s="15" t="s">
        <v>767</v>
      </c>
      <c r="F702" s="17" t="str">
        <f>HYPERLINK("http://www.efsa.europa.eu/en/efsajournal/doc/1247.pdf","2009;7(9):1247")</f>
        <v>2009;7(9):1247</v>
      </c>
      <c r="G702" s="15" t="s">
        <v>651</v>
      </c>
      <c r="H702" s="15" t="s">
        <v>739</v>
      </c>
      <c r="I702" s="15">
        <v>944</v>
      </c>
    </row>
    <row r="703" spans="1:9" x14ac:dyDescent="0.2">
      <c r="A703" s="30" t="s">
        <v>11</v>
      </c>
      <c r="B703" s="30" t="s">
        <v>1216</v>
      </c>
      <c r="C703" s="29" t="s">
        <v>1217</v>
      </c>
      <c r="D703" s="30" t="s">
        <v>745</v>
      </c>
      <c r="E703" s="29" t="s">
        <v>1218</v>
      </c>
      <c r="F703" s="17" t="str">
        <f>HYPERLINK("http://www.efsa.europa.eu/en/efsajournal/doc/1470.pdf","2010;8(2):1470")</f>
        <v>2010;8(2):1470</v>
      </c>
      <c r="G703" s="31" t="s">
        <v>651</v>
      </c>
      <c r="H703" s="29" t="s">
        <v>739</v>
      </c>
      <c r="I703" s="29">
        <v>2942</v>
      </c>
    </row>
    <row r="704" spans="1:9" x14ac:dyDescent="0.2">
      <c r="A704" s="30"/>
      <c r="B704" s="30"/>
      <c r="C704" s="29"/>
      <c r="D704" s="30"/>
      <c r="E704" s="29"/>
      <c r="F704" s="17" t="str">
        <f>HYPERLINK("http://www.efsa.europa.eu/en/efsajournal/doc/2849.pdf ","2012;10(8):2849")</f>
        <v>2012;10(8):2849</v>
      </c>
      <c r="G704" s="31"/>
      <c r="H704" s="29"/>
      <c r="I704" s="29"/>
    </row>
    <row r="705" spans="1:9" ht="90" x14ac:dyDescent="0.2">
      <c r="A705" s="14" t="s">
        <v>11</v>
      </c>
      <c r="B705" s="14" t="s">
        <v>1219</v>
      </c>
      <c r="C705" s="15" t="s">
        <v>1220</v>
      </c>
      <c r="D705" s="14" t="s">
        <v>766</v>
      </c>
      <c r="E705" s="15" t="s">
        <v>767</v>
      </c>
      <c r="F705" s="17" t="str">
        <f>HYPERLINK("http://www.efsa.europa.eu/en/efsajournal/doc/1247.pdf","2009;7(9):1247")</f>
        <v>2009;7(9):1247</v>
      </c>
      <c r="G705" s="15" t="s">
        <v>651</v>
      </c>
      <c r="H705" s="15" t="s">
        <v>739</v>
      </c>
      <c r="I705" s="15">
        <v>1097</v>
      </c>
    </row>
    <row r="706" spans="1:9" ht="90" x14ac:dyDescent="0.2">
      <c r="A706" s="14" t="s">
        <v>11</v>
      </c>
      <c r="B706" s="14" t="s">
        <v>1221</v>
      </c>
      <c r="C706" s="15" t="s">
        <v>1222</v>
      </c>
      <c r="D706" s="14" t="s">
        <v>766</v>
      </c>
      <c r="E706" s="15" t="s">
        <v>767</v>
      </c>
      <c r="F706" s="17" t="str">
        <f>HYPERLINK("http://www.efsa.europa.eu/en/efsajournal/doc/2244.pdf","2011;9(6):2244")</f>
        <v>2011;9(6):2244</v>
      </c>
      <c r="G706" s="15" t="s">
        <v>651</v>
      </c>
      <c r="H706" s="15" t="s">
        <v>739</v>
      </c>
      <c r="I706" s="15">
        <v>772</v>
      </c>
    </row>
    <row r="707" spans="1:9" ht="75" x14ac:dyDescent="0.2">
      <c r="A707" s="14" t="s">
        <v>11</v>
      </c>
      <c r="B707" s="14" t="s">
        <v>1223</v>
      </c>
      <c r="C707" s="15" t="s">
        <v>1224</v>
      </c>
      <c r="D707" s="14" t="s">
        <v>737</v>
      </c>
      <c r="E707" s="15" t="s">
        <v>108</v>
      </c>
      <c r="F707" s="17" t="str">
        <f>HYPERLINK("http://www.efsa.europa.eu/en/efsajournal/doc/2229.pdf","2011;9(6):2229")</f>
        <v>2011;9(6):2229</v>
      </c>
      <c r="G707" s="15" t="s">
        <v>651</v>
      </c>
      <c r="H707" s="15" t="s">
        <v>739</v>
      </c>
      <c r="I707" s="15">
        <v>1221</v>
      </c>
    </row>
    <row r="708" spans="1:9" ht="60" x14ac:dyDescent="0.2">
      <c r="A708" s="14" t="s">
        <v>11</v>
      </c>
      <c r="B708" s="14" t="s">
        <v>1223</v>
      </c>
      <c r="C708" s="15" t="s">
        <v>1225</v>
      </c>
      <c r="D708" s="14" t="s">
        <v>737</v>
      </c>
      <c r="E708" s="15" t="s">
        <v>815</v>
      </c>
      <c r="F708" s="17" t="str">
        <f>HYPERLINK("http://www.efsa.europa.eu/en/efsajournal/doc/2229.pdf","2011;9(6):2229")</f>
        <v>2011;9(6):2229</v>
      </c>
      <c r="G708" s="15" t="s">
        <v>651</v>
      </c>
      <c r="H708" s="15" t="s">
        <v>739</v>
      </c>
      <c r="I708" s="15">
        <v>1136</v>
      </c>
    </row>
    <row r="709" spans="1:9" ht="120" x14ac:dyDescent="0.2">
      <c r="A709" s="14" t="s">
        <v>11</v>
      </c>
      <c r="B709" s="14" t="s">
        <v>1226</v>
      </c>
      <c r="C709" s="15" t="s">
        <v>1227</v>
      </c>
      <c r="D709" s="14" t="s">
        <v>766</v>
      </c>
      <c r="E709" s="15" t="s">
        <v>767</v>
      </c>
      <c r="F709" s="17" t="str">
        <f>HYPERLINK("http://www.efsa.europa.eu/en/efsajournal/doc/1470.pdf","2010;8(2):1470")</f>
        <v>2010;8(2):1470</v>
      </c>
      <c r="G709" s="15" t="s">
        <v>651</v>
      </c>
      <c r="H709" s="15" t="s">
        <v>739</v>
      </c>
      <c r="I709" s="15">
        <v>4227</v>
      </c>
    </row>
    <row r="710" spans="1:9" ht="90" x14ac:dyDescent="0.2">
      <c r="A710" s="14" t="s">
        <v>11</v>
      </c>
      <c r="B710" s="14" t="s">
        <v>1228</v>
      </c>
      <c r="C710" s="15" t="s">
        <v>1229</v>
      </c>
      <c r="D710" s="14" t="s">
        <v>766</v>
      </c>
      <c r="E710" s="15" t="s">
        <v>767</v>
      </c>
      <c r="F710" s="17" t="str">
        <f>HYPERLINK("http://www.efsa.europa.eu/en/efsajournal/doc/2244.pdf","2011;9(6):2244")</f>
        <v>2011;9(6):2244</v>
      </c>
      <c r="G710" s="15" t="s">
        <v>651</v>
      </c>
      <c r="H710" s="15" t="s">
        <v>739</v>
      </c>
      <c r="I710" s="15">
        <v>768</v>
      </c>
    </row>
    <row r="711" spans="1:9" ht="135" x14ac:dyDescent="0.2">
      <c r="A711" s="14" t="s">
        <v>11</v>
      </c>
      <c r="B711" s="14" t="s">
        <v>1230</v>
      </c>
      <c r="C711" s="15" t="s">
        <v>1231</v>
      </c>
      <c r="D711" s="14" t="s">
        <v>766</v>
      </c>
      <c r="E711" s="15" t="s">
        <v>767</v>
      </c>
      <c r="F711" s="17" t="str">
        <f>HYPERLINK("http://www.efsa.europa.eu/en/efsajournal/doc/2244.pdf","2011;9(6):2244")</f>
        <v>2011;9(6):2244</v>
      </c>
      <c r="G711" s="15" t="s">
        <v>651</v>
      </c>
      <c r="H711" s="15" t="s">
        <v>739</v>
      </c>
      <c r="I711" s="15">
        <v>766</v>
      </c>
    </row>
    <row r="712" spans="1:9" ht="105" x14ac:dyDescent="0.2">
      <c r="A712" s="14" t="s">
        <v>11</v>
      </c>
      <c r="B712" s="14" t="s">
        <v>1232</v>
      </c>
      <c r="C712" s="15" t="s">
        <v>1233</v>
      </c>
      <c r="D712" s="14" t="s">
        <v>749</v>
      </c>
      <c r="E712" s="15" t="s">
        <v>1234</v>
      </c>
      <c r="F712" s="17" t="str">
        <f>HYPERLINK("http://www.efsa.europa.eu/en/scdocs/doc/1796.pdf","2010;8(10):1796")</f>
        <v>2010;8(10):1796</v>
      </c>
      <c r="G712" s="15" t="s">
        <v>651</v>
      </c>
      <c r="H712" s="15" t="s">
        <v>739</v>
      </c>
      <c r="I712" s="15">
        <v>2914</v>
      </c>
    </row>
    <row r="713" spans="1:9" ht="135" x14ac:dyDescent="0.2">
      <c r="A713" s="14" t="s">
        <v>11</v>
      </c>
      <c r="B713" s="14" t="s">
        <v>1005</v>
      </c>
      <c r="C713" s="15" t="s">
        <v>1235</v>
      </c>
      <c r="D713" s="14" t="s">
        <v>737</v>
      </c>
      <c r="E713" s="15" t="s">
        <v>848</v>
      </c>
      <c r="F713" s="17" t="str">
        <f>HYPERLINK("http://www.efsa.europa.eu/en/efsajournal/doc/2256.pdf","2011;9(6):2256")</f>
        <v>2011;9(6):2256</v>
      </c>
      <c r="G713" s="15" t="s">
        <v>651</v>
      </c>
      <c r="H713" s="15" t="s">
        <v>739</v>
      </c>
      <c r="I713" s="15">
        <v>785</v>
      </c>
    </row>
    <row r="714" spans="1:9" ht="60" x14ac:dyDescent="0.2">
      <c r="A714" s="14" t="s">
        <v>11</v>
      </c>
      <c r="B714" s="14" t="s">
        <v>1054</v>
      </c>
      <c r="C714" s="15" t="s">
        <v>1236</v>
      </c>
      <c r="D714" s="14" t="s">
        <v>737</v>
      </c>
      <c r="E714" s="15" t="s">
        <v>1237</v>
      </c>
      <c r="F714" s="17" t="str">
        <f>HYPERLINK("http://www.efsa.europa.eu/en/scdocs/doc/1238.pdf","2009;7(9):1238")</f>
        <v>2009;7(9):1238</v>
      </c>
      <c r="G714" s="15" t="s">
        <v>651</v>
      </c>
      <c r="H714" s="15" t="s">
        <v>739</v>
      </c>
      <c r="I714" s="15">
        <v>937</v>
      </c>
    </row>
    <row r="715" spans="1:9" ht="60" x14ac:dyDescent="0.2">
      <c r="A715" s="14" t="s">
        <v>11</v>
      </c>
      <c r="B715" s="14" t="s">
        <v>1054</v>
      </c>
      <c r="C715" s="15" t="s">
        <v>1236</v>
      </c>
      <c r="D715" s="14" t="s">
        <v>737</v>
      </c>
      <c r="E715" s="15" t="s">
        <v>1238</v>
      </c>
      <c r="F715" s="17" t="str">
        <f>HYPERLINK("http://www.efsa.europa.eu/en/scdocs/doc/1238.pdf","2009;7(9):1238")</f>
        <v>2009;7(9):1238</v>
      </c>
      <c r="G715" s="15" t="s">
        <v>651</v>
      </c>
      <c r="H715" s="15" t="s">
        <v>739</v>
      </c>
      <c r="I715" s="15">
        <v>937</v>
      </c>
    </row>
    <row r="716" spans="1:9" ht="90" x14ac:dyDescent="0.2">
      <c r="A716" s="14" t="s">
        <v>11</v>
      </c>
      <c r="B716" s="14" t="s">
        <v>1230</v>
      </c>
      <c r="C716" s="15" t="s">
        <v>1239</v>
      </c>
      <c r="D716" s="14" t="s">
        <v>766</v>
      </c>
      <c r="E716" s="15" t="s">
        <v>767</v>
      </c>
      <c r="F716" s="17" t="str">
        <f>HYPERLINK("http://www.efsa.europa.eu/en/efsajournal/doc/2244.pdf","2011;9(6):2244")</f>
        <v>2011;9(6):2244</v>
      </c>
      <c r="G716" s="15" t="s">
        <v>651</v>
      </c>
      <c r="H716" s="15" t="s">
        <v>739</v>
      </c>
      <c r="I716" s="15">
        <v>769</v>
      </c>
    </row>
    <row r="717" spans="1:9" ht="105" x14ac:dyDescent="0.2">
      <c r="A717" s="14" t="s">
        <v>11</v>
      </c>
      <c r="B717" s="14" t="s">
        <v>1240</v>
      </c>
      <c r="C717" s="15" t="s">
        <v>1241</v>
      </c>
      <c r="D717" s="14" t="s">
        <v>766</v>
      </c>
      <c r="E717" s="15" t="s">
        <v>767</v>
      </c>
      <c r="F717" s="17" t="str">
        <f>HYPERLINK("http://www.efsa.europa.eu/en/efsajournal/doc/2082.pdf","2011;9(4):2082")</f>
        <v>2011;9(4):2082</v>
      </c>
      <c r="G717" s="15" t="s">
        <v>651</v>
      </c>
      <c r="H717" s="15" t="s">
        <v>739</v>
      </c>
      <c r="I717" s="15">
        <v>1132</v>
      </c>
    </row>
    <row r="718" spans="1:9" ht="90" x14ac:dyDescent="0.2">
      <c r="A718" s="14" t="s">
        <v>11</v>
      </c>
      <c r="B718" s="14" t="s">
        <v>1240</v>
      </c>
      <c r="C718" s="15" t="s">
        <v>1242</v>
      </c>
      <c r="D718" s="14" t="s">
        <v>766</v>
      </c>
      <c r="E718" s="15" t="s">
        <v>767</v>
      </c>
      <c r="F718" s="17" t="str">
        <f>HYPERLINK("http://www.efsa.europa.eu/en/efsajournal/doc/2082.pdf","2011;9(4):2082")</f>
        <v>2011;9(4):2082</v>
      </c>
      <c r="G718" s="15" t="s">
        <v>651</v>
      </c>
      <c r="H718" s="15" t="s">
        <v>739</v>
      </c>
      <c r="I718" s="15">
        <v>1133</v>
      </c>
    </row>
    <row r="719" spans="1:9" ht="60" x14ac:dyDescent="0.2">
      <c r="A719" s="14" t="s">
        <v>11</v>
      </c>
      <c r="B719" s="14" t="s">
        <v>1243</v>
      </c>
      <c r="C719" s="15" t="s">
        <v>1244</v>
      </c>
      <c r="D719" s="14" t="s">
        <v>737</v>
      </c>
      <c r="E719" s="15" t="s">
        <v>162</v>
      </c>
      <c r="F719" s="17" t="str">
        <f>HYPERLINK("http://www.efsa.europa.eu/en/efsajournal/doc/2264.pdf","2011;9(7):2264")</f>
        <v>2011;9(7):2264</v>
      </c>
      <c r="G719" s="15" t="s">
        <v>651</v>
      </c>
      <c r="H719" s="15" t="s">
        <v>739</v>
      </c>
      <c r="I719" s="15">
        <v>1286</v>
      </c>
    </row>
    <row r="720" spans="1:9" ht="165" x14ac:dyDescent="0.2">
      <c r="A720" s="14" t="s">
        <v>11</v>
      </c>
      <c r="B720" s="14" t="s">
        <v>1245</v>
      </c>
      <c r="C720" s="15" t="s">
        <v>1246</v>
      </c>
      <c r="D720" s="14" t="s">
        <v>737</v>
      </c>
      <c r="E720" s="15" t="s">
        <v>162</v>
      </c>
      <c r="F720" s="17" t="str">
        <f>HYPERLINK("http://www.efsa.europa.eu/en/scdocs/doc/1752.pdf","2010;8(10):1752")</f>
        <v>2010;8(10):1752</v>
      </c>
      <c r="G720" s="15" t="s">
        <v>651</v>
      </c>
      <c r="H720" s="15" t="s">
        <v>739</v>
      </c>
      <c r="I720" s="15">
        <v>1216</v>
      </c>
    </row>
    <row r="721" spans="1:9" ht="90" x14ac:dyDescent="0.2">
      <c r="A721" s="14" t="s">
        <v>11</v>
      </c>
      <c r="B721" s="14" t="s">
        <v>1247</v>
      </c>
      <c r="C721" s="15" t="s">
        <v>1248</v>
      </c>
      <c r="D721" s="14" t="s">
        <v>766</v>
      </c>
      <c r="E721" s="15" t="s">
        <v>767</v>
      </c>
      <c r="F721" s="17" t="str">
        <f>HYPERLINK("http://www.efsa.europa.eu/en/scdocs/doc/1735.pdf","2010;8(10):1735")</f>
        <v>2010;8(10):1735</v>
      </c>
      <c r="G721" s="15" t="s">
        <v>651</v>
      </c>
      <c r="H721" s="15" t="s">
        <v>739</v>
      </c>
      <c r="I721" s="15">
        <v>803</v>
      </c>
    </row>
    <row r="722" spans="1:9" ht="60" x14ac:dyDescent="0.2">
      <c r="A722" s="14" t="s">
        <v>11</v>
      </c>
      <c r="B722" s="14" t="s">
        <v>1249</v>
      </c>
      <c r="C722" s="15" t="s">
        <v>1250</v>
      </c>
      <c r="D722" s="14" t="s">
        <v>737</v>
      </c>
      <c r="E722" s="15" t="s">
        <v>89</v>
      </c>
      <c r="F722" s="17" t="str">
        <f>HYPERLINK("http://www.efsa.europa.eu/en/efsajournal/doc/2059.pdf","2011;9(4):2059")</f>
        <v>2011;9(4):2059</v>
      </c>
      <c r="G722" s="15" t="s">
        <v>651</v>
      </c>
      <c r="H722" s="15" t="s">
        <v>739</v>
      </c>
      <c r="I722" s="15">
        <v>4453</v>
      </c>
    </row>
    <row r="723" spans="1:9" ht="60" x14ac:dyDescent="0.2">
      <c r="A723" s="14" t="s">
        <v>11</v>
      </c>
      <c r="B723" s="14" t="s">
        <v>1251</v>
      </c>
      <c r="C723" s="15" t="s">
        <v>1252</v>
      </c>
      <c r="D723" s="14" t="s">
        <v>737</v>
      </c>
      <c r="E723" s="15" t="s">
        <v>1253</v>
      </c>
      <c r="F723" s="17" t="str">
        <f>HYPERLINK("http://www.efsa.europa.eu/en/efsajournal/doc/2059.pdf","2011;9(4):2059")</f>
        <v>2011;9(4):2059</v>
      </c>
      <c r="G723" s="15" t="s">
        <v>651</v>
      </c>
      <c r="H723" s="15" t="s">
        <v>739</v>
      </c>
      <c r="I723" s="15">
        <v>639</v>
      </c>
    </row>
    <row r="724" spans="1:9" ht="409.5" x14ac:dyDescent="0.2">
      <c r="A724" s="14" t="s">
        <v>11</v>
      </c>
      <c r="B724" s="14" t="s">
        <v>1254</v>
      </c>
      <c r="C724" s="15" t="s">
        <v>1255</v>
      </c>
      <c r="D724" s="14" t="s">
        <v>766</v>
      </c>
      <c r="E724" s="15" t="s">
        <v>767</v>
      </c>
      <c r="F724" s="17" t="str">
        <f>HYPERLINK("http://www.efsa.europa.eu/en/efsajournal/doc/2244.pdf","2011;9(6):2244")</f>
        <v>2011;9(6):2244</v>
      </c>
      <c r="G724" s="15" t="s">
        <v>651</v>
      </c>
      <c r="H724" s="15" t="s">
        <v>739</v>
      </c>
      <c r="I724" s="15">
        <v>470</v>
      </c>
    </row>
    <row r="725" spans="1:9" ht="285" x14ac:dyDescent="0.2">
      <c r="A725" s="14" t="s">
        <v>11</v>
      </c>
      <c r="B725" s="14" t="s">
        <v>1256</v>
      </c>
      <c r="C725" s="15" t="s">
        <v>1257</v>
      </c>
      <c r="D725" s="14" t="s">
        <v>766</v>
      </c>
      <c r="E725" s="15" t="s">
        <v>767</v>
      </c>
      <c r="F725" s="17" t="str">
        <f>HYPERLINK("http://www.efsa.europa.eu/en/efsajournal/doc/2243.pdf","2011;9(6):2243")</f>
        <v>2011;9(6):2243</v>
      </c>
      <c r="G725" s="15" t="s">
        <v>651</v>
      </c>
      <c r="H725" s="15" t="s">
        <v>739</v>
      </c>
      <c r="I725" s="15">
        <v>1191</v>
      </c>
    </row>
    <row r="726" spans="1:9" ht="120" x14ac:dyDescent="0.2">
      <c r="A726" s="14" t="s">
        <v>11</v>
      </c>
      <c r="B726" s="14" t="s">
        <v>1258</v>
      </c>
      <c r="C726" s="15" t="s">
        <v>1259</v>
      </c>
      <c r="D726" s="14" t="s">
        <v>766</v>
      </c>
      <c r="E726" s="15" t="s">
        <v>767</v>
      </c>
      <c r="F726" s="17" t="str">
        <f>HYPERLINK("http://www.efsa.europa.eu/en/efsajournal/doc/2244.pdf","2011;9(6):2244")</f>
        <v>2011;9(6):2244</v>
      </c>
      <c r="G726" s="15" t="s">
        <v>651</v>
      </c>
      <c r="H726" s="15" t="s">
        <v>739</v>
      </c>
      <c r="I726" s="15">
        <v>848</v>
      </c>
    </row>
    <row r="727" spans="1:9" ht="180" x14ac:dyDescent="0.2">
      <c r="A727" s="14" t="s">
        <v>11</v>
      </c>
      <c r="B727" s="14" t="s">
        <v>1260</v>
      </c>
      <c r="C727" s="15" t="s">
        <v>1261</v>
      </c>
      <c r="D727" s="14" t="s">
        <v>737</v>
      </c>
      <c r="E727" s="15" t="s">
        <v>89</v>
      </c>
      <c r="F727" s="17" t="str">
        <f>HYPERLINK("http://www.efsa.europa.eu/en/efsajournal/doc/2064.pdf","2011;9(4):2064")</f>
        <v>2011;9(4):2064</v>
      </c>
      <c r="G727" s="15" t="s">
        <v>651</v>
      </c>
      <c r="H727" s="15" t="s">
        <v>739</v>
      </c>
      <c r="I727" s="15">
        <v>3086</v>
      </c>
    </row>
    <row r="728" spans="1:9" ht="75" x14ac:dyDescent="0.2">
      <c r="A728" s="14" t="s">
        <v>11</v>
      </c>
      <c r="B728" s="14" t="s">
        <v>1262</v>
      </c>
      <c r="C728" s="15" t="s">
        <v>1263</v>
      </c>
      <c r="D728" s="14" t="s">
        <v>737</v>
      </c>
      <c r="E728" s="15" t="s">
        <v>243</v>
      </c>
      <c r="F728" s="17" t="str">
        <f>HYPERLINK("http://www.efsa.europa.eu/en/efsajournal/doc/2247.pdf","2011;9(6):2247")</f>
        <v>2011;9(6):2247</v>
      </c>
      <c r="G728" s="15" t="s">
        <v>651</v>
      </c>
      <c r="H728" s="15" t="s">
        <v>739</v>
      </c>
      <c r="I728" s="15">
        <v>1381</v>
      </c>
    </row>
    <row r="729" spans="1:9" ht="330" x14ac:dyDescent="0.2">
      <c r="A729" s="14" t="s">
        <v>11</v>
      </c>
      <c r="B729" s="14" t="s">
        <v>1264</v>
      </c>
      <c r="C729" s="15" t="s">
        <v>1265</v>
      </c>
      <c r="D729" s="14" t="s">
        <v>766</v>
      </c>
      <c r="E729" s="15" t="s">
        <v>767</v>
      </c>
      <c r="F729" s="17" t="str">
        <f>HYPERLINK("http://www.efsa.europa.eu/en/efsajournal/doc/2083.pdf","2011;9(4):2083")</f>
        <v>2011;9(4):2083</v>
      </c>
      <c r="G729" s="15" t="s">
        <v>651</v>
      </c>
      <c r="H729" s="15" t="s">
        <v>739</v>
      </c>
      <c r="I729" s="15">
        <v>1225</v>
      </c>
    </row>
    <row r="730" spans="1:9" ht="90" x14ac:dyDescent="0.2">
      <c r="A730" s="14" t="s">
        <v>11</v>
      </c>
      <c r="B730" s="14" t="s">
        <v>1266</v>
      </c>
      <c r="C730" s="15" t="s">
        <v>1267</v>
      </c>
      <c r="D730" s="14" t="s">
        <v>745</v>
      </c>
      <c r="E730" s="15" t="s">
        <v>1268</v>
      </c>
      <c r="F730" s="17" t="str">
        <f>HYPERLINK("http://www.efsa.europa.eu/en/scdocs/doc/1733.pdf","2010;8(10):1733")</f>
        <v>2010;8(10):1733</v>
      </c>
      <c r="G730" s="15" t="s">
        <v>651</v>
      </c>
      <c r="H730" s="15" t="s">
        <v>739</v>
      </c>
      <c r="I730" s="15">
        <v>1378</v>
      </c>
    </row>
    <row r="731" spans="1:9" ht="75" x14ac:dyDescent="0.2">
      <c r="A731" s="14" t="s">
        <v>11</v>
      </c>
      <c r="B731" s="14" t="s">
        <v>1269</v>
      </c>
      <c r="C731" s="15" t="s">
        <v>1270</v>
      </c>
      <c r="D731" s="14" t="s">
        <v>737</v>
      </c>
      <c r="E731" s="15" t="s">
        <v>235</v>
      </c>
      <c r="F731" s="17" t="str">
        <f>HYPERLINK("http://www.efsa.europa.eu/en/scdocs/doc/1477.pdf","2010;8(2):1477")</f>
        <v>2010;8(2):1477</v>
      </c>
      <c r="G731" s="15" t="s">
        <v>651</v>
      </c>
      <c r="H731" s="15" t="s">
        <v>739</v>
      </c>
      <c r="I731" s="15">
        <v>1771</v>
      </c>
    </row>
    <row r="732" spans="1:9" ht="75" x14ac:dyDescent="0.2">
      <c r="A732" s="14" t="s">
        <v>11</v>
      </c>
      <c r="B732" s="14" t="s">
        <v>1269</v>
      </c>
      <c r="C732" s="15" t="s">
        <v>1270</v>
      </c>
      <c r="D732" s="14" t="s">
        <v>737</v>
      </c>
      <c r="E732" s="15" t="s">
        <v>172</v>
      </c>
      <c r="F732" s="17" t="str">
        <f>HYPERLINK("http://www.efsa.europa.eu/en/scdocs/doc/1477.pdf","2010;8(2):1477")</f>
        <v>2010;8(2):1477</v>
      </c>
      <c r="G732" s="15" t="s">
        <v>651</v>
      </c>
      <c r="H732" s="15" t="s">
        <v>739</v>
      </c>
      <c r="I732" s="15">
        <v>1771</v>
      </c>
    </row>
    <row r="733" spans="1:9" ht="135" x14ac:dyDescent="0.2">
      <c r="A733" s="14" t="s">
        <v>11</v>
      </c>
      <c r="B733" s="14" t="s">
        <v>1269</v>
      </c>
      <c r="C733" s="15" t="s">
        <v>1271</v>
      </c>
      <c r="D733" s="14" t="s">
        <v>737</v>
      </c>
      <c r="E733" s="15" t="s">
        <v>1272</v>
      </c>
      <c r="F733" s="17" t="str">
        <f>HYPERLINK("http://www.efsa.europa.eu/en/efsajournal/doc/2059.pdf","2011;9(4):2059")</f>
        <v>2011;9(4):2059</v>
      </c>
      <c r="G733" s="15" t="s">
        <v>651</v>
      </c>
      <c r="H733" s="15" t="s">
        <v>739</v>
      </c>
      <c r="I733" s="15">
        <v>1775</v>
      </c>
    </row>
    <row r="734" spans="1:9" ht="195" x14ac:dyDescent="0.2">
      <c r="A734" s="14" t="s">
        <v>11</v>
      </c>
      <c r="B734" s="14" t="s">
        <v>1269</v>
      </c>
      <c r="C734" s="15" t="s">
        <v>1273</v>
      </c>
      <c r="D734" s="14" t="s">
        <v>737</v>
      </c>
      <c r="E734" s="15" t="s">
        <v>1272</v>
      </c>
      <c r="F734" s="17" t="str">
        <f>HYPERLINK("http://www.efsa.europa.eu/en/efsajournal/doc/2059.pdf","2011;9(4):2059")</f>
        <v>2011;9(4):2059</v>
      </c>
      <c r="G734" s="15" t="s">
        <v>651</v>
      </c>
      <c r="H734" s="15" t="s">
        <v>739</v>
      </c>
      <c r="I734" s="15">
        <v>1773</v>
      </c>
    </row>
    <row r="735" spans="1:9" ht="60" x14ac:dyDescent="0.2">
      <c r="A735" s="14" t="s">
        <v>11</v>
      </c>
      <c r="B735" s="14" t="s">
        <v>1274</v>
      </c>
      <c r="C735" s="15" t="s">
        <v>1275</v>
      </c>
      <c r="D735" s="14" t="s">
        <v>737</v>
      </c>
      <c r="E735" s="15" t="s">
        <v>196</v>
      </c>
      <c r="F735" s="17" t="str">
        <f>HYPERLINK("http://www.efsa.europa.eu/en/efsajournal/doc/2246.pdf","2011;9(6):2246")</f>
        <v>2011;9(6):2246</v>
      </c>
      <c r="G735" s="15" t="s">
        <v>651</v>
      </c>
      <c r="H735" s="15" t="s">
        <v>739</v>
      </c>
      <c r="I735" s="15">
        <v>1767</v>
      </c>
    </row>
    <row r="736" spans="1:9" ht="90" x14ac:dyDescent="0.2">
      <c r="A736" s="14" t="s">
        <v>11</v>
      </c>
      <c r="B736" s="14" t="s">
        <v>1276</v>
      </c>
      <c r="C736" s="15" t="s">
        <v>1277</v>
      </c>
      <c r="D736" s="14" t="s">
        <v>745</v>
      </c>
      <c r="E736" s="15" t="s">
        <v>1278</v>
      </c>
      <c r="F736" s="17" t="str">
        <f>HYPERLINK("http://www.efsa.europa.eu/en/efsajournal/doc/2228.pdf","2011;9(6):2228")</f>
        <v>2011;9(6):2228</v>
      </c>
      <c r="G736" s="15" t="s">
        <v>651</v>
      </c>
      <c r="H736" s="15" t="s">
        <v>739</v>
      </c>
      <c r="I736" s="15">
        <v>2504</v>
      </c>
    </row>
    <row r="737" spans="1:9" ht="90" x14ac:dyDescent="0.2">
      <c r="A737" s="14" t="s">
        <v>11</v>
      </c>
      <c r="B737" s="14" t="s">
        <v>1146</v>
      </c>
      <c r="C737" s="15" t="s">
        <v>1279</v>
      </c>
      <c r="D737" s="14" t="s">
        <v>745</v>
      </c>
      <c r="E737" s="15" t="s">
        <v>1171</v>
      </c>
      <c r="F737" s="17" t="str">
        <f>HYPERLINK("http://www.efsa.europa.eu/en/scdocs/doc/1799.pdf","2010;8(10):1799")</f>
        <v>2010;8(10):1799</v>
      </c>
      <c r="G737" s="15" t="s">
        <v>651</v>
      </c>
      <c r="H737" s="15" t="s">
        <v>739</v>
      </c>
      <c r="I737" s="15">
        <v>1776</v>
      </c>
    </row>
    <row r="738" spans="1:9" ht="60" x14ac:dyDescent="0.2">
      <c r="A738" s="14" t="s">
        <v>11</v>
      </c>
      <c r="B738" s="14" t="s">
        <v>1266</v>
      </c>
      <c r="C738" s="15" t="s">
        <v>1280</v>
      </c>
      <c r="D738" s="14" t="s">
        <v>737</v>
      </c>
      <c r="E738" s="15" t="s">
        <v>1281</v>
      </c>
      <c r="F738" s="17" t="str">
        <f>HYPERLINK("http://www.efsa.europa.eu/en/scdocs/doc/1230.pdf","2009;7(9):1230")</f>
        <v>2009;7(9):1230</v>
      </c>
      <c r="G738" s="15" t="s">
        <v>651</v>
      </c>
      <c r="H738" s="15" t="s">
        <v>739</v>
      </c>
      <c r="I738" s="15">
        <v>1377</v>
      </c>
    </row>
    <row r="739" spans="1:9" ht="90" x14ac:dyDescent="0.2">
      <c r="A739" s="14" t="s">
        <v>11</v>
      </c>
      <c r="B739" s="14" t="s">
        <v>1262</v>
      </c>
      <c r="C739" s="15" t="s">
        <v>1282</v>
      </c>
      <c r="D739" s="14" t="s">
        <v>745</v>
      </c>
      <c r="E739" s="15" t="s">
        <v>1283</v>
      </c>
      <c r="F739" s="17" t="str">
        <f>HYPERLINK("http://www.efsa.europa.eu/en/efsajournal/doc/2228.pdf","2011;9(6):2228")</f>
        <v>2011;9(6):2228</v>
      </c>
      <c r="G739" s="15" t="s">
        <v>651</v>
      </c>
      <c r="H739" s="15" t="s">
        <v>739</v>
      </c>
      <c r="I739" s="15">
        <v>1383</v>
      </c>
    </row>
    <row r="740" spans="1:9" ht="180" x14ac:dyDescent="0.2">
      <c r="A740" s="14" t="s">
        <v>11</v>
      </c>
      <c r="B740" s="14" t="s">
        <v>1269</v>
      </c>
      <c r="C740" s="15" t="s">
        <v>1284</v>
      </c>
      <c r="D740" s="14" t="s">
        <v>745</v>
      </c>
      <c r="E740" s="15" t="s">
        <v>1285</v>
      </c>
      <c r="F740" s="17" t="str">
        <f>HYPERLINK("http://www.efsa.europa.eu/en/efsajournal/doc/2059.pdf","2011;9(4):2059")</f>
        <v>2011;9(4):2059</v>
      </c>
      <c r="G740" s="15" t="s">
        <v>651</v>
      </c>
      <c r="H740" s="15" t="s">
        <v>739</v>
      </c>
      <c r="I740" s="15">
        <v>1769</v>
      </c>
    </row>
    <row r="741" spans="1:9" ht="105" x14ac:dyDescent="0.2">
      <c r="A741" s="14" t="s">
        <v>11</v>
      </c>
      <c r="B741" s="14" t="s">
        <v>1286</v>
      </c>
      <c r="C741" s="15" t="s">
        <v>1287</v>
      </c>
      <c r="D741" s="14" t="s">
        <v>737</v>
      </c>
      <c r="E741" s="15" t="s">
        <v>999</v>
      </c>
      <c r="F741" s="17" t="str">
        <f>HYPERLINK("http://www.efsa.europa.eu/en/scdocs/doc/1762.pdf","2010;8(10):1762")</f>
        <v>2010;8(10):1762</v>
      </c>
      <c r="G741" s="15" t="s">
        <v>651</v>
      </c>
      <c r="H741" s="15" t="s">
        <v>739</v>
      </c>
      <c r="I741" s="15">
        <v>1389</v>
      </c>
    </row>
    <row r="742" spans="1:9" ht="60" x14ac:dyDescent="0.2">
      <c r="A742" s="14" t="s">
        <v>11</v>
      </c>
      <c r="B742" s="14" t="s">
        <v>1286</v>
      </c>
      <c r="C742" s="15" t="s">
        <v>1288</v>
      </c>
      <c r="D742" s="14" t="s">
        <v>737</v>
      </c>
      <c r="E742" s="15" t="s">
        <v>1289</v>
      </c>
      <c r="F742" s="17" t="str">
        <f>HYPERLINK("http://www.efsa.europa.eu/en/scdocs/doc/1762.pdf","2010;8(10):1762")</f>
        <v>2010;8(10):1762</v>
      </c>
      <c r="G742" s="15" t="s">
        <v>651</v>
      </c>
      <c r="H742" s="15" t="s">
        <v>739</v>
      </c>
      <c r="I742" s="15">
        <v>1390</v>
      </c>
    </row>
    <row r="743" spans="1:9" ht="75" x14ac:dyDescent="0.2">
      <c r="A743" s="14" t="s">
        <v>11</v>
      </c>
      <c r="B743" s="14" t="s">
        <v>1286</v>
      </c>
      <c r="C743" s="15" t="s">
        <v>1290</v>
      </c>
      <c r="D743" s="14" t="s">
        <v>749</v>
      </c>
      <c r="E743" s="15" t="s">
        <v>1152</v>
      </c>
      <c r="F743" s="17" t="str">
        <f>HYPERLINK("http://www.efsa.europa.eu/en/scdocs/doc/1799.pdf","2010;8(10):1799")</f>
        <v>2010;8(10):1799</v>
      </c>
      <c r="G743" s="15" t="s">
        <v>651</v>
      </c>
      <c r="H743" s="15" t="s">
        <v>739</v>
      </c>
      <c r="I743" s="15">
        <v>1391</v>
      </c>
    </row>
    <row r="744" spans="1:9" ht="150" x14ac:dyDescent="0.2">
      <c r="A744" s="14" t="s">
        <v>11</v>
      </c>
      <c r="B744" s="14" t="s">
        <v>1291</v>
      </c>
      <c r="C744" s="15" t="s">
        <v>1292</v>
      </c>
      <c r="D744" s="14" t="s">
        <v>980</v>
      </c>
      <c r="E744" s="15" t="s">
        <v>187</v>
      </c>
      <c r="F744" s="17" t="str">
        <f>HYPERLINK("http://www.efsa.europa.eu/en/efsajournal/doc/2030.pdf","2011;9(4):2030")</f>
        <v>2011;9(4):2030</v>
      </c>
      <c r="G744" s="15" t="s">
        <v>651</v>
      </c>
      <c r="H744" s="15" t="s">
        <v>739</v>
      </c>
      <c r="I744" s="15">
        <v>1779</v>
      </c>
    </row>
    <row r="745" spans="1:9" ht="150" x14ac:dyDescent="0.2">
      <c r="A745" s="14" t="s">
        <v>11</v>
      </c>
      <c r="B745" s="14" t="s">
        <v>1291</v>
      </c>
      <c r="C745" s="15" t="s">
        <v>1292</v>
      </c>
      <c r="D745" s="14" t="s">
        <v>737</v>
      </c>
      <c r="E745" s="15" t="s">
        <v>1293</v>
      </c>
      <c r="F745" s="17" t="str">
        <f>HYPERLINK("http://www.efsa.europa.eu/en/efsajournal/doc/2030.pdf","2011;9(4):2030")</f>
        <v>2011;9(4):2030</v>
      </c>
      <c r="G745" s="15" t="s">
        <v>651</v>
      </c>
      <c r="H745" s="15" t="s">
        <v>739</v>
      </c>
      <c r="I745" s="15">
        <v>1779</v>
      </c>
    </row>
    <row r="746" spans="1:9" ht="105" x14ac:dyDescent="0.2">
      <c r="A746" s="14" t="s">
        <v>11</v>
      </c>
      <c r="B746" s="14" t="s">
        <v>1294</v>
      </c>
      <c r="C746" s="15" t="s">
        <v>1295</v>
      </c>
      <c r="D746" s="14" t="s">
        <v>745</v>
      </c>
      <c r="E746" s="15" t="s">
        <v>1296</v>
      </c>
      <c r="F746" s="17" t="str">
        <f>HYPERLINK("http://www.efsa.europa.eu/en/efsajournal/doc/2228.pdf","2011;9(6):2228")</f>
        <v>2011;9(6):2228</v>
      </c>
      <c r="G746" s="15" t="s">
        <v>651</v>
      </c>
      <c r="H746" s="15" t="s">
        <v>739</v>
      </c>
      <c r="I746" s="15">
        <v>1777</v>
      </c>
    </row>
    <row r="747" spans="1:9" ht="409.5" x14ac:dyDescent="0.2">
      <c r="A747" s="14" t="s">
        <v>11</v>
      </c>
      <c r="B747" s="14" t="s">
        <v>1297</v>
      </c>
      <c r="C747" s="15" t="s">
        <v>1298</v>
      </c>
      <c r="D747" s="14" t="s">
        <v>971</v>
      </c>
      <c r="E747" s="15" t="s">
        <v>1299</v>
      </c>
      <c r="F747" s="17" t="str">
        <f>HYPERLINK("http://www.efsa.europa.eu/en/efsajournal/doc/2228.pdf","2011;9(6):2228")</f>
        <v>2011;9(6):2228</v>
      </c>
      <c r="G747" s="15" t="s">
        <v>651</v>
      </c>
      <c r="H747" s="15" t="s">
        <v>739</v>
      </c>
      <c r="I747" s="15">
        <v>3087</v>
      </c>
    </row>
    <row r="748" spans="1:9" ht="60" x14ac:dyDescent="0.2">
      <c r="A748" s="14" t="s">
        <v>11</v>
      </c>
      <c r="B748" s="14" t="s">
        <v>1300</v>
      </c>
      <c r="C748" s="15" t="s">
        <v>1301</v>
      </c>
      <c r="D748" s="14" t="s">
        <v>737</v>
      </c>
      <c r="E748" s="15" t="s">
        <v>886</v>
      </c>
      <c r="F748" s="17" t="str">
        <f>HYPERLINK("http://www.efsa.europa.eu/en/efsajournal/doc/2044.pdf","2011;9(4):2044")</f>
        <v>2011;9(4):2044</v>
      </c>
      <c r="G748" s="15" t="s">
        <v>651</v>
      </c>
      <c r="H748" s="15" t="s">
        <v>739</v>
      </c>
      <c r="I748" s="15">
        <v>1316</v>
      </c>
    </row>
    <row r="749" spans="1:9" ht="60" x14ac:dyDescent="0.2">
      <c r="A749" s="14" t="s">
        <v>11</v>
      </c>
      <c r="B749" s="14" t="s">
        <v>1300</v>
      </c>
      <c r="C749" s="15" t="s">
        <v>1301</v>
      </c>
      <c r="D749" s="14" t="s">
        <v>737</v>
      </c>
      <c r="E749" s="15" t="s">
        <v>1302</v>
      </c>
      <c r="F749" s="17" t="str">
        <f>HYPERLINK("http://www.efsa.europa.eu/en/efsajournal/doc/2044.pdf","2011;9(4):2044")</f>
        <v>2011;9(4):2044</v>
      </c>
      <c r="G749" s="15" t="s">
        <v>651</v>
      </c>
      <c r="H749" s="15" t="s">
        <v>739</v>
      </c>
      <c r="I749" s="15">
        <v>1316</v>
      </c>
    </row>
    <row r="750" spans="1:9" ht="60" x14ac:dyDescent="0.2">
      <c r="A750" s="14" t="s">
        <v>11</v>
      </c>
      <c r="B750" s="14" t="s">
        <v>1300</v>
      </c>
      <c r="C750" s="15" t="s">
        <v>1301</v>
      </c>
      <c r="D750" s="14" t="s">
        <v>737</v>
      </c>
      <c r="E750" s="15" t="s">
        <v>89</v>
      </c>
      <c r="F750" s="17" t="str">
        <f>HYPERLINK("http://www.efsa.europa.eu/en/efsajournal/doc/2044.pdf","2011;9(4):2044")</f>
        <v>2011;9(4):2044</v>
      </c>
      <c r="G750" s="15" t="s">
        <v>651</v>
      </c>
      <c r="H750" s="15" t="s">
        <v>739</v>
      </c>
      <c r="I750" s="15">
        <v>1316</v>
      </c>
    </row>
    <row r="751" spans="1:9" ht="60" x14ac:dyDescent="0.2">
      <c r="A751" s="14" t="s">
        <v>11</v>
      </c>
      <c r="B751" s="14" t="s">
        <v>1269</v>
      </c>
      <c r="C751" s="15" t="s">
        <v>1303</v>
      </c>
      <c r="D751" s="14" t="s">
        <v>737</v>
      </c>
      <c r="E751" s="15" t="s">
        <v>1152</v>
      </c>
      <c r="F751" s="17" t="str">
        <f>HYPERLINK("http://www.efsa.europa.eu/en/scdocs/doc/1234.pdf","2009;7(9):1234")</f>
        <v>2009;7(9):1234</v>
      </c>
      <c r="G751" s="15" t="s">
        <v>651</v>
      </c>
      <c r="H751" s="15" t="s">
        <v>739</v>
      </c>
      <c r="I751" s="15">
        <v>1772</v>
      </c>
    </row>
    <row r="752" spans="1:9" ht="90" x14ac:dyDescent="0.2">
      <c r="A752" s="14" t="s">
        <v>11</v>
      </c>
      <c r="B752" s="14" t="s">
        <v>1264</v>
      </c>
      <c r="C752" s="15" t="s">
        <v>1304</v>
      </c>
      <c r="D752" s="14" t="s">
        <v>766</v>
      </c>
      <c r="E752" s="15" t="s">
        <v>767</v>
      </c>
      <c r="F752" s="17" t="str">
        <f>HYPERLINK("http://www.efsa.europa.eu/en/efsajournal/doc/2083.pdf","2011;9(4):2083")</f>
        <v>2011;9(4):2083</v>
      </c>
      <c r="G752" s="15" t="s">
        <v>651</v>
      </c>
      <c r="H752" s="15" t="s">
        <v>739</v>
      </c>
      <c r="I752" s="15">
        <v>1228</v>
      </c>
    </row>
    <row r="753" spans="1:9" ht="90" x14ac:dyDescent="0.2">
      <c r="A753" s="14" t="s">
        <v>11</v>
      </c>
      <c r="B753" s="14" t="s">
        <v>1264</v>
      </c>
      <c r="C753" s="15" t="s">
        <v>1305</v>
      </c>
      <c r="D753" s="14" t="s">
        <v>766</v>
      </c>
      <c r="E753" s="15" t="s">
        <v>767</v>
      </c>
      <c r="F753" s="17" t="str">
        <f>HYPERLINK("http://www.efsa.europa.eu/en/efsajournal/doc/2083.pdf","2011;9(4):2083")</f>
        <v>2011;9(4):2083</v>
      </c>
      <c r="G753" s="15" t="s">
        <v>651</v>
      </c>
      <c r="H753" s="15" t="s">
        <v>739</v>
      </c>
      <c r="I753" s="15">
        <v>1230</v>
      </c>
    </row>
    <row r="754" spans="1:9" ht="60" x14ac:dyDescent="0.2">
      <c r="A754" s="14" t="s">
        <v>11</v>
      </c>
      <c r="B754" s="14" t="s">
        <v>1306</v>
      </c>
      <c r="C754" s="15" t="s">
        <v>1307</v>
      </c>
      <c r="D754" s="14" t="s">
        <v>737</v>
      </c>
      <c r="E754" s="15" t="s">
        <v>1308</v>
      </c>
      <c r="F754" s="17" t="str">
        <f>HYPERLINK("http://www.efsa.europa.eu/en/efsajournal/doc/2036.pdf","2011;9(4):2036")</f>
        <v>2011;9(4):2036</v>
      </c>
      <c r="G754" s="15" t="s">
        <v>651</v>
      </c>
      <c r="H754" s="15" t="s">
        <v>739</v>
      </c>
      <c r="I754" s="15">
        <v>2482</v>
      </c>
    </row>
    <row r="755" spans="1:9" ht="60" x14ac:dyDescent="0.2">
      <c r="A755" s="14" t="s">
        <v>11</v>
      </c>
      <c r="B755" s="14" t="s">
        <v>1286</v>
      </c>
      <c r="C755" s="15" t="s">
        <v>1309</v>
      </c>
      <c r="D755" s="14" t="s">
        <v>737</v>
      </c>
      <c r="E755" s="15" t="s">
        <v>407</v>
      </c>
      <c r="F755" s="17" t="str">
        <f>HYPERLINK("http://www.efsa.europa.eu/en/scdocs/doc/1762.pdf","2010;8(10):1762")</f>
        <v>2010;8(10):1762</v>
      </c>
      <c r="G755" s="15" t="s">
        <v>651</v>
      </c>
      <c r="H755" s="15" t="s">
        <v>739</v>
      </c>
      <c r="I755" s="15">
        <v>1386</v>
      </c>
    </row>
    <row r="756" spans="1:9" ht="120" x14ac:dyDescent="0.2">
      <c r="A756" s="14" t="s">
        <v>11</v>
      </c>
      <c r="B756" s="14" t="s">
        <v>1264</v>
      </c>
      <c r="C756" s="15" t="s">
        <v>1310</v>
      </c>
      <c r="D756" s="14" t="s">
        <v>766</v>
      </c>
      <c r="E756" s="15" t="s">
        <v>767</v>
      </c>
      <c r="F756" s="17" t="str">
        <f>HYPERLINK("http://www.efsa.europa.eu/en/efsajournal/doc/2083.pdf","2011;9(4):2083")</f>
        <v>2011;9(4):2083</v>
      </c>
      <c r="G756" s="15" t="s">
        <v>651</v>
      </c>
      <c r="H756" s="15" t="s">
        <v>739</v>
      </c>
      <c r="I756" s="15">
        <v>1226</v>
      </c>
    </row>
    <row r="757" spans="1:9" ht="90" x14ac:dyDescent="0.2">
      <c r="A757" s="14" t="s">
        <v>11</v>
      </c>
      <c r="B757" s="14" t="s">
        <v>1311</v>
      </c>
      <c r="C757" s="15" t="s">
        <v>1312</v>
      </c>
      <c r="D757" s="14" t="s">
        <v>766</v>
      </c>
      <c r="E757" s="15" t="s">
        <v>767</v>
      </c>
      <c r="F757" s="17" t="str">
        <f>HYPERLINK("http://www.efsa.europa.eu/en/efsajournal/doc/2245.pdf","2011;9(6):2245")</f>
        <v>2011;9(6):2245</v>
      </c>
      <c r="G757" s="15" t="s">
        <v>651</v>
      </c>
      <c r="H757" s="15" t="s">
        <v>739</v>
      </c>
      <c r="I757" s="15">
        <v>1425</v>
      </c>
    </row>
    <row r="758" spans="1:9" ht="90" x14ac:dyDescent="0.2">
      <c r="A758" s="14" t="s">
        <v>11</v>
      </c>
      <c r="B758" s="14" t="s">
        <v>1311</v>
      </c>
      <c r="C758" s="15" t="s">
        <v>1313</v>
      </c>
      <c r="D758" s="14" t="s">
        <v>766</v>
      </c>
      <c r="E758" s="15" t="s">
        <v>767</v>
      </c>
      <c r="F758" s="17" t="str">
        <f>HYPERLINK("http://www.efsa.europa.eu/en/efsajournal/doc/2245.pdf","2011;9(6):2245")</f>
        <v>2011;9(6):2245</v>
      </c>
      <c r="G758" s="15" t="s">
        <v>651</v>
      </c>
      <c r="H758" s="15" t="s">
        <v>739</v>
      </c>
      <c r="I758" s="15">
        <v>1426</v>
      </c>
    </row>
    <row r="759" spans="1:9" ht="90" x14ac:dyDescent="0.2">
      <c r="A759" s="14" t="s">
        <v>11</v>
      </c>
      <c r="B759" s="14" t="s">
        <v>1205</v>
      </c>
      <c r="C759" s="15" t="s">
        <v>1314</v>
      </c>
      <c r="D759" s="14" t="s">
        <v>766</v>
      </c>
      <c r="E759" s="15" t="s">
        <v>767</v>
      </c>
      <c r="F759" s="17" t="str">
        <f>HYPERLINK("http://www.efsa.europa.eu/en/efsajournal/doc/2245.pdf","2011;9(6):2245")</f>
        <v>2011;9(6):2245</v>
      </c>
      <c r="G759" s="15" t="s">
        <v>651</v>
      </c>
      <c r="H759" s="15" t="s">
        <v>739</v>
      </c>
      <c r="I759" s="15">
        <v>1214</v>
      </c>
    </row>
    <row r="760" spans="1:9" ht="90" x14ac:dyDescent="0.2">
      <c r="A760" s="14" t="s">
        <v>11</v>
      </c>
      <c r="B760" s="14" t="s">
        <v>1311</v>
      </c>
      <c r="C760" s="15" t="s">
        <v>1315</v>
      </c>
      <c r="D760" s="14" t="s">
        <v>766</v>
      </c>
      <c r="E760" s="15" t="s">
        <v>767</v>
      </c>
      <c r="F760" s="17" t="str">
        <f>HYPERLINK("http://www.efsa.europa.eu/en/efsajournal/doc/2245.pdf","2011;9(6):2245")</f>
        <v>2011;9(6):2245</v>
      </c>
      <c r="G760" s="15" t="s">
        <v>651</v>
      </c>
      <c r="H760" s="15" t="s">
        <v>739</v>
      </c>
      <c r="I760" s="15">
        <v>1427</v>
      </c>
    </row>
    <row r="761" spans="1:9" ht="90" x14ac:dyDescent="0.2">
      <c r="A761" s="14" t="s">
        <v>11</v>
      </c>
      <c r="B761" s="14" t="s">
        <v>1205</v>
      </c>
      <c r="C761" s="15" t="s">
        <v>1316</v>
      </c>
      <c r="D761" s="14" t="s">
        <v>766</v>
      </c>
      <c r="E761" s="15" t="s">
        <v>767</v>
      </c>
      <c r="F761" s="17" t="str">
        <f>HYPERLINK("http://www.efsa.europa.eu/en/efsajournal/doc/2245.pdf","2011;9(6):2245")</f>
        <v>2011;9(6):2245</v>
      </c>
      <c r="G761" s="15" t="s">
        <v>651</v>
      </c>
      <c r="H761" s="15" t="s">
        <v>739</v>
      </c>
      <c r="I761" s="15">
        <v>1213</v>
      </c>
    </row>
    <row r="762" spans="1:9" ht="105" x14ac:dyDescent="0.2">
      <c r="A762" s="14" t="s">
        <v>11</v>
      </c>
      <c r="B762" s="14" t="s">
        <v>1317</v>
      </c>
      <c r="C762" s="15" t="s">
        <v>1318</v>
      </c>
      <c r="D762" s="14" t="s">
        <v>749</v>
      </c>
      <c r="E762" s="15" t="s">
        <v>1234</v>
      </c>
      <c r="F762" s="17" t="str">
        <f>HYPERLINK("http://www.efsa.europa.eu/en/scdocs/doc/1796.pdf","2010;8(10):1796")</f>
        <v>2010;8(10):1796</v>
      </c>
      <c r="G762" s="15" t="s">
        <v>651</v>
      </c>
      <c r="H762" s="15" t="s">
        <v>739</v>
      </c>
      <c r="I762" s="15">
        <v>520</v>
      </c>
    </row>
    <row r="763" spans="1:9" ht="90" x14ac:dyDescent="0.2">
      <c r="A763" s="14" t="s">
        <v>11</v>
      </c>
      <c r="B763" s="14" t="s">
        <v>1319</v>
      </c>
      <c r="C763" s="15" t="s">
        <v>1320</v>
      </c>
      <c r="D763" s="14" t="s">
        <v>766</v>
      </c>
      <c r="E763" s="15" t="s">
        <v>767</v>
      </c>
      <c r="F763" s="17" t="str">
        <f>HYPERLINK("http://www.efsa.europa.eu/en/efsajournal/doc/2245.pdf","2011;9(6):2245")</f>
        <v>2011;9(6):2245</v>
      </c>
      <c r="G763" s="15" t="s">
        <v>651</v>
      </c>
      <c r="H763" s="15" t="s">
        <v>739</v>
      </c>
      <c r="I763" s="15">
        <v>1430</v>
      </c>
    </row>
    <row r="764" spans="1:9" ht="90" x14ac:dyDescent="0.2">
      <c r="A764" s="14" t="s">
        <v>11</v>
      </c>
      <c r="B764" s="14" t="s">
        <v>1319</v>
      </c>
      <c r="C764" s="15" t="s">
        <v>1321</v>
      </c>
      <c r="D764" s="14" t="s">
        <v>766</v>
      </c>
      <c r="E764" s="15" t="s">
        <v>767</v>
      </c>
      <c r="F764" s="17" t="str">
        <f>HYPERLINK("http://www.efsa.europa.eu/en/efsajournal/doc/2245.pdf","2011;9(6):2245")</f>
        <v>2011;9(6):2245</v>
      </c>
      <c r="G764" s="15" t="s">
        <v>651</v>
      </c>
      <c r="H764" s="15" t="s">
        <v>739</v>
      </c>
      <c r="I764" s="15">
        <v>1429</v>
      </c>
    </row>
    <row r="765" spans="1:9" ht="90" x14ac:dyDescent="0.2">
      <c r="A765" s="14" t="s">
        <v>11</v>
      </c>
      <c r="B765" s="14" t="s">
        <v>1245</v>
      </c>
      <c r="C765" s="15" t="s">
        <v>1322</v>
      </c>
      <c r="D765" s="14" t="s">
        <v>766</v>
      </c>
      <c r="E765" s="15" t="s">
        <v>767</v>
      </c>
      <c r="F765" s="17" t="str">
        <f>HYPERLINK("http://www.efsa.europa.eu/en/efsajournal/doc/2245.pdf","2011;9(6):2245")</f>
        <v>2011;9(6):2245</v>
      </c>
      <c r="G765" s="15" t="s">
        <v>651</v>
      </c>
      <c r="H765" s="15" t="s">
        <v>739</v>
      </c>
      <c r="I765" s="15">
        <v>1219</v>
      </c>
    </row>
    <row r="766" spans="1:9" ht="90" x14ac:dyDescent="0.2">
      <c r="A766" s="14" t="s">
        <v>11</v>
      </c>
      <c r="B766" s="14" t="s">
        <v>1245</v>
      </c>
      <c r="C766" s="15" t="s">
        <v>1323</v>
      </c>
      <c r="D766" s="14" t="s">
        <v>766</v>
      </c>
      <c r="E766" s="15" t="s">
        <v>767</v>
      </c>
      <c r="F766" s="17" t="str">
        <f>HYPERLINK("http://www.efsa.europa.eu/en/efsajournal/doc/2245.pdf","2011;9(6):2245")</f>
        <v>2011;9(6):2245</v>
      </c>
      <c r="G766" s="15" t="s">
        <v>651</v>
      </c>
      <c r="H766" s="15" t="s">
        <v>739</v>
      </c>
      <c r="I766" s="15">
        <v>1218</v>
      </c>
    </row>
    <row r="767" spans="1:9" ht="90" x14ac:dyDescent="0.2">
      <c r="A767" s="14" t="s">
        <v>11</v>
      </c>
      <c r="B767" s="14" t="s">
        <v>1245</v>
      </c>
      <c r="C767" s="15" t="s">
        <v>1324</v>
      </c>
      <c r="D767" s="14" t="s">
        <v>766</v>
      </c>
      <c r="E767" s="15" t="s">
        <v>767</v>
      </c>
      <c r="F767" s="17" t="str">
        <f>HYPERLINK("http://www.efsa.europa.eu/en/efsajournal/doc/2245.pdf","2011;9(6):2245")</f>
        <v>2011;9(6):2245</v>
      </c>
      <c r="G767" s="15" t="s">
        <v>651</v>
      </c>
      <c r="H767" s="15" t="s">
        <v>739</v>
      </c>
      <c r="I767" s="15">
        <v>1217</v>
      </c>
    </row>
    <row r="768" spans="1:9" ht="90" x14ac:dyDescent="0.2">
      <c r="A768" s="14" t="s">
        <v>11</v>
      </c>
      <c r="B768" s="14" t="s">
        <v>1325</v>
      </c>
      <c r="C768" s="15" t="s">
        <v>1326</v>
      </c>
      <c r="D768" s="14" t="s">
        <v>745</v>
      </c>
      <c r="E768" s="15" t="s">
        <v>1327</v>
      </c>
      <c r="F768" s="17" t="str">
        <f>HYPERLINK("http://www.efsa.europa.eu/en/efsajournal/doc/1738.pdf","2010;8(10):1738")</f>
        <v>2010;8(10):1738</v>
      </c>
      <c r="G768" s="15" t="s">
        <v>651</v>
      </c>
      <c r="H768" s="15" t="s">
        <v>739</v>
      </c>
      <c r="I768" s="15">
        <v>2393</v>
      </c>
    </row>
    <row r="769" spans="1:9" ht="90" x14ac:dyDescent="0.2">
      <c r="A769" s="14" t="s">
        <v>11</v>
      </c>
      <c r="B769" s="14" t="s">
        <v>1328</v>
      </c>
      <c r="C769" s="15" t="s">
        <v>1329</v>
      </c>
      <c r="D769" s="14" t="s">
        <v>766</v>
      </c>
      <c r="E769" s="15" t="s">
        <v>767</v>
      </c>
      <c r="F769" s="17" t="str">
        <f>HYPERLINK("http://www.efsa.europa.eu/en/efsajournal/doc/2082.pdf","2011;9(4):2082")</f>
        <v>2011;9(4):2082</v>
      </c>
      <c r="G769" s="15" t="s">
        <v>651</v>
      </c>
      <c r="H769" s="15" t="s">
        <v>739</v>
      </c>
      <c r="I769" s="15">
        <v>479</v>
      </c>
    </row>
    <row r="770" spans="1:9" ht="90" x14ac:dyDescent="0.2">
      <c r="A770" s="14" t="s">
        <v>11</v>
      </c>
      <c r="B770" s="14" t="s">
        <v>1328</v>
      </c>
      <c r="C770" s="15" t="s">
        <v>1330</v>
      </c>
      <c r="D770" s="14" t="s">
        <v>766</v>
      </c>
      <c r="E770" s="15" t="s">
        <v>767</v>
      </c>
      <c r="F770" s="17" t="str">
        <f>HYPERLINK("http://www.efsa.europa.eu/en/efsajournal/doc/2082.pdf","2011;9(4):2082")</f>
        <v>2011;9(4):2082</v>
      </c>
      <c r="G770" s="15" t="s">
        <v>651</v>
      </c>
      <c r="H770" s="15" t="s">
        <v>739</v>
      </c>
      <c r="I770" s="15">
        <v>477</v>
      </c>
    </row>
    <row r="771" spans="1:9" ht="90" x14ac:dyDescent="0.2">
      <c r="A771" s="14" t="s">
        <v>11</v>
      </c>
      <c r="B771" s="14" t="s">
        <v>1328</v>
      </c>
      <c r="C771" s="15" t="s">
        <v>1331</v>
      </c>
      <c r="D771" s="14" t="s">
        <v>766</v>
      </c>
      <c r="E771" s="15" t="s">
        <v>767</v>
      </c>
      <c r="F771" s="17" t="str">
        <f>HYPERLINK("http://www.efsa.europa.eu/en/efsajournal/doc/2082.pdf","2011;9(4):2082")</f>
        <v>2011;9(4):2082</v>
      </c>
      <c r="G771" s="15" t="s">
        <v>651</v>
      </c>
      <c r="H771" s="15" t="s">
        <v>739</v>
      </c>
      <c r="I771" s="15">
        <v>476</v>
      </c>
    </row>
    <row r="772" spans="1:9" ht="60" x14ac:dyDescent="0.2">
      <c r="A772" s="14" t="s">
        <v>11</v>
      </c>
      <c r="B772" s="14" t="s">
        <v>1332</v>
      </c>
      <c r="C772" s="15" t="s">
        <v>1333</v>
      </c>
      <c r="D772" s="14" t="s">
        <v>737</v>
      </c>
      <c r="E772" s="15" t="s">
        <v>15</v>
      </c>
      <c r="F772" s="17" t="str">
        <f>HYPERLINK("http://www.efsa.europa.eu/en/scdocs/doc/1741.pdf","2010;8(10):1741")</f>
        <v>2010;8(10):1741</v>
      </c>
      <c r="G772" s="15" t="s">
        <v>651</v>
      </c>
      <c r="H772" s="15" t="s">
        <v>739</v>
      </c>
      <c r="I772" s="15">
        <v>1308</v>
      </c>
    </row>
    <row r="773" spans="1:9" ht="90" x14ac:dyDescent="0.2">
      <c r="A773" s="14" t="s">
        <v>11</v>
      </c>
      <c r="B773" s="14" t="s">
        <v>1334</v>
      </c>
      <c r="C773" s="15" t="s">
        <v>1335</v>
      </c>
      <c r="D773" s="14" t="s">
        <v>766</v>
      </c>
      <c r="E773" s="15" t="s">
        <v>767</v>
      </c>
      <c r="F773" s="17" t="str">
        <f>HYPERLINK("http://www.efsa.europa.eu/en/scdocs/doc/1735.pdf","2010;8(10):1735")</f>
        <v>2010;8(10):1735</v>
      </c>
      <c r="G773" s="15" t="s">
        <v>651</v>
      </c>
      <c r="H773" s="15" t="s">
        <v>739</v>
      </c>
      <c r="I773" s="15">
        <v>1415</v>
      </c>
    </row>
    <row r="774" spans="1:9" ht="135" x14ac:dyDescent="0.2">
      <c r="A774" s="14" t="s">
        <v>11</v>
      </c>
      <c r="B774" s="14" t="s">
        <v>1336</v>
      </c>
      <c r="C774" s="15" t="s">
        <v>1337</v>
      </c>
      <c r="D774" s="14" t="s">
        <v>737</v>
      </c>
      <c r="E774" s="15" t="s">
        <v>1237</v>
      </c>
      <c r="F774" s="17" t="str">
        <f>HYPERLINK("http://www.efsa.europa.eu/en/scdocs/doc/1245.pdf","2009;7(9):1245")</f>
        <v>2009;7(9):1245</v>
      </c>
      <c r="G774" s="15" t="s">
        <v>651</v>
      </c>
      <c r="H774" s="15" t="s">
        <v>739</v>
      </c>
      <c r="I774" s="15">
        <v>1877</v>
      </c>
    </row>
    <row r="775" spans="1:9" ht="60" x14ac:dyDescent="0.2">
      <c r="A775" s="14" t="s">
        <v>11</v>
      </c>
      <c r="B775" s="14" t="s">
        <v>1338</v>
      </c>
      <c r="C775" s="15" t="s">
        <v>1339</v>
      </c>
      <c r="D775" s="14" t="s">
        <v>737</v>
      </c>
      <c r="E775" s="15" t="s">
        <v>162</v>
      </c>
      <c r="F775" s="17" t="str">
        <f>HYPERLINK("http://www.efsa.europa.eu/en/scdocs/doc/1751.pdf","2010;8(10):1751")</f>
        <v>2010;8(10):1751</v>
      </c>
      <c r="G775" s="15" t="s">
        <v>651</v>
      </c>
      <c r="H775" s="15" t="s">
        <v>739</v>
      </c>
      <c r="I775" s="15">
        <v>1784</v>
      </c>
    </row>
    <row r="776" spans="1:9" ht="60" x14ac:dyDescent="0.2">
      <c r="A776" s="14" t="s">
        <v>11</v>
      </c>
      <c r="B776" s="14" t="s">
        <v>863</v>
      </c>
      <c r="C776" s="15" t="s">
        <v>1340</v>
      </c>
      <c r="D776" s="14" t="s">
        <v>737</v>
      </c>
      <c r="E776" s="15" t="s">
        <v>1341</v>
      </c>
      <c r="F776" s="17" t="str">
        <f>HYPERLINK("http://www.efsa.europa.eu/en/scdocs/doc/1474.pdf","2010;8(2):1474")</f>
        <v>2010;8(2):1474</v>
      </c>
      <c r="G776" s="15" t="s">
        <v>651</v>
      </c>
      <c r="H776" s="15" t="s">
        <v>739</v>
      </c>
      <c r="I776" s="15">
        <v>3134</v>
      </c>
    </row>
    <row r="777" spans="1:9" ht="60" x14ac:dyDescent="0.2">
      <c r="A777" s="14" t="s">
        <v>11</v>
      </c>
      <c r="B777" s="14" t="s">
        <v>876</v>
      </c>
      <c r="C777" s="15" t="s">
        <v>1340</v>
      </c>
      <c r="D777" s="14" t="s">
        <v>737</v>
      </c>
      <c r="E777" s="15" t="s">
        <v>1342</v>
      </c>
      <c r="F777" s="17" t="str">
        <f>HYPERLINK("http://www.efsa.europa.eu/en/scdocs/doc/1474.pdf","2010;8(2):1474")</f>
        <v>2010;8(2):1474</v>
      </c>
      <c r="G777" s="15" t="s">
        <v>651</v>
      </c>
      <c r="H777" s="15" t="s">
        <v>739</v>
      </c>
      <c r="I777" s="15">
        <v>3134</v>
      </c>
    </row>
    <row r="778" spans="1:9" ht="60" x14ac:dyDescent="0.2">
      <c r="A778" s="14" t="s">
        <v>11</v>
      </c>
      <c r="B778" s="14" t="s">
        <v>876</v>
      </c>
      <c r="C778" s="15" t="s">
        <v>1340</v>
      </c>
      <c r="D778" s="14" t="s">
        <v>737</v>
      </c>
      <c r="E778" s="15" t="s">
        <v>235</v>
      </c>
      <c r="F778" s="17" t="str">
        <f>HYPERLINK("http://www.efsa.europa.eu/en/scdocs/doc/1474.pdf","2010;8(2):1474")</f>
        <v>2010;8(2):1474</v>
      </c>
      <c r="G778" s="15" t="s">
        <v>651</v>
      </c>
      <c r="H778" s="15" t="s">
        <v>739</v>
      </c>
      <c r="I778" s="15">
        <v>3134</v>
      </c>
    </row>
    <row r="779" spans="1:9" ht="120" x14ac:dyDescent="0.2">
      <c r="A779" s="14" t="s">
        <v>11</v>
      </c>
      <c r="B779" s="14" t="s">
        <v>1343</v>
      </c>
      <c r="C779" s="15" t="s">
        <v>1344</v>
      </c>
      <c r="D779" s="14" t="s">
        <v>737</v>
      </c>
      <c r="E779" s="15" t="s">
        <v>948</v>
      </c>
      <c r="F779" s="17" t="str">
        <f>HYPERLINK("http://www.efsa.europa.eu/en/efsajournal/doc/2257.pdf","2011;9(6):2257")</f>
        <v>2011;9(6):2257</v>
      </c>
      <c r="G779" s="15" t="s">
        <v>651</v>
      </c>
      <c r="H779" s="15" t="s">
        <v>739</v>
      </c>
      <c r="I779" s="15">
        <v>4226</v>
      </c>
    </row>
    <row r="780" spans="1:9" ht="195" x14ac:dyDescent="0.2">
      <c r="A780" s="14" t="s">
        <v>11</v>
      </c>
      <c r="B780" s="14" t="s">
        <v>1345</v>
      </c>
      <c r="C780" s="15" t="s">
        <v>1346</v>
      </c>
      <c r="D780" s="14" t="s">
        <v>737</v>
      </c>
      <c r="E780" s="15" t="s">
        <v>1347</v>
      </c>
      <c r="F780" s="17" t="str">
        <f>HYPERLINK("http://www.efsa.europa.eu/en/efsajournal/doc/2213.pdf","2011;9(6):2213")</f>
        <v>2011;9(6):2213</v>
      </c>
      <c r="G780" s="15" t="s">
        <v>651</v>
      </c>
      <c r="H780" s="15" t="s">
        <v>739</v>
      </c>
      <c r="I780" s="15">
        <v>1497</v>
      </c>
    </row>
    <row r="781" spans="1:9" ht="195" x14ac:dyDescent="0.2">
      <c r="A781" s="14" t="s">
        <v>11</v>
      </c>
      <c r="B781" s="14" t="s">
        <v>1345</v>
      </c>
      <c r="C781" s="15" t="s">
        <v>1346</v>
      </c>
      <c r="D781" s="14" t="s">
        <v>737</v>
      </c>
      <c r="E781" s="15" t="s">
        <v>948</v>
      </c>
      <c r="F781" s="17" t="str">
        <f>HYPERLINK("http://www.efsa.europa.eu/en/efsajournal/doc/2213.pdf","2011;9(6):2213")</f>
        <v>2011;9(6):2213</v>
      </c>
      <c r="G781" s="15" t="s">
        <v>651</v>
      </c>
      <c r="H781" s="15" t="s">
        <v>739</v>
      </c>
      <c r="I781" s="15">
        <v>1497</v>
      </c>
    </row>
    <row r="782" spans="1:9" ht="90" x14ac:dyDescent="0.2">
      <c r="A782" s="14" t="s">
        <v>11</v>
      </c>
      <c r="B782" s="14" t="s">
        <v>1348</v>
      </c>
      <c r="C782" s="15" t="s">
        <v>1349</v>
      </c>
      <c r="D782" s="14" t="s">
        <v>737</v>
      </c>
      <c r="E782" s="15" t="s">
        <v>801</v>
      </c>
      <c r="F782" s="17" t="str">
        <f>HYPERLINK("http://www.efsa.europa.eu/en/efsajournal/doc/1489.pdf","2010;8(2):1489")</f>
        <v>2010;8(2):1489</v>
      </c>
      <c r="G782" s="15" t="s">
        <v>651</v>
      </c>
      <c r="H782" s="15" t="s">
        <v>739</v>
      </c>
      <c r="I782" s="15">
        <v>1256</v>
      </c>
    </row>
    <row r="783" spans="1:9" ht="105" x14ac:dyDescent="0.2">
      <c r="A783" s="14" t="s">
        <v>11</v>
      </c>
      <c r="B783" s="14" t="s">
        <v>1348</v>
      </c>
      <c r="C783" s="15" t="s">
        <v>1350</v>
      </c>
      <c r="D783" s="14" t="s">
        <v>737</v>
      </c>
      <c r="E783" s="15" t="s">
        <v>801</v>
      </c>
      <c r="F783" s="17" t="str">
        <f>HYPERLINK("http://www.efsa.europa.eu/en/efsajournal/doc/1489.pdf","2010;8(2):1489")</f>
        <v>2010;8(2):1489</v>
      </c>
      <c r="G783" s="15" t="s">
        <v>651</v>
      </c>
      <c r="H783" s="15" t="s">
        <v>739</v>
      </c>
      <c r="I783" s="15">
        <v>2193</v>
      </c>
    </row>
    <row r="784" spans="1:9" ht="60" x14ac:dyDescent="0.2">
      <c r="A784" s="14" t="s">
        <v>11</v>
      </c>
      <c r="B784" s="14" t="s">
        <v>1351</v>
      </c>
      <c r="C784" s="15" t="s">
        <v>1352</v>
      </c>
      <c r="D784" s="14" t="s">
        <v>737</v>
      </c>
      <c r="E784" s="15" t="s">
        <v>957</v>
      </c>
      <c r="F784" s="17" t="str">
        <f>HYPERLINK("http://www.efsa.europa.eu/en/efsajournal/doc/2200.pdf","2011;9(6):2200")</f>
        <v>2011;9(6):2200</v>
      </c>
      <c r="G784" s="15" t="s">
        <v>651</v>
      </c>
      <c r="H784" s="15" t="s">
        <v>739</v>
      </c>
      <c r="I784" s="15">
        <v>1432</v>
      </c>
    </row>
    <row r="785" spans="1:9" ht="90" x14ac:dyDescent="0.2">
      <c r="A785" s="14" t="s">
        <v>11</v>
      </c>
      <c r="B785" s="14" t="s">
        <v>1353</v>
      </c>
      <c r="C785" s="15" t="s">
        <v>1354</v>
      </c>
      <c r="D785" s="14" t="s">
        <v>745</v>
      </c>
      <c r="E785" s="15" t="s">
        <v>1355</v>
      </c>
      <c r="F785" s="17" t="str">
        <f>HYPERLINK("http://www.efsa.europa.eu/en/efsajournal/doc/2051.pdf","2011;9(4):2051")</f>
        <v>2011;9(4):2051</v>
      </c>
      <c r="G785" s="15" t="s">
        <v>651</v>
      </c>
      <c r="H785" s="15" t="s">
        <v>739</v>
      </c>
      <c r="I785" s="15">
        <v>608</v>
      </c>
    </row>
    <row r="786" spans="1:9" ht="60" x14ac:dyDescent="0.2">
      <c r="A786" s="14" t="s">
        <v>11</v>
      </c>
      <c r="B786" s="14" t="s">
        <v>1356</v>
      </c>
      <c r="C786" s="15" t="s">
        <v>1357</v>
      </c>
      <c r="D786" s="14" t="s">
        <v>737</v>
      </c>
      <c r="E786" s="15" t="s">
        <v>1358</v>
      </c>
      <c r="F786" s="17" t="str">
        <f>HYPERLINK("http://www.efsa.europa.eu/en/efsajournal/doc/2264.pdf","2011;9(7):2264")</f>
        <v>2011;9(7):2264</v>
      </c>
      <c r="G786" s="15" t="s">
        <v>651</v>
      </c>
      <c r="H786" s="15" t="s">
        <v>739</v>
      </c>
      <c r="I786" s="15">
        <v>4254</v>
      </c>
    </row>
    <row r="787" spans="1:9" ht="60" x14ac:dyDescent="0.2">
      <c r="A787" s="14" t="s">
        <v>11</v>
      </c>
      <c r="B787" s="14" t="s">
        <v>1359</v>
      </c>
      <c r="C787" s="15" t="s">
        <v>1360</v>
      </c>
      <c r="D787" s="14" t="s">
        <v>737</v>
      </c>
      <c r="E787" s="15" t="s">
        <v>1361</v>
      </c>
      <c r="F787" s="17" t="str">
        <f>HYPERLINK("http://www.efsa.europa.eu/en/scdocs/doc/1224.pdf","2009;7(9):1224")</f>
        <v>2009;7(9):1224</v>
      </c>
      <c r="G787" s="15" t="s">
        <v>651</v>
      </c>
      <c r="H787" s="15" t="s">
        <v>739</v>
      </c>
      <c r="I787" s="15">
        <v>2875</v>
      </c>
    </row>
    <row r="788" spans="1:9" ht="60" x14ac:dyDescent="0.2">
      <c r="A788" s="14" t="s">
        <v>11</v>
      </c>
      <c r="B788" s="14" t="s">
        <v>1359</v>
      </c>
      <c r="C788" s="15" t="s">
        <v>1360</v>
      </c>
      <c r="D788" s="14" t="s">
        <v>737</v>
      </c>
      <c r="E788" s="15" t="s">
        <v>1362</v>
      </c>
      <c r="F788" s="17" t="str">
        <f>HYPERLINK("http://www.efsa.europa.eu/en/scdocs/doc/1224.pdf","2009;7(9):1224")</f>
        <v>2009;7(9):1224</v>
      </c>
      <c r="G788" s="15" t="s">
        <v>651</v>
      </c>
      <c r="H788" s="15" t="s">
        <v>739</v>
      </c>
      <c r="I788" s="15">
        <v>2875</v>
      </c>
    </row>
    <row r="789" spans="1:9" ht="60" x14ac:dyDescent="0.2">
      <c r="A789" s="14" t="s">
        <v>11</v>
      </c>
      <c r="B789" s="14" t="s">
        <v>1363</v>
      </c>
      <c r="C789" s="15" t="s">
        <v>1364</v>
      </c>
      <c r="D789" s="14" t="s">
        <v>737</v>
      </c>
      <c r="E789" s="15" t="s">
        <v>1365</v>
      </c>
      <c r="F789" s="17" t="str">
        <f>HYPERLINK("http://www.efsa.europa.eu/en/efsajournal/doc/2248.pdf","2011;9(6):2248")</f>
        <v>2011;9(6):2248</v>
      </c>
      <c r="G789" s="15" t="s">
        <v>651</v>
      </c>
      <c r="H789" s="15" t="s">
        <v>739</v>
      </c>
      <c r="I789" s="15">
        <v>2380</v>
      </c>
    </row>
    <row r="790" spans="1:9" ht="60" x14ac:dyDescent="0.2">
      <c r="A790" s="14" t="s">
        <v>11</v>
      </c>
      <c r="B790" s="14" t="s">
        <v>1366</v>
      </c>
      <c r="C790" s="15" t="s">
        <v>1367</v>
      </c>
      <c r="D790" s="14" t="s">
        <v>737</v>
      </c>
      <c r="E790" s="15" t="s">
        <v>801</v>
      </c>
      <c r="F790" s="17" t="str">
        <f>HYPERLINK("http://www.efsa.europa.eu/en/efsajournal/doc/1489.pdf","2010;8(2):1489")</f>
        <v>2010;8(2):1489</v>
      </c>
      <c r="G790" s="15" t="s">
        <v>651</v>
      </c>
      <c r="H790" s="15" t="s">
        <v>739</v>
      </c>
      <c r="I790" s="15">
        <v>3183</v>
      </c>
    </row>
    <row r="791" spans="1:9" ht="75" x14ac:dyDescent="0.2">
      <c r="A791" s="14" t="s">
        <v>11</v>
      </c>
      <c r="B791" s="14" t="s">
        <v>535</v>
      </c>
      <c r="C791" s="15" t="s">
        <v>1368</v>
      </c>
      <c r="D791" s="14" t="s">
        <v>980</v>
      </c>
      <c r="E791" s="15" t="s">
        <v>641</v>
      </c>
      <c r="F791" s="17" t="str">
        <f>HYPERLINK("http://www.efsa.europa.eu/en/scdocs/doc/1226.pdf","2009;7(9):1226")</f>
        <v>2009;7(9):1226</v>
      </c>
      <c r="G791" s="15" t="s">
        <v>651</v>
      </c>
      <c r="H791" s="15" t="s">
        <v>739</v>
      </c>
      <c r="I791" s="15">
        <v>141</v>
      </c>
    </row>
    <row r="792" spans="1:9" ht="60" x14ac:dyDescent="0.2">
      <c r="A792" s="14" t="s">
        <v>11</v>
      </c>
      <c r="B792" s="14" t="s">
        <v>1369</v>
      </c>
      <c r="C792" s="15" t="s">
        <v>1370</v>
      </c>
      <c r="D792" s="14" t="s">
        <v>737</v>
      </c>
      <c r="E792" s="15" t="s">
        <v>1371</v>
      </c>
      <c r="F792" s="17" t="str">
        <f>HYPERLINK("http://www.efsa.europa.eu/en/scdocs/doc/1746.pdf","2010;8(10):1746")</f>
        <v>2010;8(10):1746</v>
      </c>
      <c r="G792" s="15" t="s">
        <v>651</v>
      </c>
      <c r="H792" s="15" t="s">
        <v>739</v>
      </c>
      <c r="I792" s="15">
        <v>1741</v>
      </c>
    </row>
    <row r="793" spans="1:9" ht="60" x14ac:dyDescent="0.2">
      <c r="A793" s="14" t="s">
        <v>11</v>
      </c>
      <c r="B793" s="14" t="s">
        <v>1369</v>
      </c>
      <c r="C793" s="15" t="s">
        <v>1370</v>
      </c>
      <c r="D793" s="14" t="s">
        <v>737</v>
      </c>
      <c r="E793" s="15" t="s">
        <v>47</v>
      </c>
      <c r="F793" s="17" t="str">
        <f>HYPERLINK("http://www.efsa.europa.eu/en/scdocs/doc/1746.pdf","2010;8(10):1746")</f>
        <v>2010;8(10):1746</v>
      </c>
      <c r="G793" s="15" t="s">
        <v>651</v>
      </c>
      <c r="H793" s="15" t="s">
        <v>739</v>
      </c>
      <c r="I793" s="15">
        <v>1741</v>
      </c>
    </row>
    <row r="794" spans="1:9" ht="60" x14ac:dyDescent="0.2">
      <c r="A794" s="14" t="s">
        <v>11</v>
      </c>
      <c r="B794" s="14" t="s">
        <v>1369</v>
      </c>
      <c r="C794" s="15" t="s">
        <v>1370</v>
      </c>
      <c r="D794" s="14" t="s">
        <v>737</v>
      </c>
      <c r="E794" s="15" t="s">
        <v>446</v>
      </c>
      <c r="F794" s="17" t="str">
        <f>HYPERLINK("http://www.efsa.europa.eu/en/scdocs/doc/1746.pdf","2010;8(10):1746")</f>
        <v>2010;8(10):1746</v>
      </c>
      <c r="G794" s="15" t="s">
        <v>651</v>
      </c>
      <c r="H794" s="15" t="s">
        <v>739</v>
      </c>
      <c r="I794" s="15">
        <v>1741</v>
      </c>
    </row>
    <row r="795" spans="1:9" ht="90" x14ac:dyDescent="0.2">
      <c r="A795" s="14" t="s">
        <v>11</v>
      </c>
      <c r="B795" s="14" t="s">
        <v>1372</v>
      </c>
      <c r="C795" s="15" t="s">
        <v>1373</v>
      </c>
      <c r="D795" s="14" t="s">
        <v>766</v>
      </c>
      <c r="E795" s="15" t="s">
        <v>767</v>
      </c>
      <c r="F795" s="17" t="str">
        <f>HYPERLINK("http://www.efsa.europa.eu/en/efsajournal/doc/2243.pdf","2011;9(6):2243")</f>
        <v>2011;9(6):2243</v>
      </c>
      <c r="G795" s="15" t="s">
        <v>651</v>
      </c>
      <c r="H795" s="15" t="s">
        <v>739</v>
      </c>
      <c r="I795" s="15">
        <v>1816</v>
      </c>
    </row>
    <row r="796" spans="1:9" ht="105" x14ac:dyDescent="0.2">
      <c r="A796" s="14" t="s">
        <v>11</v>
      </c>
      <c r="B796" s="14" t="s">
        <v>1374</v>
      </c>
      <c r="C796" s="15" t="s">
        <v>1375</v>
      </c>
      <c r="D796" s="14" t="s">
        <v>737</v>
      </c>
      <c r="E796" s="15" t="s">
        <v>1376</v>
      </c>
      <c r="F796" s="17" t="str">
        <f>HYPERLINK("http://www.efsa.europa.eu/en/scdocs/doc/1795.pdf","2010;8(10):1795")</f>
        <v>2010;8(10):1795</v>
      </c>
      <c r="G796" s="15" t="s">
        <v>651</v>
      </c>
      <c r="H796" s="15" t="s">
        <v>739</v>
      </c>
      <c r="I796" s="15">
        <v>1745</v>
      </c>
    </row>
    <row r="797" spans="1:9" ht="90" x14ac:dyDescent="0.2">
      <c r="A797" s="14" t="s">
        <v>11</v>
      </c>
      <c r="B797" s="14" t="s">
        <v>1377</v>
      </c>
      <c r="C797" s="15" t="s">
        <v>1378</v>
      </c>
      <c r="D797" s="14" t="s">
        <v>745</v>
      </c>
      <c r="E797" s="15" t="s">
        <v>1379</v>
      </c>
      <c r="F797" s="17" t="str">
        <f>HYPERLINK("http://www.efsa.europa.eu/en/efsajournal/doc/2038.pdf","2011;9(4):2038")</f>
        <v>2011;9(4):2038</v>
      </c>
      <c r="G797" s="15" t="s">
        <v>651</v>
      </c>
      <c r="H797" s="15" t="s">
        <v>739</v>
      </c>
      <c r="I797" s="15">
        <v>1825</v>
      </c>
    </row>
    <row r="798" spans="1:9" ht="120" x14ac:dyDescent="0.2">
      <c r="A798" s="14" t="s">
        <v>11</v>
      </c>
      <c r="B798" s="14" t="s">
        <v>1380</v>
      </c>
      <c r="C798" s="15" t="s">
        <v>1381</v>
      </c>
      <c r="D798" s="14" t="s">
        <v>737</v>
      </c>
      <c r="E798" s="15" t="s">
        <v>1002</v>
      </c>
      <c r="F798" s="17" t="str">
        <f>HYPERLINK("http://www.efsa.europa.eu/en/efsajournal/doc/2214.pdf","2011;9(6):2214")</f>
        <v>2011;9(6):2214</v>
      </c>
      <c r="G798" s="15" t="s">
        <v>651</v>
      </c>
      <c r="H798" s="15" t="s">
        <v>739</v>
      </c>
      <c r="I798" s="15">
        <v>679</v>
      </c>
    </row>
    <row r="799" spans="1:9" ht="105" x14ac:dyDescent="0.2">
      <c r="A799" s="14" t="s">
        <v>11</v>
      </c>
      <c r="B799" s="14" t="s">
        <v>1195</v>
      </c>
      <c r="C799" s="15" t="s">
        <v>1382</v>
      </c>
      <c r="D799" s="14" t="s">
        <v>766</v>
      </c>
      <c r="E799" s="15" t="s">
        <v>767</v>
      </c>
      <c r="F799" s="17" t="str">
        <f>HYPERLINK("http://www.efsa.europa.eu/en/scdocs/doc/1810.pdf","2010;8(10):1810")</f>
        <v>2010;8(10):1810</v>
      </c>
      <c r="G799" s="15" t="s">
        <v>651</v>
      </c>
      <c r="H799" s="15" t="s">
        <v>739</v>
      </c>
      <c r="I799" s="15">
        <v>1245</v>
      </c>
    </row>
    <row r="800" spans="1:9" ht="60" x14ac:dyDescent="0.2">
      <c r="A800" s="14" t="s">
        <v>11</v>
      </c>
      <c r="B800" s="14" t="s">
        <v>1383</v>
      </c>
      <c r="C800" s="15" t="s">
        <v>1384</v>
      </c>
      <c r="D800" s="14" t="s">
        <v>737</v>
      </c>
      <c r="E800" s="15" t="s">
        <v>815</v>
      </c>
      <c r="F800" s="17" t="str">
        <f>HYPERLINK("http://www.efsa.europa.eu/en/scdocs/doc/1794.pdf","2010;8(10):1794")</f>
        <v>2010;8(10):1794</v>
      </c>
      <c r="G800" s="15" t="s">
        <v>651</v>
      </c>
      <c r="H800" s="15" t="s">
        <v>739</v>
      </c>
      <c r="I800" s="15">
        <v>686</v>
      </c>
    </row>
    <row r="801" spans="1:9" ht="105" x14ac:dyDescent="0.2">
      <c r="A801" s="14" t="s">
        <v>11</v>
      </c>
      <c r="B801" s="14" t="s">
        <v>1383</v>
      </c>
      <c r="C801" s="15" t="s">
        <v>1385</v>
      </c>
      <c r="D801" s="14" t="s">
        <v>737</v>
      </c>
      <c r="E801" s="15" t="s">
        <v>815</v>
      </c>
      <c r="F801" s="17" t="str">
        <f>HYPERLINK("http://www.efsa.europa.eu/en/scdocs/doc/1794.pdf","2010;8(10):1794")</f>
        <v>2010;8(10):1794</v>
      </c>
      <c r="G801" s="15" t="s">
        <v>651</v>
      </c>
      <c r="H801" s="15" t="s">
        <v>739</v>
      </c>
      <c r="I801" s="15">
        <v>1516</v>
      </c>
    </row>
    <row r="802" spans="1:9" ht="135" x14ac:dyDescent="0.2">
      <c r="A802" s="14" t="s">
        <v>11</v>
      </c>
      <c r="B802" s="14" t="s">
        <v>1386</v>
      </c>
      <c r="C802" s="15" t="s">
        <v>1387</v>
      </c>
      <c r="D802" s="14" t="s">
        <v>737</v>
      </c>
      <c r="E802" s="15" t="s">
        <v>1388</v>
      </c>
      <c r="F802" s="17" t="str">
        <f>HYPERLINK("http://www.efsa.europa.eu/en/efsajournal/doc/2268.pdf","2011;9(6):2268")</f>
        <v>2011;9(6):2268</v>
      </c>
      <c r="G802" s="15" t="s">
        <v>651</v>
      </c>
      <c r="H802" s="15" t="s">
        <v>739</v>
      </c>
      <c r="I802" s="15">
        <v>1309</v>
      </c>
    </row>
    <row r="803" spans="1:9" x14ac:dyDescent="0.2">
      <c r="A803" s="30" t="s">
        <v>11</v>
      </c>
      <c r="B803" s="30" t="s">
        <v>1389</v>
      </c>
      <c r="C803" s="29" t="s">
        <v>1390</v>
      </c>
      <c r="D803" s="30" t="s">
        <v>737</v>
      </c>
      <c r="E803" s="29" t="s">
        <v>1391</v>
      </c>
      <c r="F803" s="17" t="str">
        <f>HYPERLINK("http://www.efsa.europa.eu/en/efsajournal/doc/1247.pdf","2009;7(9):1247")</f>
        <v>2009;7(9):1247</v>
      </c>
      <c r="G803" s="31" t="s">
        <v>651</v>
      </c>
      <c r="H803" s="29" t="s">
        <v>739</v>
      </c>
      <c r="I803" s="29">
        <v>2957</v>
      </c>
    </row>
    <row r="804" spans="1:9" x14ac:dyDescent="0.2">
      <c r="A804" s="30"/>
      <c r="B804" s="30"/>
      <c r="C804" s="29"/>
      <c r="D804" s="30"/>
      <c r="E804" s="29"/>
      <c r="F804" s="17" t="str">
        <f>HYPERLINK("http://www.efsa.europa.eu/en/efsajournal/doc/2858.pdf ","2012;10(8):2858")</f>
        <v>2012;10(8):2858</v>
      </c>
      <c r="G804" s="31"/>
      <c r="H804" s="29"/>
      <c r="I804" s="29"/>
    </row>
    <row r="805" spans="1:9" x14ac:dyDescent="0.2">
      <c r="A805" s="30" t="s">
        <v>11</v>
      </c>
      <c r="B805" s="30" t="s">
        <v>1392</v>
      </c>
      <c r="C805" s="29" t="s">
        <v>1393</v>
      </c>
      <c r="D805" s="30" t="s">
        <v>737</v>
      </c>
      <c r="E805" s="29" t="s">
        <v>1391</v>
      </c>
      <c r="F805" s="17" t="str">
        <f>HYPERLINK("http://www.efsa.europa.eu/en/efsajournal/doc/1247.pdf","2009;7(9):1247")</f>
        <v>2009;7(9):1247</v>
      </c>
      <c r="G805" s="31" t="s">
        <v>651</v>
      </c>
      <c r="H805" s="29" t="s">
        <v>739</v>
      </c>
      <c r="I805" s="29">
        <v>2967</v>
      </c>
    </row>
    <row r="806" spans="1:9" x14ac:dyDescent="0.2">
      <c r="A806" s="30"/>
      <c r="B806" s="30"/>
      <c r="C806" s="29"/>
      <c r="D806" s="30"/>
      <c r="E806" s="29"/>
      <c r="F806" s="17" t="str">
        <f>HYPERLINK("http://www.efsa.europa.eu/en/efsajournal/doc/2858.pdf ","2012;10(8):2858")</f>
        <v>2012;10(8):2858</v>
      </c>
      <c r="G806" s="31"/>
      <c r="H806" s="29"/>
      <c r="I806" s="29"/>
    </row>
    <row r="807" spans="1:9" x14ac:dyDescent="0.2">
      <c r="A807" s="30" t="s">
        <v>11</v>
      </c>
      <c r="B807" s="30" t="s">
        <v>1394</v>
      </c>
      <c r="C807" s="29" t="s">
        <v>1395</v>
      </c>
      <c r="D807" s="30" t="s">
        <v>737</v>
      </c>
      <c r="E807" s="29" t="s">
        <v>1391</v>
      </c>
      <c r="F807" s="17" t="str">
        <f>HYPERLINK("http://www.efsa.europa.eu/en/efsajournal/doc/1247.pdf","2009;7(9):1247")</f>
        <v>2009;7(9):1247</v>
      </c>
      <c r="G807" s="31" t="s">
        <v>651</v>
      </c>
      <c r="H807" s="29" t="s">
        <v>739</v>
      </c>
      <c r="I807" s="29">
        <v>2950</v>
      </c>
    </row>
    <row r="808" spans="1:9" x14ac:dyDescent="0.2">
      <c r="A808" s="30"/>
      <c r="B808" s="30"/>
      <c r="C808" s="29"/>
      <c r="D808" s="30"/>
      <c r="E808" s="29"/>
      <c r="F808" s="17" t="str">
        <f>HYPERLINK("http://www.efsa.europa.eu/en/efsajournal/doc/2858.pdf ","2012;10(8):2858")</f>
        <v>2012;10(8):2858</v>
      </c>
      <c r="G808" s="31"/>
      <c r="H808" s="29"/>
      <c r="I808" s="29"/>
    </row>
    <row r="809" spans="1:9" x14ac:dyDescent="0.2">
      <c r="A809" s="30" t="s">
        <v>11</v>
      </c>
      <c r="B809" s="30" t="s">
        <v>1396</v>
      </c>
      <c r="C809" s="29" t="s">
        <v>1397</v>
      </c>
      <c r="D809" s="30" t="s">
        <v>737</v>
      </c>
      <c r="E809" s="29" t="s">
        <v>1398</v>
      </c>
      <c r="F809" s="17" t="str">
        <f>HYPERLINK("http://www.efsa.europa.eu/en/efsajournal/doc/1470.pdf","2010;8(2):1470")</f>
        <v>2010;8(2):1470</v>
      </c>
      <c r="G809" s="31" t="s">
        <v>651</v>
      </c>
      <c r="H809" s="29" t="s">
        <v>739</v>
      </c>
      <c r="I809" s="29">
        <v>2960</v>
      </c>
    </row>
    <row r="810" spans="1:9" x14ac:dyDescent="0.2">
      <c r="A810" s="30"/>
      <c r="B810" s="30"/>
      <c r="C810" s="29"/>
      <c r="D810" s="30"/>
      <c r="E810" s="29"/>
      <c r="F810" s="17" t="str">
        <f>HYPERLINK("http://www.efsa.europa.eu/en/efsajournal/doc/2858.pdf ","2012;10(8):2858")</f>
        <v>2012;10(8):2858</v>
      </c>
      <c r="G810" s="31"/>
      <c r="H810" s="29"/>
      <c r="I810" s="29"/>
    </row>
    <row r="811" spans="1:9" x14ac:dyDescent="0.2">
      <c r="A811" s="30" t="s">
        <v>11</v>
      </c>
      <c r="B811" s="30" t="s">
        <v>1399</v>
      </c>
      <c r="C811" s="29" t="s">
        <v>1397</v>
      </c>
      <c r="D811" s="30" t="s">
        <v>737</v>
      </c>
      <c r="E811" s="29" t="s">
        <v>1398</v>
      </c>
      <c r="F811" s="17" t="str">
        <f>HYPERLINK("http://www.efsa.europa.eu/en/efsajournal/doc/1247.pdf","2009;7(9):1247")</f>
        <v>2009;7(9):1247</v>
      </c>
      <c r="G811" s="31" t="s">
        <v>651</v>
      </c>
      <c r="H811" s="29" t="s">
        <v>739</v>
      </c>
      <c r="I811" s="29">
        <v>2971</v>
      </c>
    </row>
    <row r="812" spans="1:9" x14ac:dyDescent="0.2">
      <c r="A812" s="30"/>
      <c r="B812" s="30"/>
      <c r="C812" s="29"/>
      <c r="D812" s="30"/>
      <c r="E812" s="29"/>
      <c r="F812" s="17" t="str">
        <f>HYPERLINK("http://www.efsa.europa.eu/en/efsajournal/doc/2858.pdf ","2012;10(8):2858")</f>
        <v>2012;10(8):2858</v>
      </c>
      <c r="G812" s="31"/>
      <c r="H812" s="29"/>
      <c r="I812" s="29"/>
    </row>
    <row r="813" spans="1:9" x14ac:dyDescent="0.2">
      <c r="A813" s="30" t="s">
        <v>11</v>
      </c>
      <c r="B813" s="30" t="s">
        <v>1400</v>
      </c>
      <c r="C813" s="29" t="s">
        <v>1401</v>
      </c>
      <c r="D813" s="30" t="s">
        <v>737</v>
      </c>
      <c r="E813" s="29" t="s">
        <v>1398</v>
      </c>
      <c r="F813" s="17" t="str">
        <f>HYPERLINK("http://www.efsa.europa.eu/en/efsajournal/doc/1247.pdf","2009;7(9):1247")</f>
        <v>2009;7(9):1247</v>
      </c>
      <c r="G813" s="31" t="s">
        <v>651</v>
      </c>
      <c r="H813" s="29" t="s">
        <v>739</v>
      </c>
      <c r="I813" s="29">
        <v>2962</v>
      </c>
    </row>
    <row r="814" spans="1:9" x14ac:dyDescent="0.2">
      <c r="A814" s="30"/>
      <c r="B814" s="30"/>
      <c r="C814" s="29"/>
      <c r="D814" s="30"/>
      <c r="E814" s="29"/>
      <c r="F814" s="17" t="str">
        <f>HYPERLINK("http://www.efsa.europa.eu/en/efsajournal/doc/2858.pdf ","2012;10(8):2858")</f>
        <v>2012;10(8):2858</v>
      </c>
      <c r="G814" s="31"/>
      <c r="H814" s="29"/>
      <c r="I814" s="29"/>
    </row>
    <row r="815" spans="1:9" ht="60" x14ac:dyDescent="0.2">
      <c r="A815" s="14" t="s">
        <v>11</v>
      </c>
      <c r="B815" s="14" t="s">
        <v>1402</v>
      </c>
      <c r="C815" s="15" t="s">
        <v>1403</v>
      </c>
      <c r="D815" s="14" t="s">
        <v>737</v>
      </c>
      <c r="E815" s="15" t="s">
        <v>1404</v>
      </c>
      <c r="F815" s="17" t="str">
        <f>HYPERLINK("http://www.efsa.europa.eu/en/efsajournal/doc/2202.pdf","2011;9(6):2202")</f>
        <v>2011;9(6):2202</v>
      </c>
      <c r="G815" s="15" t="s">
        <v>651</v>
      </c>
      <c r="H815" s="15" t="s">
        <v>739</v>
      </c>
      <c r="I815" s="15">
        <v>3158</v>
      </c>
    </row>
    <row r="816" spans="1:9" ht="90" x14ac:dyDescent="0.2">
      <c r="A816" s="14" t="s">
        <v>11</v>
      </c>
      <c r="B816" s="14" t="s">
        <v>1402</v>
      </c>
      <c r="C816" s="15" t="s">
        <v>1405</v>
      </c>
      <c r="D816" s="14" t="s">
        <v>971</v>
      </c>
      <c r="E816" s="15" t="s">
        <v>1406</v>
      </c>
      <c r="F816" s="17" t="str">
        <f>HYPERLINK("http://www.efsa.europa.eu/en/efsajournal/doc/2202.pdf","2011;9(6):2202")</f>
        <v>2011;9(6):2202</v>
      </c>
      <c r="G816" s="15" t="s">
        <v>651</v>
      </c>
      <c r="H816" s="15" t="s">
        <v>739</v>
      </c>
      <c r="I816" s="15">
        <v>3157</v>
      </c>
    </row>
    <row r="817" spans="1:9" ht="90" x14ac:dyDescent="0.2">
      <c r="A817" s="14" t="s">
        <v>11</v>
      </c>
      <c r="B817" s="14" t="s">
        <v>1407</v>
      </c>
      <c r="C817" s="15" t="s">
        <v>1408</v>
      </c>
      <c r="D817" s="14" t="s">
        <v>745</v>
      </c>
      <c r="E817" s="15" t="s">
        <v>1137</v>
      </c>
      <c r="F817" s="17" t="str">
        <f>HYPERLINK("http://www.efsa.europa.eu/en/efsajournal/doc/2050.pdf","2011;9(4):2050")</f>
        <v>2011;9(4):2050</v>
      </c>
      <c r="G817" s="15" t="s">
        <v>651</v>
      </c>
      <c r="H817" s="15" t="s">
        <v>739</v>
      </c>
      <c r="I817" s="15">
        <v>4671</v>
      </c>
    </row>
    <row r="818" spans="1:9" ht="90" x14ac:dyDescent="0.2">
      <c r="A818" s="14" t="s">
        <v>11</v>
      </c>
      <c r="B818" s="14" t="s">
        <v>899</v>
      </c>
      <c r="C818" s="15" t="s">
        <v>1409</v>
      </c>
      <c r="D818" s="14" t="s">
        <v>745</v>
      </c>
      <c r="E818" s="15" t="s">
        <v>1410</v>
      </c>
      <c r="F818" s="17" t="str">
        <f>HYPERLINK("http://www.efsa.europa.eu/en/efsajournal/doc/2035.pdf","2011;9(4):2035")</f>
        <v>2011;9(4):2035</v>
      </c>
      <c r="G818" s="15" t="s">
        <v>651</v>
      </c>
      <c r="H818" s="15" t="s">
        <v>739</v>
      </c>
      <c r="I818" s="15">
        <v>611</v>
      </c>
    </row>
    <row r="819" spans="1:9" ht="90" x14ac:dyDescent="0.2">
      <c r="A819" s="14" t="s">
        <v>11</v>
      </c>
      <c r="B819" s="14" t="s">
        <v>1411</v>
      </c>
      <c r="C819" s="15" t="s">
        <v>1412</v>
      </c>
      <c r="D819" s="14" t="s">
        <v>737</v>
      </c>
      <c r="E819" s="15" t="s">
        <v>1347</v>
      </c>
      <c r="F819" s="17" t="str">
        <f>HYPERLINK("http://www.efsa.europa.eu/en/efsajournal/doc/2247.pdf","2011;9(6):2247")</f>
        <v>2011;9(6):2247</v>
      </c>
      <c r="G819" s="15" t="s">
        <v>651</v>
      </c>
      <c r="H819" s="15" t="s">
        <v>739</v>
      </c>
      <c r="I819" s="15">
        <v>1539</v>
      </c>
    </row>
    <row r="820" spans="1:9" ht="60" x14ac:dyDescent="0.2">
      <c r="A820" s="14" t="s">
        <v>11</v>
      </c>
      <c r="B820" s="14" t="s">
        <v>1413</v>
      </c>
      <c r="C820" s="15" t="s">
        <v>1414</v>
      </c>
      <c r="D820" s="14" t="s">
        <v>737</v>
      </c>
      <c r="E820" s="15" t="s">
        <v>1415</v>
      </c>
      <c r="F820" s="17" t="str">
        <f>HYPERLINK("http://www.efsa.europa.eu/en/efsajournal/doc/2247.pdf","2011;9(6):2247")</f>
        <v>2011;9(6):2247</v>
      </c>
      <c r="G820" s="15" t="s">
        <v>651</v>
      </c>
      <c r="H820" s="15" t="s">
        <v>739</v>
      </c>
      <c r="I820" s="15">
        <v>1437</v>
      </c>
    </row>
    <row r="821" spans="1:9" ht="60" x14ac:dyDescent="0.2">
      <c r="A821" s="14" t="s">
        <v>11</v>
      </c>
      <c r="B821" s="14" t="s">
        <v>1416</v>
      </c>
      <c r="C821" s="15" t="s">
        <v>1417</v>
      </c>
      <c r="D821" s="14" t="s">
        <v>737</v>
      </c>
      <c r="E821" s="15" t="s">
        <v>1415</v>
      </c>
      <c r="F821" s="17" t="str">
        <f>HYPERLINK("http://www.efsa.europa.eu/en/efsajournal/doc/2247.pdf","2011;9(6):2247")</f>
        <v>2011;9(6):2247</v>
      </c>
      <c r="G821" s="15" t="s">
        <v>651</v>
      </c>
      <c r="H821" s="15" t="s">
        <v>739</v>
      </c>
      <c r="I821" s="15">
        <v>1438</v>
      </c>
    </row>
    <row r="822" spans="1:9" ht="90" x14ac:dyDescent="0.2">
      <c r="A822" s="14" t="s">
        <v>11</v>
      </c>
      <c r="B822" s="14" t="s">
        <v>1418</v>
      </c>
      <c r="C822" s="15" t="s">
        <v>1419</v>
      </c>
      <c r="D822" s="14" t="s">
        <v>766</v>
      </c>
      <c r="E822" s="15" t="s">
        <v>767</v>
      </c>
      <c r="F822" s="17" t="str">
        <f>HYPERLINK("http://www.efsa.europa.eu/en/efsajournal/doc/2244.pdf","2011;9(6):2244")</f>
        <v>2011;9(6):2244</v>
      </c>
      <c r="G822" s="15" t="s">
        <v>651</v>
      </c>
      <c r="H822" s="15" t="s">
        <v>739</v>
      </c>
      <c r="I822" s="15">
        <v>347</v>
      </c>
    </row>
    <row r="823" spans="1:9" ht="75" x14ac:dyDescent="0.2">
      <c r="A823" s="14" t="s">
        <v>11</v>
      </c>
      <c r="B823" s="14" t="s">
        <v>286</v>
      </c>
      <c r="C823" s="15" t="s">
        <v>1420</v>
      </c>
      <c r="D823" s="14" t="s">
        <v>980</v>
      </c>
      <c r="E823" s="15" t="s">
        <v>172</v>
      </c>
      <c r="F823" s="17" t="str">
        <f>HYPERLINK("http://www.efsa.europa.eu/en/scdocs/doc/1807.pdf","2010;8(10):1807")</f>
        <v>2010;8(10):1807</v>
      </c>
      <c r="G823" s="15" t="s">
        <v>651</v>
      </c>
      <c r="H823" s="15" t="s">
        <v>739</v>
      </c>
      <c r="I823" s="15">
        <v>366</v>
      </c>
    </row>
    <row r="824" spans="1:9" ht="409.5" x14ac:dyDescent="0.2">
      <c r="A824" s="14" t="s">
        <v>11</v>
      </c>
      <c r="B824" s="14" t="s">
        <v>1421</v>
      </c>
      <c r="C824" s="15" t="s">
        <v>1422</v>
      </c>
      <c r="D824" s="14" t="s">
        <v>737</v>
      </c>
      <c r="E824" s="15" t="s">
        <v>187</v>
      </c>
      <c r="F824" s="17" t="str">
        <f>HYPERLINK("http://www.efsa.europa.eu/en/scdocs/doc/1724.pdf","2010;8(10):1724")</f>
        <v>2010;8(10):1724</v>
      </c>
      <c r="G824" s="15" t="s">
        <v>651</v>
      </c>
      <c r="H824" s="15" t="s">
        <v>739</v>
      </c>
      <c r="I824" s="15">
        <v>1684</v>
      </c>
    </row>
    <row r="825" spans="1:9" ht="90" x14ac:dyDescent="0.2">
      <c r="A825" s="14" t="s">
        <v>11</v>
      </c>
      <c r="B825" s="14" t="s">
        <v>1249</v>
      </c>
      <c r="C825" s="15" t="s">
        <v>1423</v>
      </c>
      <c r="D825" s="14" t="s">
        <v>971</v>
      </c>
      <c r="E825" s="15" t="s">
        <v>1424</v>
      </c>
      <c r="F825" s="17" t="str">
        <f>HYPERLINK("http://www.efsa.europa.eu/en/efsajournal/doc/2059.pdf","2011;9(4):2059")</f>
        <v>2011;9(4):2059</v>
      </c>
      <c r="G825" s="15" t="s">
        <v>651</v>
      </c>
      <c r="H825" s="15" t="s">
        <v>739</v>
      </c>
      <c r="I825" s="15">
        <v>4454</v>
      </c>
    </row>
    <row r="826" spans="1:9" ht="165" x14ac:dyDescent="0.2">
      <c r="A826" s="14" t="s">
        <v>11</v>
      </c>
      <c r="B826" s="14" t="s">
        <v>1425</v>
      </c>
      <c r="C826" s="15" t="s">
        <v>1426</v>
      </c>
      <c r="D826" s="14" t="s">
        <v>766</v>
      </c>
      <c r="E826" s="15" t="s">
        <v>767</v>
      </c>
      <c r="F826" s="17" t="str">
        <f>HYPERLINK("http://www.efsa.europa.eu/en/efsajournal/doc/1247.pdf","2009;7(9):1247")</f>
        <v>2009;7(9):1247</v>
      </c>
      <c r="G826" s="15" t="s">
        <v>651</v>
      </c>
      <c r="H826" s="15" t="s">
        <v>739</v>
      </c>
      <c r="I826" s="15">
        <v>925</v>
      </c>
    </row>
    <row r="827" spans="1:9" ht="60" x14ac:dyDescent="0.2">
      <c r="A827" s="14" t="s">
        <v>11</v>
      </c>
      <c r="B827" s="14" t="s">
        <v>1427</v>
      </c>
      <c r="C827" s="15" t="s">
        <v>1428</v>
      </c>
      <c r="D827" s="14" t="s">
        <v>737</v>
      </c>
      <c r="E827" s="15" t="s">
        <v>162</v>
      </c>
      <c r="F827" s="17" t="str">
        <f>HYPERLINK("http://www.efsa.europa.eu/en/scdocs/doc/1752.pdf","2010;8(10):1752")</f>
        <v>2010;8(10):1752</v>
      </c>
      <c r="G827" s="15" t="s">
        <v>651</v>
      </c>
      <c r="H827" s="15" t="s">
        <v>739</v>
      </c>
      <c r="I827" s="15">
        <v>1306</v>
      </c>
    </row>
    <row r="828" spans="1:9" ht="75" x14ac:dyDescent="0.2">
      <c r="A828" s="14" t="s">
        <v>11</v>
      </c>
      <c r="B828" s="14" t="s">
        <v>1427</v>
      </c>
      <c r="C828" s="15" t="s">
        <v>1428</v>
      </c>
      <c r="D828" s="14" t="s">
        <v>749</v>
      </c>
      <c r="E828" s="15" t="s">
        <v>1429</v>
      </c>
      <c r="F828" s="17" t="str">
        <f>HYPERLINK("http://www.efsa.europa.eu/en/scdocs/doc/1752.pdf","2010;8(10):1752")</f>
        <v>2010;8(10):1752</v>
      </c>
      <c r="G828" s="15" t="s">
        <v>651</v>
      </c>
      <c r="H828" s="15" t="s">
        <v>739</v>
      </c>
      <c r="I828" s="15">
        <v>1306</v>
      </c>
    </row>
    <row r="829" spans="1:9" ht="60" x14ac:dyDescent="0.2">
      <c r="A829" s="14" t="s">
        <v>11</v>
      </c>
      <c r="B829" s="14" t="s">
        <v>1427</v>
      </c>
      <c r="C829" s="15" t="s">
        <v>1430</v>
      </c>
      <c r="D829" s="14" t="s">
        <v>737</v>
      </c>
      <c r="E829" s="15" t="s">
        <v>801</v>
      </c>
      <c r="F829" s="17" t="str">
        <f>HYPERLINK("http://www.efsa.europa.eu/en/efsajournal/doc/1489.pdf","2010;8(2):1489")</f>
        <v>2010;8(2):1489</v>
      </c>
      <c r="G829" s="15" t="s">
        <v>651</v>
      </c>
      <c r="H829" s="15" t="s">
        <v>739</v>
      </c>
      <c r="I829" s="15">
        <v>1439</v>
      </c>
    </row>
    <row r="830" spans="1:9" ht="60" x14ac:dyDescent="0.2">
      <c r="A830" s="14" t="s">
        <v>11</v>
      </c>
      <c r="B830" s="14" t="s">
        <v>1431</v>
      </c>
      <c r="C830" s="15" t="s">
        <v>1432</v>
      </c>
      <c r="D830" s="14" t="s">
        <v>737</v>
      </c>
      <c r="E830" s="15" t="s">
        <v>162</v>
      </c>
      <c r="F830" s="17" t="str">
        <f>HYPERLINK("http://www.efsa.europa.eu/en/efsajournal/doc/2021.pdf","2011;9(4):2021")</f>
        <v>2011;9(4):2021</v>
      </c>
      <c r="G830" s="15" t="s">
        <v>651</v>
      </c>
      <c r="H830" s="15" t="s">
        <v>739</v>
      </c>
      <c r="I830" s="15">
        <v>19</v>
      </c>
    </row>
    <row r="831" spans="1:9" ht="75" x14ac:dyDescent="0.2">
      <c r="A831" s="14" t="s">
        <v>11</v>
      </c>
      <c r="B831" s="14" t="s">
        <v>1195</v>
      </c>
      <c r="C831" s="15" t="s">
        <v>1433</v>
      </c>
      <c r="D831" s="14" t="s">
        <v>737</v>
      </c>
      <c r="E831" s="15" t="s">
        <v>801</v>
      </c>
      <c r="F831" s="17" t="str">
        <f>HYPERLINK("http://www.efsa.europa.eu/en/efsajournal/doc/1489.pdf","2010;8(2):1489")</f>
        <v>2010;8(2):1489</v>
      </c>
      <c r="G831" s="15" t="s">
        <v>651</v>
      </c>
      <c r="H831" s="15" t="s">
        <v>739</v>
      </c>
      <c r="I831" s="15">
        <v>3797</v>
      </c>
    </row>
    <row r="832" spans="1:9" ht="150" x14ac:dyDescent="0.2">
      <c r="A832" s="14" t="s">
        <v>11</v>
      </c>
      <c r="B832" s="14" t="s">
        <v>1434</v>
      </c>
      <c r="C832" s="15" t="s">
        <v>1435</v>
      </c>
      <c r="D832" s="14" t="s">
        <v>737</v>
      </c>
      <c r="E832" s="15" t="s">
        <v>801</v>
      </c>
      <c r="F832" s="17" t="str">
        <f>HYPERLINK("http://www.efsa.europa.eu/en/efsajournal/doc/1489.pdf","2010;8(2):1489")</f>
        <v>2010;8(2):1489</v>
      </c>
      <c r="G832" s="15" t="s">
        <v>651</v>
      </c>
      <c r="H832" s="15" t="s">
        <v>739</v>
      </c>
      <c r="I832" s="15">
        <v>3216</v>
      </c>
    </row>
    <row r="833" spans="1:9" ht="60" x14ac:dyDescent="0.2">
      <c r="A833" s="14" t="s">
        <v>11</v>
      </c>
      <c r="B833" s="14" t="s">
        <v>1436</v>
      </c>
      <c r="C833" s="15" t="s">
        <v>1437</v>
      </c>
      <c r="D833" s="14" t="s">
        <v>737</v>
      </c>
      <c r="E833" s="15" t="s">
        <v>801</v>
      </c>
      <c r="F833" s="17" t="str">
        <f>HYPERLINK("http://www.efsa.europa.eu/en/efsajournal/doc/2057.pdf","2011;9(4):2057")</f>
        <v>2011;9(4):2057</v>
      </c>
      <c r="G833" s="15" t="s">
        <v>651</v>
      </c>
      <c r="H833" s="15" t="s">
        <v>739</v>
      </c>
      <c r="I833" s="15">
        <v>3152</v>
      </c>
    </row>
    <row r="834" spans="1:9" ht="75" x14ac:dyDescent="0.2">
      <c r="A834" s="14" t="s">
        <v>11</v>
      </c>
      <c r="B834" s="14" t="s">
        <v>1438</v>
      </c>
      <c r="C834" s="15" t="s">
        <v>1439</v>
      </c>
      <c r="D834" s="14" t="s">
        <v>737</v>
      </c>
      <c r="E834" s="15" t="s">
        <v>162</v>
      </c>
      <c r="F834" s="17" t="str">
        <f>HYPERLINK("http://www.efsa.europa.eu/en/scdocs/doc/1752.pdf","2010;8(10):1752")</f>
        <v>2010;8(10):1752</v>
      </c>
      <c r="G834" s="15" t="s">
        <v>651</v>
      </c>
      <c r="H834" s="15" t="s">
        <v>739</v>
      </c>
      <c r="I834" s="15">
        <v>1441</v>
      </c>
    </row>
    <row r="835" spans="1:9" ht="60" x14ac:dyDescent="0.2">
      <c r="A835" s="14" t="s">
        <v>11</v>
      </c>
      <c r="B835" s="14" t="s">
        <v>1440</v>
      </c>
      <c r="C835" s="15" t="s">
        <v>1441</v>
      </c>
      <c r="D835" s="14" t="s">
        <v>737</v>
      </c>
      <c r="E835" s="15" t="s">
        <v>162</v>
      </c>
      <c r="F835" s="17" t="str">
        <f>HYPERLINK("http://www.efsa.europa.eu/en/efsajournal/doc/2037.pdf","2011;9(4):2037")</f>
        <v>2011;9(4):2037</v>
      </c>
      <c r="G835" s="15" t="s">
        <v>651</v>
      </c>
      <c r="H835" s="15" t="s">
        <v>739</v>
      </c>
      <c r="I835" s="15">
        <v>1083</v>
      </c>
    </row>
    <row r="836" spans="1:9" ht="60" x14ac:dyDescent="0.2">
      <c r="A836" s="14" t="s">
        <v>11</v>
      </c>
      <c r="B836" s="14" t="s">
        <v>1442</v>
      </c>
      <c r="C836" s="15" t="s">
        <v>1443</v>
      </c>
      <c r="D836" s="14" t="s">
        <v>737</v>
      </c>
      <c r="E836" s="15" t="s">
        <v>801</v>
      </c>
      <c r="F836" s="17" t="str">
        <f>HYPERLINK("http://www.efsa.europa.eu/en/efsajournal/doc/1489.pdf","2010;8(2):1489")</f>
        <v>2010;8(2):1489</v>
      </c>
      <c r="G836" s="15" t="s">
        <v>651</v>
      </c>
      <c r="H836" s="15" t="s">
        <v>739</v>
      </c>
      <c r="I836" s="15">
        <v>2025</v>
      </c>
    </row>
    <row r="837" spans="1:9" ht="120" x14ac:dyDescent="0.2">
      <c r="A837" s="14" t="s">
        <v>11</v>
      </c>
      <c r="B837" s="14" t="s">
        <v>1444</v>
      </c>
      <c r="C837" s="15" t="s">
        <v>1445</v>
      </c>
      <c r="D837" s="14" t="s">
        <v>737</v>
      </c>
      <c r="E837" s="15" t="s">
        <v>162</v>
      </c>
      <c r="F837" s="17" t="str">
        <f>HYPERLINK("http://www.efsa.europa.eu/en/scdocs/doc/1752.pdf","2010;8(10):1752")</f>
        <v>2010;8(10):1752</v>
      </c>
      <c r="G837" s="15" t="s">
        <v>651</v>
      </c>
      <c r="H837" s="15" t="s">
        <v>739</v>
      </c>
      <c r="I837" s="15">
        <v>1196</v>
      </c>
    </row>
    <row r="838" spans="1:9" ht="60" x14ac:dyDescent="0.2">
      <c r="A838" s="14" t="s">
        <v>11</v>
      </c>
      <c r="B838" s="14" t="s">
        <v>1446</v>
      </c>
      <c r="C838" s="15" t="s">
        <v>1447</v>
      </c>
      <c r="D838" s="14" t="s">
        <v>737</v>
      </c>
      <c r="E838" s="15" t="s">
        <v>407</v>
      </c>
      <c r="F838" s="17" t="str">
        <f>HYPERLINK("http://www.efsa.europa.eu/en/efsajournal/doc/2199.pdf","2011;9(6):2199")</f>
        <v>2011;9(6):2199</v>
      </c>
      <c r="G838" s="15" t="s">
        <v>651</v>
      </c>
      <c r="H838" s="15" t="s">
        <v>739</v>
      </c>
      <c r="I838" s="15">
        <v>1447</v>
      </c>
    </row>
    <row r="839" spans="1:9" ht="105" x14ac:dyDescent="0.2">
      <c r="A839" s="14" t="s">
        <v>11</v>
      </c>
      <c r="B839" s="14" t="s">
        <v>1448</v>
      </c>
      <c r="C839" s="15" t="s">
        <v>1449</v>
      </c>
      <c r="D839" s="14" t="s">
        <v>766</v>
      </c>
      <c r="E839" s="15" t="s">
        <v>767</v>
      </c>
      <c r="F839" s="17" t="str">
        <f>HYPERLINK("http://www.efsa.europa.eu/en/efsajournal/doc/2082.pdf","2011;9(4):2082")</f>
        <v>2011;9(4):2082</v>
      </c>
      <c r="G839" s="15" t="s">
        <v>651</v>
      </c>
      <c r="H839" s="15" t="s">
        <v>739</v>
      </c>
      <c r="I839" s="15">
        <v>1621</v>
      </c>
    </row>
    <row r="840" spans="1:9" ht="60" x14ac:dyDescent="0.2">
      <c r="A840" s="14" t="s">
        <v>11</v>
      </c>
      <c r="B840" s="14" t="s">
        <v>1450</v>
      </c>
      <c r="C840" s="15" t="s">
        <v>1451</v>
      </c>
      <c r="D840" s="14" t="s">
        <v>737</v>
      </c>
      <c r="E840" s="15" t="s">
        <v>162</v>
      </c>
      <c r="F840" s="17" t="str">
        <f>HYPERLINK("http://www.efsa.europa.eu/en/scdocs/doc/1752.pdf","2010;8(10):1752")</f>
        <v>2010;8(10):1752</v>
      </c>
      <c r="G840" s="15" t="s">
        <v>651</v>
      </c>
      <c r="H840" s="15" t="s">
        <v>739</v>
      </c>
      <c r="I840" s="15">
        <v>1312</v>
      </c>
    </row>
    <row r="841" spans="1:9" ht="120" x14ac:dyDescent="0.2">
      <c r="A841" s="14" t="s">
        <v>11</v>
      </c>
      <c r="B841" s="14" t="s">
        <v>1452</v>
      </c>
      <c r="C841" s="15" t="s">
        <v>1453</v>
      </c>
      <c r="D841" s="14" t="s">
        <v>737</v>
      </c>
      <c r="E841" s="15" t="s">
        <v>597</v>
      </c>
      <c r="F841" s="17" t="str">
        <f>HYPERLINK("http://www.efsa.europa.eu/en/efsajournal/doc/2051.pdf","2011;9(4):2051")</f>
        <v>2011;9(4):2051</v>
      </c>
      <c r="G841" s="15" t="s">
        <v>651</v>
      </c>
      <c r="H841" s="15" t="s">
        <v>739</v>
      </c>
      <c r="I841" s="15">
        <v>664</v>
      </c>
    </row>
    <row r="842" spans="1:9" ht="120" x14ac:dyDescent="0.2">
      <c r="A842" s="14" t="s">
        <v>11</v>
      </c>
      <c r="B842" s="14" t="s">
        <v>1452</v>
      </c>
      <c r="C842" s="15" t="s">
        <v>1453</v>
      </c>
      <c r="D842" s="14" t="s">
        <v>737</v>
      </c>
      <c r="E842" s="15" t="s">
        <v>172</v>
      </c>
      <c r="F842" s="17" t="str">
        <f>HYPERLINK("http://www.efsa.europa.eu/en/efsajournal/doc/2051.pdf","2011;9(4):2051")</f>
        <v>2011;9(4):2051</v>
      </c>
      <c r="G842" s="15" t="s">
        <v>651</v>
      </c>
      <c r="H842" s="15" t="s">
        <v>739</v>
      </c>
      <c r="I842" s="15">
        <v>664</v>
      </c>
    </row>
    <row r="843" spans="1:9" ht="120" x14ac:dyDescent="0.2">
      <c r="A843" s="14" t="s">
        <v>11</v>
      </c>
      <c r="B843" s="14" t="s">
        <v>1452</v>
      </c>
      <c r="C843" s="15" t="s">
        <v>1453</v>
      </c>
      <c r="D843" s="14" t="s">
        <v>737</v>
      </c>
      <c r="E843" s="15" t="s">
        <v>1454</v>
      </c>
      <c r="F843" s="17" t="str">
        <f>HYPERLINK("http://www.efsa.europa.eu/en/efsajournal/doc/2051.pdf","2011;9(4):2051")</f>
        <v>2011;9(4):2051</v>
      </c>
      <c r="G843" s="15" t="s">
        <v>651</v>
      </c>
      <c r="H843" s="15" t="s">
        <v>739</v>
      </c>
      <c r="I843" s="15">
        <v>664</v>
      </c>
    </row>
    <row r="844" spans="1:9" ht="60" x14ac:dyDescent="0.2">
      <c r="A844" s="14" t="s">
        <v>11</v>
      </c>
      <c r="B844" s="14" t="s">
        <v>1455</v>
      </c>
      <c r="C844" s="15" t="s">
        <v>1456</v>
      </c>
      <c r="D844" s="14" t="s">
        <v>737</v>
      </c>
      <c r="E844" s="15" t="s">
        <v>162</v>
      </c>
      <c r="F844" s="17" t="str">
        <f>HYPERLINK("http://www.efsa.europa.eu/en/scdocs/doc/1753.pdf","2010;8(10):1753")</f>
        <v>2010;8(10):1753</v>
      </c>
      <c r="G844" s="15" t="s">
        <v>651</v>
      </c>
      <c r="H844" s="15" t="s">
        <v>739</v>
      </c>
      <c r="I844" s="15">
        <v>1785</v>
      </c>
    </row>
    <row r="845" spans="1:9" ht="135" x14ac:dyDescent="0.2">
      <c r="A845" s="14" t="s">
        <v>11</v>
      </c>
      <c r="B845" s="14" t="s">
        <v>1457</v>
      </c>
      <c r="C845" s="15" t="s">
        <v>1458</v>
      </c>
      <c r="D845" s="14" t="s">
        <v>737</v>
      </c>
      <c r="E845" s="15" t="s">
        <v>1459</v>
      </c>
      <c r="F845" s="17" t="str">
        <f>HYPERLINK("http://www.efsa.europa.eu/en/efsajournal/doc/2057.pdf","2011;9(4):2057")</f>
        <v>2011;9(4):2057</v>
      </c>
      <c r="G845" s="15" t="s">
        <v>651</v>
      </c>
      <c r="H845" s="15" t="s">
        <v>739</v>
      </c>
      <c r="I845" s="15">
        <v>4326</v>
      </c>
    </row>
    <row r="846" spans="1:9" ht="60" x14ac:dyDescent="0.2">
      <c r="A846" s="14" t="s">
        <v>11</v>
      </c>
      <c r="B846" s="14" t="s">
        <v>1460</v>
      </c>
      <c r="C846" s="15" t="s">
        <v>1461</v>
      </c>
      <c r="D846" s="14" t="s">
        <v>737</v>
      </c>
      <c r="E846" s="15" t="s">
        <v>89</v>
      </c>
      <c r="F846" s="17" t="str">
        <f>HYPERLINK("http://www.efsa.europa.eu/en/efsajournal/doc/2042.pdf","2011;9(4):2042")</f>
        <v>2011;9(4):2042</v>
      </c>
      <c r="G846" s="15" t="s">
        <v>651</v>
      </c>
      <c r="H846" s="15" t="s">
        <v>739</v>
      </c>
      <c r="I846" s="15">
        <v>1619</v>
      </c>
    </row>
    <row r="847" spans="1:9" ht="60" x14ac:dyDescent="0.2">
      <c r="A847" s="14" t="s">
        <v>11</v>
      </c>
      <c r="B847" s="14" t="s">
        <v>1462</v>
      </c>
      <c r="C847" s="15" t="s">
        <v>1463</v>
      </c>
      <c r="D847" s="14" t="s">
        <v>737</v>
      </c>
      <c r="E847" s="15" t="s">
        <v>1464</v>
      </c>
      <c r="F847" s="17" t="str">
        <f>HYPERLINK("http://www.efsa.europa.eu/en/scdocs/doc/1253.pdf","2009;7(9):1253")</f>
        <v>2009;7(9):1253</v>
      </c>
      <c r="G847" s="15" t="s">
        <v>651</v>
      </c>
      <c r="H847" s="15" t="s">
        <v>739</v>
      </c>
      <c r="I847" s="15">
        <v>3142</v>
      </c>
    </row>
    <row r="848" spans="1:9" ht="60" x14ac:dyDescent="0.2">
      <c r="A848" s="14" t="s">
        <v>11</v>
      </c>
      <c r="B848" s="14" t="s">
        <v>1465</v>
      </c>
      <c r="C848" s="15" t="s">
        <v>1466</v>
      </c>
      <c r="D848" s="14" t="s">
        <v>737</v>
      </c>
      <c r="E848" s="15" t="s">
        <v>1467</v>
      </c>
      <c r="F848" s="17" t="str">
        <f>HYPERLINK("http://www.efsa.europa.eu/en/efsajournal/doc/2206.pdf","2011;9(6):2206")</f>
        <v>2011;9(6):2206</v>
      </c>
      <c r="G848" s="15" t="s">
        <v>651</v>
      </c>
      <c r="H848" s="15" t="s">
        <v>739</v>
      </c>
      <c r="I848" s="15">
        <v>1686</v>
      </c>
    </row>
    <row r="849" spans="1:9" ht="105" x14ac:dyDescent="0.2">
      <c r="A849" s="14" t="s">
        <v>11</v>
      </c>
      <c r="B849" s="14" t="s">
        <v>1465</v>
      </c>
      <c r="C849" s="15" t="s">
        <v>1468</v>
      </c>
      <c r="D849" s="14" t="s">
        <v>737</v>
      </c>
      <c r="E849" s="15" t="s">
        <v>1469</v>
      </c>
      <c r="F849" s="17" t="str">
        <f>HYPERLINK("http://www.efsa.europa.eu/en/efsajournal/doc/2206.pdf","2011;9(6):2206")</f>
        <v>2011;9(6):2206</v>
      </c>
      <c r="G849" s="15" t="s">
        <v>651</v>
      </c>
      <c r="H849" s="15" t="s">
        <v>739</v>
      </c>
      <c r="I849" s="15">
        <v>1688</v>
      </c>
    </row>
    <row r="850" spans="1:9" ht="105" x14ac:dyDescent="0.2">
      <c r="A850" s="14" t="s">
        <v>11</v>
      </c>
      <c r="B850" s="14" t="s">
        <v>1465</v>
      </c>
      <c r="C850" s="15" t="s">
        <v>1470</v>
      </c>
      <c r="D850" s="14" t="s">
        <v>745</v>
      </c>
      <c r="E850" s="15" t="s">
        <v>1471</v>
      </c>
      <c r="F850" s="17" t="str">
        <f>HYPERLINK("http://www.efsa.europa.eu/en/efsajournal/doc/2206.pdf","2011;9(6):2206")</f>
        <v>2011;9(6):2206</v>
      </c>
      <c r="G850" s="15" t="s">
        <v>651</v>
      </c>
      <c r="H850" s="15" t="s">
        <v>739</v>
      </c>
      <c r="I850" s="15">
        <v>1685</v>
      </c>
    </row>
    <row r="851" spans="1:9" ht="60" x14ac:dyDescent="0.2">
      <c r="A851" s="14" t="s">
        <v>11</v>
      </c>
      <c r="B851" s="14" t="s">
        <v>1462</v>
      </c>
      <c r="C851" s="15" t="s">
        <v>1472</v>
      </c>
      <c r="D851" s="14" t="s">
        <v>737</v>
      </c>
      <c r="E851" s="15" t="s">
        <v>162</v>
      </c>
      <c r="F851" s="17" t="str">
        <f>HYPERLINK("http://www.efsa.europa.eu/en/scdocs/doc/1253.pdf","2009;7(9):1253")</f>
        <v>2009;7(9):1253</v>
      </c>
      <c r="G851" s="15" t="s">
        <v>651</v>
      </c>
      <c r="H851" s="15" t="s">
        <v>739</v>
      </c>
      <c r="I851" s="15">
        <v>3141</v>
      </c>
    </row>
    <row r="852" spans="1:9" ht="120" x14ac:dyDescent="0.2">
      <c r="A852" s="14" t="s">
        <v>11</v>
      </c>
      <c r="B852" s="14" t="s">
        <v>1465</v>
      </c>
      <c r="C852" s="15" t="s">
        <v>1473</v>
      </c>
      <c r="D852" s="14" t="s">
        <v>737</v>
      </c>
      <c r="E852" s="15" t="s">
        <v>791</v>
      </c>
      <c r="F852" s="17" t="str">
        <f>HYPERLINK("http://www.efsa.europa.eu/en/efsajournal/doc/2206.pdf","2011;9(6):2206")</f>
        <v>2011;9(6):2206</v>
      </c>
      <c r="G852" s="15" t="s">
        <v>651</v>
      </c>
      <c r="H852" s="15" t="s">
        <v>739</v>
      </c>
      <c r="I852" s="15">
        <v>1687</v>
      </c>
    </row>
    <row r="853" spans="1:9" ht="150" x14ac:dyDescent="0.2">
      <c r="A853" s="14" t="s">
        <v>11</v>
      </c>
      <c r="B853" s="14" t="s">
        <v>1465</v>
      </c>
      <c r="C853" s="15" t="s">
        <v>1474</v>
      </c>
      <c r="D853" s="14" t="s">
        <v>745</v>
      </c>
      <c r="E853" s="15" t="s">
        <v>1475</v>
      </c>
      <c r="F853" s="17" t="str">
        <f>HYPERLINK("http://www.efsa.europa.eu/en/efsajournal/doc/2206.pdf","2011;9(6):2206")</f>
        <v>2011;9(6):2206</v>
      </c>
      <c r="G853" s="15" t="s">
        <v>651</v>
      </c>
      <c r="H853" s="15" t="s">
        <v>739</v>
      </c>
      <c r="I853" s="15">
        <v>1689</v>
      </c>
    </row>
    <row r="854" spans="1:9" ht="60" x14ac:dyDescent="0.2">
      <c r="A854" s="14" t="s">
        <v>11</v>
      </c>
      <c r="B854" s="14" t="s">
        <v>1476</v>
      </c>
      <c r="C854" s="15" t="s">
        <v>1477</v>
      </c>
      <c r="D854" s="14" t="s">
        <v>737</v>
      </c>
      <c r="E854" s="15" t="s">
        <v>176</v>
      </c>
      <c r="F854" s="17" t="str">
        <f>HYPERLINK("http://www.efsa.europa.eu/en/efsajournal/doc/2070.pdf","2011;9(4):2070")</f>
        <v>2011;9(4):2070</v>
      </c>
      <c r="G854" s="15" t="s">
        <v>651</v>
      </c>
      <c r="H854" s="15" t="s">
        <v>739</v>
      </c>
      <c r="I854" s="15">
        <v>2927</v>
      </c>
    </row>
    <row r="855" spans="1:9" ht="60" x14ac:dyDescent="0.2">
      <c r="A855" s="14" t="s">
        <v>11</v>
      </c>
      <c r="B855" s="14" t="s">
        <v>1476</v>
      </c>
      <c r="C855" s="15" t="s">
        <v>1477</v>
      </c>
      <c r="D855" s="14" t="s">
        <v>737</v>
      </c>
      <c r="E855" s="15" t="s">
        <v>89</v>
      </c>
      <c r="F855" s="17" t="str">
        <f>HYPERLINK("http://www.efsa.europa.eu/en/efsajournal/doc/2070.pdf","2011;9(4):2070")</f>
        <v>2011;9(4):2070</v>
      </c>
      <c r="G855" s="15" t="s">
        <v>651</v>
      </c>
      <c r="H855" s="15" t="s">
        <v>739</v>
      </c>
      <c r="I855" s="15">
        <v>2927</v>
      </c>
    </row>
    <row r="856" spans="1:9" x14ac:dyDescent="0.2">
      <c r="A856" s="30" t="s">
        <v>11</v>
      </c>
      <c r="B856" s="30" t="s">
        <v>1478</v>
      </c>
      <c r="C856" s="29" t="s">
        <v>1479</v>
      </c>
      <c r="D856" s="30" t="s">
        <v>766</v>
      </c>
      <c r="E856" s="29" t="s">
        <v>1480</v>
      </c>
      <c r="F856" s="17" t="str">
        <f>HYPERLINK("http://www.efsa.europa.eu/en/efsajournal/doc/1470.pdf","2010;8(2):1470")</f>
        <v>2010;8(2):1470</v>
      </c>
      <c r="G856" s="31" t="s">
        <v>651</v>
      </c>
      <c r="H856" s="29" t="s">
        <v>739</v>
      </c>
      <c r="I856" s="29">
        <v>2968</v>
      </c>
    </row>
    <row r="857" spans="1:9" x14ac:dyDescent="0.2">
      <c r="A857" s="30"/>
      <c r="B857" s="30"/>
      <c r="C857" s="29"/>
      <c r="D857" s="30"/>
      <c r="E857" s="29"/>
      <c r="F857" s="17" t="str">
        <f>HYPERLINK("http://www.efsa.europa.eu/en/efsajournal/doc/2854.pdf ","2012;10(8):2854")</f>
        <v>2012;10(8):2854</v>
      </c>
      <c r="G857" s="31"/>
      <c r="H857" s="29"/>
      <c r="I857" s="29"/>
    </row>
    <row r="858" spans="1:9" ht="90" x14ac:dyDescent="0.2">
      <c r="A858" s="14" t="s">
        <v>11</v>
      </c>
      <c r="B858" s="14" t="s">
        <v>1481</v>
      </c>
      <c r="C858" s="15" t="s">
        <v>1482</v>
      </c>
      <c r="D858" s="14" t="s">
        <v>766</v>
      </c>
      <c r="E858" s="15" t="s">
        <v>767</v>
      </c>
      <c r="F858" s="17" t="str">
        <f>HYPERLINK("http://www.efsa.europa.eu/en/efsajournal/doc/1247.pdf","2009;7(9):1247")</f>
        <v>2009;7(9):1247</v>
      </c>
      <c r="G858" s="15" t="s">
        <v>651</v>
      </c>
      <c r="H858" s="15" t="s">
        <v>739</v>
      </c>
      <c r="I858" s="15">
        <v>926</v>
      </c>
    </row>
    <row r="859" spans="1:9" ht="60" x14ac:dyDescent="0.2">
      <c r="A859" s="14" t="s">
        <v>11</v>
      </c>
      <c r="B859" s="14" t="s">
        <v>682</v>
      </c>
      <c r="C859" s="15" t="s">
        <v>1483</v>
      </c>
      <c r="D859" s="14" t="s">
        <v>737</v>
      </c>
      <c r="E859" s="15" t="s">
        <v>37</v>
      </c>
      <c r="F859" s="17" t="str">
        <f>HYPERLINK("http://www.efsa.europa.eu/en/scdocs/doc/1213.pdf","2009;7(9):1213")</f>
        <v>2009;7(9):1213</v>
      </c>
      <c r="G859" s="15" t="s">
        <v>651</v>
      </c>
      <c r="H859" s="15" t="s">
        <v>739</v>
      </c>
      <c r="I859" s="15">
        <v>90</v>
      </c>
    </row>
    <row r="860" spans="1:9" ht="60" x14ac:dyDescent="0.2">
      <c r="A860" s="14" t="s">
        <v>11</v>
      </c>
      <c r="B860" s="14" t="s">
        <v>1484</v>
      </c>
      <c r="C860" s="15" t="s">
        <v>1485</v>
      </c>
      <c r="D860" s="14" t="s">
        <v>737</v>
      </c>
      <c r="E860" s="15" t="s">
        <v>948</v>
      </c>
      <c r="F860" s="17" t="str">
        <f t="shared" ref="F860:F869" si="19">HYPERLINK("http://www.efsa.europa.eu/en/scdocs/doc/1790.pdf","2010;8(10):1790")</f>
        <v>2010;8(10):1790</v>
      </c>
      <c r="G860" s="15" t="s">
        <v>651</v>
      </c>
      <c r="H860" s="15" t="s">
        <v>739</v>
      </c>
      <c r="I860" s="15">
        <v>447</v>
      </c>
    </row>
    <row r="861" spans="1:9" ht="60" x14ac:dyDescent="0.2">
      <c r="A861" s="14" t="s">
        <v>11</v>
      </c>
      <c r="B861" s="14" t="s">
        <v>1484</v>
      </c>
      <c r="C861" s="15" t="s">
        <v>1485</v>
      </c>
      <c r="D861" s="14" t="s">
        <v>737</v>
      </c>
      <c r="E861" s="15" t="s">
        <v>394</v>
      </c>
      <c r="F861" s="17" t="str">
        <f t="shared" si="19"/>
        <v>2010;8(10):1790</v>
      </c>
      <c r="G861" s="15" t="s">
        <v>651</v>
      </c>
      <c r="H861" s="15" t="s">
        <v>739</v>
      </c>
      <c r="I861" s="15">
        <v>447</v>
      </c>
    </row>
    <row r="862" spans="1:9" ht="75" x14ac:dyDescent="0.2">
      <c r="A862" s="14" t="s">
        <v>11</v>
      </c>
      <c r="B862" s="14" t="s">
        <v>1484</v>
      </c>
      <c r="C862" s="15" t="s">
        <v>1486</v>
      </c>
      <c r="D862" s="14" t="s">
        <v>737</v>
      </c>
      <c r="E862" s="15" t="s">
        <v>394</v>
      </c>
      <c r="F862" s="17" t="str">
        <f t="shared" si="19"/>
        <v>2010;8(10):1790</v>
      </c>
      <c r="G862" s="15" t="s">
        <v>651</v>
      </c>
      <c r="H862" s="15" t="s">
        <v>739</v>
      </c>
      <c r="I862" s="15">
        <v>442</v>
      </c>
    </row>
    <row r="863" spans="1:9" ht="60" x14ac:dyDescent="0.2">
      <c r="A863" s="14" t="s">
        <v>11</v>
      </c>
      <c r="B863" s="14" t="s">
        <v>1484</v>
      </c>
      <c r="C863" s="15" t="s">
        <v>1487</v>
      </c>
      <c r="D863" s="14" t="s">
        <v>737</v>
      </c>
      <c r="E863" s="15" t="s">
        <v>948</v>
      </c>
      <c r="F863" s="17" t="str">
        <f t="shared" si="19"/>
        <v>2010;8(10):1790</v>
      </c>
      <c r="G863" s="15" t="s">
        <v>651</v>
      </c>
      <c r="H863" s="15" t="s">
        <v>739</v>
      </c>
      <c r="I863" s="15">
        <v>448</v>
      </c>
    </row>
    <row r="864" spans="1:9" ht="60" x14ac:dyDescent="0.2">
      <c r="A864" s="14" t="s">
        <v>11</v>
      </c>
      <c r="B864" s="14" t="s">
        <v>1484</v>
      </c>
      <c r="C864" s="15" t="s">
        <v>1487</v>
      </c>
      <c r="D864" s="14" t="s">
        <v>737</v>
      </c>
      <c r="E864" s="15" t="s">
        <v>394</v>
      </c>
      <c r="F864" s="17" t="str">
        <f t="shared" si="19"/>
        <v>2010;8(10):1790</v>
      </c>
      <c r="G864" s="15" t="s">
        <v>651</v>
      </c>
      <c r="H864" s="15" t="s">
        <v>739</v>
      </c>
      <c r="I864" s="15">
        <v>448</v>
      </c>
    </row>
    <row r="865" spans="1:9" ht="60" x14ac:dyDescent="0.2">
      <c r="A865" s="14" t="s">
        <v>11</v>
      </c>
      <c r="B865" s="14" t="s">
        <v>1484</v>
      </c>
      <c r="C865" s="15" t="s">
        <v>1488</v>
      </c>
      <c r="D865" s="14" t="s">
        <v>737</v>
      </c>
      <c r="E865" s="15" t="s">
        <v>1489</v>
      </c>
      <c r="F865" s="17" t="str">
        <f t="shared" si="19"/>
        <v>2010;8(10):1790</v>
      </c>
      <c r="G865" s="15" t="s">
        <v>651</v>
      </c>
      <c r="H865" s="15" t="s">
        <v>739</v>
      </c>
      <c r="I865" s="15">
        <v>446</v>
      </c>
    </row>
    <row r="866" spans="1:9" ht="60" x14ac:dyDescent="0.2">
      <c r="A866" s="14" t="s">
        <v>11</v>
      </c>
      <c r="B866" s="14" t="s">
        <v>1484</v>
      </c>
      <c r="C866" s="15" t="s">
        <v>1490</v>
      </c>
      <c r="D866" s="14" t="s">
        <v>737</v>
      </c>
      <c r="E866" s="15" t="s">
        <v>394</v>
      </c>
      <c r="F866" s="17" t="str">
        <f t="shared" si="19"/>
        <v>2010;8(10):1790</v>
      </c>
      <c r="G866" s="15" t="s">
        <v>651</v>
      </c>
      <c r="H866" s="15" t="s">
        <v>739</v>
      </c>
      <c r="I866" s="15">
        <v>444</v>
      </c>
    </row>
    <row r="867" spans="1:9" ht="75" x14ac:dyDescent="0.2">
      <c r="A867" s="14" t="s">
        <v>11</v>
      </c>
      <c r="B867" s="14" t="s">
        <v>1484</v>
      </c>
      <c r="C867" s="15" t="s">
        <v>1491</v>
      </c>
      <c r="D867" s="14" t="s">
        <v>749</v>
      </c>
      <c r="E867" s="15" t="s">
        <v>1492</v>
      </c>
      <c r="F867" s="17" t="str">
        <f t="shared" si="19"/>
        <v>2010;8(10):1790</v>
      </c>
      <c r="G867" s="15" t="s">
        <v>651</v>
      </c>
      <c r="H867" s="15" t="s">
        <v>739</v>
      </c>
      <c r="I867" s="15">
        <v>449</v>
      </c>
    </row>
    <row r="868" spans="1:9" ht="60" x14ac:dyDescent="0.2">
      <c r="A868" s="14" t="s">
        <v>11</v>
      </c>
      <c r="B868" s="14" t="s">
        <v>1484</v>
      </c>
      <c r="C868" s="15" t="s">
        <v>1493</v>
      </c>
      <c r="D868" s="14" t="s">
        <v>737</v>
      </c>
      <c r="E868" s="15" t="s">
        <v>1494</v>
      </c>
      <c r="F868" s="17" t="str">
        <f t="shared" si="19"/>
        <v>2010;8(10):1790</v>
      </c>
      <c r="G868" s="15" t="s">
        <v>651</v>
      </c>
      <c r="H868" s="15" t="s">
        <v>739</v>
      </c>
      <c r="I868" s="15">
        <v>450</v>
      </c>
    </row>
    <row r="869" spans="1:9" ht="60" x14ac:dyDescent="0.2">
      <c r="A869" s="14" t="s">
        <v>11</v>
      </c>
      <c r="B869" s="14" t="s">
        <v>1484</v>
      </c>
      <c r="C869" s="15" t="s">
        <v>1495</v>
      </c>
      <c r="D869" s="14" t="s">
        <v>737</v>
      </c>
      <c r="E869" s="15" t="s">
        <v>1496</v>
      </c>
      <c r="F869" s="17" t="str">
        <f t="shared" si="19"/>
        <v>2010;8(10):1790</v>
      </c>
      <c r="G869" s="15" t="s">
        <v>651</v>
      </c>
      <c r="H869" s="15" t="s">
        <v>739</v>
      </c>
      <c r="I869" s="15">
        <v>443</v>
      </c>
    </row>
    <row r="870" spans="1:9" ht="120" x14ac:dyDescent="0.2">
      <c r="A870" s="14" t="s">
        <v>11</v>
      </c>
      <c r="B870" s="14" t="s">
        <v>1497</v>
      </c>
      <c r="C870" s="15" t="s">
        <v>1498</v>
      </c>
      <c r="D870" s="14" t="s">
        <v>766</v>
      </c>
      <c r="E870" s="15" t="s">
        <v>767</v>
      </c>
      <c r="F870" s="17" t="str">
        <f>HYPERLINK("http://www.efsa.europa.eu/en/efsajournal/doc/1247.pdf","2009;7(9):1247")</f>
        <v>2009;7(9):1247</v>
      </c>
      <c r="G870" s="15" t="s">
        <v>651</v>
      </c>
      <c r="H870" s="15" t="s">
        <v>739</v>
      </c>
      <c r="I870" s="15">
        <v>1063</v>
      </c>
    </row>
    <row r="871" spans="1:9" ht="90" x14ac:dyDescent="0.2">
      <c r="A871" s="14" t="s">
        <v>11</v>
      </c>
      <c r="B871" s="14" t="s">
        <v>1499</v>
      </c>
      <c r="C871" s="15" t="s">
        <v>1500</v>
      </c>
      <c r="D871" s="14" t="s">
        <v>766</v>
      </c>
      <c r="E871" s="15" t="s">
        <v>767</v>
      </c>
      <c r="F871" s="17" t="str">
        <f>HYPERLINK("http://www.efsa.europa.eu/en/scdocs/doc/1766.pdf","2010;8(10):1766")</f>
        <v>2010;8(10):1766</v>
      </c>
      <c r="G871" s="15" t="s">
        <v>651</v>
      </c>
      <c r="H871" s="15" t="s">
        <v>739</v>
      </c>
      <c r="I871" s="15">
        <v>833</v>
      </c>
    </row>
    <row r="872" spans="1:9" ht="105" x14ac:dyDescent="0.2">
      <c r="A872" s="14" t="s">
        <v>11</v>
      </c>
      <c r="B872" s="14" t="s">
        <v>1501</v>
      </c>
      <c r="C872" s="15" t="s">
        <v>1502</v>
      </c>
      <c r="D872" s="14" t="s">
        <v>766</v>
      </c>
      <c r="E872" s="15" t="s">
        <v>767</v>
      </c>
      <c r="F872" s="17" t="str">
        <f>HYPERLINK("http://www.efsa.europa.eu/en/efsajournal/doc/1247.pdf","2009;7(9):1247")</f>
        <v>2009;7(9):1247</v>
      </c>
      <c r="G872" s="15" t="s">
        <v>651</v>
      </c>
      <c r="H872" s="15" t="s">
        <v>739</v>
      </c>
      <c r="I872" s="15">
        <v>923</v>
      </c>
    </row>
    <row r="873" spans="1:9" ht="90" x14ac:dyDescent="0.2">
      <c r="A873" s="14" t="s">
        <v>11</v>
      </c>
      <c r="B873" s="14" t="s">
        <v>1503</v>
      </c>
      <c r="C873" s="15" t="s">
        <v>1504</v>
      </c>
      <c r="D873" s="14" t="s">
        <v>766</v>
      </c>
      <c r="E873" s="15" t="s">
        <v>767</v>
      </c>
      <c r="F873" s="17" t="str">
        <f>HYPERLINK("http://www.efsa.europa.eu/en/efsajournal/doc/1247.pdf","2009;7(9):1247")</f>
        <v>2009;7(9):1247</v>
      </c>
      <c r="G873" s="15" t="s">
        <v>651</v>
      </c>
      <c r="H873" s="15" t="s">
        <v>739</v>
      </c>
      <c r="I873" s="15">
        <v>1086</v>
      </c>
    </row>
    <row r="874" spans="1:9" ht="90" x14ac:dyDescent="0.2">
      <c r="A874" s="14" t="s">
        <v>11</v>
      </c>
      <c r="B874" s="14" t="s">
        <v>1505</v>
      </c>
      <c r="C874" s="15" t="s">
        <v>1506</v>
      </c>
      <c r="D874" s="14" t="s">
        <v>766</v>
      </c>
      <c r="E874" s="15" t="s">
        <v>767</v>
      </c>
      <c r="F874" s="17" t="str">
        <f>HYPERLINK("http://www.efsa.europa.eu/en/efsajournal/doc/1247.pdf","2009;7(9):1247")</f>
        <v>2009;7(9):1247</v>
      </c>
      <c r="G874" s="15" t="s">
        <v>651</v>
      </c>
      <c r="H874" s="15" t="s">
        <v>739</v>
      </c>
      <c r="I874" s="15">
        <v>1087</v>
      </c>
    </row>
    <row r="875" spans="1:9" ht="90" x14ac:dyDescent="0.2">
      <c r="A875" s="14" t="s">
        <v>11</v>
      </c>
      <c r="B875" s="14" t="s">
        <v>1507</v>
      </c>
      <c r="C875" s="15" t="s">
        <v>1508</v>
      </c>
      <c r="D875" s="14" t="s">
        <v>766</v>
      </c>
      <c r="E875" s="15" t="s">
        <v>767</v>
      </c>
      <c r="F875" s="17" t="str">
        <f>HYPERLINK("http://www.efsa.europa.eu/en/efsajournal/doc/1470.pdf","2010;8(2):1470")</f>
        <v>2010;8(2):1470</v>
      </c>
      <c r="G875" s="15" t="s">
        <v>651</v>
      </c>
      <c r="H875" s="15" t="s">
        <v>739</v>
      </c>
      <c r="I875" s="15">
        <v>2989</v>
      </c>
    </row>
    <row r="876" spans="1:9" ht="90" x14ac:dyDescent="0.2">
      <c r="A876" s="14" t="s">
        <v>11</v>
      </c>
      <c r="B876" s="14" t="s">
        <v>1509</v>
      </c>
      <c r="C876" s="15" t="s">
        <v>1508</v>
      </c>
      <c r="D876" s="14" t="s">
        <v>766</v>
      </c>
      <c r="E876" s="15" t="s">
        <v>767</v>
      </c>
      <c r="F876" s="17" t="str">
        <f>HYPERLINK("http://www.efsa.europa.eu/en/efsajournal/doc/1470.pdf","2010;8(2):1470")</f>
        <v>2010;8(2):1470</v>
      </c>
      <c r="G876" s="15" t="s">
        <v>651</v>
      </c>
      <c r="H876" s="15" t="s">
        <v>739</v>
      </c>
      <c r="I876" s="15">
        <v>2983</v>
      </c>
    </row>
    <row r="877" spans="1:9" ht="90" x14ac:dyDescent="0.2">
      <c r="A877" s="14" t="s">
        <v>11</v>
      </c>
      <c r="B877" s="14" t="s">
        <v>1510</v>
      </c>
      <c r="C877" s="15" t="s">
        <v>1508</v>
      </c>
      <c r="D877" s="14" t="s">
        <v>766</v>
      </c>
      <c r="E877" s="15" t="s">
        <v>767</v>
      </c>
      <c r="F877" s="17" t="str">
        <f>HYPERLINK("http://www.efsa.europa.eu/en/efsajournal/doc/1470.pdf","2010;8(2):1470")</f>
        <v>2010;8(2):1470</v>
      </c>
      <c r="G877" s="15" t="s">
        <v>651</v>
      </c>
      <c r="H877" s="15" t="s">
        <v>739</v>
      </c>
      <c r="I877" s="15">
        <v>2986</v>
      </c>
    </row>
    <row r="878" spans="1:9" ht="90" x14ac:dyDescent="0.2">
      <c r="A878" s="14" t="s">
        <v>11</v>
      </c>
      <c r="B878" s="14" t="s">
        <v>1511</v>
      </c>
      <c r="C878" s="15" t="s">
        <v>1512</v>
      </c>
      <c r="D878" s="14" t="s">
        <v>766</v>
      </c>
      <c r="E878" s="15" t="s">
        <v>767</v>
      </c>
      <c r="F878" s="17" t="str">
        <f>HYPERLINK("http://www.efsa.europa.eu/en/efsajournal/doc/1247.pdf","2009;7(9):1247")</f>
        <v>2009;7(9):1247</v>
      </c>
      <c r="G878" s="15" t="s">
        <v>651</v>
      </c>
      <c r="H878" s="15" t="s">
        <v>739</v>
      </c>
      <c r="I878" s="15">
        <v>875</v>
      </c>
    </row>
    <row r="879" spans="1:9" ht="90" x14ac:dyDescent="0.2">
      <c r="A879" s="14" t="s">
        <v>11</v>
      </c>
      <c r="B879" s="14" t="s">
        <v>1513</v>
      </c>
      <c r="C879" s="15" t="s">
        <v>1514</v>
      </c>
      <c r="D879" s="14" t="s">
        <v>745</v>
      </c>
      <c r="E879" s="15" t="s">
        <v>1515</v>
      </c>
      <c r="F879" s="17" t="str">
        <f>HYPERLINK("http://www.efsa.europa.eu/en/efsajournal/doc/2264.pdf","2011;9(7):2264")</f>
        <v>2011;9(7):2264</v>
      </c>
      <c r="G879" s="15" t="s">
        <v>651</v>
      </c>
      <c r="H879" s="15" t="s">
        <v>739</v>
      </c>
      <c r="I879" s="15">
        <v>3589</v>
      </c>
    </row>
    <row r="880" spans="1:9" ht="105" x14ac:dyDescent="0.2">
      <c r="A880" s="14" t="s">
        <v>11</v>
      </c>
      <c r="B880" s="14" t="s">
        <v>1516</v>
      </c>
      <c r="C880" s="15" t="s">
        <v>1517</v>
      </c>
      <c r="D880" s="14" t="s">
        <v>737</v>
      </c>
      <c r="E880" s="15" t="s">
        <v>801</v>
      </c>
      <c r="F880" s="17" t="str">
        <f>HYPERLINK("http://www.efsa.europa.eu/en/efsajournal/doc/1489.pdf","2010;8(2):1489")</f>
        <v>2010;8(2):1489</v>
      </c>
      <c r="G880" s="15" t="s">
        <v>651</v>
      </c>
      <c r="H880" s="15" t="s">
        <v>739</v>
      </c>
      <c r="I880" s="15">
        <v>1257</v>
      </c>
    </row>
    <row r="881" spans="1:9" ht="270" x14ac:dyDescent="0.2">
      <c r="A881" s="14" t="s">
        <v>11</v>
      </c>
      <c r="B881" s="14" t="s">
        <v>1518</v>
      </c>
      <c r="C881" s="15" t="s">
        <v>1519</v>
      </c>
      <c r="D881" s="14" t="s">
        <v>737</v>
      </c>
      <c r="E881" s="15" t="s">
        <v>1520</v>
      </c>
      <c r="F881" s="17" t="str">
        <f>HYPERLINK("http://www.efsa.europa.eu/en/efsajournal/doc/2211.pdf","2011;9(6):2211")</f>
        <v>2011;9(6):2211</v>
      </c>
      <c r="G881" s="15" t="s">
        <v>651</v>
      </c>
      <c r="H881" s="15" t="s">
        <v>739</v>
      </c>
      <c r="I881" s="15">
        <v>466</v>
      </c>
    </row>
    <row r="882" spans="1:9" ht="90" x14ac:dyDescent="0.2">
      <c r="A882" s="14" t="s">
        <v>11</v>
      </c>
      <c r="B882" s="14" t="s">
        <v>1521</v>
      </c>
      <c r="C882" s="15" t="s">
        <v>1522</v>
      </c>
      <c r="D882" s="14" t="s">
        <v>745</v>
      </c>
      <c r="E882" s="15" t="s">
        <v>1268</v>
      </c>
      <c r="F882" s="17" t="str">
        <f>HYPERLINK("http://www.efsa.europa.eu/en/scdocs/doc/1733.pdf","2010;8(10):1733")</f>
        <v>2010;8(10):1733</v>
      </c>
      <c r="G882" s="15" t="s">
        <v>651</v>
      </c>
      <c r="H882" s="15" t="s">
        <v>739</v>
      </c>
      <c r="I882" s="15">
        <v>2401</v>
      </c>
    </row>
    <row r="883" spans="1:9" ht="90" x14ac:dyDescent="0.2">
      <c r="A883" s="14" t="s">
        <v>11</v>
      </c>
      <c r="B883" s="14" t="s">
        <v>1523</v>
      </c>
      <c r="C883" s="15" t="s">
        <v>1524</v>
      </c>
      <c r="D883" s="14" t="s">
        <v>766</v>
      </c>
      <c r="E883" s="15" t="s">
        <v>767</v>
      </c>
      <c r="F883" s="17" t="str">
        <f>HYPERLINK("http://www.efsa.europa.eu/en/efsajournal/doc/1470.pdf","2010;8(2):1470")</f>
        <v>2010;8(2):1470</v>
      </c>
      <c r="G883" s="15" t="s">
        <v>651</v>
      </c>
      <c r="H883" s="15" t="s">
        <v>739</v>
      </c>
      <c r="I883" s="15">
        <v>2978</v>
      </c>
    </row>
    <row r="884" spans="1:9" ht="90" x14ac:dyDescent="0.2">
      <c r="A884" s="14" t="s">
        <v>11</v>
      </c>
      <c r="B884" s="14" t="s">
        <v>1525</v>
      </c>
      <c r="C884" s="15" t="s">
        <v>1526</v>
      </c>
      <c r="D884" s="14" t="s">
        <v>766</v>
      </c>
      <c r="E884" s="15" t="s">
        <v>767</v>
      </c>
      <c r="F884" s="17" t="str">
        <f>HYPERLINK("http://www.efsa.europa.eu/en/efsajournal/doc/1470.pdf","2010;8(2):1470")</f>
        <v>2010;8(2):1470</v>
      </c>
      <c r="G884" s="15" t="s">
        <v>651</v>
      </c>
      <c r="H884" s="15" t="s">
        <v>739</v>
      </c>
      <c r="I884" s="15">
        <v>2993</v>
      </c>
    </row>
    <row r="885" spans="1:9" ht="90" x14ac:dyDescent="0.2">
      <c r="A885" s="14" t="s">
        <v>11</v>
      </c>
      <c r="B885" s="14" t="s">
        <v>1527</v>
      </c>
      <c r="C885" s="15" t="s">
        <v>1526</v>
      </c>
      <c r="D885" s="14" t="s">
        <v>766</v>
      </c>
      <c r="E885" s="15" t="s">
        <v>767</v>
      </c>
      <c r="F885" s="17" t="str">
        <f>HYPERLINK("http://www.efsa.europa.eu/en/efsajournal/doc/1470.pdf","2010;8(2):1470")</f>
        <v>2010;8(2):1470</v>
      </c>
      <c r="G885" s="15" t="s">
        <v>651</v>
      </c>
      <c r="H885" s="15" t="s">
        <v>739</v>
      </c>
      <c r="I885" s="15">
        <v>2995</v>
      </c>
    </row>
    <row r="886" spans="1:9" ht="90" x14ac:dyDescent="0.2">
      <c r="A886" s="14" t="s">
        <v>11</v>
      </c>
      <c r="B886" s="14" t="s">
        <v>1528</v>
      </c>
      <c r="C886" s="15" t="s">
        <v>1529</v>
      </c>
      <c r="D886" s="14" t="s">
        <v>745</v>
      </c>
      <c r="E886" s="15" t="s">
        <v>1475</v>
      </c>
      <c r="F886" s="17" t="str">
        <f>HYPERLINK("http://www.efsa.europa.eu/en/efsajournal/doc/2228.pdf","2011;9(6):2228")</f>
        <v>2011;9(6):2228</v>
      </c>
      <c r="G886" s="15" t="s">
        <v>651</v>
      </c>
      <c r="H886" s="15" t="s">
        <v>739</v>
      </c>
      <c r="I886" s="15">
        <v>847</v>
      </c>
    </row>
    <row r="887" spans="1:9" ht="75" x14ac:dyDescent="0.2">
      <c r="A887" s="14" t="s">
        <v>11</v>
      </c>
      <c r="B887" s="14" t="s">
        <v>1528</v>
      </c>
      <c r="C887" s="15" t="s">
        <v>1530</v>
      </c>
      <c r="D887" s="14" t="s">
        <v>749</v>
      </c>
      <c r="E887" s="15" t="s">
        <v>1531</v>
      </c>
      <c r="F887" s="17" t="str">
        <f>HYPERLINK("http://www.efsa.europa.eu/en/efsajournal/doc/2228.pdf","2011;9(6):2228")</f>
        <v>2011;9(6):2228</v>
      </c>
      <c r="G887" s="15" t="s">
        <v>651</v>
      </c>
      <c r="H887" s="15" t="s">
        <v>739</v>
      </c>
      <c r="I887" s="15">
        <v>1944</v>
      </c>
    </row>
    <row r="888" spans="1:9" ht="105" x14ac:dyDescent="0.2">
      <c r="A888" s="14" t="s">
        <v>11</v>
      </c>
      <c r="B888" s="14" t="s">
        <v>1532</v>
      </c>
      <c r="C888" s="15" t="s">
        <v>1533</v>
      </c>
      <c r="D888" s="14" t="s">
        <v>737</v>
      </c>
      <c r="E888" s="15" t="s">
        <v>1534</v>
      </c>
      <c r="F888" s="17" t="str">
        <f t="shared" ref="F888:F898" si="20">HYPERLINK("http://www.efsa.europa.eu/en/scdocs/doc/1729.pdf","2010;8(10):1729")</f>
        <v>2010;8(10):1729</v>
      </c>
      <c r="G888" s="15" t="s">
        <v>651</v>
      </c>
      <c r="H888" s="15" t="s">
        <v>739</v>
      </c>
      <c r="I888" s="15">
        <v>439</v>
      </c>
    </row>
    <row r="889" spans="1:9" ht="60" x14ac:dyDescent="0.2">
      <c r="A889" s="14" t="s">
        <v>11</v>
      </c>
      <c r="B889" s="14" t="s">
        <v>1532</v>
      </c>
      <c r="C889" s="15" t="s">
        <v>1535</v>
      </c>
      <c r="D889" s="14" t="s">
        <v>737</v>
      </c>
      <c r="E889" s="15" t="s">
        <v>1534</v>
      </c>
      <c r="F889" s="17" t="str">
        <f t="shared" si="20"/>
        <v>2010;8(10):1729</v>
      </c>
      <c r="G889" s="15" t="s">
        <v>651</v>
      </c>
      <c r="H889" s="15" t="s">
        <v>739</v>
      </c>
      <c r="I889" s="15">
        <v>438</v>
      </c>
    </row>
    <row r="890" spans="1:9" ht="75" x14ac:dyDescent="0.2">
      <c r="A890" s="14" t="s">
        <v>11</v>
      </c>
      <c r="B890" s="14" t="s">
        <v>1536</v>
      </c>
      <c r="C890" s="15" t="s">
        <v>1537</v>
      </c>
      <c r="D890" s="14" t="s">
        <v>749</v>
      </c>
      <c r="E890" s="15" t="s">
        <v>1538</v>
      </c>
      <c r="F890" s="17" t="str">
        <f t="shared" si="20"/>
        <v>2010;8(10):1729</v>
      </c>
      <c r="G890" s="15" t="s">
        <v>651</v>
      </c>
      <c r="H890" s="15" t="s">
        <v>739</v>
      </c>
      <c r="I890" s="15">
        <v>1457</v>
      </c>
    </row>
    <row r="891" spans="1:9" ht="60" x14ac:dyDescent="0.2">
      <c r="A891" s="14" t="s">
        <v>11</v>
      </c>
      <c r="B891" s="14" t="s">
        <v>1536</v>
      </c>
      <c r="C891" s="15" t="s">
        <v>1539</v>
      </c>
      <c r="D891" s="14" t="s">
        <v>737</v>
      </c>
      <c r="E891" s="15" t="s">
        <v>1540</v>
      </c>
      <c r="F891" s="17" t="str">
        <f t="shared" si="20"/>
        <v>2010;8(10):1729</v>
      </c>
      <c r="G891" s="15" t="s">
        <v>651</v>
      </c>
      <c r="H891" s="15" t="s">
        <v>739</v>
      </c>
      <c r="I891" s="15">
        <v>1454</v>
      </c>
    </row>
    <row r="892" spans="1:9" ht="60" x14ac:dyDescent="0.2">
      <c r="A892" s="14" t="s">
        <v>11</v>
      </c>
      <c r="B892" s="14" t="s">
        <v>1536</v>
      </c>
      <c r="C892" s="15" t="s">
        <v>1541</v>
      </c>
      <c r="D892" s="14" t="s">
        <v>737</v>
      </c>
      <c r="E892" s="15" t="s">
        <v>1540</v>
      </c>
      <c r="F892" s="17" t="str">
        <f t="shared" si="20"/>
        <v>2010;8(10):1729</v>
      </c>
      <c r="G892" s="15" t="s">
        <v>651</v>
      </c>
      <c r="H892" s="15" t="s">
        <v>739</v>
      </c>
      <c r="I892" s="15">
        <v>1453</v>
      </c>
    </row>
    <row r="893" spans="1:9" ht="60" x14ac:dyDescent="0.2">
      <c r="A893" s="14" t="s">
        <v>11</v>
      </c>
      <c r="B893" s="14" t="s">
        <v>1536</v>
      </c>
      <c r="C893" s="15" t="s">
        <v>1542</v>
      </c>
      <c r="D893" s="14" t="s">
        <v>737</v>
      </c>
      <c r="E893" s="15" t="s">
        <v>1534</v>
      </c>
      <c r="F893" s="17" t="str">
        <f t="shared" si="20"/>
        <v>2010;8(10):1729</v>
      </c>
      <c r="G893" s="15" t="s">
        <v>651</v>
      </c>
      <c r="H893" s="15" t="s">
        <v>739</v>
      </c>
      <c r="I893" s="15">
        <v>1456</v>
      </c>
    </row>
    <row r="894" spans="1:9" ht="75" x14ac:dyDescent="0.2">
      <c r="A894" s="14" t="s">
        <v>11</v>
      </c>
      <c r="B894" s="14" t="s">
        <v>1536</v>
      </c>
      <c r="C894" s="15" t="s">
        <v>1543</v>
      </c>
      <c r="D894" s="14" t="s">
        <v>749</v>
      </c>
      <c r="E894" s="15" t="s">
        <v>1538</v>
      </c>
      <c r="F894" s="17" t="str">
        <f t="shared" si="20"/>
        <v>2010;8(10):1729</v>
      </c>
      <c r="G894" s="15" t="s">
        <v>651</v>
      </c>
      <c r="H894" s="15" t="s">
        <v>739</v>
      </c>
      <c r="I894" s="15">
        <v>1458</v>
      </c>
    </row>
    <row r="895" spans="1:9" ht="60" x14ac:dyDescent="0.2">
      <c r="A895" s="14" t="s">
        <v>11</v>
      </c>
      <c r="B895" s="14" t="s">
        <v>1536</v>
      </c>
      <c r="C895" s="15" t="s">
        <v>1544</v>
      </c>
      <c r="D895" s="14" t="s">
        <v>737</v>
      </c>
      <c r="E895" s="15" t="s">
        <v>1540</v>
      </c>
      <c r="F895" s="17" t="str">
        <f t="shared" si="20"/>
        <v>2010;8(10):1729</v>
      </c>
      <c r="G895" s="15" t="s">
        <v>651</v>
      </c>
      <c r="H895" s="15" t="s">
        <v>739</v>
      </c>
      <c r="I895" s="15">
        <v>1459</v>
      </c>
    </row>
    <row r="896" spans="1:9" ht="60" x14ac:dyDescent="0.2">
      <c r="A896" s="14" t="s">
        <v>11</v>
      </c>
      <c r="B896" s="14" t="s">
        <v>1536</v>
      </c>
      <c r="C896" s="15" t="s">
        <v>1544</v>
      </c>
      <c r="D896" s="14" t="s">
        <v>737</v>
      </c>
      <c r="E896" s="15" t="s">
        <v>1534</v>
      </c>
      <c r="F896" s="17" t="str">
        <f t="shared" si="20"/>
        <v>2010;8(10):1729</v>
      </c>
      <c r="G896" s="15" t="s">
        <v>651</v>
      </c>
      <c r="H896" s="15" t="s">
        <v>739</v>
      </c>
      <c r="I896" s="15">
        <v>1459</v>
      </c>
    </row>
    <row r="897" spans="1:9" ht="60" x14ac:dyDescent="0.2">
      <c r="A897" s="14" t="s">
        <v>11</v>
      </c>
      <c r="B897" s="14" t="s">
        <v>1536</v>
      </c>
      <c r="C897" s="15" t="s">
        <v>1545</v>
      </c>
      <c r="D897" s="14" t="s">
        <v>737</v>
      </c>
      <c r="E897" s="15" t="s">
        <v>1534</v>
      </c>
      <c r="F897" s="17" t="str">
        <f t="shared" si="20"/>
        <v>2010;8(10):1729</v>
      </c>
      <c r="G897" s="15" t="s">
        <v>651</v>
      </c>
      <c r="H897" s="15" t="s">
        <v>739</v>
      </c>
      <c r="I897" s="15">
        <v>1455</v>
      </c>
    </row>
    <row r="898" spans="1:9" ht="60" x14ac:dyDescent="0.2">
      <c r="A898" s="14" t="s">
        <v>11</v>
      </c>
      <c r="B898" s="14" t="s">
        <v>1532</v>
      </c>
      <c r="C898" s="15" t="s">
        <v>1546</v>
      </c>
      <c r="D898" s="14" t="s">
        <v>737</v>
      </c>
      <c r="E898" s="15" t="s">
        <v>1534</v>
      </c>
      <c r="F898" s="17" t="str">
        <f t="shared" si="20"/>
        <v>2010;8(10):1729</v>
      </c>
      <c r="G898" s="15" t="s">
        <v>651</v>
      </c>
      <c r="H898" s="15" t="s">
        <v>739</v>
      </c>
      <c r="I898" s="15">
        <v>437</v>
      </c>
    </row>
    <row r="899" spans="1:9" ht="90" x14ac:dyDescent="0.2">
      <c r="A899" s="14" t="s">
        <v>11</v>
      </c>
      <c r="B899" s="14" t="s">
        <v>1547</v>
      </c>
      <c r="C899" s="15" t="s">
        <v>1548</v>
      </c>
      <c r="D899" s="14" t="s">
        <v>737</v>
      </c>
      <c r="E899" s="15" t="s">
        <v>1549</v>
      </c>
      <c r="F899" s="17" t="str">
        <f>HYPERLINK("http://www.efsa.europa.eu/en/scdocs/doc/1231.pdf","2009;7(9):1231")</f>
        <v>2009;7(9):1231</v>
      </c>
      <c r="G899" s="15" t="s">
        <v>651</v>
      </c>
      <c r="H899" s="15" t="s">
        <v>739</v>
      </c>
      <c r="I899" s="15">
        <v>1463</v>
      </c>
    </row>
    <row r="900" spans="1:9" ht="90" x14ac:dyDescent="0.2">
      <c r="A900" s="14" t="s">
        <v>11</v>
      </c>
      <c r="B900" s="14" t="s">
        <v>1547</v>
      </c>
      <c r="C900" s="15" t="s">
        <v>1550</v>
      </c>
      <c r="D900" s="14" t="s">
        <v>737</v>
      </c>
      <c r="E900" s="15" t="s">
        <v>1549</v>
      </c>
      <c r="F900" s="17" t="str">
        <f>HYPERLINK("http://www.efsa.europa.eu/en/scdocs/doc/1231.pdf","2009;7(9):1231")</f>
        <v>2009;7(9):1231</v>
      </c>
      <c r="G900" s="15" t="s">
        <v>651</v>
      </c>
      <c r="H900" s="15" t="s">
        <v>739</v>
      </c>
      <c r="I900" s="15">
        <v>198</v>
      </c>
    </row>
    <row r="901" spans="1:9" ht="75" x14ac:dyDescent="0.2">
      <c r="A901" s="14" t="s">
        <v>11</v>
      </c>
      <c r="B901" s="14" t="s">
        <v>1551</v>
      </c>
      <c r="C901" s="15" t="s">
        <v>1552</v>
      </c>
      <c r="D901" s="14" t="s">
        <v>749</v>
      </c>
      <c r="E901" s="15" t="s">
        <v>1553</v>
      </c>
      <c r="F901" s="17" t="str">
        <f>HYPERLINK("http://www.efsa.europa.eu/en/efsajournal/doc/1489.pdf","2010;8(2):1489")</f>
        <v>2010;8(2):1489</v>
      </c>
      <c r="G901" s="15" t="s">
        <v>651</v>
      </c>
      <c r="H901" s="15" t="s">
        <v>739</v>
      </c>
      <c r="I901" s="15">
        <v>1468</v>
      </c>
    </row>
    <row r="902" spans="1:9" ht="90" x14ac:dyDescent="0.2">
      <c r="A902" s="14" t="s">
        <v>11</v>
      </c>
      <c r="B902" s="14" t="s">
        <v>1551</v>
      </c>
      <c r="C902" s="15" t="s">
        <v>1552</v>
      </c>
      <c r="D902" s="14" t="s">
        <v>745</v>
      </c>
      <c r="E902" s="15" t="s">
        <v>1554</v>
      </c>
      <c r="F902" s="17" t="str">
        <f>HYPERLINK("http://www.efsa.europa.eu/en/efsajournal/doc/1489.pdf","2010;8(2):1489")</f>
        <v>2010;8(2):1489</v>
      </c>
      <c r="G902" s="15" t="s">
        <v>651</v>
      </c>
      <c r="H902" s="15" t="s">
        <v>739</v>
      </c>
      <c r="I902" s="15">
        <v>1468</v>
      </c>
    </row>
    <row r="903" spans="1:9" ht="60" x14ac:dyDescent="0.2">
      <c r="A903" s="14" t="s">
        <v>11</v>
      </c>
      <c r="B903" s="14" t="s">
        <v>1555</v>
      </c>
      <c r="C903" s="15" t="s">
        <v>1556</v>
      </c>
      <c r="D903" s="14" t="s">
        <v>737</v>
      </c>
      <c r="E903" s="15" t="s">
        <v>999</v>
      </c>
      <c r="F903" s="17" t="str">
        <f>HYPERLINK("http://www.efsa.europa.eu/en/efsajournal/doc/2301.pdf","2011;9(7):2301")</f>
        <v>2011;9(7):2301</v>
      </c>
      <c r="G903" s="15" t="s">
        <v>651</v>
      </c>
      <c r="H903" s="15" t="s">
        <v>739</v>
      </c>
      <c r="I903" s="15">
        <v>331</v>
      </c>
    </row>
    <row r="904" spans="1:9" ht="165" x14ac:dyDescent="0.2">
      <c r="A904" s="14" t="s">
        <v>11</v>
      </c>
      <c r="B904" s="14" t="s">
        <v>1557</v>
      </c>
      <c r="C904" s="15" t="s">
        <v>1558</v>
      </c>
      <c r="D904" s="14" t="s">
        <v>766</v>
      </c>
      <c r="E904" s="15" t="s">
        <v>767</v>
      </c>
      <c r="F904" s="17" t="str">
        <f>HYPERLINK("http://www.efsa.europa.eu/en/efsajournal/doc/2083.pdf","2011;9(4):2083")</f>
        <v>2011;9(4):2083</v>
      </c>
      <c r="G904" s="15" t="s">
        <v>651</v>
      </c>
      <c r="H904" s="15" t="s">
        <v>739</v>
      </c>
      <c r="I904" s="15">
        <v>1328</v>
      </c>
    </row>
    <row r="905" spans="1:9" ht="60" x14ac:dyDescent="0.2">
      <c r="A905" s="14" t="s">
        <v>11</v>
      </c>
      <c r="B905" s="14" t="s">
        <v>1559</v>
      </c>
      <c r="C905" s="15" t="s">
        <v>1560</v>
      </c>
      <c r="D905" s="14" t="s">
        <v>737</v>
      </c>
      <c r="E905" s="15" t="s">
        <v>1561</v>
      </c>
      <c r="F905" s="17" t="str">
        <f>HYPERLINK("http://www.efsa.europa.eu/en/efsajournal/doc/2047.pdf","2011;9(4):2047")</f>
        <v>2011;9(4):2047</v>
      </c>
      <c r="G905" s="15" t="s">
        <v>651</v>
      </c>
      <c r="H905" s="15" t="s">
        <v>739</v>
      </c>
      <c r="I905" s="15">
        <v>3089</v>
      </c>
    </row>
    <row r="906" spans="1:9" ht="90" x14ac:dyDescent="0.2">
      <c r="A906" s="14" t="s">
        <v>11</v>
      </c>
      <c r="B906" s="14" t="s">
        <v>1559</v>
      </c>
      <c r="C906" s="15" t="s">
        <v>1562</v>
      </c>
      <c r="D906" s="14" t="s">
        <v>971</v>
      </c>
      <c r="E906" s="15" t="s">
        <v>1563</v>
      </c>
      <c r="F906" s="17" t="str">
        <f>HYPERLINK("http://www.efsa.europa.eu/en/efsajournal/doc/2047.pdf","2011;9(4):2047")</f>
        <v>2011;9(4):2047</v>
      </c>
      <c r="G906" s="15" t="s">
        <v>651</v>
      </c>
      <c r="H906" s="15" t="s">
        <v>739</v>
      </c>
      <c r="I906" s="15">
        <v>1469</v>
      </c>
    </row>
    <row r="907" spans="1:9" ht="90" x14ac:dyDescent="0.2">
      <c r="A907" s="14" t="s">
        <v>11</v>
      </c>
      <c r="B907" s="14" t="s">
        <v>1559</v>
      </c>
      <c r="C907" s="15" t="s">
        <v>1564</v>
      </c>
      <c r="D907" s="14" t="s">
        <v>745</v>
      </c>
      <c r="E907" s="15" t="s">
        <v>1565</v>
      </c>
      <c r="F907" s="17" t="str">
        <f>HYPERLINK("http://www.efsa.europa.eu/en/efsajournal/doc/2047.pdf","2011;9(4):2047")</f>
        <v>2011;9(4):2047</v>
      </c>
      <c r="G907" s="15" t="s">
        <v>651</v>
      </c>
      <c r="H907" s="15" t="s">
        <v>739</v>
      </c>
      <c r="I907" s="15">
        <v>924</v>
      </c>
    </row>
    <row r="908" spans="1:9" ht="60" x14ac:dyDescent="0.2">
      <c r="A908" s="14" t="s">
        <v>11</v>
      </c>
      <c r="B908" s="14" t="s">
        <v>1566</v>
      </c>
      <c r="C908" s="15" t="s">
        <v>1567</v>
      </c>
      <c r="D908" s="14" t="s">
        <v>737</v>
      </c>
      <c r="E908" s="15" t="s">
        <v>1568</v>
      </c>
      <c r="F908" s="17" t="str">
        <f>HYPERLINK("http://www.efsa.europa.eu/en/efsajournal/doc/2041.pdf","2011;9(4):2041")</f>
        <v>2011;9(4):2041</v>
      </c>
      <c r="G908" s="15" t="s">
        <v>651</v>
      </c>
      <c r="H908" s="15" t="s">
        <v>739</v>
      </c>
      <c r="I908" s="15">
        <v>3004</v>
      </c>
    </row>
    <row r="909" spans="1:9" ht="90" x14ac:dyDescent="0.2">
      <c r="A909" s="14" t="s">
        <v>11</v>
      </c>
      <c r="B909" s="14" t="s">
        <v>1566</v>
      </c>
      <c r="C909" s="15" t="s">
        <v>1569</v>
      </c>
      <c r="D909" s="14" t="s">
        <v>737</v>
      </c>
      <c r="E909" s="15" t="s">
        <v>1570</v>
      </c>
      <c r="F909" s="17" t="str">
        <f>HYPERLINK("http://www.efsa.europa.eu/en/efsajournal/doc/2041.pdf","2011;9(4):2041")</f>
        <v>2011;9(4):2041</v>
      </c>
      <c r="G909" s="15" t="s">
        <v>651</v>
      </c>
      <c r="H909" s="15" t="s">
        <v>739</v>
      </c>
      <c r="I909" s="15">
        <v>3006</v>
      </c>
    </row>
    <row r="910" spans="1:9" ht="75" x14ac:dyDescent="0.2">
      <c r="A910" s="14" t="s">
        <v>11</v>
      </c>
      <c r="B910" s="14" t="s">
        <v>1571</v>
      </c>
      <c r="C910" s="15" t="s">
        <v>1572</v>
      </c>
      <c r="D910" s="14" t="s">
        <v>749</v>
      </c>
      <c r="E910" s="15" t="s">
        <v>1553</v>
      </c>
      <c r="F910" s="17" t="str">
        <f>HYPERLINK("http://www.efsa.europa.eu/en/efsajournal/doc/1489.pdf","2010;8(2):1489")</f>
        <v>2010;8(2):1489</v>
      </c>
      <c r="G910" s="15" t="s">
        <v>651</v>
      </c>
      <c r="H910" s="15" t="s">
        <v>739</v>
      </c>
      <c r="I910" s="15">
        <v>2855</v>
      </c>
    </row>
    <row r="911" spans="1:9" ht="135" x14ac:dyDescent="0.2">
      <c r="A911" s="14" t="s">
        <v>11</v>
      </c>
      <c r="B911" s="14" t="s">
        <v>1573</v>
      </c>
      <c r="C911" s="15" t="s">
        <v>1574</v>
      </c>
      <c r="D911" s="14" t="s">
        <v>737</v>
      </c>
      <c r="E911" s="15" t="s">
        <v>89</v>
      </c>
      <c r="F911" s="17" t="str">
        <f>HYPERLINK("http://www.efsa.europa.eu/en/efsajournal/doc/2208.pdf","2011;9(6):2208")</f>
        <v>2011;9(6):2208</v>
      </c>
      <c r="G911" s="15" t="s">
        <v>651</v>
      </c>
      <c r="H911" s="15" t="s">
        <v>739</v>
      </c>
      <c r="I911" s="15">
        <v>572</v>
      </c>
    </row>
    <row r="912" spans="1:9" ht="135" x14ac:dyDescent="0.2">
      <c r="A912" s="14" t="s">
        <v>11</v>
      </c>
      <c r="B912" s="14" t="s">
        <v>1573</v>
      </c>
      <c r="C912" s="15" t="s">
        <v>1574</v>
      </c>
      <c r="D912" s="14" t="s">
        <v>737</v>
      </c>
      <c r="E912" s="15" t="s">
        <v>407</v>
      </c>
      <c r="F912" s="17" t="str">
        <f>HYPERLINK("http://www.efsa.europa.eu/en/efsajournal/doc/2208.pdf","2011;9(6):2208")</f>
        <v>2011;9(6):2208</v>
      </c>
      <c r="G912" s="15" t="s">
        <v>651</v>
      </c>
      <c r="H912" s="15" t="s">
        <v>739</v>
      </c>
      <c r="I912" s="15">
        <v>572</v>
      </c>
    </row>
    <row r="913" spans="1:9" ht="90" x14ac:dyDescent="0.2">
      <c r="A913" s="14" t="s">
        <v>11</v>
      </c>
      <c r="B913" s="14" t="s">
        <v>1573</v>
      </c>
      <c r="C913" s="15" t="s">
        <v>1575</v>
      </c>
      <c r="D913" s="14" t="s">
        <v>745</v>
      </c>
      <c r="E913" s="15" t="s">
        <v>808</v>
      </c>
      <c r="F913" s="17" t="str">
        <f>HYPERLINK("http://www.efsa.europa.eu/en/efsajournal/doc/2061.pdf","2011;9(4):2061")</f>
        <v>2011;9(4):2061</v>
      </c>
      <c r="G913" s="15" t="s">
        <v>651</v>
      </c>
      <c r="H913" s="15" t="s">
        <v>739</v>
      </c>
      <c r="I913" s="15">
        <v>573</v>
      </c>
    </row>
    <row r="914" spans="1:9" ht="60" x14ac:dyDescent="0.2">
      <c r="A914" s="14" t="s">
        <v>11</v>
      </c>
      <c r="B914" s="14" t="s">
        <v>1576</v>
      </c>
      <c r="C914" s="15" t="s">
        <v>1577</v>
      </c>
      <c r="D914" s="14" t="s">
        <v>737</v>
      </c>
      <c r="E914" s="15" t="s">
        <v>801</v>
      </c>
      <c r="F914" s="17" t="str">
        <f>HYPERLINK("http://www.efsa.europa.eu/en/efsajournal/doc/1489.pdf","2010;8(2):1489")</f>
        <v>2010;8(2):1489</v>
      </c>
      <c r="G914" s="15" t="s">
        <v>651</v>
      </c>
      <c r="H914" s="15" t="s">
        <v>739</v>
      </c>
      <c r="I914" s="15">
        <v>1200</v>
      </c>
    </row>
    <row r="915" spans="1:9" ht="90" x14ac:dyDescent="0.2">
      <c r="A915" s="14" t="s">
        <v>11</v>
      </c>
      <c r="B915" s="14" t="s">
        <v>1576</v>
      </c>
      <c r="C915" s="15" t="s">
        <v>1578</v>
      </c>
      <c r="D915" s="14" t="s">
        <v>745</v>
      </c>
      <c r="E915" s="15" t="s">
        <v>1579</v>
      </c>
      <c r="F915" s="17" t="str">
        <f>HYPERLINK("http://www.efsa.europa.eu/en/efsajournal/doc/2228.pdf","2011;9(6):2228")</f>
        <v>2011;9(6):2228</v>
      </c>
      <c r="G915" s="15" t="s">
        <v>651</v>
      </c>
      <c r="H915" s="15" t="s">
        <v>739</v>
      </c>
      <c r="I915" s="15">
        <v>1199</v>
      </c>
    </row>
    <row r="916" spans="1:9" ht="75" x14ac:dyDescent="0.2">
      <c r="A916" s="14" t="s">
        <v>11</v>
      </c>
      <c r="B916" s="14" t="s">
        <v>1580</v>
      </c>
      <c r="C916" s="15" t="s">
        <v>1581</v>
      </c>
      <c r="D916" s="14" t="s">
        <v>749</v>
      </c>
      <c r="E916" s="15" t="s">
        <v>1582</v>
      </c>
      <c r="F916" s="17" t="str">
        <f>HYPERLINK("http://www.efsa.europa.eu/en/efsajournal/doc/2228.pdf","2011;9(6):2228")</f>
        <v>2011;9(6):2228</v>
      </c>
      <c r="G916" s="15" t="s">
        <v>651</v>
      </c>
      <c r="H916" s="15" t="s">
        <v>739</v>
      </c>
      <c r="I916" s="15">
        <v>545</v>
      </c>
    </row>
    <row r="917" spans="1:9" ht="75" x14ac:dyDescent="0.2">
      <c r="A917" s="14" t="s">
        <v>11</v>
      </c>
      <c r="B917" s="14" t="s">
        <v>1146</v>
      </c>
      <c r="C917" s="15" t="s">
        <v>1583</v>
      </c>
      <c r="D917" s="14" t="s">
        <v>737</v>
      </c>
      <c r="E917" s="15" t="s">
        <v>1584</v>
      </c>
      <c r="F917" s="17" t="str">
        <f>HYPERLINK("http://www.efsa.europa.eu/en/efsajournal/doc/2247.pdf","2011;9(6):2247")</f>
        <v>2011;9(6):2247</v>
      </c>
      <c r="G917" s="15" t="s">
        <v>651</v>
      </c>
      <c r="H917" s="15" t="s">
        <v>739</v>
      </c>
      <c r="I917" s="15">
        <v>678</v>
      </c>
    </row>
    <row r="918" spans="1:9" ht="60" x14ac:dyDescent="0.2">
      <c r="A918" s="14" t="s">
        <v>11</v>
      </c>
      <c r="B918" s="14" t="s">
        <v>1585</v>
      </c>
      <c r="C918" s="15" t="s">
        <v>1586</v>
      </c>
      <c r="D918" s="14" t="s">
        <v>737</v>
      </c>
      <c r="E918" s="15" t="s">
        <v>908</v>
      </c>
      <c r="F918" s="17" t="str">
        <f>HYPERLINK("http://www.efsa.europa.eu/en/scdocs/doc/1261.pdf","2009;7(9):1261")</f>
        <v>2009;7(9):1261</v>
      </c>
      <c r="G918" s="15" t="s">
        <v>651</v>
      </c>
      <c r="H918" s="15" t="s">
        <v>739</v>
      </c>
      <c r="I918" s="15">
        <v>220</v>
      </c>
    </row>
    <row r="919" spans="1:9" ht="90" x14ac:dyDescent="0.2">
      <c r="A919" s="14" t="s">
        <v>11</v>
      </c>
      <c r="B919" s="14" t="s">
        <v>1585</v>
      </c>
      <c r="C919" s="15" t="s">
        <v>1587</v>
      </c>
      <c r="D919" s="14" t="s">
        <v>971</v>
      </c>
      <c r="E919" s="15" t="s">
        <v>1588</v>
      </c>
      <c r="F919" s="17" t="str">
        <f>HYPERLINK("http://www.efsa.europa.eu/en/efsajournal/doc/2209.pdf","2011;9(6):2209")</f>
        <v>2011;9(6):2209</v>
      </c>
      <c r="G919" s="15" t="s">
        <v>651</v>
      </c>
      <c r="H919" s="15" t="s">
        <v>739</v>
      </c>
      <c r="I919" s="15">
        <v>221</v>
      </c>
    </row>
    <row r="920" spans="1:9" ht="60" x14ac:dyDescent="0.2">
      <c r="A920" s="14" t="s">
        <v>11</v>
      </c>
      <c r="B920" s="14" t="s">
        <v>1589</v>
      </c>
      <c r="C920" s="15" t="s">
        <v>1590</v>
      </c>
      <c r="D920" s="14" t="s">
        <v>737</v>
      </c>
      <c r="E920" s="15" t="s">
        <v>1591</v>
      </c>
      <c r="F920" s="17" t="str">
        <f>HYPERLINK("http://www.efsa.europa.eu/en/scdocs/doc/1261.pdf","2009;7(9):1261")</f>
        <v>2009;7(9):1261</v>
      </c>
      <c r="G920" s="15" t="s">
        <v>651</v>
      </c>
      <c r="H920" s="15" t="s">
        <v>739</v>
      </c>
      <c r="I920" s="15">
        <v>218</v>
      </c>
    </row>
    <row r="921" spans="1:9" ht="75" x14ac:dyDescent="0.2">
      <c r="A921" s="14" t="s">
        <v>11</v>
      </c>
      <c r="B921" s="14" t="s">
        <v>1589</v>
      </c>
      <c r="C921" s="15" t="s">
        <v>1592</v>
      </c>
      <c r="D921" s="14" t="s">
        <v>737</v>
      </c>
      <c r="E921" s="15" t="s">
        <v>1591</v>
      </c>
      <c r="F921" s="17" t="str">
        <f>HYPERLINK("http://www.efsa.europa.eu/en/scdocs/doc/1261.pdf","2009;7(9):1261")</f>
        <v>2009;7(9):1261</v>
      </c>
      <c r="G921" s="15" t="s">
        <v>651</v>
      </c>
      <c r="H921" s="15" t="s">
        <v>739</v>
      </c>
      <c r="I921" s="15">
        <v>219</v>
      </c>
    </row>
    <row r="922" spans="1:9" ht="75" x14ac:dyDescent="0.2">
      <c r="A922" s="14" t="s">
        <v>11</v>
      </c>
      <c r="B922" s="14" t="s">
        <v>1589</v>
      </c>
      <c r="C922" s="15" t="s">
        <v>1592</v>
      </c>
      <c r="D922" s="14" t="s">
        <v>737</v>
      </c>
      <c r="E922" s="15" t="s">
        <v>908</v>
      </c>
      <c r="F922" s="17" t="str">
        <f>HYPERLINK("http://www.efsa.europa.eu/en/scdocs/doc/1261.pdf","2009;7(9):1261")</f>
        <v>2009;7(9):1261</v>
      </c>
      <c r="G922" s="15" t="s">
        <v>651</v>
      </c>
      <c r="H922" s="15" t="s">
        <v>739</v>
      </c>
      <c r="I922" s="15">
        <v>219</v>
      </c>
    </row>
    <row r="923" spans="1:9" ht="75" x14ac:dyDescent="0.2">
      <c r="A923" s="14" t="s">
        <v>11</v>
      </c>
      <c r="B923" s="14" t="s">
        <v>612</v>
      </c>
      <c r="C923" s="15" t="s">
        <v>1593</v>
      </c>
      <c r="D923" s="14" t="s">
        <v>980</v>
      </c>
      <c r="E923" s="15" t="s">
        <v>451</v>
      </c>
      <c r="F923" s="17" t="str">
        <f>HYPERLINK("http://www.efsa.europa.eu/en/scdocs/doc/1229.pdf","2009;7(9):1229")</f>
        <v>2009;7(9):1229</v>
      </c>
      <c r="G923" s="15" t="s">
        <v>651</v>
      </c>
      <c r="H923" s="15" t="s">
        <v>739</v>
      </c>
      <c r="I923" s="15">
        <v>308</v>
      </c>
    </row>
    <row r="924" spans="1:9" ht="60" x14ac:dyDescent="0.2">
      <c r="A924" s="14" t="s">
        <v>11</v>
      </c>
      <c r="B924" s="14" t="s">
        <v>1585</v>
      </c>
      <c r="C924" s="15" t="s">
        <v>1594</v>
      </c>
      <c r="D924" s="14" t="s">
        <v>737</v>
      </c>
      <c r="E924" s="15" t="s">
        <v>1595</v>
      </c>
      <c r="F924" s="17" t="str">
        <f>HYPERLINK("http://www.efsa.europa.eu/en/efsajournal/doc/2209.pdf","2011;9(6):2209")</f>
        <v>2011;9(6):2209</v>
      </c>
      <c r="G924" s="15" t="s">
        <v>651</v>
      </c>
      <c r="H924" s="15" t="s">
        <v>739</v>
      </c>
      <c r="I924" s="15">
        <v>222</v>
      </c>
    </row>
    <row r="925" spans="1:9" ht="60" x14ac:dyDescent="0.2">
      <c r="A925" s="14" t="s">
        <v>11</v>
      </c>
      <c r="B925" s="14" t="s">
        <v>1585</v>
      </c>
      <c r="C925" s="15" t="s">
        <v>1596</v>
      </c>
      <c r="D925" s="14" t="s">
        <v>737</v>
      </c>
      <c r="E925" s="15" t="s">
        <v>957</v>
      </c>
      <c r="F925" s="17" t="str">
        <f>HYPERLINK("http://www.efsa.europa.eu/en/efsajournal/doc/2209.pdf","2011;9(6):2209")</f>
        <v>2011;9(6):2209</v>
      </c>
      <c r="G925" s="15" t="s">
        <v>651</v>
      </c>
      <c r="H925" s="15" t="s">
        <v>739</v>
      </c>
      <c r="I925" s="15">
        <v>223</v>
      </c>
    </row>
    <row r="926" spans="1:9" ht="90" x14ac:dyDescent="0.2">
      <c r="A926" s="14" t="s">
        <v>11</v>
      </c>
      <c r="B926" s="14" t="s">
        <v>1597</v>
      </c>
      <c r="C926" s="15" t="s">
        <v>1598</v>
      </c>
      <c r="D926" s="14" t="s">
        <v>766</v>
      </c>
      <c r="E926" s="15" t="s">
        <v>767</v>
      </c>
      <c r="F926" s="17" t="str">
        <f>HYPERLINK("http://www.efsa.europa.eu/en/efsajournal/doc/2048.pdf","2011;9(4):2048")</f>
        <v>2011;9(4):2048</v>
      </c>
      <c r="G926" s="15" t="s">
        <v>651</v>
      </c>
      <c r="H926" s="15" t="s">
        <v>739</v>
      </c>
      <c r="I926" s="15">
        <v>1476</v>
      </c>
    </row>
    <row r="927" spans="1:9" ht="210" x14ac:dyDescent="0.2">
      <c r="A927" s="14" t="s">
        <v>11</v>
      </c>
      <c r="B927" s="14" t="s">
        <v>1599</v>
      </c>
      <c r="C927" s="15" t="s">
        <v>1600</v>
      </c>
      <c r="D927" s="14" t="s">
        <v>737</v>
      </c>
      <c r="E927" s="15" t="s">
        <v>243</v>
      </c>
      <c r="F927" s="17" t="str">
        <f>HYPERLINK("http://www.efsa.europa.eu/en/scdocs/doc/1793.pdf","2010;8(10):1793")</f>
        <v>2010;8(10):1793</v>
      </c>
      <c r="G927" s="15" t="s">
        <v>651</v>
      </c>
      <c r="H927" s="15" t="s">
        <v>739</v>
      </c>
      <c r="I927" s="15">
        <v>4668</v>
      </c>
    </row>
    <row r="928" spans="1:9" ht="60" x14ac:dyDescent="0.2">
      <c r="A928" s="14" t="s">
        <v>11</v>
      </c>
      <c r="B928" s="14" t="s">
        <v>1601</v>
      </c>
      <c r="C928" s="15" t="s">
        <v>1602</v>
      </c>
      <c r="D928" s="14" t="s">
        <v>737</v>
      </c>
      <c r="E928" s="15" t="s">
        <v>801</v>
      </c>
      <c r="F928" s="17" t="str">
        <f>HYPERLINK("http://www.efsa.europa.eu/en/efsajournal/doc/1489.pdf","2010;8(2):1489")</f>
        <v>2010;8(2):1489</v>
      </c>
      <c r="G928" s="15" t="s">
        <v>651</v>
      </c>
      <c r="H928" s="15" t="s">
        <v>739</v>
      </c>
      <c r="I928" s="15">
        <v>1934</v>
      </c>
    </row>
    <row r="929" spans="1:9" ht="60" x14ac:dyDescent="0.2">
      <c r="A929" s="14" t="s">
        <v>11</v>
      </c>
      <c r="B929" s="14" t="s">
        <v>1603</v>
      </c>
      <c r="C929" s="15" t="s">
        <v>1604</v>
      </c>
      <c r="D929" s="14" t="s">
        <v>737</v>
      </c>
      <c r="E929" s="15" t="s">
        <v>1605</v>
      </c>
      <c r="F929" s="17" t="str">
        <f>HYPERLINK("http://www.efsa.europa.eu/en/scdocs/doc/1794.pdf","2010;8(10):1794")</f>
        <v>2010;8(10):1794</v>
      </c>
      <c r="G929" s="15" t="s">
        <v>651</v>
      </c>
      <c r="H929" s="15" t="s">
        <v>739</v>
      </c>
      <c r="I929" s="15">
        <v>498</v>
      </c>
    </row>
    <row r="930" spans="1:9" ht="60" x14ac:dyDescent="0.2">
      <c r="A930" s="14" t="s">
        <v>11</v>
      </c>
      <c r="B930" s="14" t="s">
        <v>1603</v>
      </c>
      <c r="C930" s="15" t="s">
        <v>1606</v>
      </c>
      <c r="D930" s="14" t="s">
        <v>737</v>
      </c>
      <c r="E930" s="15" t="s">
        <v>162</v>
      </c>
      <c r="F930" s="17" t="str">
        <f>HYPERLINK("http://www.efsa.europa.eu/en/scdocs/doc/1794.pdf","2010;8(10):1794")</f>
        <v>2010;8(10):1794</v>
      </c>
      <c r="G930" s="15" t="s">
        <v>651</v>
      </c>
      <c r="H930" s="15" t="s">
        <v>739</v>
      </c>
      <c r="I930" s="15">
        <v>1937</v>
      </c>
    </row>
    <row r="931" spans="1:9" ht="60" x14ac:dyDescent="0.2">
      <c r="A931" s="14" t="s">
        <v>11</v>
      </c>
      <c r="B931" s="14" t="s">
        <v>915</v>
      </c>
      <c r="C931" s="15" t="s">
        <v>1607</v>
      </c>
      <c r="D931" s="14" t="s">
        <v>737</v>
      </c>
      <c r="E931" s="15" t="s">
        <v>895</v>
      </c>
      <c r="F931" s="17" t="str">
        <f>HYPERLINK("http://www.efsa.europa.eu/en/efsajournal/doc/2238.pdf","2011;9(6):2238")</f>
        <v>2011;9(6):2238</v>
      </c>
      <c r="G931" s="15" t="s">
        <v>651</v>
      </c>
      <c r="H931" s="15" t="s">
        <v>739</v>
      </c>
      <c r="I931" s="15">
        <v>1935</v>
      </c>
    </row>
    <row r="932" spans="1:9" ht="60" x14ac:dyDescent="0.2">
      <c r="A932" s="14" t="s">
        <v>11</v>
      </c>
      <c r="B932" s="14" t="s">
        <v>878</v>
      </c>
      <c r="C932" s="15" t="s">
        <v>1608</v>
      </c>
      <c r="D932" s="14" t="s">
        <v>737</v>
      </c>
      <c r="E932" s="15" t="s">
        <v>1609</v>
      </c>
      <c r="F932" s="17" t="str">
        <f>HYPERLINK("http://www.efsa.europa.eu/en/efsajournal/doc/2054.pdf","2011;9(4):2054")</f>
        <v>2011;9(4):2054</v>
      </c>
      <c r="G932" s="15" t="s">
        <v>651</v>
      </c>
      <c r="H932" s="15" t="s">
        <v>739</v>
      </c>
      <c r="I932" s="15">
        <v>1487</v>
      </c>
    </row>
    <row r="933" spans="1:9" ht="90" x14ac:dyDescent="0.2">
      <c r="A933" s="14" t="s">
        <v>11</v>
      </c>
      <c r="B933" s="14" t="s">
        <v>53</v>
      </c>
      <c r="C933" s="15" t="s">
        <v>1610</v>
      </c>
      <c r="D933" s="14" t="s">
        <v>745</v>
      </c>
      <c r="E933" s="15" t="s">
        <v>1611</v>
      </c>
      <c r="F933" s="17" t="str">
        <f>HYPERLINK("http://www.efsa.europa.eu/en/scdocs/doc/1725.pdf","2010;8(10):1725")</f>
        <v>2010;8(10):1725</v>
      </c>
      <c r="G933" s="15" t="s">
        <v>651</v>
      </c>
      <c r="H933" s="15" t="s">
        <v>739</v>
      </c>
      <c r="I933" s="15">
        <v>363</v>
      </c>
    </row>
    <row r="934" spans="1:9" ht="60" x14ac:dyDescent="0.2">
      <c r="A934" s="14" t="s">
        <v>11</v>
      </c>
      <c r="B934" s="14" t="s">
        <v>53</v>
      </c>
      <c r="C934" s="15" t="s">
        <v>1612</v>
      </c>
      <c r="D934" s="14" t="s">
        <v>737</v>
      </c>
      <c r="E934" s="15" t="s">
        <v>815</v>
      </c>
      <c r="F934" s="17" t="str">
        <f>HYPERLINK("http://www.efsa.europa.eu/en/scdocs/doc/1725.pdf","2010;8(10):1725")</f>
        <v>2010;8(10):1725</v>
      </c>
      <c r="G934" s="15" t="s">
        <v>651</v>
      </c>
      <c r="H934" s="15" t="s">
        <v>739</v>
      </c>
      <c r="I934" s="15">
        <v>228</v>
      </c>
    </row>
    <row r="935" spans="1:9" ht="75" x14ac:dyDescent="0.2">
      <c r="A935" s="14" t="s">
        <v>11</v>
      </c>
      <c r="B935" s="14" t="s">
        <v>53</v>
      </c>
      <c r="C935" s="15" t="s">
        <v>1613</v>
      </c>
      <c r="D935" s="14" t="s">
        <v>980</v>
      </c>
      <c r="E935" s="15" t="s">
        <v>407</v>
      </c>
      <c r="F935" s="17" t="str">
        <f>HYPERLINK("http://www.efsa.europa.eu/en/scdocs/doc/1210.pdf","2009;7(9):1210")</f>
        <v>2009;7(9):1210</v>
      </c>
      <c r="G935" s="15" t="s">
        <v>651</v>
      </c>
      <c r="H935" s="15" t="s">
        <v>739</v>
      </c>
      <c r="I935" s="15">
        <v>225</v>
      </c>
    </row>
    <row r="936" spans="1:9" ht="105" x14ac:dyDescent="0.2">
      <c r="A936" s="14" t="s">
        <v>11</v>
      </c>
      <c r="B936" s="14" t="s">
        <v>1614</v>
      </c>
      <c r="C936" s="15" t="s">
        <v>1615</v>
      </c>
      <c r="D936" s="14" t="s">
        <v>737</v>
      </c>
      <c r="E936" s="15" t="s">
        <v>815</v>
      </c>
      <c r="F936" s="17" t="str">
        <f>HYPERLINK("http://www.efsa.europa.eu/en/scdocs/doc/1725.pdf","2010;8(10):1725")</f>
        <v>2010;8(10):1725</v>
      </c>
      <c r="G936" s="15" t="s">
        <v>651</v>
      </c>
      <c r="H936" s="15" t="s">
        <v>739</v>
      </c>
      <c r="I936" s="15">
        <v>229</v>
      </c>
    </row>
    <row r="937" spans="1:9" ht="120" x14ac:dyDescent="0.2">
      <c r="A937" s="14" t="s">
        <v>11</v>
      </c>
      <c r="B937" s="14" t="s">
        <v>1616</v>
      </c>
      <c r="C937" s="15" t="s">
        <v>1617</v>
      </c>
      <c r="D937" s="14" t="s">
        <v>980</v>
      </c>
      <c r="E937" s="15" t="s">
        <v>407</v>
      </c>
      <c r="F937" s="17" t="str">
        <f>HYPERLINK("http://www.efsa.europa.eu/en/scdocs/doc/1210.pdf","2009;7(9):1210")</f>
        <v>2009;7(9):1210</v>
      </c>
      <c r="G937" s="15" t="s">
        <v>651</v>
      </c>
      <c r="H937" s="15" t="s">
        <v>739</v>
      </c>
      <c r="I937" s="15">
        <v>385</v>
      </c>
    </row>
    <row r="938" spans="1:9" ht="345" x14ac:dyDescent="0.2">
      <c r="A938" s="14" t="s">
        <v>11</v>
      </c>
      <c r="B938" s="14" t="s">
        <v>1618</v>
      </c>
      <c r="C938" s="15" t="s">
        <v>1619</v>
      </c>
      <c r="D938" s="14" t="s">
        <v>749</v>
      </c>
      <c r="E938" s="15" t="s">
        <v>1620</v>
      </c>
      <c r="F938" s="17" t="str">
        <f>HYPERLINK("http://www.efsa.europa.eu/en/efsajournal/doc/2228.pdf","2011;9(6):2228")</f>
        <v>2011;9(6):2228</v>
      </c>
      <c r="G938" s="15" t="s">
        <v>651</v>
      </c>
      <c r="H938" s="15" t="s">
        <v>739</v>
      </c>
      <c r="I938" s="15">
        <v>1795</v>
      </c>
    </row>
    <row r="939" spans="1:9" ht="240" x14ac:dyDescent="0.2">
      <c r="A939" s="14" t="s">
        <v>11</v>
      </c>
      <c r="B939" s="14" t="s">
        <v>1345</v>
      </c>
      <c r="C939" s="15" t="s">
        <v>1621</v>
      </c>
      <c r="D939" s="14" t="s">
        <v>737</v>
      </c>
      <c r="E939" s="15" t="s">
        <v>1347</v>
      </c>
      <c r="F939" s="17" t="str">
        <f>HYPERLINK("http://www.efsa.europa.eu/en/efsajournal/doc/2213.pdf","2011;9(6):2213")</f>
        <v>2011;9(6):2213</v>
      </c>
      <c r="G939" s="15" t="s">
        <v>651</v>
      </c>
      <c r="H939" s="15" t="s">
        <v>739</v>
      </c>
      <c r="I939" s="15">
        <v>660</v>
      </c>
    </row>
    <row r="940" spans="1:9" ht="240" x14ac:dyDescent="0.2">
      <c r="A940" s="14" t="s">
        <v>11</v>
      </c>
      <c r="B940" s="14" t="s">
        <v>1345</v>
      </c>
      <c r="C940" s="15" t="s">
        <v>1621</v>
      </c>
      <c r="D940" s="14" t="s">
        <v>737</v>
      </c>
      <c r="E940" s="15" t="s">
        <v>948</v>
      </c>
      <c r="F940" s="17" t="str">
        <f>HYPERLINK("http://www.efsa.europa.eu/en/efsajournal/doc/2213.pdf","2011;9(6):2213")</f>
        <v>2011;9(6):2213</v>
      </c>
      <c r="G940" s="15" t="s">
        <v>651</v>
      </c>
      <c r="H940" s="15" t="s">
        <v>739</v>
      </c>
      <c r="I940" s="15">
        <v>660</v>
      </c>
    </row>
    <row r="941" spans="1:9" ht="60" x14ac:dyDescent="0.2">
      <c r="A941" s="14" t="s">
        <v>11</v>
      </c>
      <c r="B941" s="14" t="s">
        <v>1622</v>
      </c>
      <c r="C941" s="15" t="s">
        <v>1623</v>
      </c>
      <c r="D941" s="14" t="s">
        <v>737</v>
      </c>
      <c r="E941" s="15" t="s">
        <v>407</v>
      </c>
      <c r="F941" s="17" t="str">
        <f>HYPERLINK("http://www.efsa.europa.eu/en/scdocs/doc/1793.pdf","2010;8(10):1793")</f>
        <v>2010;8(10):1793</v>
      </c>
      <c r="G941" s="15" t="s">
        <v>651</v>
      </c>
      <c r="H941" s="15" t="s">
        <v>739</v>
      </c>
      <c r="I941" s="15">
        <v>1911</v>
      </c>
    </row>
    <row r="942" spans="1:9" ht="60" x14ac:dyDescent="0.2">
      <c r="A942" s="14" t="s">
        <v>11</v>
      </c>
      <c r="B942" s="14" t="s">
        <v>1624</v>
      </c>
      <c r="C942" s="15" t="s">
        <v>1625</v>
      </c>
      <c r="D942" s="14" t="s">
        <v>737</v>
      </c>
      <c r="E942" s="15" t="s">
        <v>162</v>
      </c>
      <c r="F942" s="17" t="str">
        <f>HYPERLINK("http://www.efsa.europa.eu/en/efsajournal/doc/2031.pdf","2011;9(4):2031")</f>
        <v>2011;9(4):2031</v>
      </c>
      <c r="G942" s="15" t="s">
        <v>651</v>
      </c>
      <c r="H942" s="15" t="s">
        <v>739</v>
      </c>
      <c r="I942" s="15">
        <v>2374</v>
      </c>
    </row>
    <row r="943" spans="1:9" ht="60" x14ac:dyDescent="0.2">
      <c r="A943" s="14" t="s">
        <v>11</v>
      </c>
      <c r="B943" s="14" t="s">
        <v>1624</v>
      </c>
      <c r="C943" s="15" t="s">
        <v>1626</v>
      </c>
      <c r="D943" s="14" t="s">
        <v>737</v>
      </c>
      <c r="E943" s="15" t="s">
        <v>1293</v>
      </c>
      <c r="F943" s="17" t="str">
        <f>HYPERLINK("http://www.efsa.europa.eu/en/efsajournal/doc/2031.pdf","2011;9(4):2031")</f>
        <v>2011;9(4):2031</v>
      </c>
      <c r="G943" s="15" t="s">
        <v>651</v>
      </c>
      <c r="H943" s="15" t="s">
        <v>739</v>
      </c>
      <c r="I943" s="15">
        <v>2373</v>
      </c>
    </row>
    <row r="944" spans="1:9" x14ac:dyDescent="0.2">
      <c r="A944" s="30" t="s">
        <v>11</v>
      </c>
      <c r="B944" s="30" t="s">
        <v>1627</v>
      </c>
      <c r="C944" s="29" t="s">
        <v>1628</v>
      </c>
      <c r="D944" s="30" t="s">
        <v>737</v>
      </c>
      <c r="E944" s="29" t="s">
        <v>172</v>
      </c>
      <c r="F944" s="17" t="str">
        <f>HYPERLINK("http://www.efsa.europa.eu/en/scdocs/doc/1259.pdf","2009;7(9):1259")</f>
        <v>2009;7(9):1259</v>
      </c>
      <c r="G944" s="31" t="s">
        <v>651</v>
      </c>
      <c r="H944" s="29" t="s">
        <v>739</v>
      </c>
      <c r="I944" s="29">
        <v>661</v>
      </c>
    </row>
    <row r="945" spans="1:9" x14ac:dyDescent="0.2">
      <c r="A945" s="30"/>
      <c r="B945" s="30"/>
      <c r="C945" s="29"/>
      <c r="D945" s="30"/>
      <c r="E945" s="29"/>
      <c r="F945" s="17" t="str">
        <f>HYPERLINK("http://www.efsa.europa.eu/en/efsajournal/doc/2715.pdf ","2012;10(6):2715")</f>
        <v>2012;10(6):2715</v>
      </c>
      <c r="G945" s="31"/>
      <c r="H945" s="29"/>
      <c r="I945" s="29"/>
    </row>
    <row r="946" spans="1:9" ht="60" x14ac:dyDescent="0.2">
      <c r="A946" s="14" t="s">
        <v>11</v>
      </c>
      <c r="B946" s="14" t="s">
        <v>1629</v>
      </c>
      <c r="C946" s="15" t="s">
        <v>1630</v>
      </c>
      <c r="D946" s="14" t="s">
        <v>737</v>
      </c>
      <c r="E946" s="15" t="s">
        <v>1200</v>
      </c>
      <c r="F946" s="17" t="str">
        <f>HYPERLINK("http://www.efsa.europa.eu/en/scdocs/doc/1809.pdf","2010;8(10):1809")</f>
        <v>2010;8(10):1809</v>
      </c>
      <c r="G946" s="15" t="s">
        <v>651</v>
      </c>
      <c r="H946" s="15" t="s">
        <v>739</v>
      </c>
      <c r="I946" s="15">
        <v>799</v>
      </c>
    </row>
    <row r="947" spans="1:9" ht="75" x14ac:dyDescent="0.2">
      <c r="A947" s="14" t="s">
        <v>11</v>
      </c>
      <c r="B947" s="14" t="s">
        <v>1629</v>
      </c>
      <c r="C947" s="15" t="s">
        <v>1630</v>
      </c>
      <c r="D947" s="14" t="s">
        <v>749</v>
      </c>
      <c r="E947" s="15" t="s">
        <v>1631</v>
      </c>
      <c r="F947" s="17" t="str">
        <f>HYPERLINK("http://www.efsa.europa.eu/en/scdocs/doc/1809.pdf","2010;8(10):1809")</f>
        <v>2010;8(10):1809</v>
      </c>
      <c r="G947" s="15" t="s">
        <v>651</v>
      </c>
      <c r="H947" s="15" t="s">
        <v>739</v>
      </c>
      <c r="I947" s="15">
        <v>799</v>
      </c>
    </row>
    <row r="948" spans="1:9" ht="60" x14ac:dyDescent="0.2">
      <c r="A948" s="14" t="s">
        <v>11</v>
      </c>
      <c r="B948" s="14" t="s">
        <v>1624</v>
      </c>
      <c r="C948" s="15" t="s">
        <v>1632</v>
      </c>
      <c r="D948" s="14" t="s">
        <v>737</v>
      </c>
      <c r="E948" s="15" t="s">
        <v>1633</v>
      </c>
      <c r="F948" s="17" t="str">
        <f>HYPERLINK("http://www.efsa.europa.eu/en/efsajournal/doc/2031.pdf","2011;9(4):2031")</f>
        <v>2011;9(4):2031</v>
      </c>
      <c r="G948" s="15" t="s">
        <v>651</v>
      </c>
      <c r="H948" s="15" t="s">
        <v>739</v>
      </c>
      <c r="I948" s="15">
        <v>2372</v>
      </c>
    </row>
    <row r="949" spans="1:9" ht="90" x14ac:dyDescent="0.2">
      <c r="A949" s="14" t="s">
        <v>11</v>
      </c>
      <c r="B949" s="14" t="s">
        <v>1634</v>
      </c>
      <c r="C949" s="15" t="s">
        <v>1635</v>
      </c>
      <c r="D949" s="14" t="s">
        <v>745</v>
      </c>
      <c r="E949" s="15" t="s">
        <v>1636</v>
      </c>
      <c r="F949" s="17" t="str">
        <f>HYPERLINK("http://www.efsa.europa.eu/en/efsajournal/doc/2228.pdf","2011;9(6):2228")</f>
        <v>2011;9(6):2228</v>
      </c>
      <c r="G949" s="15" t="s">
        <v>651</v>
      </c>
      <c r="H949" s="15" t="s">
        <v>739</v>
      </c>
      <c r="I949" s="15">
        <v>4248</v>
      </c>
    </row>
    <row r="950" spans="1:9" ht="60" x14ac:dyDescent="0.2">
      <c r="A950" s="14" t="s">
        <v>11</v>
      </c>
      <c r="B950" s="14" t="s">
        <v>1629</v>
      </c>
      <c r="C950" s="15" t="s">
        <v>1637</v>
      </c>
      <c r="D950" s="14" t="s">
        <v>737</v>
      </c>
      <c r="E950" s="15" t="s">
        <v>15</v>
      </c>
      <c r="F950" s="17" t="str">
        <f>HYPERLINK("http://www.efsa.europa.eu/en/scdocs/doc/1257.pdf","2009;7(9):1257")</f>
        <v>2009;7(9):1257</v>
      </c>
      <c r="G950" s="15" t="s">
        <v>651</v>
      </c>
      <c r="H950" s="15" t="s">
        <v>739</v>
      </c>
      <c r="I950" s="15">
        <v>817</v>
      </c>
    </row>
    <row r="951" spans="1:9" ht="60" x14ac:dyDescent="0.2">
      <c r="A951" s="14" t="s">
        <v>11</v>
      </c>
      <c r="B951" s="14" t="s">
        <v>1629</v>
      </c>
      <c r="C951" s="15" t="s">
        <v>1638</v>
      </c>
      <c r="D951" s="14" t="s">
        <v>737</v>
      </c>
      <c r="E951" s="15" t="s">
        <v>1639</v>
      </c>
      <c r="F951" s="17" t="str">
        <f>HYPERLINK("http://www.efsa.europa.eu/en/scdocs/doc/1801.pdf","2010;8(10):1801")</f>
        <v>2010;8(10):1801</v>
      </c>
      <c r="G951" s="15" t="s">
        <v>651</v>
      </c>
      <c r="H951" s="15" t="s">
        <v>739</v>
      </c>
      <c r="I951" s="15">
        <v>800</v>
      </c>
    </row>
    <row r="952" spans="1:9" ht="90" x14ac:dyDescent="0.2">
      <c r="A952" s="14" t="s">
        <v>11</v>
      </c>
      <c r="B952" s="14" t="s">
        <v>1640</v>
      </c>
      <c r="C952" s="15" t="s">
        <v>1641</v>
      </c>
      <c r="D952" s="14" t="s">
        <v>766</v>
      </c>
      <c r="E952" s="15" t="s">
        <v>767</v>
      </c>
      <c r="F952" s="17" t="str">
        <f>HYPERLINK("http://www.efsa.europa.eu/en/efsajournal/doc/2243.pdf","2011;9(6):2243")</f>
        <v>2011;9(6):2243</v>
      </c>
      <c r="G952" s="15" t="s">
        <v>651</v>
      </c>
      <c r="H952" s="15" t="s">
        <v>739</v>
      </c>
      <c r="I952" s="15">
        <v>2713</v>
      </c>
    </row>
    <row r="953" spans="1:9" ht="90" x14ac:dyDescent="0.2">
      <c r="A953" s="14" t="s">
        <v>11</v>
      </c>
      <c r="B953" s="14" t="s">
        <v>1642</v>
      </c>
      <c r="C953" s="15" t="s">
        <v>1643</v>
      </c>
      <c r="D953" s="14" t="s">
        <v>766</v>
      </c>
      <c r="E953" s="15" t="s">
        <v>767</v>
      </c>
      <c r="F953" s="17" t="str">
        <f>HYPERLINK("http://www.efsa.europa.eu/en/efsajournal/doc/2083.pdf","2011;9(4):2083")</f>
        <v>2011;9(4):2083</v>
      </c>
      <c r="G953" s="15" t="s">
        <v>651</v>
      </c>
      <c r="H953" s="15" t="s">
        <v>739</v>
      </c>
      <c r="I953" s="15">
        <v>1788</v>
      </c>
    </row>
    <row r="954" spans="1:9" ht="90" x14ac:dyDescent="0.2">
      <c r="A954" s="14" t="s">
        <v>11</v>
      </c>
      <c r="B954" s="14" t="s">
        <v>1642</v>
      </c>
      <c r="C954" s="15" t="s">
        <v>1644</v>
      </c>
      <c r="D954" s="14" t="s">
        <v>766</v>
      </c>
      <c r="E954" s="15" t="s">
        <v>767</v>
      </c>
      <c r="F954" s="17" t="str">
        <f>HYPERLINK("http://www.efsa.europa.eu/en/efsajournal/doc/2083.pdf","2011;9(4):2083")</f>
        <v>2011;9(4):2083</v>
      </c>
      <c r="G954" s="15" t="s">
        <v>651</v>
      </c>
      <c r="H954" s="15" t="s">
        <v>739</v>
      </c>
      <c r="I954" s="15">
        <v>1789</v>
      </c>
    </row>
    <row r="955" spans="1:9" ht="90" x14ac:dyDescent="0.2">
      <c r="A955" s="14" t="s">
        <v>11</v>
      </c>
      <c r="B955" s="14" t="s">
        <v>1634</v>
      </c>
      <c r="C955" s="15" t="s">
        <v>1645</v>
      </c>
      <c r="D955" s="14" t="s">
        <v>745</v>
      </c>
      <c r="E955" s="15" t="s">
        <v>1646</v>
      </c>
      <c r="F955" s="17" t="str">
        <f>HYPERLINK("http://www.efsa.europa.eu/en/efsajournal/doc/2228.pdf","2011;9(6):2228")</f>
        <v>2011;9(6):2228</v>
      </c>
      <c r="G955" s="15" t="s">
        <v>651</v>
      </c>
      <c r="H955" s="15" t="s">
        <v>739</v>
      </c>
      <c r="I955" s="15">
        <v>4247</v>
      </c>
    </row>
    <row r="956" spans="1:9" ht="60" x14ac:dyDescent="0.2">
      <c r="A956" s="14" t="s">
        <v>11</v>
      </c>
      <c r="B956" s="14" t="s">
        <v>1647</v>
      </c>
      <c r="C956" s="15" t="s">
        <v>1648</v>
      </c>
      <c r="D956" s="14" t="s">
        <v>737</v>
      </c>
      <c r="E956" s="15" t="s">
        <v>1649</v>
      </c>
      <c r="F956" s="17" t="str">
        <f>HYPERLINK("http://www.efsa.europa.eu/en/efsajournal/doc/2204.pdf","2011;9(6):2204")</f>
        <v>2011;9(6):2204</v>
      </c>
      <c r="G956" s="15" t="s">
        <v>651</v>
      </c>
      <c r="H956" s="15" t="s">
        <v>739</v>
      </c>
      <c r="I956" s="15">
        <v>2750</v>
      </c>
    </row>
    <row r="957" spans="1:9" ht="60" x14ac:dyDescent="0.2">
      <c r="A957" s="14" t="s">
        <v>11</v>
      </c>
      <c r="B957" s="14" t="s">
        <v>1650</v>
      </c>
      <c r="C957" s="15" t="s">
        <v>1651</v>
      </c>
      <c r="D957" s="14" t="s">
        <v>737</v>
      </c>
      <c r="E957" s="15" t="s">
        <v>917</v>
      </c>
      <c r="F957" s="17" t="str">
        <f>HYPERLINK("http://www.efsa.europa.eu/en/efsajournal/doc/2273.pdf","2011;9(6):2273")</f>
        <v>2011;9(6):2273</v>
      </c>
      <c r="G957" s="15" t="s">
        <v>651</v>
      </c>
      <c r="H957" s="15" t="s">
        <v>739</v>
      </c>
      <c r="I957" s="15">
        <v>4253</v>
      </c>
    </row>
    <row r="958" spans="1:9" ht="90" x14ac:dyDescent="0.2">
      <c r="A958" s="14" t="s">
        <v>11</v>
      </c>
      <c r="B958" s="14" t="s">
        <v>1652</v>
      </c>
      <c r="C958" s="15" t="s">
        <v>1653</v>
      </c>
      <c r="D958" s="14" t="s">
        <v>749</v>
      </c>
      <c r="E958" s="15" t="s">
        <v>1654</v>
      </c>
      <c r="F958" s="17" t="str">
        <f>HYPERLINK("http://www.efsa.europa.eu/en/efsajournal/doc/2212.pdf","2011;9(6):2212")</f>
        <v>2011;9(6):2212</v>
      </c>
      <c r="G958" s="15" t="s">
        <v>651</v>
      </c>
      <c r="H958" s="15" t="s">
        <v>739</v>
      </c>
      <c r="I958" s="15">
        <v>1495</v>
      </c>
    </row>
    <row r="959" spans="1:9" ht="90" x14ac:dyDescent="0.2">
      <c r="A959" s="14" t="s">
        <v>11</v>
      </c>
      <c r="B959" s="14" t="s">
        <v>1448</v>
      </c>
      <c r="C959" s="15" t="s">
        <v>1655</v>
      </c>
      <c r="D959" s="14" t="s">
        <v>766</v>
      </c>
      <c r="E959" s="15" t="s">
        <v>767</v>
      </c>
      <c r="F959" s="17" t="str">
        <f>HYPERLINK("http://www.efsa.europa.eu/en/efsajournal/doc/2082.pdf","2011;9(4):2082")</f>
        <v>2011;9(4):2082</v>
      </c>
      <c r="G959" s="15" t="s">
        <v>651</v>
      </c>
      <c r="H959" s="15" t="s">
        <v>739</v>
      </c>
      <c r="I959" s="15">
        <v>1622</v>
      </c>
    </row>
    <row r="960" spans="1:9" ht="60" x14ac:dyDescent="0.2">
      <c r="A960" s="14" t="s">
        <v>11</v>
      </c>
      <c r="B960" s="14" t="s">
        <v>584</v>
      </c>
      <c r="C960" s="15" t="s">
        <v>1656</v>
      </c>
      <c r="D960" s="14" t="s">
        <v>737</v>
      </c>
      <c r="E960" s="15" t="s">
        <v>196</v>
      </c>
      <c r="F960" s="17" t="str">
        <f>HYPERLINK("http://www.efsa.europa.eu/en/scdocs/doc/1816.pdf","2010;8(10):1816")</f>
        <v>2010;8(10):1816</v>
      </c>
      <c r="G960" s="15" t="s">
        <v>651</v>
      </c>
      <c r="H960" s="15" t="s">
        <v>739</v>
      </c>
      <c r="I960" s="15">
        <v>166</v>
      </c>
    </row>
    <row r="961" spans="1:9" ht="409.5" x14ac:dyDescent="0.2">
      <c r="A961" s="14" t="s">
        <v>11</v>
      </c>
      <c r="B961" s="14" t="s">
        <v>1254</v>
      </c>
      <c r="C961" s="15" t="s">
        <v>1657</v>
      </c>
      <c r="D961" s="14" t="s">
        <v>766</v>
      </c>
      <c r="E961" s="15" t="s">
        <v>767</v>
      </c>
      <c r="F961" s="17" t="str">
        <f>HYPERLINK("http://www.efsa.europa.eu/en/efsajournal/doc/2244.pdf","2011;9(6):2244")</f>
        <v>2011;9(6):2244</v>
      </c>
      <c r="G961" s="15" t="s">
        <v>651</v>
      </c>
      <c r="H961" s="15" t="s">
        <v>739</v>
      </c>
      <c r="I961" s="15">
        <v>471</v>
      </c>
    </row>
    <row r="962" spans="1:9" ht="409.5" x14ac:dyDescent="0.2">
      <c r="A962" s="14" t="s">
        <v>11</v>
      </c>
      <c r="B962" s="14" t="s">
        <v>1254</v>
      </c>
      <c r="C962" s="15" t="s">
        <v>1658</v>
      </c>
      <c r="D962" s="14" t="s">
        <v>766</v>
      </c>
      <c r="E962" s="15" t="s">
        <v>767</v>
      </c>
      <c r="F962" s="17" t="str">
        <f>HYPERLINK("http://www.efsa.europa.eu/en/efsajournal/doc/2244.pdf","2011;9(6):2244")</f>
        <v>2011;9(6):2244</v>
      </c>
      <c r="G962" s="15" t="s">
        <v>651</v>
      </c>
      <c r="H962" s="15" t="s">
        <v>739</v>
      </c>
      <c r="I962" s="15">
        <v>1277</v>
      </c>
    </row>
    <row r="963" spans="1:9" ht="90" x14ac:dyDescent="0.2">
      <c r="A963" s="14" t="s">
        <v>11</v>
      </c>
      <c r="B963" s="14" t="s">
        <v>81</v>
      </c>
      <c r="C963" s="15" t="s">
        <v>1659</v>
      </c>
      <c r="D963" s="14" t="s">
        <v>766</v>
      </c>
      <c r="E963" s="15" t="s">
        <v>767</v>
      </c>
      <c r="F963" s="17" t="str">
        <f>HYPERLINK("http://www.efsa.europa.eu/en/efsajournal/doc/2244.pdf","2011;9(6):2244")</f>
        <v>2011;9(6):2244</v>
      </c>
      <c r="G963" s="15" t="s">
        <v>651</v>
      </c>
      <c r="H963" s="15" t="s">
        <v>739</v>
      </c>
      <c r="I963" s="15">
        <v>459</v>
      </c>
    </row>
    <row r="964" spans="1:9" ht="90" x14ac:dyDescent="0.2">
      <c r="A964" s="14" t="s">
        <v>11</v>
      </c>
      <c r="B964" s="14" t="s">
        <v>81</v>
      </c>
      <c r="C964" s="15" t="s">
        <v>1660</v>
      </c>
      <c r="D964" s="14" t="s">
        <v>766</v>
      </c>
      <c r="E964" s="15" t="s">
        <v>767</v>
      </c>
      <c r="F964" s="17" t="str">
        <f>HYPERLINK("http://www.efsa.europa.eu/en/efsajournal/doc/2244.pdf","2011;9(6):2244")</f>
        <v>2011;9(6):2244</v>
      </c>
      <c r="G964" s="15" t="s">
        <v>651</v>
      </c>
      <c r="H964" s="15" t="s">
        <v>739</v>
      </c>
      <c r="I964" s="15">
        <v>654</v>
      </c>
    </row>
    <row r="965" spans="1:9" ht="90" x14ac:dyDescent="0.2">
      <c r="A965" s="14" t="s">
        <v>11</v>
      </c>
      <c r="B965" s="14" t="s">
        <v>1661</v>
      </c>
      <c r="C965" s="15" t="s">
        <v>1662</v>
      </c>
      <c r="D965" s="14" t="s">
        <v>766</v>
      </c>
      <c r="E965" s="15" t="s">
        <v>767</v>
      </c>
      <c r="F965" s="17" t="str">
        <f>HYPERLINK("http://www.efsa.europa.eu/en/scdocs/doc/1765.pdf","2010;8(10):1765")</f>
        <v>2010;8(10):1765</v>
      </c>
      <c r="G965" s="15" t="s">
        <v>651</v>
      </c>
      <c r="H965" s="15" t="s">
        <v>739</v>
      </c>
      <c r="I965" s="15" t="s">
        <v>1663</v>
      </c>
    </row>
    <row r="966" spans="1:9" ht="90" x14ac:dyDescent="0.2">
      <c r="A966" s="14" t="s">
        <v>11</v>
      </c>
      <c r="B966" s="14" t="s">
        <v>1664</v>
      </c>
      <c r="C966" s="15" t="s">
        <v>1665</v>
      </c>
      <c r="D966" s="14" t="s">
        <v>766</v>
      </c>
      <c r="E966" s="15" t="s">
        <v>767</v>
      </c>
      <c r="F966" s="17" t="str">
        <f>HYPERLINK("http://www.efsa.europa.eu/en/efsajournal/doc/2082.pdf","2011;9(4):2082")</f>
        <v>2011;9(4):2082</v>
      </c>
      <c r="G966" s="15" t="s">
        <v>651</v>
      </c>
      <c r="H966" s="15" t="s">
        <v>739</v>
      </c>
      <c r="I966" s="15">
        <v>1496</v>
      </c>
    </row>
    <row r="967" spans="1:9" ht="75" x14ac:dyDescent="0.2">
      <c r="A967" s="14" t="s">
        <v>11</v>
      </c>
      <c r="B967" s="14" t="s">
        <v>1666</v>
      </c>
      <c r="C967" s="15" t="s">
        <v>1667</v>
      </c>
      <c r="D967" s="14" t="s">
        <v>737</v>
      </c>
      <c r="E967" s="15" t="s">
        <v>108</v>
      </c>
      <c r="F967" s="17" t="str">
        <f>HYPERLINK("http://www.efsa.europa.eu/en/efsajournal/doc/2057.pdf","2011;9(4):2057")</f>
        <v>2011;9(4):2057</v>
      </c>
      <c r="G967" s="15" t="s">
        <v>651</v>
      </c>
      <c r="H967" s="15" t="s">
        <v>739</v>
      </c>
      <c r="I967" s="15">
        <v>1962</v>
      </c>
    </row>
    <row r="968" spans="1:9" ht="90" x14ac:dyDescent="0.2">
      <c r="A968" s="14" t="s">
        <v>11</v>
      </c>
      <c r="B968" s="14" t="s">
        <v>94</v>
      </c>
      <c r="C968" s="15" t="s">
        <v>1668</v>
      </c>
      <c r="D968" s="14" t="s">
        <v>737</v>
      </c>
      <c r="E968" s="15" t="s">
        <v>1669</v>
      </c>
      <c r="F968" s="17" t="str">
        <f>HYPERLINK("http://www.efsa.europa.eu/en/efsajournal/doc/2056.pdf","2011;9(4):2056")</f>
        <v>2011;9(4):2056</v>
      </c>
      <c r="G968" s="15" t="s">
        <v>651</v>
      </c>
      <c r="H968" s="15" t="s">
        <v>739</v>
      </c>
      <c r="I968" s="15">
        <v>1502</v>
      </c>
    </row>
    <row r="969" spans="1:9" ht="90" x14ac:dyDescent="0.2">
      <c r="A969" s="14" t="s">
        <v>11</v>
      </c>
      <c r="B969" s="14" t="s">
        <v>94</v>
      </c>
      <c r="C969" s="15" t="s">
        <v>1668</v>
      </c>
      <c r="D969" s="14" t="s">
        <v>737</v>
      </c>
      <c r="E969" s="15" t="s">
        <v>1670</v>
      </c>
      <c r="F969" s="17" t="str">
        <f>HYPERLINK("http://www.efsa.europa.eu/en/efsajournal/doc/2056.pdf","2011;9(4):2056")</f>
        <v>2011;9(4):2056</v>
      </c>
      <c r="G969" s="15" t="s">
        <v>651</v>
      </c>
      <c r="H969" s="15" t="s">
        <v>739</v>
      </c>
      <c r="I969" s="15">
        <v>1502</v>
      </c>
    </row>
    <row r="970" spans="1:9" ht="90" x14ac:dyDescent="0.2">
      <c r="A970" s="14" t="s">
        <v>11</v>
      </c>
      <c r="B970" s="14" t="s">
        <v>1671</v>
      </c>
      <c r="C970" s="15" t="s">
        <v>1672</v>
      </c>
      <c r="D970" s="14" t="s">
        <v>737</v>
      </c>
      <c r="E970" s="15" t="s">
        <v>999</v>
      </c>
      <c r="F970" s="17" t="str">
        <f>HYPERLINK("http://www.efsa.europa.eu/en/efsajournal/doc/2302.pdf","2011;9(7):2302")</f>
        <v>2011;9(7):2302</v>
      </c>
      <c r="G970" s="15" t="s">
        <v>651</v>
      </c>
      <c r="H970" s="15" t="s">
        <v>739</v>
      </c>
      <c r="I970" s="15">
        <v>330</v>
      </c>
    </row>
    <row r="971" spans="1:9" ht="120" x14ac:dyDescent="0.2">
      <c r="A971" s="14" t="s">
        <v>11</v>
      </c>
      <c r="B971" s="14" t="s">
        <v>1673</v>
      </c>
      <c r="C971" s="15" t="s">
        <v>1674</v>
      </c>
      <c r="D971" s="14" t="s">
        <v>737</v>
      </c>
      <c r="E971" s="15" t="s">
        <v>815</v>
      </c>
      <c r="F971" s="17" t="str">
        <f>HYPERLINK("http://www.efsa.europa.eu/en/scdocs/doc/1794.pdf","2010;8(10):1794")</f>
        <v>2010;8(10):1794</v>
      </c>
      <c r="G971" s="15" t="s">
        <v>651</v>
      </c>
      <c r="H971" s="15" t="s">
        <v>739</v>
      </c>
      <c r="I971" s="15">
        <v>3165</v>
      </c>
    </row>
    <row r="972" spans="1:9" ht="60" x14ac:dyDescent="0.2">
      <c r="A972" s="14" t="s">
        <v>11</v>
      </c>
      <c r="B972" s="14" t="s">
        <v>1675</v>
      </c>
      <c r="C972" s="15" t="s">
        <v>1676</v>
      </c>
      <c r="D972" s="14" t="s">
        <v>737</v>
      </c>
      <c r="E972" s="15" t="s">
        <v>243</v>
      </c>
      <c r="F972" s="17" t="str">
        <f>HYPERLINK("http://www.efsa.europa.eu/en/scdocs/doc/1793.pdf","2010;8(10):1793")</f>
        <v>2010;8(10):1793</v>
      </c>
      <c r="G972" s="15" t="s">
        <v>651</v>
      </c>
      <c r="H972" s="15" t="s">
        <v>739</v>
      </c>
      <c r="I972" s="15">
        <v>1720</v>
      </c>
    </row>
    <row r="973" spans="1:9" ht="60" x14ac:dyDescent="0.2">
      <c r="A973" s="14" t="s">
        <v>11</v>
      </c>
      <c r="B973" s="14" t="s">
        <v>1675</v>
      </c>
      <c r="C973" s="15" t="s">
        <v>1677</v>
      </c>
      <c r="D973" s="14" t="s">
        <v>737</v>
      </c>
      <c r="E973" s="15" t="s">
        <v>15</v>
      </c>
      <c r="F973" s="17" t="str">
        <f>HYPERLINK("http://www.efsa.europa.eu/en/scdocs/doc/1793.pdf","2010;8(10):1793")</f>
        <v>2010;8(10):1793</v>
      </c>
      <c r="G973" s="15" t="s">
        <v>651</v>
      </c>
      <c r="H973" s="15" t="s">
        <v>739</v>
      </c>
      <c r="I973" s="15">
        <v>1721</v>
      </c>
    </row>
    <row r="974" spans="1:9" ht="60" x14ac:dyDescent="0.2">
      <c r="A974" s="14" t="s">
        <v>11</v>
      </c>
      <c r="B974" s="14" t="s">
        <v>1675</v>
      </c>
      <c r="C974" s="15" t="s">
        <v>1677</v>
      </c>
      <c r="D974" s="14" t="s">
        <v>737</v>
      </c>
      <c r="E974" s="15" t="s">
        <v>407</v>
      </c>
      <c r="F974" s="17" t="str">
        <f>HYPERLINK("http://www.efsa.europa.eu/en/scdocs/doc/1793.pdf","2010;8(10):1793")</f>
        <v>2010;8(10):1793</v>
      </c>
      <c r="G974" s="15" t="s">
        <v>651</v>
      </c>
      <c r="H974" s="15" t="s">
        <v>739</v>
      </c>
      <c r="I974" s="15">
        <v>1721</v>
      </c>
    </row>
    <row r="975" spans="1:9" ht="60" x14ac:dyDescent="0.2">
      <c r="A975" s="14" t="s">
        <v>11</v>
      </c>
      <c r="B975" s="14" t="s">
        <v>1678</v>
      </c>
      <c r="C975" s="15" t="s">
        <v>1679</v>
      </c>
      <c r="D975" s="14" t="s">
        <v>737</v>
      </c>
      <c r="E975" s="15" t="s">
        <v>1680</v>
      </c>
      <c r="F975" s="17" t="str">
        <f>HYPERLINK("http://www.efsa.europa.eu/en/scdocs/doc/1793.pdf","2010;8(10):1793")</f>
        <v>2010;8(10):1793</v>
      </c>
      <c r="G975" s="15" t="s">
        <v>651</v>
      </c>
      <c r="H975" s="15" t="s">
        <v>739</v>
      </c>
      <c r="I975" s="15">
        <v>1913</v>
      </c>
    </row>
    <row r="976" spans="1:9" ht="60" x14ac:dyDescent="0.2">
      <c r="A976" s="14" t="s">
        <v>11</v>
      </c>
      <c r="B976" s="14" t="s">
        <v>1599</v>
      </c>
      <c r="C976" s="15" t="s">
        <v>1681</v>
      </c>
      <c r="D976" s="14" t="s">
        <v>737</v>
      </c>
      <c r="E976" s="15" t="s">
        <v>957</v>
      </c>
      <c r="F976" s="17" t="str">
        <f>HYPERLINK("http://www.efsa.europa.eu/en/scdocs/doc/1793.pdf","2010;8(10):1793")</f>
        <v>2010;8(10):1793</v>
      </c>
      <c r="G976" s="15" t="s">
        <v>651</v>
      </c>
      <c r="H976" s="15" t="s">
        <v>739</v>
      </c>
      <c r="I976" s="15">
        <v>1511</v>
      </c>
    </row>
    <row r="977" spans="1:9" ht="90" x14ac:dyDescent="0.2">
      <c r="A977" s="14" t="s">
        <v>11</v>
      </c>
      <c r="B977" s="14" t="s">
        <v>1682</v>
      </c>
      <c r="C977" s="15" t="s">
        <v>1683</v>
      </c>
      <c r="D977" s="14" t="s">
        <v>737</v>
      </c>
      <c r="E977" s="15" t="s">
        <v>801</v>
      </c>
      <c r="F977" s="17" t="str">
        <f>HYPERLINK("http://www.efsa.europa.eu/en/efsajournal/doc/2057.pdf","2011;9(4):2057")</f>
        <v>2011;9(4):2057</v>
      </c>
      <c r="G977" s="15" t="s">
        <v>651</v>
      </c>
      <c r="H977" s="15" t="s">
        <v>739</v>
      </c>
      <c r="I977" s="15">
        <v>1099</v>
      </c>
    </row>
    <row r="978" spans="1:9" ht="90" x14ac:dyDescent="0.2">
      <c r="A978" s="14" t="s">
        <v>11</v>
      </c>
      <c r="B978" s="14" t="s">
        <v>1684</v>
      </c>
      <c r="C978" s="15" t="s">
        <v>1685</v>
      </c>
      <c r="D978" s="14" t="s">
        <v>745</v>
      </c>
      <c r="E978" s="15" t="s">
        <v>1475</v>
      </c>
      <c r="F978" s="17" t="str">
        <f>HYPERLINK("http://www.efsa.europa.eu/en/efsajournal/doc/2228.pdf","2011;9(6):2228")</f>
        <v>2011;9(6):2228</v>
      </c>
      <c r="G978" s="15" t="s">
        <v>651</v>
      </c>
      <c r="H978" s="15" t="s">
        <v>739</v>
      </c>
      <c r="I978" s="15">
        <v>1482</v>
      </c>
    </row>
    <row r="979" spans="1:9" ht="60" x14ac:dyDescent="0.2">
      <c r="A979" s="14" t="s">
        <v>11</v>
      </c>
      <c r="B979" s="14" t="s">
        <v>1686</v>
      </c>
      <c r="C979" s="15" t="s">
        <v>1687</v>
      </c>
      <c r="D979" s="14" t="s">
        <v>737</v>
      </c>
      <c r="E979" s="15" t="s">
        <v>1688</v>
      </c>
      <c r="F979" s="17" t="str">
        <f>HYPERLINK("http://www.efsa.europa.eu/en/efsajournal/doc/2247.pdf","2011;9(6):2247")</f>
        <v>2011;9(6):2247</v>
      </c>
      <c r="G979" s="15" t="s">
        <v>651</v>
      </c>
      <c r="H979" s="15" t="s">
        <v>739</v>
      </c>
      <c r="I979" s="15">
        <v>659</v>
      </c>
    </row>
    <row r="980" spans="1:9" ht="75" x14ac:dyDescent="0.2">
      <c r="A980" s="14" t="s">
        <v>11</v>
      </c>
      <c r="B980" s="14" t="s">
        <v>1686</v>
      </c>
      <c r="C980" s="15" t="s">
        <v>1689</v>
      </c>
      <c r="D980" s="14" t="s">
        <v>995</v>
      </c>
      <c r="E980" s="15" t="s">
        <v>1690</v>
      </c>
      <c r="F980" s="17" t="str">
        <f>HYPERLINK("http://www.efsa.europa.eu/en/efsajournal/doc/2228.pdf","2011;9(6):2228")</f>
        <v>2011;9(6):2228</v>
      </c>
      <c r="G980" s="15" t="s">
        <v>651</v>
      </c>
      <c r="H980" s="15" t="s">
        <v>739</v>
      </c>
      <c r="I980" s="15">
        <v>1950</v>
      </c>
    </row>
    <row r="981" spans="1:9" ht="90" x14ac:dyDescent="0.2">
      <c r="A981" s="14" t="s">
        <v>11</v>
      </c>
      <c r="B981" s="14" t="s">
        <v>1597</v>
      </c>
      <c r="C981" s="15" t="s">
        <v>1691</v>
      </c>
      <c r="D981" s="14" t="s">
        <v>766</v>
      </c>
      <c r="E981" s="15" t="s">
        <v>767</v>
      </c>
      <c r="F981" s="17" t="str">
        <f>HYPERLINK("http://www.efsa.europa.eu/en/efsajournal/doc/2048.pdf","2011;9(4):2048")</f>
        <v>2011;9(4):2048</v>
      </c>
      <c r="G981" s="15" t="s">
        <v>651</v>
      </c>
      <c r="H981" s="15" t="s">
        <v>739</v>
      </c>
      <c r="I981" s="15">
        <v>1473</v>
      </c>
    </row>
    <row r="982" spans="1:9" ht="75" x14ac:dyDescent="0.2">
      <c r="A982" s="14" t="s">
        <v>11</v>
      </c>
      <c r="B982" s="14" t="s">
        <v>1692</v>
      </c>
      <c r="C982" s="15" t="s">
        <v>1693</v>
      </c>
      <c r="D982" s="14" t="s">
        <v>737</v>
      </c>
      <c r="E982" s="15" t="s">
        <v>162</v>
      </c>
      <c r="F982" s="17" t="str">
        <f>HYPERLINK("http://www.efsa.europa.eu/en/scdocs/doc/1752.pdf","2010;8(10):1752")</f>
        <v>2010;8(10):1752</v>
      </c>
      <c r="G982" s="15" t="s">
        <v>651</v>
      </c>
      <c r="H982" s="15" t="s">
        <v>739</v>
      </c>
      <c r="I982" s="15">
        <v>2527</v>
      </c>
    </row>
    <row r="983" spans="1:9" ht="75" x14ac:dyDescent="0.2">
      <c r="A983" s="14" t="s">
        <v>11</v>
      </c>
      <c r="B983" s="14" t="s">
        <v>1692</v>
      </c>
      <c r="C983" s="15" t="s">
        <v>1693</v>
      </c>
      <c r="D983" s="14" t="s">
        <v>749</v>
      </c>
      <c r="E983" s="15" t="s">
        <v>1429</v>
      </c>
      <c r="F983" s="17" t="str">
        <f>HYPERLINK("http://www.efsa.europa.eu/en/scdocs/doc/1752.pdf","2010;8(10):1752")</f>
        <v>2010;8(10):1752</v>
      </c>
      <c r="G983" s="15" t="s">
        <v>651</v>
      </c>
      <c r="H983" s="15" t="s">
        <v>739</v>
      </c>
      <c r="I983" s="15">
        <v>2527</v>
      </c>
    </row>
    <row r="984" spans="1:9" ht="90" x14ac:dyDescent="0.2">
      <c r="A984" s="14" t="s">
        <v>11</v>
      </c>
      <c r="B984" s="14" t="s">
        <v>1692</v>
      </c>
      <c r="C984" s="15" t="s">
        <v>1693</v>
      </c>
      <c r="D984" s="14" t="s">
        <v>745</v>
      </c>
      <c r="E984" s="15" t="s">
        <v>1162</v>
      </c>
      <c r="F984" s="17" t="str">
        <f>HYPERLINK("http://www.efsa.europa.eu/en/scdocs/doc/1752.pdf","2010;8(10):1752")</f>
        <v>2010;8(10):1752</v>
      </c>
      <c r="G984" s="15" t="s">
        <v>651</v>
      </c>
      <c r="H984" s="15" t="s">
        <v>739</v>
      </c>
      <c r="I984" s="15">
        <v>2527</v>
      </c>
    </row>
    <row r="985" spans="1:9" ht="225" x14ac:dyDescent="0.2">
      <c r="A985" s="14" t="s">
        <v>11</v>
      </c>
      <c r="B985" s="14" t="s">
        <v>1694</v>
      </c>
      <c r="C985" s="15" t="s">
        <v>1695</v>
      </c>
      <c r="D985" s="14" t="s">
        <v>737</v>
      </c>
      <c r="E985" s="15" t="s">
        <v>162</v>
      </c>
      <c r="F985" s="17" t="str">
        <f>HYPERLINK("http://www.efsa.europa.eu/en/scdocs/doc/1752.pdf","2010;8(10):1752")</f>
        <v>2010;8(10):1752</v>
      </c>
      <c r="G985" s="15" t="s">
        <v>651</v>
      </c>
      <c r="H985" s="15" t="s">
        <v>739</v>
      </c>
      <c r="I985" s="15">
        <v>2522</v>
      </c>
    </row>
    <row r="986" spans="1:9" ht="90" x14ac:dyDescent="0.2">
      <c r="A986" s="14" t="s">
        <v>11</v>
      </c>
      <c r="B986" s="14" t="s">
        <v>1696</v>
      </c>
      <c r="C986" s="15" t="s">
        <v>1697</v>
      </c>
      <c r="D986" s="14" t="s">
        <v>745</v>
      </c>
      <c r="E986" s="15" t="s">
        <v>1162</v>
      </c>
      <c r="F986" s="17" t="str">
        <f>HYPERLINK("http://www.efsa.europa.eu/en/scdocs/doc/1762.pdf","2010;8(10):1762")</f>
        <v>2010;8(10):1762</v>
      </c>
      <c r="G986" s="15" t="s">
        <v>651</v>
      </c>
      <c r="H986" s="15" t="s">
        <v>739</v>
      </c>
      <c r="I986" s="15">
        <v>2616</v>
      </c>
    </row>
    <row r="987" spans="1:9" ht="90" x14ac:dyDescent="0.2">
      <c r="A987" s="14" t="s">
        <v>11</v>
      </c>
      <c r="B987" s="14" t="s">
        <v>1557</v>
      </c>
      <c r="C987" s="15" t="s">
        <v>1698</v>
      </c>
      <c r="D987" s="14" t="s">
        <v>766</v>
      </c>
      <c r="E987" s="15" t="s">
        <v>767</v>
      </c>
      <c r="F987" s="17" t="str">
        <f>HYPERLINK("http://www.efsa.europa.eu/en/efsajournal/doc/2083.pdf","2011;9(4):2083")</f>
        <v>2011;9(4):2083</v>
      </c>
      <c r="G987" s="15" t="s">
        <v>651</v>
      </c>
      <c r="H987" s="15" t="s">
        <v>739</v>
      </c>
      <c r="I987" s="15">
        <v>1982</v>
      </c>
    </row>
    <row r="988" spans="1:9" ht="90" x14ac:dyDescent="0.2">
      <c r="A988" s="14" t="s">
        <v>11</v>
      </c>
      <c r="B988" s="14" t="s">
        <v>1699</v>
      </c>
      <c r="C988" s="15" t="s">
        <v>1700</v>
      </c>
      <c r="D988" s="14" t="s">
        <v>749</v>
      </c>
      <c r="E988" s="15" t="s">
        <v>1582</v>
      </c>
      <c r="F988" s="17" t="str">
        <f>HYPERLINK("http://www.efsa.europa.eu/en/efsajournal/doc/2228.pdf","2011;9(6):2228")</f>
        <v>2011;9(6):2228</v>
      </c>
      <c r="G988" s="15" t="s">
        <v>651</v>
      </c>
      <c r="H988" s="15" t="s">
        <v>739</v>
      </c>
      <c r="I988" s="15">
        <v>544</v>
      </c>
    </row>
    <row r="989" spans="1:9" ht="60" x14ac:dyDescent="0.2">
      <c r="A989" s="14" t="s">
        <v>11</v>
      </c>
      <c r="B989" s="14" t="s">
        <v>868</v>
      </c>
      <c r="C989" s="15" t="s">
        <v>1701</v>
      </c>
      <c r="D989" s="14" t="s">
        <v>737</v>
      </c>
      <c r="E989" s="15" t="s">
        <v>394</v>
      </c>
      <c r="F989" s="17" t="str">
        <f>HYPERLINK("http://www.efsa.europa.eu/en/scdocs/doc/1818.pdf","2010;8(10):1818")</f>
        <v>2010;8(10):1818</v>
      </c>
      <c r="G989" s="15" t="s">
        <v>651</v>
      </c>
      <c r="H989" s="15" t="s">
        <v>739</v>
      </c>
      <c r="I989" s="15">
        <v>419</v>
      </c>
    </row>
    <row r="990" spans="1:9" ht="60" x14ac:dyDescent="0.2">
      <c r="A990" s="14" t="s">
        <v>11</v>
      </c>
      <c r="B990" s="14" t="s">
        <v>868</v>
      </c>
      <c r="C990" s="15" t="s">
        <v>1702</v>
      </c>
      <c r="D990" s="14" t="s">
        <v>737</v>
      </c>
      <c r="E990" s="15" t="s">
        <v>946</v>
      </c>
      <c r="F990" s="17" t="str">
        <f>HYPERLINK("http://www.efsa.europa.eu/en/scdocs/doc/1818.pdf","2010;8(10):1818")</f>
        <v>2010;8(10):1818</v>
      </c>
      <c r="G990" s="15" t="s">
        <v>651</v>
      </c>
      <c r="H990" s="15" t="s">
        <v>739</v>
      </c>
      <c r="I990" s="15">
        <v>420</v>
      </c>
    </row>
    <row r="991" spans="1:9" ht="90" x14ac:dyDescent="0.2">
      <c r="A991" s="14" t="s">
        <v>11</v>
      </c>
      <c r="B991" s="14" t="s">
        <v>1597</v>
      </c>
      <c r="C991" s="15" t="s">
        <v>1703</v>
      </c>
      <c r="D991" s="14" t="s">
        <v>766</v>
      </c>
      <c r="E991" s="15" t="s">
        <v>767</v>
      </c>
      <c r="F991" s="17" t="str">
        <f>HYPERLINK("http://www.efsa.europa.eu/en/efsajournal/doc/2048.pdf","2011;9(4):2048")</f>
        <v>2011;9(4):2048</v>
      </c>
      <c r="G991" s="15" t="s">
        <v>651</v>
      </c>
      <c r="H991" s="15" t="s">
        <v>739</v>
      </c>
      <c r="I991" s="15">
        <v>1475</v>
      </c>
    </row>
    <row r="992" spans="1:9" ht="90" x14ac:dyDescent="0.2">
      <c r="A992" s="14" t="s">
        <v>11</v>
      </c>
      <c r="B992" s="14" t="s">
        <v>1597</v>
      </c>
      <c r="C992" s="15" t="s">
        <v>1704</v>
      </c>
      <c r="D992" s="14" t="s">
        <v>766</v>
      </c>
      <c r="E992" s="15" t="s">
        <v>767</v>
      </c>
      <c r="F992" s="17" t="str">
        <f>HYPERLINK("http://www.efsa.europa.eu/en/efsajournal/doc/2048.pdf","2011;9(4):2048")</f>
        <v>2011;9(4):2048</v>
      </c>
      <c r="G992" s="15" t="s">
        <v>651</v>
      </c>
      <c r="H992" s="15" t="s">
        <v>739</v>
      </c>
      <c r="I992" s="15">
        <v>1474</v>
      </c>
    </row>
    <row r="993" spans="1:9" ht="75" x14ac:dyDescent="0.2">
      <c r="A993" s="14" t="s">
        <v>11</v>
      </c>
      <c r="B993" s="14" t="s">
        <v>1705</v>
      </c>
      <c r="C993" s="15" t="s">
        <v>1706</v>
      </c>
      <c r="D993" s="14" t="s">
        <v>737</v>
      </c>
      <c r="E993" s="15" t="s">
        <v>1605</v>
      </c>
      <c r="F993" s="17" t="str">
        <f>HYPERLINK("http://www.efsa.europa.eu/en/scdocs/doc/1794.pdf","2010;8(10):1794")</f>
        <v>2010;8(10):1794</v>
      </c>
      <c r="G993" s="15" t="s">
        <v>651</v>
      </c>
      <c r="H993" s="15" t="s">
        <v>739</v>
      </c>
      <c r="I993" s="15">
        <v>731</v>
      </c>
    </row>
    <row r="994" spans="1:9" ht="75" x14ac:dyDescent="0.2">
      <c r="A994" s="14" t="s">
        <v>11</v>
      </c>
      <c r="B994" s="14" t="s">
        <v>1707</v>
      </c>
      <c r="C994" s="15" t="s">
        <v>1708</v>
      </c>
      <c r="D994" s="14" t="s">
        <v>737</v>
      </c>
      <c r="E994" s="15" t="s">
        <v>1002</v>
      </c>
      <c r="F994" s="17" t="str">
        <f>HYPERLINK("http://www.efsa.europa.eu/en/efsajournal/doc/2253.pdf","2011;9(6):2253")</f>
        <v>2011;9(6):2253</v>
      </c>
      <c r="G994" s="15" t="s">
        <v>651</v>
      </c>
      <c r="H994" s="15" t="s">
        <v>739</v>
      </c>
      <c r="I994" s="15">
        <v>1701</v>
      </c>
    </row>
    <row r="995" spans="1:9" ht="90" x14ac:dyDescent="0.2">
      <c r="A995" s="14" t="s">
        <v>11</v>
      </c>
      <c r="B995" s="14" t="s">
        <v>1353</v>
      </c>
      <c r="C995" s="15" t="s">
        <v>1709</v>
      </c>
      <c r="D995" s="14" t="s">
        <v>745</v>
      </c>
      <c r="E995" s="15" t="s">
        <v>1710</v>
      </c>
      <c r="F995" s="17" t="str">
        <f>HYPERLINK("http://www.efsa.europa.eu/en/efsajournal/doc/2051.pdf","2011;9(4):2051")</f>
        <v>2011;9(4):2051</v>
      </c>
      <c r="G995" s="15" t="s">
        <v>651</v>
      </c>
      <c r="H995" s="15" t="s">
        <v>739</v>
      </c>
      <c r="I995" s="15">
        <v>455</v>
      </c>
    </row>
    <row r="996" spans="1:9" ht="60" x14ac:dyDescent="0.2">
      <c r="A996" s="14" t="s">
        <v>11</v>
      </c>
      <c r="B996" s="14" t="s">
        <v>1711</v>
      </c>
      <c r="C996" s="15" t="s">
        <v>1712</v>
      </c>
      <c r="D996" s="14" t="s">
        <v>737</v>
      </c>
      <c r="E996" s="15" t="s">
        <v>89</v>
      </c>
      <c r="F996" s="17" t="str">
        <f>HYPERLINK("http://www.efsa.europa.eu/en/efsajournal/doc/2036.pdf","2011;9(4):2036")</f>
        <v>2011;9(4):2036</v>
      </c>
      <c r="G996" s="15" t="s">
        <v>651</v>
      </c>
      <c r="H996" s="15" t="s">
        <v>739</v>
      </c>
      <c r="I996" s="15">
        <v>1131</v>
      </c>
    </row>
    <row r="997" spans="1:9" ht="180" x14ac:dyDescent="0.2">
      <c r="A997" s="14" t="s">
        <v>11</v>
      </c>
      <c r="B997" s="14" t="s">
        <v>1713</v>
      </c>
      <c r="C997" s="15" t="s">
        <v>1714</v>
      </c>
      <c r="D997" s="14" t="s">
        <v>737</v>
      </c>
      <c r="E997" s="15" t="s">
        <v>89</v>
      </c>
      <c r="F997" s="17" t="str">
        <f>HYPERLINK("http://www.efsa.europa.eu/en/efsajournal/doc/2045.pdf","2011;9(4):2045")</f>
        <v>2011;9(4):2045</v>
      </c>
      <c r="G997" s="15" t="s">
        <v>651</v>
      </c>
      <c r="H997" s="15" t="s">
        <v>739</v>
      </c>
      <c r="I997" s="15">
        <v>1284</v>
      </c>
    </row>
    <row r="998" spans="1:9" ht="165" x14ac:dyDescent="0.2">
      <c r="A998" s="14" t="s">
        <v>11</v>
      </c>
      <c r="B998" s="14" t="s">
        <v>1254</v>
      </c>
      <c r="C998" s="15" t="s">
        <v>1715</v>
      </c>
      <c r="D998" s="14" t="s">
        <v>737</v>
      </c>
      <c r="E998" s="15" t="s">
        <v>1520</v>
      </c>
      <c r="F998" s="17" t="str">
        <f>HYPERLINK("http://www.efsa.europa.eu/en/efsajournal/doc/2211.pdf","2011;9(6):2211")</f>
        <v>2011;9(6):2211</v>
      </c>
      <c r="G998" s="15" t="s">
        <v>651</v>
      </c>
      <c r="H998" s="15" t="s">
        <v>739</v>
      </c>
      <c r="I998" s="15">
        <v>460</v>
      </c>
    </row>
    <row r="999" spans="1:9" ht="135" x14ac:dyDescent="0.2">
      <c r="A999" s="14" t="s">
        <v>11</v>
      </c>
      <c r="B999" s="14" t="s">
        <v>1518</v>
      </c>
      <c r="C999" s="15" t="s">
        <v>1716</v>
      </c>
      <c r="D999" s="14" t="s">
        <v>737</v>
      </c>
      <c r="E999" s="15" t="s">
        <v>1520</v>
      </c>
      <c r="F999" s="17" t="str">
        <f>HYPERLINK("http://www.efsa.europa.eu/en/efsajournal/doc/2211.pdf","2011;9(6):2211")</f>
        <v>2011;9(6):2211</v>
      </c>
      <c r="G999" s="15" t="s">
        <v>651</v>
      </c>
      <c r="H999" s="15" t="s">
        <v>739</v>
      </c>
      <c r="I999" s="15">
        <v>468</v>
      </c>
    </row>
    <row r="1000" spans="1:9" ht="165" x14ac:dyDescent="0.2">
      <c r="A1000" s="14" t="s">
        <v>11</v>
      </c>
      <c r="B1000" s="14" t="s">
        <v>1254</v>
      </c>
      <c r="C1000" s="15" t="s">
        <v>1717</v>
      </c>
      <c r="D1000" s="14" t="s">
        <v>766</v>
      </c>
      <c r="E1000" s="15" t="s">
        <v>767</v>
      </c>
      <c r="F1000" s="17" t="str">
        <f>HYPERLINK("http://www.efsa.europa.eu/en/efsajournal/doc/2244.pdf","2011;9(6):2244")</f>
        <v>2011;9(6):2244</v>
      </c>
      <c r="G1000" s="15" t="s">
        <v>651</v>
      </c>
      <c r="H1000" s="15" t="s">
        <v>739</v>
      </c>
      <c r="I1000" s="15">
        <v>1278</v>
      </c>
    </row>
    <row r="1001" spans="1:9" ht="120" x14ac:dyDescent="0.2">
      <c r="A1001" s="14" t="s">
        <v>11</v>
      </c>
      <c r="B1001" s="14" t="s">
        <v>1718</v>
      </c>
      <c r="C1001" s="15" t="s">
        <v>1719</v>
      </c>
      <c r="D1001" s="14" t="s">
        <v>737</v>
      </c>
      <c r="E1001" s="15" t="s">
        <v>1002</v>
      </c>
      <c r="F1001" s="17" t="str">
        <f>HYPERLINK("http://www.efsa.europa.eu/en/efsajournal/doc/2240.pdf","2011;9(6):2240")</f>
        <v>2011;9(6):2240</v>
      </c>
      <c r="G1001" s="15" t="s">
        <v>651</v>
      </c>
      <c r="H1001" s="15" t="s">
        <v>739</v>
      </c>
      <c r="I1001" s="15">
        <v>677</v>
      </c>
    </row>
    <row r="1002" spans="1:9" ht="90" x14ac:dyDescent="0.2">
      <c r="A1002" s="14" t="s">
        <v>11</v>
      </c>
      <c r="B1002" s="14" t="s">
        <v>1720</v>
      </c>
      <c r="C1002" s="15" t="s">
        <v>1721</v>
      </c>
      <c r="D1002" s="14" t="s">
        <v>766</v>
      </c>
      <c r="E1002" s="15" t="s">
        <v>767</v>
      </c>
      <c r="F1002" s="17" t="str">
        <f>HYPERLINK("http://www.efsa.europa.eu/en/scdocs/doc/1491.pdf","2010;8(2):1491")</f>
        <v>2010;8(2):1491</v>
      </c>
      <c r="G1002" s="15" t="s">
        <v>651</v>
      </c>
      <c r="H1002" s="15" t="s">
        <v>739</v>
      </c>
      <c r="I1002" s="15">
        <v>1300</v>
      </c>
    </row>
    <row r="1003" spans="1:9" ht="60" x14ac:dyDescent="0.2">
      <c r="A1003" s="14" t="s">
        <v>11</v>
      </c>
      <c r="B1003" s="14" t="s">
        <v>1722</v>
      </c>
      <c r="C1003" s="15" t="s">
        <v>1723</v>
      </c>
      <c r="D1003" s="14" t="s">
        <v>737</v>
      </c>
      <c r="E1003" s="15" t="s">
        <v>394</v>
      </c>
      <c r="F1003" s="17" t="str">
        <f>HYPERLINK("http://www.efsa.europa.eu/en/scdocs/doc/1818.pdf","2010;8(10):1818")</f>
        <v>2010;8(10):1818</v>
      </c>
      <c r="G1003" s="15" t="s">
        <v>651</v>
      </c>
      <c r="H1003" s="15" t="s">
        <v>739</v>
      </c>
      <c r="I1003" s="15">
        <v>429</v>
      </c>
    </row>
    <row r="1004" spans="1:9" ht="60" x14ac:dyDescent="0.2">
      <c r="A1004" s="14" t="s">
        <v>11</v>
      </c>
      <c r="B1004" s="14" t="s">
        <v>1722</v>
      </c>
      <c r="C1004" s="15" t="s">
        <v>1723</v>
      </c>
      <c r="D1004" s="14" t="s">
        <v>737</v>
      </c>
      <c r="E1004" s="15" t="s">
        <v>870</v>
      </c>
      <c r="F1004" s="17" t="str">
        <f>HYPERLINK("http://www.efsa.europa.eu/en/scdocs/doc/1818.pdf","2010;8(10):1818")</f>
        <v>2010;8(10):1818</v>
      </c>
      <c r="G1004" s="15" t="s">
        <v>651</v>
      </c>
      <c r="H1004" s="15" t="s">
        <v>739</v>
      </c>
      <c r="I1004" s="15">
        <v>429</v>
      </c>
    </row>
    <row r="1005" spans="1:9" ht="75" x14ac:dyDescent="0.2">
      <c r="A1005" s="14" t="s">
        <v>11</v>
      </c>
      <c r="B1005" s="14" t="s">
        <v>1724</v>
      </c>
      <c r="C1005" s="15" t="s">
        <v>1725</v>
      </c>
      <c r="D1005" s="14" t="s">
        <v>749</v>
      </c>
      <c r="E1005" s="15" t="s">
        <v>1553</v>
      </c>
      <c r="F1005" s="17" t="str">
        <f>HYPERLINK("http://www.efsa.europa.eu/en/efsajournal/doc/1489.pdf","2010;8(2):1489")</f>
        <v>2010;8(2):1489</v>
      </c>
      <c r="G1005" s="15" t="s">
        <v>651</v>
      </c>
      <c r="H1005" s="15" t="s">
        <v>739</v>
      </c>
      <c r="I1005" s="15">
        <v>570</v>
      </c>
    </row>
    <row r="1006" spans="1:9" ht="60" x14ac:dyDescent="0.2">
      <c r="A1006" s="14" t="s">
        <v>11</v>
      </c>
      <c r="B1006" s="14" t="s">
        <v>1726</v>
      </c>
      <c r="C1006" s="15" t="s">
        <v>1727</v>
      </c>
      <c r="D1006" s="14" t="s">
        <v>737</v>
      </c>
      <c r="E1006" s="15" t="s">
        <v>1200</v>
      </c>
      <c r="F1006" s="17" t="str">
        <f>HYPERLINK("http://www.efsa.europa.eu/en/scdocs/doc/1809.pdf","2010;8(10):1809")</f>
        <v>2010;8(10):1809</v>
      </c>
      <c r="G1006" s="15" t="s">
        <v>651</v>
      </c>
      <c r="H1006" s="15" t="s">
        <v>739</v>
      </c>
      <c r="I1006" s="15">
        <v>780</v>
      </c>
    </row>
    <row r="1007" spans="1:9" ht="75" x14ac:dyDescent="0.2">
      <c r="A1007" s="14" t="s">
        <v>11</v>
      </c>
      <c r="B1007" s="14" t="s">
        <v>1726</v>
      </c>
      <c r="C1007" s="15" t="s">
        <v>1727</v>
      </c>
      <c r="D1007" s="14" t="s">
        <v>749</v>
      </c>
      <c r="E1007" s="15" t="s">
        <v>1728</v>
      </c>
      <c r="F1007" s="17" t="str">
        <f>HYPERLINK("http://www.efsa.europa.eu/en/scdocs/doc/1809.pdf","2010;8(10):1809")</f>
        <v>2010;8(10):1809</v>
      </c>
      <c r="G1007" s="15" t="s">
        <v>651</v>
      </c>
      <c r="H1007" s="15" t="s">
        <v>739</v>
      </c>
      <c r="I1007" s="15">
        <v>780</v>
      </c>
    </row>
    <row r="1008" spans="1:9" ht="60" x14ac:dyDescent="0.2">
      <c r="A1008" s="14" t="s">
        <v>11</v>
      </c>
      <c r="B1008" s="14" t="s">
        <v>1729</v>
      </c>
      <c r="C1008" s="15" t="s">
        <v>1727</v>
      </c>
      <c r="D1008" s="14" t="s">
        <v>737</v>
      </c>
      <c r="E1008" s="15" t="s">
        <v>1200</v>
      </c>
      <c r="F1008" s="17" t="str">
        <f>HYPERLINK("http://www.efsa.europa.eu/en/scdocs/doc/1809.pdf","2010;8(10):1809")</f>
        <v>2010;8(10):1809</v>
      </c>
      <c r="G1008" s="15" t="s">
        <v>651</v>
      </c>
      <c r="H1008" s="15" t="s">
        <v>739</v>
      </c>
      <c r="I1008" s="15">
        <v>760</v>
      </c>
    </row>
    <row r="1009" spans="1:9" ht="75" x14ac:dyDescent="0.2">
      <c r="A1009" s="14" t="s">
        <v>11</v>
      </c>
      <c r="B1009" s="14" t="s">
        <v>1729</v>
      </c>
      <c r="C1009" s="15" t="s">
        <v>1727</v>
      </c>
      <c r="D1009" s="14" t="s">
        <v>749</v>
      </c>
      <c r="E1009" s="15" t="s">
        <v>1728</v>
      </c>
      <c r="F1009" s="17" t="str">
        <f>HYPERLINK("http://www.efsa.europa.eu/en/scdocs/doc/1809.pdf","2010;8(10):1809")</f>
        <v>2010;8(10):1809</v>
      </c>
      <c r="G1009" s="15" t="s">
        <v>651</v>
      </c>
      <c r="H1009" s="15" t="s">
        <v>739</v>
      </c>
      <c r="I1009" s="15">
        <v>760</v>
      </c>
    </row>
    <row r="1010" spans="1:9" ht="105" x14ac:dyDescent="0.2">
      <c r="A1010" s="14" t="s">
        <v>11</v>
      </c>
      <c r="B1010" s="14" t="s">
        <v>1730</v>
      </c>
      <c r="C1010" s="15" t="s">
        <v>1731</v>
      </c>
      <c r="D1010" s="14" t="s">
        <v>737</v>
      </c>
      <c r="E1010" s="15" t="s">
        <v>162</v>
      </c>
      <c r="F1010" s="17" t="str">
        <f>HYPERLINK("http://www.efsa.europa.eu/en/efsajournal/doc/2246.pdf","2011;9(6):2246")</f>
        <v>2011;9(6):2246</v>
      </c>
      <c r="G1010" s="15" t="s">
        <v>651</v>
      </c>
      <c r="H1010" s="15" t="s">
        <v>739</v>
      </c>
      <c r="I1010" s="15">
        <v>1997</v>
      </c>
    </row>
    <row r="1011" spans="1:9" ht="90" x14ac:dyDescent="0.2">
      <c r="A1011" s="14" t="s">
        <v>11</v>
      </c>
      <c r="B1011" s="14" t="s">
        <v>1732</v>
      </c>
      <c r="C1011" s="15" t="s">
        <v>1733</v>
      </c>
      <c r="D1011" s="14" t="s">
        <v>766</v>
      </c>
      <c r="E1011" s="15" t="s">
        <v>767</v>
      </c>
      <c r="F1011" s="17" t="str">
        <f>HYPERLINK("http://www.efsa.europa.eu/en/efsajournal/doc/2083.pdf","2011;9(4):2083")</f>
        <v>2011;9(4):2083</v>
      </c>
      <c r="G1011" s="15" t="s">
        <v>651</v>
      </c>
      <c r="H1011" s="15" t="s">
        <v>739</v>
      </c>
      <c r="I1011" s="15">
        <v>2007</v>
      </c>
    </row>
    <row r="1012" spans="1:9" ht="75" x14ac:dyDescent="0.2">
      <c r="A1012" s="14" t="s">
        <v>11</v>
      </c>
      <c r="B1012" s="14" t="s">
        <v>881</v>
      </c>
      <c r="C1012" s="15" t="s">
        <v>1734</v>
      </c>
      <c r="D1012" s="14" t="s">
        <v>737</v>
      </c>
      <c r="E1012" s="15" t="s">
        <v>801</v>
      </c>
      <c r="F1012" s="17" t="str">
        <f>HYPERLINK("http://www.efsa.europa.eu/en/efsajournal/doc/1489.pdf","2010;8(2):1489")</f>
        <v>2010;8(2):1489</v>
      </c>
      <c r="G1012" s="15" t="s">
        <v>651</v>
      </c>
      <c r="H1012" s="15" t="s">
        <v>739</v>
      </c>
      <c r="I1012" s="15">
        <v>2154</v>
      </c>
    </row>
    <row r="1013" spans="1:9" ht="90" x14ac:dyDescent="0.2">
      <c r="A1013" s="14" t="s">
        <v>11</v>
      </c>
      <c r="B1013" s="14" t="s">
        <v>1735</v>
      </c>
      <c r="C1013" s="15" t="s">
        <v>1736</v>
      </c>
      <c r="D1013" s="14" t="s">
        <v>737</v>
      </c>
      <c r="E1013" s="15" t="s">
        <v>801</v>
      </c>
      <c r="F1013" s="17" t="str">
        <f>HYPERLINK("http://www.efsa.europa.eu/en/efsajournal/doc/1489.pdf","2010;8(2):1489")</f>
        <v>2010;8(2):1489</v>
      </c>
      <c r="G1013" s="15" t="s">
        <v>651</v>
      </c>
      <c r="H1013" s="15" t="s">
        <v>739</v>
      </c>
      <c r="I1013" s="15">
        <v>2083</v>
      </c>
    </row>
    <row r="1014" spans="1:9" ht="135" x14ac:dyDescent="0.2">
      <c r="A1014" s="14" t="s">
        <v>11</v>
      </c>
      <c r="B1014" s="14" t="s">
        <v>1737</v>
      </c>
      <c r="C1014" s="15" t="s">
        <v>1738</v>
      </c>
      <c r="D1014" s="14" t="s">
        <v>737</v>
      </c>
      <c r="E1014" s="15" t="s">
        <v>801</v>
      </c>
      <c r="F1014" s="17" t="str">
        <f>HYPERLINK("http://www.efsa.europa.eu/en/efsajournal/doc/1489.pdf","2010;8(2):1489")</f>
        <v>2010;8(2):1489</v>
      </c>
      <c r="G1014" s="15" t="s">
        <v>651</v>
      </c>
      <c r="H1014" s="15" t="s">
        <v>739</v>
      </c>
      <c r="I1014" s="15">
        <v>1999</v>
      </c>
    </row>
    <row r="1015" spans="1:9" ht="60" x14ac:dyDescent="0.2">
      <c r="A1015" s="14" t="s">
        <v>11</v>
      </c>
      <c r="B1015" s="14" t="s">
        <v>1739</v>
      </c>
      <c r="C1015" s="15" t="s">
        <v>1740</v>
      </c>
      <c r="D1015" s="14" t="s">
        <v>737</v>
      </c>
      <c r="E1015" s="15" t="s">
        <v>801</v>
      </c>
      <c r="F1015" s="17" t="str">
        <f>HYPERLINK("http://www.efsa.europa.eu/en/efsajournal/doc/1489.pdf","2010;8(2):1489")</f>
        <v>2010;8(2):1489</v>
      </c>
      <c r="G1015" s="15" t="s">
        <v>651</v>
      </c>
      <c r="H1015" s="15" t="s">
        <v>739</v>
      </c>
      <c r="I1015" s="15">
        <v>1921</v>
      </c>
    </row>
    <row r="1016" spans="1:9" ht="75" x14ac:dyDescent="0.2">
      <c r="A1016" s="14" t="s">
        <v>11</v>
      </c>
      <c r="B1016" s="14" t="s">
        <v>1741</v>
      </c>
      <c r="C1016" s="15" t="s">
        <v>1742</v>
      </c>
      <c r="D1016" s="14" t="s">
        <v>737</v>
      </c>
      <c r="E1016" s="15" t="s">
        <v>162</v>
      </c>
      <c r="F1016" s="17" t="str">
        <f>HYPERLINK("http://www.efsa.europa.eu/en/efsajournal/doc/2031.pdf","2011;9(4):2031")</f>
        <v>2011;9(4):2031</v>
      </c>
      <c r="G1016" s="15" t="s">
        <v>651</v>
      </c>
      <c r="H1016" s="15" t="s">
        <v>739</v>
      </c>
      <c r="I1016" s="15">
        <v>2142</v>
      </c>
    </row>
    <row r="1017" spans="1:9" ht="120" x14ac:dyDescent="0.2">
      <c r="A1017" s="14" t="s">
        <v>11</v>
      </c>
      <c r="B1017" s="14" t="s">
        <v>1743</v>
      </c>
      <c r="C1017" s="15" t="s">
        <v>1744</v>
      </c>
      <c r="D1017" s="14" t="s">
        <v>737</v>
      </c>
      <c r="E1017" s="15" t="s">
        <v>801</v>
      </c>
      <c r="F1017" s="17" t="str">
        <f>HYPERLINK("http://www.efsa.europa.eu/en/efsajournal/doc/1489.pdf","2010;8(2):1489")</f>
        <v>2010;8(2):1489</v>
      </c>
      <c r="G1017" s="15" t="s">
        <v>651</v>
      </c>
      <c r="H1017" s="15" t="s">
        <v>739</v>
      </c>
      <c r="I1017" s="15">
        <v>2181</v>
      </c>
    </row>
    <row r="1018" spans="1:9" ht="60" x14ac:dyDescent="0.2">
      <c r="A1018" s="14" t="s">
        <v>11</v>
      </c>
      <c r="B1018" s="14" t="s">
        <v>1745</v>
      </c>
      <c r="C1018" s="15" t="s">
        <v>1746</v>
      </c>
      <c r="D1018" s="14" t="s">
        <v>737</v>
      </c>
      <c r="E1018" s="15" t="s">
        <v>801</v>
      </c>
      <c r="F1018" s="17" t="str">
        <f>HYPERLINK("http://www.efsa.europa.eu/en/efsajournal/doc/1489.pdf","2010;8(2):1489")</f>
        <v>2010;8(2):1489</v>
      </c>
      <c r="G1018" s="15" t="s">
        <v>651</v>
      </c>
      <c r="H1018" s="15" t="s">
        <v>739</v>
      </c>
      <c r="I1018" s="15">
        <v>1445</v>
      </c>
    </row>
    <row r="1019" spans="1:9" ht="90" x14ac:dyDescent="0.2">
      <c r="A1019" s="14" t="s">
        <v>11</v>
      </c>
      <c r="B1019" s="14" t="s">
        <v>1747</v>
      </c>
      <c r="C1019" s="15" t="s">
        <v>1748</v>
      </c>
      <c r="D1019" s="14" t="s">
        <v>737</v>
      </c>
      <c r="E1019" s="15" t="s">
        <v>162</v>
      </c>
      <c r="F1019" s="17" t="str">
        <f>HYPERLINK("http://www.efsa.europa.eu/en/scdocs/doc/1752.pdf","2010;8(10):1752")</f>
        <v>2010;8(10):1752</v>
      </c>
      <c r="G1019" s="15" t="s">
        <v>651</v>
      </c>
      <c r="H1019" s="15" t="s">
        <v>739</v>
      </c>
      <c r="I1019" s="15">
        <v>1692</v>
      </c>
    </row>
    <row r="1020" spans="1:9" ht="90" x14ac:dyDescent="0.2">
      <c r="A1020" s="14" t="s">
        <v>11</v>
      </c>
      <c r="B1020" s="14" t="s">
        <v>1749</v>
      </c>
      <c r="C1020" s="15" t="s">
        <v>1750</v>
      </c>
      <c r="D1020" s="14" t="s">
        <v>971</v>
      </c>
      <c r="E1020" s="15" t="s">
        <v>1751</v>
      </c>
      <c r="F1020" s="17" t="str">
        <f>HYPERLINK("http://www.efsa.europa.eu/en/efsajournal/doc/2228.pdf","2011;9(6):2228")</f>
        <v>2011;9(6):2228</v>
      </c>
      <c r="G1020" s="15" t="s">
        <v>651</v>
      </c>
      <c r="H1020" s="15" t="s">
        <v>739</v>
      </c>
      <c r="I1020" s="15">
        <v>2552</v>
      </c>
    </row>
    <row r="1021" spans="1:9" ht="150" x14ac:dyDescent="0.2">
      <c r="A1021" s="14" t="s">
        <v>11</v>
      </c>
      <c r="B1021" s="14" t="s">
        <v>1752</v>
      </c>
      <c r="C1021" s="15" t="s">
        <v>1753</v>
      </c>
      <c r="D1021" s="14" t="s">
        <v>737</v>
      </c>
      <c r="E1021" s="15" t="s">
        <v>957</v>
      </c>
      <c r="F1021" s="17" t="str">
        <f>HYPERLINK("http://www.efsa.europa.eu/en/efsajournal/doc/2248.pdf","2011;9(6):2248")</f>
        <v>2011;9(6):2248</v>
      </c>
      <c r="G1021" s="15" t="s">
        <v>651</v>
      </c>
      <c r="H1021" s="15" t="s">
        <v>739</v>
      </c>
      <c r="I1021" s="15">
        <v>1894</v>
      </c>
    </row>
    <row r="1022" spans="1:9" ht="150" x14ac:dyDescent="0.2">
      <c r="A1022" s="14" t="s">
        <v>11</v>
      </c>
      <c r="B1022" s="14" t="s">
        <v>1754</v>
      </c>
      <c r="C1022" s="15" t="s">
        <v>1755</v>
      </c>
      <c r="D1022" s="14" t="s">
        <v>737</v>
      </c>
      <c r="E1022" s="15" t="s">
        <v>1302</v>
      </c>
      <c r="F1022" s="17" t="str">
        <f>HYPERLINK("http://www.efsa.europa.eu/en/scdocs/doc/1725.pdf","2010;8(10):1725")</f>
        <v>2010;8(10):1725</v>
      </c>
      <c r="G1022" s="15" t="s">
        <v>651</v>
      </c>
      <c r="H1022" s="15" t="s">
        <v>739</v>
      </c>
      <c r="I1022" s="15">
        <v>1893</v>
      </c>
    </row>
    <row r="1023" spans="1:9" ht="150" x14ac:dyDescent="0.2">
      <c r="A1023" s="14" t="s">
        <v>11</v>
      </c>
      <c r="B1023" s="14" t="s">
        <v>1754</v>
      </c>
      <c r="C1023" s="15" t="s">
        <v>1755</v>
      </c>
      <c r="D1023" s="14" t="s">
        <v>737</v>
      </c>
      <c r="E1023" s="15" t="s">
        <v>89</v>
      </c>
      <c r="F1023" s="17" t="str">
        <f>HYPERLINK("http://www.efsa.europa.eu/en/scdocs/doc/1725.pdf","2010;8(10):1725")</f>
        <v>2010;8(10):1725</v>
      </c>
      <c r="G1023" s="15" t="s">
        <v>651</v>
      </c>
      <c r="H1023" s="15" t="s">
        <v>739</v>
      </c>
      <c r="I1023" s="15">
        <v>1893</v>
      </c>
    </row>
    <row r="1024" spans="1:9" ht="150" x14ac:dyDescent="0.2">
      <c r="A1024" s="14" t="s">
        <v>11</v>
      </c>
      <c r="B1024" s="14" t="s">
        <v>1754</v>
      </c>
      <c r="C1024" s="15" t="s">
        <v>1755</v>
      </c>
      <c r="D1024" s="14" t="s">
        <v>737</v>
      </c>
      <c r="E1024" s="15" t="s">
        <v>1302</v>
      </c>
      <c r="F1024" s="17" t="str">
        <f>HYPERLINK("http://www.efsa.europa.eu/en/scdocs/doc/1725.pdf","2010;8(10):1725")</f>
        <v>2010;8(10):1725</v>
      </c>
      <c r="G1024" s="15" t="s">
        <v>651</v>
      </c>
      <c r="H1024" s="15" t="s">
        <v>739</v>
      </c>
      <c r="I1024" s="15">
        <v>349</v>
      </c>
    </row>
    <row r="1025" spans="1:9" ht="150" x14ac:dyDescent="0.2">
      <c r="A1025" s="14" t="s">
        <v>11</v>
      </c>
      <c r="B1025" s="14" t="s">
        <v>1754</v>
      </c>
      <c r="C1025" s="15" t="s">
        <v>1755</v>
      </c>
      <c r="D1025" s="14" t="s">
        <v>737</v>
      </c>
      <c r="E1025" s="15" t="s">
        <v>89</v>
      </c>
      <c r="F1025" s="17" t="str">
        <f>HYPERLINK("http://www.efsa.europa.eu/en/scdocs/doc/1725.pdf","2010;8(10):1725")</f>
        <v>2010;8(10):1725</v>
      </c>
      <c r="G1025" s="15" t="s">
        <v>651</v>
      </c>
      <c r="H1025" s="15" t="s">
        <v>739</v>
      </c>
      <c r="I1025" s="15">
        <v>349</v>
      </c>
    </row>
    <row r="1026" spans="1:9" ht="75" x14ac:dyDescent="0.2">
      <c r="A1026" s="14" t="s">
        <v>11</v>
      </c>
      <c r="B1026" s="14" t="s">
        <v>1756</v>
      </c>
      <c r="C1026" s="15" t="s">
        <v>1757</v>
      </c>
      <c r="D1026" s="14" t="s">
        <v>737</v>
      </c>
      <c r="E1026" s="15" t="s">
        <v>761</v>
      </c>
      <c r="F1026" s="17" t="str">
        <f>HYPERLINK("http://www.efsa.europa.eu/en/efsajournal/doc/2248.pdf","2011;9(6):2248")</f>
        <v>2011;9(6):2248</v>
      </c>
      <c r="G1026" s="15" t="s">
        <v>651</v>
      </c>
      <c r="H1026" s="15" t="s">
        <v>739</v>
      </c>
      <c r="I1026" s="15">
        <v>4313</v>
      </c>
    </row>
    <row r="1027" spans="1:9" ht="60" x14ac:dyDescent="0.2">
      <c r="A1027" s="14" t="s">
        <v>11</v>
      </c>
      <c r="B1027" s="14" t="s">
        <v>1758</v>
      </c>
      <c r="C1027" s="15" t="s">
        <v>1759</v>
      </c>
      <c r="D1027" s="14" t="s">
        <v>737</v>
      </c>
      <c r="E1027" s="15" t="s">
        <v>446</v>
      </c>
      <c r="F1027" s="17" t="str">
        <f>HYPERLINK("http://www.efsa.europa.eu/en/scdocs/doc/1728.pdf","2010;8(10):1728")</f>
        <v>2010;8(10):1728</v>
      </c>
      <c r="G1027" s="15" t="s">
        <v>651</v>
      </c>
      <c r="H1027" s="15" t="s">
        <v>739</v>
      </c>
      <c r="I1027" s="15">
        <v>2877</v>
      </c>
    </row>
    <row r="1028" spans="1:9" ht="90" x14ac:dyDescent="0.2">
      <c r="A1028" s="14" t="s">
        <v>11</v>
      </c>
      <c r="B1028" s="14" t="s">
        <v>1760</v>
      </c>
      <c r="C1028" s="15" t="s">
        <v>1761</v>
      </c>
      <c r="D1028" s="14" t="s">
        <v>737</v>
      </c>
      <c r="E1028" s="15" t="s">
        <v>15</v>
      </c>
      <c r="F1028" s="17" t="str">
        <f>HYPERLINK("http://www.efsa.europa.eu/en/scdocs/doc/1750.pdf","2010;8(10):1750")</f>
        <v>2010;8(10):1750</v>
      </c>
      <c r="G1028" s="15" t="s">
        <v>651</v>
      </c>
      <c r="H1028" s="15" t="s">
        <v>739</v>
      </c>
      <c r="I1028" s="15">
        <v>2107</v>
      </c>
    </row>
    <row r="1029" spans="1:9" ht="60" x14ac:dyDescent="0.2">
      <c r="A1029" s="14" t="s">
        <v>11</v>
      </c>
      <c r="B1029" s="14" t="s">
        <v>1762</v>
      </c>
      <c r="C1029" s="15" t="s">
        <v>1763</v>
      </c>
      <c r="D1029" s="14" t="s">
        <v>737</v>
      </c>
      <c r="E1029" s="15" t="s">
        <v>15</v>
      </c>
      <c r="F1029" s="17" t="str">
        <f>HYPERLINK("http://www.efsa.europa.eu/en/scdocs/doc/1750.pdf","2010;8(10):1750")</f>
        <v>2010;8(10):1750</v>
      </c>
      <c r="G1029" s="15" t="s">
        <v>651</v>
      </c>
      <c r="H1029" s="15" t="s">
        <v>739</v>
      </c>
      <c r="I1029" s="15">
        <v>1162</v>
      </c>
    </row>
    <row r="1030" spans="1:9" ht="60" x14ac:dyDescent="0.2">
      <c r="A1030" s="14" t="s">
        <v>11</v>
      </c>
      <c r="B1030" s="14" t="s">
        <v>1764</v>
      </c>
      <c r="C1030" s="15" t="s">
        <v>1765</v>
      </c>
      <c r="D1030" s="14" t="s">
        <v>737</v>
      </c>
      <c r="E1030" s="15" t="s">
        <v>439</v>
      </c>
      <c r="F1030" s="17" t="str">
        <f>HYPERLINK("http://www.efsa.europa.eu/en/efsajournal/doc/2246.pdf","2011;9(6):2246")</f>
        <v>2011;9(6):2246</v>
      </c>
      <c r="G1030" s="15" t="s">
        <v>651</v>
      </c>
      <c r="H1030" s="15" t="s">
        <v>739</v>
      </c>
      <c r="I1030" s="15">
        <v>2141</v>
      </c>
    </row>
    <row r="1031" spans="1:9" ht="60" x14ac:dyDescent="0.2">
      <c r="A1031" s="14" t="s">
        <v>11</v>
      </c>
      <c r="B1031" s="14" t="s">
        <v>1764</v>
      </c>
      <c r="C1031" s="15" t="s">
        <v>1765</v>
      </c>
      <c r="D1031" s="14" t="s">
        <v>737</v>
      </c>
      <c r="E1031" s="15" t="s">
        <v>1766</v>
      </c>
      <c r="F1031" s="17" t="str">
        <f>HYPERLINK("http://www.efsa.europa.eu/en/efsajournal/doc/2246.pdf","2011;9(6):2246")</f>
        <v>2011;9(6):2246</v>
      </c>
      <c r="G1031" s="15" t="s">
        <v>651</v>
      </c>
      <c r="H1031" s="15" t="s">
        <v>739</v>
      </c>
      <c r="I1031" s="15">
        <v>2141</v>
      </c>
    </row>
    <row r="1032" spans="1:9" ht="90" x14ac:dyDescent="0.2">
      <c r="A1032" s="14" t="s">
        <v>11</v>
      </c>
      <c r="B1032" s="14" t="s">
        <v>1513</v>
      </c>
      <c r="C1032" s="15" t="s">
        <v>1767</v>
      </c>
      <c r="D1032" s="14" t="s">
        <v>745</v>
      </c>
      <c r="E1032" s="15" t="s">
        <v>1768</v>
      </c>
      <c r="F1032" s="17" t="str">
        <f>HYPERLINK("http://www.efsa.europa.eu/en/efsajournal/doc/2264.pdf","2011;9(7):2264")</f>
        <v>2011;9(7):2264</v>
      </c>
      <c r="G1032" s="15" t="s">
        <v>651</v>
      </c>
      <c r="H1032" s="15" t="s">
        <v>739</v>
      </c>
      <c r="I1032" s="15">
        <v>3587</v>
      </c>
    </row>
    <row r="1033" spans="1:9" ht="135" x14ac:dyDescent="0.2">
      <c r="A1033" s="14" t="s">
        <v>11</v>
      </c>
      <c r="B1033" s="14" t="s">
        <v>1769</v>
      </c>
      <c r="C1033" s="15" t="s">
        <v>1770</v>
      </c>
      <c r="D1033" s="14" t="s">
        <v>737</v>
      </c>
      <c r="E1033" s="15" t="s">
        <v>801</v>
      </c>
      <c r="F1033" s="17" t="str">
        <f>HYPERLINK("http://www.efsa.europa.eu/en/efsajournal/doc/1489.pdf","2010;8(2):1489")</f>
        <v>2010;8(2):1489</v>
      </c>
      <c r="G1033" s="15" t="s">
        <v>651</v>
      </c>
      <c r="H1033" s="15" t="s">
        <v>739</v>
      </c>
      <c r="I1033" s="15">
        <v>2734</v>
      </c>
    </row>
    <row r="1034" spans="1:9" ht="60" x14ac:dyDescent="0.2">
      <c r="A1034" s="14" t="s">
        <v>11</v>
      </c>
      <c r="B1034" s="14" t="s">
        <v>1771</v>
      </c>
      <c r="C1034" s="15" t="s">
        <v>1772</v>
      </c>
      <c r="D1034" s="14" t="s">
        <v>737</v>
      </c>
      <c r="E1034" s="15" t="s">
        <v>1773</v>
      </c>
      <c r="F1034" s="17" t="str">
        <f>HYPERLINK("http://www.efsa.europa.eu/en/scdocs/doc/1287.pdf","2009;7(9):1287")</f>
        <v>2009;7(9):1287</v>
      </c>
      <c r="G1034" s="15" t="s">
        <v>651</v>
      </c>
      <c r="H1034" s="15" t="s">
        <v>739</v>
      </c>
      <c r="I1034" s="15">
        <v>2429</v>
      </c>
    </row>
    <row r="1035" spans="1:9" ht="60" x14ac:dyDescent="0.2">
      <c r="A1035" s="14" t="s">
        <v>11</v>
      </c>
      <c r="B1035" s="14" t="s">
        <v>1774</v>
      </c>
      <c r="C1035" s="15" t="s">
        <v>1775</v>
      </c>
      <c r="D1035" s="14" t="s">
        <v>737</v>
      </c>
      <c r="E1035" s="15" t="s">
        <v>1776</v>
      </c>
      <c r="F1035" s="17" t="str">
        <f>HYPERLINK("http://www.efsa.europa.eu/en/scdocs/doc/1736.pdf","2010;8(10):1736")</f>
        <v>2010;8(10):1736</v>
      </c>
      <c r="G1035" s="15" t="s">
        <v>651</v>
      </c>
      <c r="H1035" s="15" t="s">
        <v>739</v>
      </c>
      <c r="I1035" s="15">
        <v>633</v>
      </c>
    </row>
    <row r="1036" spans="1:9" ht="90" x14ac:dyDescent="0.2">
      <c r="A1036" s="14" t="s">
        <v>11</v>
      </c>
      <c r="B1036" s="14" t="s">
        <v>1777</v>
      </c>
      <c r="C1036" s="15" t="s">
        <v>1778</v>
      </c>
      <c r="D1036" s="14" t="s">
        <v>745</v>
      </c>
      <c r="E1036" s="15" t="s">
        <v>1779</v>
      </c>
      <c r="F1036" s="17" t="str">
        <f>HYPERLINK("http://www.efsa.europa.eu/en/scdocs/doc/1799.pdf","2010;8(10):1799")</f>
        <v>2010;8(10):1799</v>
      </c>
      <c r="G1036" s="15" t="s">
        <v>651</v>
      </c>
      <c r="H1036" s="15" t="s">
        <v>739</v>
      </c>
      <c r="I1036" s="15">
        <v>2344</v>
      </c>
    </row>
    <row r="1037" spans="1:9" ht="60" x14ac:dyDescent="0.2">
      <c r="A1037" s="14" t="s">
        <v>11</v>
      </c>
      <c r="B1037" s="14" t="s">
        <v>1774</v>
      </c>
      <c r="C1037" s="15" t="s">
        <v>1780</v>
      </c>
      <c r="D1037" s="14" t="s">
        <v>737</v>
      </c>
      <c r="E1037" s="15" t="s">
        <v>1781</v>
      </c>
      <c r="F1037" s="17" t="str">
        <f>HYPERLINK("http://www.efsa.europa.eu/en/scdocs/doc/1736.pdf","2010;8(10):1736")</f>
        <v>2010;8(10):1736</v>
      </c>
      <c r="G1037" s="15" t="s">
        <v>651</v>
      </c>
      <c r="H1037" s="15" t="s">
        <v>739</v>
      </c>
      <c r="I1037" s="15">
        <v>636</v>
      </c>
    </row>
    <row r="1038" spans="1:9" ht="60" x14ac:dyDescent="0.2">
      <c r="A1038" s="14" t="s">
        <v>11</v>
      </c>
      <c r="B1038" s="14" t="s">
        <v>178</v>
      </c>
      <c r="C1038" s="15" t="s">
        <v>1782</v>
      </c>
      <c r="D1038" s="14" t="s">
        <v>737</v>
      </c>
      <c r="E1038" s="15" t="s">
        <v>1781</v>
      </c>
      <c r="F1038" s="17" t="str">
        <f>HYPERLINK("http://www.efsa.europa.eu/en/scdocs/doc/1734.pdf","2010;8(10):1734")</f>
        <v>2010;8(10):1734</v>
      </c>
      <c r="G1038" s="15" t="s">
        <v>651</v>
      </c>
      <c r="H1038" s="15" t="s">
        <v>739</v>
      </c>
      <c r="I1038" s="15">
        <v>630</v>
      </c>
    </row>
    <row r="1039" spans="1:9" ht="60" x14ac:dyDescent="0.2">
      <c r="A1039" s="14" t="s">
        <v>11</v>
      </c>
      <c r="B1039" s="14" t="s">
        <v>1783</v>
      </c>
      <c r="C1039" s="15" t="s">
        <v>1784</v>
      </c>
      <c r="D1039" s="14" t="s">
        <v>737</v>
      </c>
      <c r="E1039" s="15" t="s">
        <v>898</v>
      </c>
      <c r="F1039" s="17" t="str">
        <f>HYPERLINK("http://www.efsa.europa.eu/en/scdocs/doc/1213.pdf","2009;7(9):1213")</f>
        <v>2009;7(9):1213</v>
      </c>
      <c r="G1039" s="15" t="s">
        <v>651</v>
      </c>
      <c r="H1039" s="15" t="s">
        <v>739</v>
      </c>
      <c r="I1039" s="15">
        <v>94</v>
      </c>
    </row>
    <row r="1040" spans="1:9" ht="60" x14ac:dyDescent="0.2">
      <c r="A1040" s="14" t="s">
        <v>11</v>
      </c>
      <c r="B1040" s="14" t="s">
        <v>1383</v>
      </c>
      <c r="C1040" s="15" t="s">
        <v>1785</v>
      </c>
      <c r="D1040" s="14" t="s">
        <v>737</v>
      </c>
      <c r="E1040" s="15" t="s">
        <v>1404</v>
      </c>
      <c r="F1040" s="17" t="str">
        <f>HYPERLINK("http://www.efsa.europa.eu/en/scdocs/doc/1794.pdf","2010;8(10):1794")</f>
        <v>2010;8(10):1794</v>
      </c>
      <c r="G1040" s="15" t="s">
        <v>651</v>
      </c>
      <c r="H1040" s="15" t="s">
        <v>739</v>
      </c>
      <c r="I1040" s="15">
        <v>1517</v>
      </c>
    </row>
    <row r="1041" spans="1:9" ht="60" x14ac:dyDescent="0.2">
      <c r="A1041" s="14" t="s">
        <v>11</v>
      </c>
      <c r="B1041" s="14" t="s">
        <v>1786</v>
      </c>
      <c r="C1041" s="15" t="s">
        <v>1787</v>
      </c>
      <c r="D1041" s="14" t="s">
        <v>737</v>
      </c>
      <c r="E1041" s="15" t="s">
        <v>908</v>
      </c>
      <c r="F1041" s="17" t="str">
        <f>HYPERLINK("http://www.efsa.europa.eu/en/scdocs/doc/1266.pdf","2009;7(9):1266")</f>
        <v>2009;7(9):1266</v>
      </c>
      <c r="G1041" s="15" t="s">
        <v>651</v>
      </c>
      <c r="H1041" s="15" t="s">
        <v>739</v>
      </c>
      <c r="I1041" s="15">
        <v>1731</v>
      </c>
    </row>
    <row r="1042" spans="1:9" ht="120" x14ac:dyDescent="0.2">
      <c r="A1042" s="14" t="s">
        <v>11</v>
      </c>
      <c r="B1042" s="14" t="s">
        <v>1788</v>
      </c>
      <c r="C1042" s="15" t="s">
        <v>1789</v>
      </c>
      <c r="D1042" s="14" t="s">
        <v>737</v>
      </c>
      <c r="E1042" s="15" t="s">
        <v>1289</v>
      </c>
      <c r="F1042" s="17" t="str">
        <f>HYPERLINK("http://www.efsa.europa.eu/en/scdocs/doc/1762.pdf","2010;8(10):1762")</f>
        <v>2010;8(10):1762</v>
      </c>
      <c r="G1042" s="15" t="s">
        <v>651</v>
      </c>
      <c r="H1042" s="15" t="s">
        <v>739</v>
      </c>
      <c r="I1042" s="15">
        <v>600</v>
      </c>
    </row>
    <row r="1043" spans="1:9" ht="120" x14ac:dyDescent="0.2">
      <c r="A1043" s="14" t="s">
        <v>11</v>
      </c>
      <c r="B1043" s="14" t="s">
        <v>1788</v>
      </c>
      <c r="C1043" s="15" t="s">
        <v>1789</v>
      </c>
      <c r="D1043" s="14" t="s">
        <v>737</v>
      </c>
      <c r="E1043" s="15" t="s">
        <v>930</v>
      </c>
      <c r="F1043" s="17" t="str">
        <f>HYPERLINK("http://www.efsa.europa.eu/en/scdocs/doc/1762.pdf","2010;8(10):1762")</f>
        <v>2010;8(10):1762</v>
      </c>
      <c r="G1043" s="15" t="s">
        <v>651</v>
      </c>
      <c r="H1043" s="15" t="s">
        <v>739</v>
      </c>
      <c r="I1043" s="15">
        <v>600</v>
      </c>
    </row>
    <row r="1044" spans="1:9" ht="105" x14ac:dyDescent="0.2">
      <c r="A1044" s="14" t="s">
        <v>11</v>
      </c>
      <c r="B1044" s="14" t="s">
        <v>1790</v>
      </c>
      <c r="C1044" s="15" t="s">
        <v>1791</v>
      </c>
      <c r="D1044" s="14" t="s">
        <v>737</v>
      </c>
      <c r="E1044" s="15" t="s">
        <v>999</v>
      </c>
      <c r="F1044" s="17" t="str">
        <f>HYPERLINK("http://www.efsa.europa.eu/en/efsajournal/doc/2259.pdf","2011;9(6):2259")</f>
        <v>2011;9(6):2259</v>
      </c>
      <c r="G1044" s="15" t="s">
        <v>651</v>
      </c>
      <c r="H1044" s="15" t="s">
        <v>739</v>
      </c>
      <c r="I1044" s="15">
        <v>1945</v>
      </c>
    </row>
    <row r="1045" spans="1:9" ht="105" x14ac:dyDescent="0.2">
      <c r="A1045" s="14" t="s">
        <v>11</v>
      </c>
      <c r="B1045" s="14" t="s">
        <v>1790</v>
      </c>
      <c r="C1045" s="15" t="s">
        <v>1791</v>
      </c>
      <c r="D1045" s="14" t="s">
        <v>737</v>
      </c>
      <c r="E1045" s="15" t="s">
        <v>987</v>
      </c>
      <c r="F1045" s="17" t="str">
        <f>HYPERLINK("http://www.efsa.europa.eu/en/efsajournal/doc/2259.pdf","2011;9(6):2259")</f>
        <v>2011;9(6):2259</v>
      </c>
      <c r="G1045" s="15" t="s">
        <v>651</v>
      </c>
      <c r="H1045" s="15" t="s">
        <v>739</v>
      </c>
      <c r="I1045" s="15">
        <v>1945</v>
      </c>
    </row>
    <row r="1046" spans="1:9" ht="105" x14ac:dyDescent="0.2">
      <c r="A1046" s="14" t="s">
        <v>11</v>
      </c>
      <c r="B1046" s="14" t="s">
        <v>1790</v>
      </c>
      <c r="C1046" s="15" t="s">
        <v>1791</v>
      </c>
      <c r="D1046" s="14" t="s">
        <v>737</v>
      </c>
      <c r="E1046" s="15" t="s">
        <v>1688</v>
      </c>
      <c r="F1046" s="17" t="str">
        <f>HYPERLINK("http://www.efsa.europa.eu/en/efsajournal/doc/2259.pdf","2011;9(6):2259")</f>
        <v>2011;9(6):2259</v>
      </c>
      <c r="G1046" s="15" t="s">
        <v>651</v>
      </c>
      <c r="H1046" s="15" t="s">
        <v>739</v>
      </c>
      <c r="I1046" s="15">
        <v>1945</v>
      </c>
    </row>
    <row r="1047" spans="1:9" ht="60" x14ac:dyDescent="0.2">
      <c r="A1047" s="14" t="s">
        <v>11</v>
      </c>
      <c r="B1047" s="14" t="s">
        <v>86</v>
      </c>
      <c r="C1047" s="15" t="s">
        <v>1792</v>
      </c>
      <c r="D1047" s="14" t="s">
        <v>737</v>
      </c>
      <c r="E1047" s="15" t="s">
        <v>1002</v>
      </c>
      <c r="F1047" s="17" t="str">
        <f>HYPERLINK("http://www.efsa.europa.eu/en/efsajournal/doc/2214.pdf","2011;9(6):2214")</f>
        <v>2011;9(6):2214</v>
      </c>
      <c r="G1047" s="15" t="s">
        <v>651</v>
      </c>
      <c r="H1047" s="15" t="s">
        <v>739</v>
      </c>
      <c r="I1047" s="15">
        <v>1499</v>
      </c>
    </row>
    <row r="1048" spans="1:9" ht="60" x14ac:dyDescent="0.2">
      <c r="A1048" s="14" t="s">
        <v>11</v>
      </c>
      <c r="B1048" s="14" t="s">
        <v>1793</v>
      </c>
      <c r="C1048" s="15" t="s">
        <v>1794</v>
      </c>
      <c r="D1048" s="14" t="s">
        <v>737</v>
      </c>
      <c r="E1048" s="15" t="s">
        <v>1795</v>
      </c>
      <c r="F1048" s="17" t="str">
        <f>HYPERLINK("http://www.efsa.europa.eu/en/scdocs/doc/1748.pdf","2010;8(10):1748")</f>
        <v>2010;8(10):1748</v>
      </c>
      <c r="G1048" s="15" t="s">
        <v>651</v>
      </c>
      <c r="H1048" s="15" t="s">
        <v>739</v>
      </c>
      <c r="I1048" s="15">
        <v>1629</v>
      </c>
    </row>
    <row r="1049" spans="1:9" ht="60" x14ac:dyDescent="0.2">
      <c r="A1049" s="14" t="s">
        <v>11</v>
      </c>
      <c r="B1049" s="14" t="s">
        <v>1796</v>
      </c>
      <c r="C1049" s="15" t="s">
        <v>1797</v>
      </c>
      <c r="D1049" s="14" t="s">
        <v>737</v>
      </c>
      <c r="E1049" s="15" t="s">
        <v>254</v>
      </c>
      <c r="F1049" s="17" t="str">
        <f>HYPERLINK("http://www.efsa.europa.eu/en/scdocs/doc/1304.pdf","2009;7(9):1304")</f>
        <v>2009;7(9):1304</v>
      </c>
      <c r="G1049" s="15" t="s">
        <v>651</v>
      </c>
      <c r="H1049" s="15" t="s">
        <v>739</v>
      </c>
      <c r="I1049" s="15">
        <v>1588</v>
      </c>
    </row>
    <row r="1050" spans="1:9" ht="90" x14ac:dyDescent="0.2">
      <c r="A1050" s="14" t="s">
        <v>11</v>
      </c>
      <c r="B1050" s="14" t="s">
        <v>1798</v>
      </c>
      <c r="C1050" s="15" t="s">
        <v>1799</v>
      </c>
      <c r="D1050" s="14" t="s">
        <v>745</v>
      </c>
      <c r="E1050" s="15" t="s">
        <v>808</v>
      </c>
      <c r="F1050" s="17" t="str">
        <f>HYPERLINK("http://www.efsa.europa.eu/en/efsajournal/doc/2061.pdf","2011;9(4):2061")</f>
        <v>2011;9(4):2061</v>
      </c>
      <c r="G1050" s="15" t="s">
        <v>651</v>
      </c>
      <c r="H1050" s="15" t="s">
        <v>739</v>
      </c>
      <c r="I1050" s="15">
        <v>3774</v>
      </c>
    </row>
    <row r="1051" spans="1:9" ht="75" x14ac:dyDescent="0.2">
      <c r="A1051" s="14" t="s">
        <v>11</v>
      </c>
      <c r="B1051" s="14" t="s">
        <v>1800</v>
      </c>
      <c r="C1051" s="15" t="s">
        <v>1799</v>
      </c>
      <c r="D1051" s="14" t="s">
        <v>749</v>
      </c>
      <c r="E1051" s="15" t="s">
        <v>821</v>
      </c>
      <c r="F1051" s="17" t="str">
        <f>HYPERLINK("http://www.efsa.europa.eu/en/efsajournal/doc/2061.pdf","2011;9(4):2061")</f>
        <v>2011;9(4):2061</v>
      </c>
      <c r="G1051" s="15" t="s">
        <v>651</v>
      </c>
      <c r="H1051" s="15" t="s">
        <v>739</v>
      </c>
      <c r="I1051" s="15">
        <v>2075</v>
      </c>
    </row>
    <row r="1052" spans="1:9" ht="90" x14ac:dyDescent="0.2">
      <c r="A1052" s="14" t="s">
        <v>11</v>
      </c>
      <c r="B1052" s="14" t="s">
        <v>1801</v>
      </c>
      <c r="C1052" s="15" t="s">
        <v>1799</v>
      </c>
      <c r="D1052" s="14" t="s">
        <v>745</v>
      </c>
      <c r="E1052" s="15" t="s">
        <v>808</v>
      </c>
      <c r="F1052" s="17" t="str">
        <f>HYPERLINK("http://www.efsa.europa.eu/en/efsajournal/doc/2061.pdf","2011;9(4):2061")</f>
        <v>2011;9(4):2061</v>
      </c>
      <c r="G1052" s="15" t="s">
        <v>651</v>
      </c>
      <c r="H1052" s="15" t="s">
        <v>739</v>
      </c>
      <c r="I1052" s="15">
        <v>3521</v>
      </c>
    </row>
    <row r="1053" spans="1:9" ht="75" x14ac:dyDescent="0.2">
      <c r="A1053" s="14" t="s">
        <v>11</v>
      </c>
      <c r="B1053" s="14" t="s">
        <v>1802</v>
      </c>
      <c r="C1053" s="15" t="s">
        <v>1803</v>
      </c>
      <c r="D1053" s="14" t="s">
        <v>737</v>
      </c>
      <c r="E1053" s="15" t="s">
        <v>1804</v>
      </c>
      <c r="F1053" s="17" t="str">
        <f>HYPERLINK("http://www.efsa.europa.eu/en/scdocs/doc/1813.pdf","2010;8(10):1813")</f>
        <v>2010;8(10):1813</v>
      </c>
      <c r="G1053" s="15" t="s">
        <v>651</v>
      </c>
      <c r="H1053" s="15" t="s">
        <v>739</v>
      </c>
      <c r="I1053" s="15">
        <v>714</v>
      </c>
    </row>
    <row r="1054" spans="1:9" ht="75" x14ac:dyDescent="0.2">
      <c r="A1054" s="14" t="s">
        <v>11</v>
      </c>
      <c r="B1054" s="14" t="s">
        <v>1802</v>
      </c>
      <c r="C1054" s="15" t="s">
        <v>1805</v>
      </c>
      <c r="D1054" s="14" t="s">
        <v>737</v>
      </c>
      <c r="E1054" s="15" t="s">
        <v>1804</v>
      </c>
      <c r="F1054" s="17" t="str">
        <f>HYPERLINK("http://www.efsa.europa.eu/en/scdocs/doc/1813.pdf","2010;8(10):1813")</f>
        <v>2010;8(10):1813</v>
      </c>
      <c r="G1054" s="15" t="s">
        <v>651</v>
      </c>
      <c r="H1054" s="15" t="s">
        <v>739</v>
      </c>
      <c r="I1054" s="15">
        <v>1635</v>
      </c>
    </row>
    <row r="1055" spans="1:9" ht="60" x14ac:dyDescent="0.2">
      <c r="A1055" s="14" t="s">
        <v>11</v>
      </c>
      <c r="B1055" s="14" t="s">
        <v>1806</v>
      </c>
      <c r="C1055" s="15" t="s">
        <v>1807</v>
      </c>
      <c r="D1055" s="14" t="s">
        <v>737</v>
      </c>
      <c r="E1055" s="15" t="s">
        <v>47</v>
      </c>
      <c r="F1055" s="17" t="str">
        <f>HYPERLINK("http://www.efsa.europa.eu/en/scdocs/doc/1795.pdf","2010;8(10):1795")</f>
        <v>2010;8(10):1795</v>
      </c>
      <c r="G1055" s="15" t="s">
        <v>651</v>
      </c>
      <c r="H1055" s="15" t="s">
        <v>739</v>
      </c>
      <c r="I1055" s="15">
        <v>4297</v>
      </c>
    </row>
    <row r="1056" spans="1:9" ht="150" x14ac:dyDescent="0.2">
      <c r="A1056" s="14" t="s">
        <v>11</v>
      </c>
      <c r="B1056" s="14" t="s">
        <v>1808</v>
      </c>
      <c r="C1056" s="15" t="s">
        <v>1809</v>
      </c>
      <c r="D1056" s="14" t="s">
        <v>745</v>
      </c>
      <c r="E1056" s="15" t="s">
        <v>1810</v>
      </c>
      <c r="F1056" s="17" t="str">
        <f>HYPERLINK("http://www.efsa.europa.eu/en/efsajournal/doc/1742.pdf","2010;8(10):1742")</f>
        <v>2010;8(10):1742</v>
      </c>
      <c r="G1056" s="15" t="s">
        <v>651</v>
      </c>
      <c r="H1056" s="15" t="s">
        <v>739</v>
      </c>
      <c r="I1056" s="15">
        <v>2296</v>
      </c>
    </row>
    <row r="1057" spans="1:9" ht="60" x14ac:dyDescent="0.2">
      <c r="A1057" s="14" t="s">
        <v>11</v>
      </c>
      <c r="B1057" s="14" t="s">
        <v>1811</v>
      </c>
      <c r="C1057" s="15" t="s">
        <v>1812</v>
      </c>
      <c r="D1057" s="14" t="s">
        <v>737</v>
      </c>
      <c r="E1057" s="15" t="s">
        <v>761</v>
      </c>
      <c r="F1057" s="17" t="str">
        <f>HYPERLINK("http://www.efsa.europa.eu/en/efsajournal/doc/2248.pdf","2011;9(6):2248")</f>
        <v>2011;9(6):2248</v>
      </c>
      <c r="G1057" s="15" t="s">
        <v>651</v>
      </c>
      <c r="H1057" s="15" t="s">
        <v>739</v>
      </c>
      <c r="I1057" s="15">
        <v>2000</v>
      </c>
    </row>
    <row r="1058" spans="1:9" ht="75" x14ac:dyDescent="0.2">
      <c r="A1058" s="14" t="s">
        <v>11</v>
      </c>
      <c r="B1058" s="14" t="s">
        <v>1813</v>
      </c>
      <c r="C1058" s="15" t="s">
        <v>1814</v>
      </c>
      <c r="D1058" s="14" t="s">
        <v>737</v>
      </c>
      <c r="E1058" s="15" t="s">
        <v>761</v>
      </c>
      <c r="F1058" s="17" t="str">
        <f>HYPERLINK("http://www.efsa.europa.eu/en/efsajournal/doc/2248.pdf","2011;9(6):2248")</f>
        <v>2011;9(6):2248</v>
      </c>
      <c r="G1058" s="15" t="s">
        <v>651</v>
      </c>
      <c r="H1058" s="15" t="s">
        <v>739</v>
      </c>
      <c r="I1058" s="15">
        <v>2124</v>
      </c>
    </row>
    <row r="1059" spans="1:9" x14ac:dyDescent="0.2">
      <c r="A1059" s="30" t="s">
        <v>11</v>
      </c>
      <c r="B1059" s="30" t="s">
        <v>1513</v>
      </c>
      <c r="C1059" s="29" t="s">
        <v>1815</v>
      </c>
      <c r="D1059" s="30" t="s">
        <v>980</v>
      </c>
      <c r="E1059" s="29" t="s">
        <v>1816</v>
      </c>
      <c r="F1059" s="17" t="str">
        <f>HYPERLINK("http://www.efsa.europa.eu/en/efsajournal/doc/2264.pdf","2011;9(7):2264")</f>
        <v>2011;9(7):2264</v>
      </c>
      <c r="G1059" s="31" t="s">
        <v>651</v>
      </c>
      <c r="H1059" s="29" t="s">
        <v>739</v>
      </c>
      <c r="I1059" s="29">
        <v>3590</v>
      </c>
    </row>
    <row r="1060" spans="1:9" x14ac:dyDescent="0.2">
      <c r="A1060" s="30"/>
      <c r="B1060" s="30"/>
      <c r="C1060" s="29"/>
      <c r="D1060" s="30"/>
      <c r="E1060" s="29"/>
      <c r="F1060" s="17" t="str">
        <f>HYPERLINK("http://www.efsa.europa.eu/en/efsajournal/doc/2847.pdf ","2012;10(8):2847")</f>
        <v>2012;10(8):2847</v>
      </c>
      <c r="G1060" s="31"/>
      <c r="H1060" s="29"/>
      <c r="I1060" s="29"/>
    </row>
    <row r="1061" spans="1:9" ht="195" x14ac:dyDescent="0.2">
      <c r="A1061" s="14" t="s">
        <v>11</v>
      </c>
      <c r="B1061" s="14" t="s">
        <v>1817</v>
      </c>
      <c r="C1061" s="15" t="s">
        <v>1818</v>
      </c>
      <c r="D1061" s="14" t="s">
        <v>737</v>
      </c>
      <c r="E1061" s="15" t="s">
        <v>1688</v>
      </c>
      <c r="F1061" s="17" t="str">
        <f>HYPERLINK("http://www.efsa.europa.eu/en/efsajournal/doc/2247.pdf","2011;9(6):2247")</f>
        <v>2011;9(6):2247</v>
      </c>
      <c r="G1061" s="15" t="s">
        <v>651</v>
      </c>
      <c r="H1061" s="15" t="s">
        <v>739</v>
      </c>
      <c r="I1061" s="15">
        <v>1513</v>
      </c>
    </row>
    <row r="1062" spans="1:9" ht="90" x14ac:dyDescent="0.2">
      <c r="A1062" s="14" t="s">
        <v>11</v>
      </c>
      <c r="B1062" s="14" t="s">
        <v>1819</v>
      </c>
      <c r="C1062" s="15" t="s">
        <v>1820</v>
      </c>
      <c r="D1062" s="14" t="s">
        <v>745</v>
      </c>
      <c r="E1062" s="15" t="s">
        <v>1821</v>
      </c>
      <c r="F1062" s="17" t="str">
        <f>HYPERLINK("http://www.efsa.europa.eu/en/scdocs/doc/1796.pdf","2010;8(10):1796")</f>
        <v>2010;8(10):1796</v>
      </c>
      <c r="G1062" s="15" t="s">
        <v>651</v>
      </c>
      <c r="H1062" s="15" t="s">
        <v>739</v>
      </c>
      <c r="I1062" s="15">
        <v>4690</v>
      </c>
    </row>
    <row r="1063" spans="1:9" ht="60" x14ac:dyDescent="0.2">
      <c r="A1063" s="14" t="s">
        <v>11</v>
      </c>
      <c r="B1063" s="14" t="s">
        <v>1624</v>
      </c>
      <c r="C1063" s="15" t="s">
        <v>1822</v>
      </c>
      <c r="D1063" s="14" t="s">
        <v>737</v>
      </c>
      <c r="E1063" s="15" t="s">
        <v>162</v>
      </c>
      <c r="F1063" s="17" t="str">
        <f>HYPERLINK("http://www.efsa.europa.eu/en/efsajournal/doc/2031.pdf","2011;9(4):2031")</f>
        <v>2011;9(4):2031</v>
      </c>
      <c r="G1063" s="15" t="s">
        <v>651</v>
      </c>
      <c r="H1063" s="15" t="s">
        <v>739</v>
      </c>
      <c r="I1063" s="15">
        <v>1662</v>
      </c>
    </row>
    <row r="1064" spans="1:9" ht="60" x14ac:dyDescent="0.2">
      <c r="A1064" s="14" t="s">
        <v>11</v>
      </c>
      <c r="B1064" s="14" t="s">
        <v>1823</v>
      </c>
      <c r="C1064" s="15" t="s">
        <v>1824</v>
      </c>
      <c r="D1064" s="14" t="s">
        <v>737</v>
      </c>
      <c r="E1064" s="15" t="s">
        <v>1293</v>
      </c>
      <c r="F1064" s="17" t="str">
        <f>HYPERLINK("http://www.efsa.europa.eu/en/efsajournal/doc/2031.pdf","2011;9(4):2031")</f>
        <v>2011;9(4):2031</v>
      </c>
      <c r="G1064" s="15" t="s">
        <v>651</v>
      </c>
      <c r="H1064" s="15" t="s">
        <v>739</v>
      </c>
      <c r="I1064" s="15">
        <v>1607</v>
      </c>
    </row>
    <row r="1065" spans="1:9" ht="60" x14ac:dyDescent="0.2">
      <c r="A1065" s="14" t="s">
        <v>11</v>
      </c>
      <c r="B1065" s="14" t="s">
        <v>1825</v>
      </c>
      <c r="C1065" s="15" t="s">
        <v>1826</v>
      </c>
      <c r="D1065" s="14" t="s">
        <v>737</v>
      </c>
      <c r="E1065" s="15" t="s">
        <v>957</v>
      </c>
      <c r="F1065" s="17" t="str">
        <f>HYPERLINK("http://www.efsa.europa.eu/en/scdocs/doc/1741.pdf","2010;8(10):1741")</f>
        <v>2010;8(10):1741</v>
      </c>
      <c r="G1065" s="15" t="s">
        <v>651</v>
      </c>
      <c r="H1065" s="15" t="s">
        <v>739</v>
      </c>
      <c r="I1065" s="15">
        <v>710</v>
      </c>
    </row>
    <row r="1066" spans="1:9" ht="60" x14ac:dyDescent="0.2">
      <c r="A1066" s="14" t="s">
        <v>11</v>
      </c>
      <c r="B1066" s="14" t="s">
        <v>1825</v>
      </c>
      <c r="C1066" s="15" t="s">
        <v>1827</v>
      </c>
      <c r="D1066" s="14" t="s">
        <v>737</v>
      </c>
      <c r="E1066" s="15" t="s">
        <v>957</v>
      </c>
      <c r="F1066" s="17" t="str">
        <f>HYPERLINK("http://www.efsa.europa.eu/en/scdocs/doc/1741.pdf","2010;8(10):1741")</f>
        <v>2010;8(10):1741</v>
      </c>
      <c r="G1066" s="15" t="s">
        <v>651</v>
      </c>
      <c r="H1066" s="15" t="s">
        <v>739</v>
      </c>
      <c r="I1066" s="15">
        <v>1631</v>
      </c>
    </row>
    <row r="1067" spans="1:9" ht="90" x14ac:dyDescent="0.2">
      <c r="A1067" s="14" t="s">
        <v>11</v>
      </c>
      <c r="B1067" s="14" t="s">
        <v>1828</v>
      </c>
      <c r="C1067" s="15" t="s">
        <v>1829</v>
      </c>
      <c r="D1067" s="14" t="s">
        <v>737</v>
      </c>
      <c r="E1067" s="15" t="s">
        <v>880</v>
      </c>
      <c r="F1067" s="17" t="str">
        <f>HYPERLINK("http://www.efsa.europa.eu/en/efsajournal/doc/2054.pdf","2011;9(4):2054")</f>
        <v>2011;9(4):2054</v>
      </c>
      <c r="G1067" s="15" t="s">
        <v>651</v>
      </c>
      <c r="H1067" s="15" t="s">
        <v>739</v>
      </c>
      <c r="I1067" s="15">
        <v>735</v>
      </c>
    </row>
    <row r="1068" spans="1:9" ht="90" x14ac:dyDescent="0.2">
      <c r="A1068" s="14" t="s">
        <v>11</v>
      </c>
      <c r="B1068" s="14" t="s">
        <v>1830</v>
      </c>
      <c r="C1068" s="15" t="s">
        <v>1831</v>
      </c>
      <c r="D1068" s="14" t="s">
        <v>745</v>
      </c>
      <c r="E1068" s="15" t="s">
        <v>1832</v>
      </c>
      <c r="F1068" s="17" t="str">
        <f>HYPERLINK("http://www.efsa.europa.eu/en/efsajournal/doc/2228.pdf","2011;9(6):2228")</f>
        <v>2011;9(6):2228</v>
      </c>
      <c r="G1068" s="15" t="s">
        <v>651</v>
      </c>
      <c r="H1068" s="15" t="s">
        <v>739</v>
      </c>
      <c r="I1068" s="15">
        <v>1477</v>
      </c>
    </row>
    <row r="1069" spans="1:9" ht="75" x14ac:dyDescent="0.2">
      <c r="A1069" s="14" t="s">
        <v>11</v>
      </c>
      <c r="B1069" s="14" t="s">
        <v>1833</v>
      </c>
      <c r="C1069" s="15" t="s">
        <v>1834</v>
      </c>
      <c r="D1069" s="14" t="s">
        <v>749</v>
      </c>
      <c r="E1069" s="15" t="s">
        <v>821</v>
      </c>
      <c r="F1069" s="17" t="str">
        <f>HYPERLINK("http://www.efsa.europa.eu/en/efsajournal/doc/2061.pdf","2011;9(4):2061")</f>
        <v>2011;9(4):2061</v>
      </c>
      <c r="G1069" s="15" t="s">
        <v>651</v>
      </c>
      <c r="H1069" s="15" t="s">
        <v>739</v>
      </c>
      <c r="I1069" s="15">
        <v>2064</v>
      </c>
    </row>
    <row r="1070" spans="1:9" ht="75" x14ac:dyDescent="0.2">
      <c r="A1070" s="14" t="s">
        <v>11</v>
      </c>
      <c r="B1070" s="14" t="s">
        <v>1835</v>
      </c>
      <c r="C1070" s="15" t="s">
        <v>1836</v>
      </c>
      <c r="D1070" s="14" t="s">
        <v>749</v>
      </c>
      <c r="E1070" s="15" t="s">
        <v>821</v>
      </c>
      <c r="F1070" s="17" t="str">
        <f>HYPERLINK("http://www.efsa.europa.eu/en/efsajournal/doc/2061.pdf","2011;9(4):2061")</f>
        <v>2011;9(4):2061</v>
      </c>
      <c r="G1070" s="15" t="s">
        <v>651</v>
      </c>
      <c r="H1070" s="15" t="s">
        <v>739</v>
      </c>
      <c r="I1070" s="15">
        <v>1479</v>
      </c>
    </row>
    <row r="1071" spans="1:9" ht="60" x14ac:dyDescent="0.2">
      <c r="A1071" s="14" t="s">
        <v>11</v>
      </c>
      <c r="B1071" s="14" t="s">
        <v>1837</v>
      </c>
      <c r="C1071" s="15" t="s">
        <v>1838</v>
      </c>
      <c r="D1071" s="14" t="s">
        <v>737</v>
      </c>
      <c r="E1071" s="15" t="s">
        <v>1832</v>
      </c>
      <c r="F1071" s="17" t="str">
        <f>HYPERLINK("http://www.efsa.europa.eu/en/efsajournal/doc/2066.pdf","2011;9(4):2066")</f>
        <v>2011;9(4):2066</v>
      </c>
      <c r="G1071" s="15" t="s">
        <v>651</v>
      </c>
      <c r="H1071" s="15" t="s">
        <v>739</v>
      </c>
      <c r="I1071" s="15">
        <v>1623</v>
      </c>
    </row>
    <row r="1072" spans="1:9" ht="90" x14ac:dyDescent="0.2">
      <c r="A1072" s="14" t="s">
        <v>11</v>
      </c>
      <c r="B1072" s="14" t="s">
        <v>1823</v>
      </c>
      <c r="C1072" s="15" t="s">
        <v>1839</v>
      </c>
      <c r="D1072" s="14" t="s">
        <v>737</v>
      </c>
      <c r="E1072" s="15" t="s">
        <v>162</v>
      </c>
      <c r="F1072" s="17" t="str">
        <f>HYPERLINK("http://www.efsa.europa.eu/en/efsajournal/doc/2031.pdf","2011;9(4):2031")</f>
        <v>2011;9(4):2031</v>
      </c>
      <c r="G1072" s="15" t="s">
        <v>651</v>
      </c>
      <c r="H1072" s="15" t="s">
        <v>739</v>
      </c>
      <c r="I1072" s="15">
        <v>1609</v>
      </c>
    </row>
    <row r="1073" spans="1:9" ht="60" x14ac:dyDescent="0.2">
      <c r="A1073" s="14" t="s">
        <v>11</v>
      </c>
      <c r="B1073" s="14" t="s">
        <v>1840</v>
      </c>
      <c r="C1073" s="15" t="s">
        <v>1841</v>
      </c>
      <c r="D1073" s="14" t="s">
        <v>737</v>
      </c>
      <c r="E1073" s="15" t="s">
        <v>1842</v>
      </c>
      <c r="F1073" s="17" t="str">
        <f>HYPERLINK("http://www.efsa.europa.eu/en/efsajournal/doc/2246.pdf","2011;9(6):2246")</f>
        <v>2011;9(6):2246</v>
      </c>
      <c r="G1073" s="15" t="s">
        <v>651</v>
      </c>
      <c r="H1073" s="15" t="s">
        <v>739</v>
      </c>
      <c r="I1073" s="15">
        <v>1670</v>
      </c>
    </row>
    <row r="1074" spans="1:9" ht="60" x14ac:dyDescent="0.2">
      <c r="A1074" s="14" t="s">
        <v>11</v>
      </c>
      <c r="B1074" s="14" t="s">
        <v>1843</v>
      </c>
      <c r="C1074" s="15" t="s">
        <v>1844</v>
      </c>
      <c r="D1074" s="14" t="s">
        <v>737</v>
      </c>
      <c r="E1074" s="15" t="s">
        <v>597</v>
      </c>
      <c r="F1074" s="17" t="str">
        <f>HYPERLINK("http://www.efsa.europa.eu/en/efsajournal/doc/2051.pdf","2011;9(4):2051")</f>
        <v>2011;9(4):2051</v>
      </c>
      <c r="G1074" s="15" t="s">
        <v>651</v>
      </c>
      <c r="H1074" s="15" t="s">
        <v>739</v>
      </c>
      <c r="I1074" s="15">
        <v>4680</v>
      </c>
    </row>
    <row r="1075" spans="1:9" ht="90" x14ac:dyDescent="0.2">
      <c r="A1075" s="14" t="s">
        <v>11</v>
      </c>
      <c r="B1075" s="14" t="s">
        <v>1845</v>
      </c>
      <c r="C1075" s="15" t="s">
        <v>1846</v>
      </c>
      <c r="D1075" s="14" t="s">
        <v>745</v>
      </c>
      <c r="E1075" s="15" t="s">
        <v>1847</v>
      </c>
      <c r="F1075" s="17" t="str">
        <f>HYPERLINK("http://www.efsa.europa.eu/en/efsajournal/doc/2078.pdf","2011;9(4):2078")</f>
        <v>2011;9(4):2078</v>
      </c>
      <c r="G1075" s="15" t="s">
        <v>651</v>
      </c>
      <c r="H1075" s="15" t="s">
        <v>739</v>
      </c>
      <c r="I1075" s="15">
        <v>4295</v>
      </c>
    </row>
    <row r="1076" spans="1:9" ht="60" x14ac:dyDescent="0.2">
      <c r="A1076" s="14" t="s">
        <v>11</v>
      </c>
      <c r="B1076" s="14" t="s">
        <v>139</v>
      </c>
      <c r="C1076" s="15" t="s">
        <v>1848</v>
      </c>
      <c r="D1076" s="14" t="s">
        <v>737</v>
      </c>
      <c r="E1076" s="15" t="s">
        <v>1849</v>
      </c>
      <c r="F1076" s="17" t="str">
        <f>HYPERLINK("http://www.efsa.europa.eu/en/scdocs/doc/1211.pdf","2009;7(9):1211")</f>
        <v>2009;7(9):1211</v>
      </c>
      <c r="G1076" s="15" t="s">
        <v>651</v>
      </c>
      <c r="H1076" s="15" t="s">
        <v>739</v>
      </c>
      <c r="I1076" s="15">
        <v>369</v>
      </c>
    </row>
    <row r="1077" spans="1:9" ht="60" x14ac:dyDescent="0.2">
      <c r="A1077" s="14" t="s">
        <v>11</v>
      </c>
      <c r="B1077" s="14" t="s">
        <v>139</v>
      </c>
      <c r="C1077" s="15" t="s">
        <v>1848</v>
      </c>
      <c r="D1077" s="14" t="s">
        <v>737</v>
      </c>
      <c r="E1077" s="15" t="s">
        <v>1850</v>
      </c>
      <c r="F1077" s="17" t="str">
        <f>HYPERLINK("http://www.efsa.europa.eu/en/scdocs/doc/1211.pdf","2009;7(9):1211")</f>
        <v>2009;7(9):1211</v>
      </c>
      <c r="G1077" s="15" t="s">
        <v>651</v>
      </c>
      <c r="H1077" s="15" t="s">
        <v>739</v>
      </c>
      <c r="I1077" s="15">
        <v>369</v>
      </c>
    </row>
    <row r="1078" spans="1:9" ht="60" x14ac:dyDescent="0.2">
      <c r="A1078" s="14" t="s">
        <v>11</v>
      </c>
      <c r="B1078" s="14" t="s">
        <v>1851</v>
      </c>
      <c r="C1078" s="15" t="s">
        <v>1852</v>
      </c>
      <c r="D1078" s="14" t="s">
        <v>737</v>
      </c>
      <c r="E1078" s="15" t="s">
        <v>1253</v>
      </c>
      <c r="F1078" s="17" t="str">
        <f>HYPERLINK("http://www.efsa.europa.eu/en/efsajournal/doc/2059.pdf","2011;9(4):2059")</f>
        <v>2011;9(4):2059</v>
      </c>
      <c r="G1078" s="15" t="s">
        <v>651</v>
      </c>
      <c r="H1078" s="15" t="s">
        <v>739</v>
      </c>
      <c r="I1078" s="15">
        <v>676</v>
      </c>
    </row>
    <row r="1079" spans="1:9" ht="240" x14ac:dyDescent="0.2">
      <c r="A1079" s="14" t="s">
        <v>11</v>
      </c>
      <c r="B1079" s="14" t="s">
        <v>1431</v>
      </c>
      <c r="C1079" s="15" t="s">
        <v>1853</v>
      </c>
      <c r="D1079" s="14" t="s">
        <v>737</v>
      </c>
      <c r="E1079" s="15" t="s">
        <v>1293</v>
      </c>
      <c r="F1079" s="17" t="str">
        <f>HYPERLINK("http://www.efsa.europa.eu/en/efsajournal/doc/2021.pdf","2011;9(4):2021")</f>
        <v>2011;9(4):2021</v>
      </c>
      <c r="G1079" s="15" t="s">
        <v>651</v>
      </c>
      <c r="H1079" s="15" t="s">
        <v>739</v>
      </c>
      <c r="I1079" s="15">
        <v>178</v>
      </c>
    </row>
    <row r="1080" spans="1:9" ht="75" x14ac:dyDescent="0.2">
      <c r="A1080" s="14" t="s">
        <v>11</v>
      </c>
      <c r="B1080" s="14" t="s">
        <v>1854</v>
      </c>
      <c r="C1080" s="15" t="s">
        <v>1855</v>
      </c>
      <c r="D1080" s="14" t="s">
        <v>980</v>
      </c>
      <c r="E1080" s="15" t="s">
        <v>1856</v>
      </c>
      <c r="F1080" s="17" t="str">
        <f>HYPERLINK("http://www.efsa.europa.eu/en/efsajournal/doc/2215.pdf","2011;9(6):2215")</f>
        <v>2011;9(6):2215</v>
      </c>
      <c r="G1080" s="15" t="s">
        <v>651</v>
      </c>
      <c r="H1080" s="15" t="s">
        <v>739</v>
      </c>
      <c r="I1080" s="15">
        <v>1841</v>
      </c>
    </row>
    <row r="1081" spans="1:9" ht="90" x14ac:dyDescent="0.2">
      <c r="A1081" s="14" t="s">
        <v>11</v>
      </c>
      <c r="B1081" s="14" t="s">
        <v>1857</v>
      </c>
      <c r="C1081" s="15" t="s">
        <v>1858</v>
      </c>
      <c r="D1081" s="14" t="s">
        <v>766</v>
      </c>
      <c r="E1081" s="15" t="s">
        <v>767</v>
      </c>
      <c r="F1081" s="17" t="str">
        <f>HYPERLINK("http://www.efsa.europa.eu/en/efsajournal/doc/2244.pdf","2011;9(6):2244")</f>
        <v>2011;9(6):2244</v>
      </c>
      <c r="G1081" s="15" t="s">
        <v>651</v>
      </c>
      <c r="H1081" s="15" t="s">
        <v>739</v>
      </c>
      <c r="I1081" s="15">
        <v>1288</v>
      </c>
    </row>
    <row r="1082" spans="1:9" ht="90" x14ac:dyDescent="0.2">
      <c r="A1082" s="14" t="s">
        <v>11</v>
      </c>
      <c r="B1082" s="14" t="s">
        <v>1859</v>
      </c>
      <c r="C1082" s="15" t="s">
        <v>1860</v>
      </c>
      <c r="D1082" s="14" t="s">
        <v>766</v>
      </c>
      <c r="E1082" s="15" t="s">
        <v>767</v>
      </c>
      <c r="F1082" s="17" t="str">
        <f>HYPERLINK("http://www.efsa.europa.eu/en/efsajournal/doc/2244.pdf","2011;9(6):2244")</f>
        <v>2011;9(6):2244</v>
      </c>
      <c r="G1082" s="15" t="s">
        <v>651</v>
      </c>
      <c r="H1082" s="15" t="s">
        <v>739</v>
      </c>
      <c r="I1082" s="15">
        <v>1125</v>
      </c>
    </row>
    <row r="1083" spans="1:9" ht="75" x14ac:dyDescent="0.2">
      <c r="A1083" s="14" t="s">
        <v>11</v>
      </c>
      <c r="B1083" s="14" t="s">
        <v>1861</v>
      </c>
      <c r="C1083" s="15" t="s">
        <v>1862</v>
      </c>
      <c r="D1083" s="14" t="s">
        <v>749</v>
      </c>
      <c r="E1083" s="15" t="s">
        <v>1553</v>
      </c>
      <c r="F1083" s="17" t="str">
        <f>HYPERLINK("http://www.efsa.europa.eu/en/efsajournal/doc/1489.pdf","2010;8(2):1489")</f>
        <v>2010;8(2):1489</v>
      </c>
      <c r="G1083" s="15" t="s">
        <v>651</v>
      </c>
      <c r="H1083" s="15" t="s">
        <v>739</v>
      </c>
      <c r="I1083" s="15">
        <v>1833</v>
      </c>
    </row>
    <row r="1084" spans="1:9" ht="60" x14ac:dyDescent="0.2">
      <c r="A1084" s="14" t="s">
        <v>11</v>
      </c>
      <c r="B1084" s="14" t="s">
        <v>164</v>
      </c>
      <c r="C1084" s="15" t="s">
        <v>1863</v>
      </c>
      <c r="D1084" s="14" t="s">
        <v>737</v>
      </c>
      <c r="E1084" s="15" t="s">
        <v>1864</v>
      </c>
      <c r="F1084" s="17" t="str">
        <f>HYPERLINK("http://www.efsa.europa.eu/en/efsajournal/doc/2303.pdf","2011;9(7):2303")</f>
        <v>2011;9(7):2303</v>
      </c>
      <c r="G1084" s="15" t="s">
        <v>651</v>
      </c>
      <c r="H1084" s="15" t="s">
        <v>739</v>
      </c>
      <c r="I1084" s="15">
        <v>1527</v>
      </c>
    </row>
    <row r="1085" spans="1:9" ht="90" x14ac:dyDescent="0.2">
      <c r="A1085" s="14" t="s">
        <v>11</v>
      </c>
      <c r="B1085" s="14" t="s">
        <v>1865</v>
      </c>
      <c r="C1085" s="15" t="s">
        <v>1866</v>
      </c>
      <c r="D1085" s="14" t="s">
        <v>766</v>
      </c>
      <c r="E1085" s="15" t="s">
        <v>767</v>
      </c>
      <c r="F1085" s="17" t="str">
        <f>HYPERLINK("http://www.efsa.europa.eu/en/efsajournal/doc/2243.pdf","2011;9(6):2243")</f>
        <v>2011;9(6):2243</v>
      </c>
      <c r="G1085" s="15" t="s">
        <v>651</v>
      </c>
      <c r="H1085" s="15" t="s">
        <v>739</v>
      </c>
      <c r="I1085" s="15">
        <v>1140</v>
      </c>
    </row>
    <row r="1086" spans="1:9" ht="60" x14ac:dyDescent="0.2">
      <c r="A1086" s="14" t="s">
        <v>11</v>
      </c>
      <c r="B1086" s="14" t="s">
        <v>1819</v>
      </c>
      <c r="C1086" s="15" t="s">
        <v>1867</v>
      </c>
      <c r="D1086" s="14" t="s">
        <v>737</v>
      </c>
      <c r="E1086" s="15" t="s">
        <v>89</v>
      </c>
      <c r="F1086" s="17" t="str">
        <f>HYPERLINK("http://www.efsa.europa.eu/en/scdocs/doc/1796.pdf","2010;8(10):1796")</f>
        <v>2010;8(10):1796</v>
      </c>
      <c r="G1086" s="15" t="s">
        <v>651</v>
      </c>
      <c r="H1086" s="15" t="s">
        <v>739</v>
      </c>
      <c r="I1086" s="15">
        <v>4689</v>
      </c>
    </row>
    <row r="1087" spans="1:9" ht="105" x14ac:dyDescent="0.2">
      <c r="A1087" s="14" t="s">
        <v>11</v>
      </c>
      <c r="B1087" s="14" t="s">
        <v>1532</v>
      </c>
      <c r="C1087" s="15" t="s">
        <v>1868</v>
      </c>
      <c r="D1087" s="14" t="s">
        <v>737</v>
      </c>
      <c r="E1087" s="15" t="s">
        <v>1540</v>
      </c>
      <c r="F1087" s="17" t="str">
        <f>HYPERLINK("http://www.efsa.europa.eu/en/scdocs/doc/1729.pdf","2010;8(10):1729")</f>
        <v>2010;8(10):1729</v>
      </c>
      <c r="G1087" s="15" t="s">
        <v>651</v>
      </c>
      <c r="H1087" s="15" t="s">
        <v>739</v>
      </c>
      <c r="I1087" s="15">
        <v>436</v>
      </c>
    </row>
    <row r="1088" spans="1:9" ht="90" x14ac:dyDescent="0.2">
      <c r="A1088" s="14" t="s">
        <v>11</v>
      </c>
      <c r="B1088" s="14" t="s">
        <v>1869</v>
      </c>
      <c r="C1088" s="15" t="s">
        <v>1870</v>
      </c>
      <c r="D1088" s="14" t="s">
        <v>766</v>
      </c>
      <c r="E1088" s="15" t="s">
        <v>767</v>
      </c>
      <c r="F1088" s="17" t="str">
        <f>HYPERLINK("http://www.efsa.europa.eu/en/efsajournal/doc/1247.pdf","2009;7(9):1247")</f>
        <v>2009;7(9):1247</v>
      </c>
      <c r="G1088" s="15" t="s">
        <v>651</v>
      </c>
      <c r="H1088" s="15" t="s">
        <v>739</v>
      </c>
      <c r="I1088" s="15">
        <v>927</v>
      </c>
    </row>
    <row r="1089" spans="1:9" ht="105" x14ac:dyDescent="0.2">
      <c r="A1089" s="14" t="s">
        <v>11</v>
      </c>
      <c r="B1089" s="14" t="s">
        <v>1871</v>
      </c>
      <c r="C1089" s="15" t="s">
        <v>1872</v>
      </c>
      <c r="D1089" s="14" t="s">
        <v>737</v>
      </c>
      <c r="E1089" s="15" t="s">
        <v>235</v>
      </c>
      <c r="F1089" s="17" t="str">
        <f>HYPERLINK("http://www.efsa.europa.eu/en/scdocs/doc/1465.pdf","2010;8(2):1465")</f>
        <v>2010;8(2):1465</v>
      </c>
      <c r="G1089" s="15" t="s">
        <v>651</v>
      </c>
      <c r="H1089" s="15" t="s">
        <v>739</v>
      </c>
      <c r="I1089" s="15">
        <v>816</v>
      </c>
    </row>
    <row r="1090" spans="1:9" ht="105" x14ac:dyDescent="0.2">
      <c r="A1090" s="14" t="s">
        <v>11</v>
      </c>
      <c r="B1090" s="14" t="s">
        <v>1871</v>
      </c>
      <c r="C1090" s="15" t="s">
        <v>1872</v>
      </c>
      <c r="D1090" s="14" t="s">
        <v>737</v>
      </c>
      <c r="E1090" s="15" t="s">
        <v>1873</v>
      </c>
      <c r="F1090" s="17" t="str">
        <f>HYPERLINK("http://www.efsa.europa.eu/en/scdocs/doc/1465.pdf","2010;8(2):1465")</f>
        <v>2010;8(2):1465</v>
      </c>
      <c r="G1090" s="15" t="s">
        <v>651</v>
      </c>
      <c r="H1090" s="15" t="s">
        <v>739</v>
      </c>
      <c r="I1090" s="15">
        <v>816</v>
      </c>
    </row>
    <row r="1091" spans="1:9" ht="75" x14ac:dyDescent="0.2">
      <c r="A1091" s="14" t="s">
        <v>11</v>
      </c>
      <c r="B1091" s="14" t="s">
        <v>53</v>
      </c>
      <c r="C1091" s="15" t="s">
        <v>1874</v>
      </c>
      <c r="D1091" s="14" t="s">
        <v>980</v>
      </c>
      <c r="E1091" s="15" t="s">
        <v>407</v>
      </c>
      <c r="F1091" s="17" t="str">
        <f>HYPERLINK("http://www.efsa.europa.eu/en/scdocs/doc/1210.pdf","2009;7(9):1210")</f>
        <v>2009;7(9):1210</v>
      </c>
      <c r="G1091" s="15" t="s">
        <v>651</v>
      </c>
      <c r="H1091" s="15" t="s">
        <v>739</v>
      </c>
      <c r="I1091" s="15">
        <v>1419</v>
      </c>
    </row>
    <row r="1092" spans="1:9" ht="60" x14ac:dyDescent="0.2">
      <c r="A1092" s="14" t="s">
        <v>11</v>
      </c>
      <c r="B1092" s="14" t="s">
        <v>1871</v>
      </c>
      <c r="C1092" s="15" t="s">
        <v>1875</v>
      </c>
      <c r="D1092" s="14" t="s">
        <v>737</v>
      </c>
      <c r="E1092" s="15" t="s">
        <v>865</v>
      </c>
      <c r="F1092" s="17" t="str">
        <f>HYPERLINK("http://www.efsa.europa.eu/en/scdocs/doc/1465.pdf","2010;8(2):1465")</f>
        <v>2010;8(2):1465</v>
      </c>
      <c r="G1092" s="15" t="s">
        <v>651</v>
      </c>
      <c r="H1092" s="15" t="s">
        <v>739</v>
      </c>
      <c r="I1092" s="15">
        <v>792</v>
      </c>
    </row>
    <row r="1093" spans="1:9" ht="90" x14ac:dyDescent="0.2">
      <c r="A1093" s="14" t="s">
        <v>11</v>
      </c>
      <c r="B1093" s="14" t="s">
        <v>1871</v>
      </c>
      <c r="C1093" s="15" t="s">
        <v>1876</v>
      </c>
      <c r="D1093" s="14" t="s">
        <v>745</v>
      </c>
      <c r="E1093" s="15" t="s">
        <v>1171</v>
      </c>
      <c r="F1093" s="17" t="str">
        <f>HYPERLINK("http://www.efsa.europa.eu/en/scdocs/doc/1799.pdf","2010;8(10):1799")</f>
        <v>2010;8(10):1799</v>
      </c>
      <c r="G1093" s="15" t="s">
        <v>651</v>
      </c>
      <c r="H1093" s="15" t="s">
        <v>739</v>
      </c>
      <c r="I1093" s="15">
        <v>791</v>
      </c>
    </row>
    <row r="1094" spans="1:9" ht="90" x14ac:dyDescent="0.2">
      <c r="A1094" s="14" t="s">
        <v>11</v>
      </c>
      <c r="B1094" s="14" t="s">
        <v>1247</v>
      </c>
      <c r="C1094" s="15" t="s">
        <v>1877</v>
      </c>
      <c r="D1094" s="14" t="s">
        <v>766</v>
      </c>
      <c r="E1094" s="15" t="s">
        <v>767</v>
      </c>
      <c r="F1094" s="17" t="str">
        <f>HYPERLINK("http://www.efsa.europa.eu/en/scdocs/doc/1735.pdf","2010;8(10):1735")</f>
        <v>2010;8(10):1735</v>
      </c>
      <c r="G1094" s="15" t="s">
        <v>651</v>
      </c>
      <c r="H1094" s="15" t="s">
        <v>739</v>
      </c>
      <c r="I1094" s="15">
        <v>749</v>
      </c>
    </row>
    <row r="1095" spans="1:9" ht="90" x14ac:dyDescent="0.2">
      <c r="A1095" s="14" t="s">
        <v>11</v>
      </c>
      <c r="B1095" s="14" t="s">
        <v>1247</v>
      </c>
      <c r="C1095" s="15" t="s">
        <v>1878</v>
      </c>
      <c r="D1095" s="14" t="s">
        <v>766</v>
      </c>
      <c r="E1095" s="15" t="s">
        <v>15</v>
      </c>
      <c r="F1095" s="17" t="str">
        <f>HYPERLINK("http://www.efsa.europa.eu/en/scdocs/doc/1255.pdf","2009;7(9):1255")</f>
        <v>2009;7(9):1255</v>
      </c>
      <c r="G1095" s="15" t="s">
        <v>651</v>
      </c>
      <c r="H1095" s="15" t="s">
        <v>739</v>
      </c>
      <c r="I1095" s="15">
        <v>747</v>
      </c>
    </row>
    <row r="1096" spans="1:9" ht="90" x14ac:dyDescent="0.2">
      <c r="A1096" s="14" t="s">
        <v>11</v>
      </c>
      <c r="B1096" s="14" t="s">
        <v>1247</v>
      </c>
      <c r="C1096" s="15" t="s">
        <v>1879</v>
      </c>
      <c r="D1096" s="14" t="s">
        <v>766</v>
      </c>
      <c r="E1096" s="15" t="s">
        <v>767</v>
      </c>
      <c r="F1096" s="17" t="str">
        <f>HYPERLINK("http://www.efsa.europa.eu/en/scdocs/doc/1735.pdf","2010;8(10):1735")</f>
        <v>2010;8(10):1735</v>
      </c>
      <c r="G1096" s="15" t="s">
        <v>651</v>
      </c>
      <c r="H1096" s="15" t="s">
        <v>739</v>
      </c>
      <c r="I1096" s="15">
        <v>748</v>
      </c>
    </row>
    <row r="1097" spans="1:9" ht="120" x14ac:dyDescent="0.2">
      <c r="A1097" s="14" t="s">
        <v>11</v>
      </c>
      <c r="B1097" s="14" t="s">
        <v>1837</v>
      </c>
      <c r="C1097" s="15" t="s">
        <v>1880</v>
      </c>
      <c r="D1097" s="14" t="s">
        <v>737</v>
      </c>
      <c r="E1097" s="15" t="s">
        <v>1832</v>
      </c>
      <c r="F1097" s="17" t="str">
        <f>HYPERLINK("http://www.efsa.europa.eu/en/efsajournal/doc/2066.pdf","2011;9(4):2066")</f>
        <v>2011;9(4):2066</v>
      </c>
      <c r="G1097" s="15" t="s">
        <v>651</v>
      </c>
      <c r="H1097" s="15" t="s">
        <v>739</v>
      </c>
      <c r="I1097" s="15">
        <v>1626</v>
      </c>
    </row>
    <row r="1098" spans="1:9" ht="90" x14ac:dyDescent="0.2">
      <c r="A1098" s="14" t="s">
        <v>11</v>
      </c>
      <c r="B1098" s="14" t="s">
        <v>1837</v>
      </c>
      <c r="C1098" s="15" t="s">
        <v>1881</v>
      </c>
      <c r="D1098" s="14" t="s">
        <v>745</v>
      </c>
      <c r="E1098" s="15" t="s">
        <v>1171</v>
      </c>
      <c r="F1098" s="17" t="str">
        <f>HYPERLINK("http://www.efsa.europa.eu/en/scdocs/doc/1799.pdf","2010;8(10):1799")</f>
        <v>2010;8(10):1799</v>
      </c>
      <c r="G1098" s="15" t="s">
        <v>651</v>
      </c>
      <c r="H1098" s="15" t="s">
        <v>739</v>
      </c>
      <c r="I1098" s="15">
        <v>1624</v>
      </c>
    </row>
    <row r="1099" spans="1:9" ht="90" x14ac:dyDescent="0.2">
      <c r="A1099" s="14" t="s">
        <v>11</v>
      </c>
      <c r="B1099" s="14" t="s">
        <v>1837</v>
      </c>
      <c r="C1099" s="15" t="s">
        <v>1882</v>
      </c>
      <c r="D1099" s="14" t="s">
        <v>745</v>
      </c>
      <c r="E1099" s="15" t="s">
        <v>752</v>
      </c>
      <c r="F1099" s="17" t="str">
        <f>HYPERLINK("http://www.efsa.europa.eu/en/efsajournal/doc/2228.pdf","2011;9(6):2228")</f>
        <v>2011;9(6):2228</v>
      </c>
      <c r="G1099" s="15" t="s">
        <v>651</v>
      </c>
      <c r="H1099" s="15" t="s">
        <v>739</v>
      </c>
      <c r="I1099" s="15">
        <v>1625</v>
      </c>
    </row>
    <row r="1100" spans="1:9" ht="90" x14ac:dyDescent="0.2">
      <c r="A1100" s="14" t="s">
        <v>11</v>
      </c>
      <c r="B1100" s="14" t="s">
        <v>1334</v>
      </c>
      <c r="C1100" s="15" t="s">
        <v>1883</v>
      </c>
      <c r="D1100" s="14" t="s">
        <v>766</v>
      </c>
      <c r="E1100" s="15" t="s">
        <v>767</v>
      </c>
      <c r="F1100" s="17" t="str">
        <f>HYPERLINK("http://www.efsa.europa.eu/en/scdocs/doc/1735.pdf","2010;8(10):1735")</f>
        <v>2010;8(10):1735</v>
      </c>
      <c r="G1100" s="15" t="s">
        <v>651</v>
      </c>
      <c r="H1100" s="15" t="s">
        <v>739</v>
      </c>
      <c r="I1100" s="15">
        <v>1416</v>
      </c>
    </row>
    <row r="1101" spans="1:9" ht="90" x14ac:dyDescent="0.2">
      <c r="A1101" s="14" t="s">
        <v>11</v>
      </c>
      <c r="B1101" s="14" t="s">
        <v>1205</v>
      </c>
      <c r="C1101" s="15" t="s">
        <v>1884</v>
      </c>
      <c r="D1101" s="14" t="s">
        <v>766</v>
      </c>
      <c r="E1101" s="15" t="s">
        <v>767</v>
      </c>
      <c r="F1101" s="17" t="str">
        <f>HYPERLINK("http://www.efsa.europa.eu/en/efsajournal/doc/2245.pdf","2011;9(6):2245")</f>
        <v>2011;9(6):2245</v>
      </c>
      <c r="G1101" s="15" t="s">
        <v>651</v>
      </c>
      <c r="H1101" s="15" t="s">
        <v>739</v>
      </c>
      <c r="I1101" s="15">
        <v>1212</v>
      </c>
    </row>
    <row r="1102" spans="1:9" ht="90" x14ac:dyDescent="0.2">
      <c r="A1102" s="14" t="s">
        <v>11</v>
      </c>
      <c r="B1102" s="14" t="s">
        <v>1319</v>
      </c>
      <c r="C1102" s="15" t="s">
        <v>1885</v>
      </c>
      <c r="D1102" s="14" t="s">
        <v>766</v>
      </c>
      <c r="E1102" s="15" t="s">
        <v>767</v>
      </c>
      <c r="F1102" s="17" t="str">
        <f>HYPERLINK("http://www.efsa.europa.eu/en/efsajournal/doc/2245.pdf","2011;9(6):2245")</f>
        <v>2011;9(6):2245</v>
      </c>
      <c r="G1102" s="15" t="s">
        <v>651</v>
      </c>
      <c r="H1102" s="15" t="s">
        <v>739</v>
      </c>
      <c r="I1102" s="15">
        <v>1428</v>
      </c>
    </row>
    <row r="1103" spans="1:9" ht="75" x14ac:dyDescent="0.2">
      <c r="A1103" s="14" t="s">
        <v>11</v>
      </c>
      <c r="B1103" s="14" t="s">
        <v>1835</v>
      </c>
      <c r="C1103" s="15" t="s">
        <v>1886</v>
      </c>
      <c r="D1103" s="14" t="s">
        <v>749</v>
      </c>
      <c r="E1103" s="15" t="s">
        <v>1887</v>
      </c>
      <c r="F1103" s="17" t="str">
        <f>HYPERLINK("http://www.efsa.europa.eu/en/efsajournal/doc/2228.pdf","2011;9(6):2228")</f>
        <v>2011;9(6):2228</v>
      </c>
      <c r="G1103" s="15" t="s">
        <v>651</v>
      </c>
      <c r="H1103" s="15" t="s">
        <v>739</v>
      </c>
      <c r="I1103" s="15">
        <v>4662</v>
      </c>
    </row>
    <row r="1104" spans="1:9" ht="75" x14ac:dyDescent="0.2">
      <c r="A1104" s="14" t="s">
        <v>11</v>
      </c>
      <c r="B1104" s="14" t="s">
        <v>1888</v>
      </c>
      <c r="C1104" s="15" t="s">
        <v>1886</v>
      </c>
      <c r="D1104" s="14" t="s">
        <v>749</v>
      </c>
      <c r="E1104" s="15" t="s">
        <v>1887</v>
      </c>
      <c r="F1104" s="17" t="str">
        <f>HYPERLINK("http://www.efsa.europa.eu/en/efsajournal/doc/2228.pdf","2011;9(6):2228")</f>
        <v>2011;9(6):2228</v>
      </c>
      <c r="G1104" s="15" t="s">
        <v>651</v>
      </c>
      <c r="H1104" s="15" t="s">
        <v>739</v>
      </c>
      <c r="I1104" s="15">
        <v>4691</v>
      </c>
    </row>
    <row r="1105" spans="1:9" ht="75" x14ac:dyDescent="0.2">
      <c r="A1105" s="14" t="s">
        <v>11</v>
      </c>
      <c r="B1105" s="14" t="s">
        <v>1692</v>
      </c>
      <c r="C1105" s="15" t="s">
        <v>1889</v>
      </c>
      <c r="D1105" s="14" t="s">
        <v>749</v>
      </c>
      <c r="E1105" s="15" t="s">
        <v>750</v>
      </c>
      <c r="F1105" s="17" t="str">
        <f>HYPERLINK("http://www.efsa.europa.eu/en/efsajournal/doc/1742.pdf","2010;8(10):1742")</f>
        <v>2010;8(10):1742</v>
      </c>
      <c r="G1105" s="15" t="s">
        <v>651</v>
      </c>
      <c r="H1105" s="15" t="s">
        <v>739</v>
      </c>
      <c r="I1105" s="15">
        <v>2528</v>
      </c>
    </row>
    <row r="1106" spans="1:9" ht="60" x14ac:dyDescent="0.2">
      <c r="A1106" s="14" t="s">
        <v>11</v>
      </c>
      <c r="B1106" s="14" t="s">
        <v>584</v>
      </c>
      <c r="C1106" s="15" t="s">
        <v>1890</v>
      </c>
      <c r="D1106" s="14" t="s">
        <v>737</v>
      </c>
      <c r="E1106" s="15" t="s">
        <v>957</v>
      </c>
      <c r="F1106" s="17" t="str">
        <f>HYPERLINK("http://www.efsa.europa.eu/en/scdocs/doc/1816.pdf","2010;8(10):1816")</f>
        <v>2010;8(10):1816</v>
      </c>
      <c r="G1106" s="15" t="s">
        <v>651</v>
      </c>
      <c r="H1106" s="15" t="s">
        <v>739</v>
      </c>
      <c r="I1106" s="15">
        <v>182</v>
      </c>
    </row>
    <row r="1107" spans="1:9" ht="120" x14ac:dyDescent="0.2">
      <c r="A1107" s="14" t="s">
        <v>11</v>
      </c>
      <c r="B1107" s="14" t="s">
        <v>1891</v>
      </c>
      <c r="C1107" s="15" t="s">
        <v>1892</v>
      </c>
      <c r="D1107" s="14" t="s">
        <v>766</v>
      </c>
      <c r="E1107" s="15" t="s">
        <v>767</v>
      </c>
      <c r="F1107" s="17" t="str">
        <f>HYPERLINK("http://www.efsa.europa.eu/en/efsajournal/doc/2082.pdf","2011;9(4):2082")</f>
        <v>2011;9(4):2082</v>
      </c>
      <c r="G1107" s="15" t="s">
        <v>651</v>
      </c>
      <c r="H1107" s="15" t="s">
        <v>739</v>
      </c>
      <c r="I1107" s="15">
        <v>1122</v>
      </c>
    </row>
    <row r="1108" spans="1:9" ht="90" x14ac:dyDescent="0.2">
      <c r="A1108" s="14" t="s">
        <v>11</v>
      </c>
      <c r="B1108" s="14" t="s">
        <v>1893</v>
      </c>
      <c r="C1108" s="15" t="s">
        <v>1894</v>
      </c>
      <c r="D1108" s="14" t="s">
        <v>766</v>
      </c>
      <c r="E1108" s="15" t="s">
        <v>767</v>
      </c>
      <c r="F1108" s="17" t="str">
        <f>HYPERLINK("http://www.efsa.europa.eu/en/scdocs/doc/1491.pdf","2010;8(2):1491")</f>
        <v>2010;8(2):1491</v>
      </c>
      <c r="G1108" s="15" t="s">
        <v>651</v>
      </c>
      <c r="H1108" s="15" t="s">
        <v>739</v>
      </c>
      <c r="I1108" s="15">
        <v>475</v>
      </c>
    </row>
    <row r="1109" spans="1:9" ht="105" x14ac:dyDescent="0.2">
      <c r="A1109" s="14" t="s">
        <v>11</v>
      </c>
      <c r="B1109" s="14" t="s">
        <v>1895</v>
      </c>
      <c r="C1109" s="15" t="s">
        <v>1896</v>
      </c>
      <c r="D1109" s="14" t="s">
        <v>737</v>
      </c>
      <c r="E1109" s="15" t="s">
        <v>801</v>
      </c>
      <c r="F1109" s="17" t="str">
        <f>HYPERLINK("http://www.efsa.europa.eu/en/efsajournal/doc/1489.pdf","2010;8(2):1489")</f>
        <v>2010;8(2):1489</v>
      </c>
      <c r="G1109" s="15" t="s">
        <v>651</v>
      </c>
      <c r="H1109" s="15" t="s">
        <v>739</v>
      </c>
      <c r="I1109" s="15">
        <v>1957</v>
      </c>
    </row>
    <row r="1110" spans="1:9" ht="75" x14ac:dyDescent="0.2">
      <c r="A1110" s="14" t="s">
        <v>11</v>
      </c>
      <c r="B1110" s="14" t="s">
        <v>1897</v>
      </c>
      <c r="C1110" s="15" t="s">
        <v>1898</v>
      </c>
      <c r="D1110" s="14" t="s">
        <v>737</v>
      </c>
      <c r="E1110" s="15" t="s">
        <v>162</v>
      </c>
      <c r="F1110" s="17" t="str">
        <f>HYPERLINK("http://www.efsa.europa.eu/en/scdocs/doc/1752.pdf","2010;8(10):1752")</f>
        <v>2010;8(10):1752</v>
      </c>
      <c r="G1110" s="15" t="s">
        <v>651</v>
      </c>
      <c r="H1110" s="15" t="s">
        <v>739</v>
      </c>
      <c r="I1110" s="15">
        <v>1914</v>
      </c>
    </row>
    <row r="1111" spans="1:9" ht="60" x14ac:dyDescent="0.2">
      <c r="A1111" s="14" t="s">
        <v>11</v>
      </c>
      <c r="B1111" s="14" t="s">
        <v>1899</v>
      </c>
      <c r="C1111" s="15" t="s">
        <v>1900</v>
      </c>
      <c r="D1111" s="14" t="s">
        <v>737</v>
      </c>
      <c r="E1111" s="15" t="s">
        <v>1864</v>
      </c>
      <c r="F1111" s="17" t="str">
        <f>HYPERLINK("http://www.efsa.europa.eu/en/efsajournal/doc/2303.pdf","2011;9(7):2303")</f>
        <v>2011;9(7):2303</v>
      </c>
      <c r="G1111" s="15" t="s">
        <v>651</v>
      </c>
      <c r="H1111" s="15" t="s">
        <v>739</v>
      </c>
      <c r="I1111" s="15">
        <v>1535</v>
      </c>
    </row>
    <row r="1112" spans="1:9" ht="105" x14ac:dyDescent="0.2">
      <c r="A1112" s="14" t="s">
        <v>11</v>
      </c>
      <c r="B1112" s="14" t="s">
        <v>1411</v>
      </c>
      <c r="C1112" s="15" t="s">
        <v>1901</v>
      </c>
      <c r="D1112" s="14" t="s">
        <v>737</v>
      </c>
      <c r="E1112" s="15" t="s">
        <v>394</v>
      </c>
      <c r="F1112" s="17" t="str">
        <f t="shared" ref="F1112:F1117" si="21">HYPERLINK("http://www.efsa.europa.eu/en/efsajournal/doc/2247.pdf","2011;9(6):2247")</f>
        <v>2011;9(6):2247</v>
      </c>
      <c r="G1112" s="15" t="s">
        <v>651</v>
      </c>
      <c r="H1112" s="15" t="s">
        <v>739</v>
      </c>
      <c r="I1112" s="15">
        <v>1536</v>
      </c>
    </row>
    <row r="1113" spans="1:9" ht="60" x14ac:dyDescent="0.2">
      <c r="A1113" s="14" t="s">
        <v>11</v>
      </c>
      <c r="B1113" s="14" t="s">
        <v>1411</v>
      </c>
      <c r="C1113" s="15" t="s">
        <v>1902</v>
      </c>
      <c r="D1113" s="14" t="s">
        <v>737</v>
      </c>
      <c r="E1113" s="15" t="s">
        <v>1903</v>
      </c>
      <c r="F1113" s="17" t="str">
        <f t="shared" si="21"/>
        <v>2011;9(6):2247</v>
      </c>
      <c r="G1113" s="15" t="s">
        <v>651</v>
      </c>
      <c r="H1113" s="15" t="s">
        <v>739</v>
      </c>
      <c r="I1113" s="15">
        <v>1537</v>
      </c>
    </row>
    <row r="1114" spans="1:9" ht="105" x14ac:dyDescent="0.2">
      <c r="A1114" s="14" t="s">
        <v>11</v>
      </c>
      <c r="B1114" s="14" t="s">
        <v>1411</v>
      </c>
      <c r="C1114" s="15" t="s">
        <v>1904</v>
      </c>
      <c r="D1114" s="14" t="s">
        <v>737</v>
      </c>
      <c r="E1114" s="15" t="s">
        <v>1903</v>
      </c>
      <c r="F1114" s="17" t="str">
        <f t="shared" si="21"/>
        <v>2011;9(6):2247</v>
      </c>
      <c r="G1114" s="15" t="s">
        <v>651</v>
      </c>
      <c r="H1114" s="15" t="s">
        <v>739</v>
      </c>
      <c r="I1114" s="15">
        <v>1538</v>
      </c>
    </row>
    <row r="1115" spans="1:9" ht="105" x14ac:dyDescent="0.2">
      <c r="A1115" s="14" t="s">
        <v>11</v>
      </c>
      <c r="B1115" s="14" t="s">
        <v>1411</v>
      </c>
      <c r="C1115" s="15" t="s">
        <v>1904</v>
      </c>
      <c r="D1115" s="14" t="s">
        <v>737</v>
      </c>
      <c r="E1115" s="15" t="s">
        <v>1347</v>
      </c>
      <c r="F1115" s="17" t="str">
        <f t="shared" si="21"/>
        <v>2011;9(6):2247</v>
      </c>
      <c r="G1115" s="15" t="s">
        <v>651</v>
      </c>
      <c r="H1115" s="15" t="s">
        <v>739</v>
      </c>
      <c r="I1115" s="15">
        <v>1538</v>
      </c>
    </row>
    <row r="1116" spans="1:9" ht="90" x14ac:dyDescent="0.2">
      <c r="A1116" s="14" t="s">
        <v>11</v>
      </c>
      <c r="B1116" s="14" t="s">
        <v>1905</v>
      </c>
      <c r="C1116" s="15" t="s">
        <v>1906</v>
      </c>
      <c r="D1116" s="14" t="s">
        <v>737</v>
      </c>
      <c r="E1116" s="15" t="s">
        <v>1907</v>
      </c>
      <c r="F1116" s="17" t="str">
        <f t="shared" si="21"/>
        <v>2011;9(6):2247</v>
      </c>
      <c r="G1116" s="15" t="s">
        <v>651</v>
      </c>
      <c r="H1116" s="15" t="s">
        <v>739</v>
      </c>
      <c r="I1116" s="15">
        <v>1543</v>
      </c>
    </row>
    <row r="1117" spans="1:9" ht="90" x14ac:dyDescent="0.2">
      <c r="A1117" s="14" t="s">
        <v>11</v>
      </c>
      <c r="B1117" s="14" t="s">
        <v>1905</v>
      </c>
      <c r="C1117" s="15" t="s">
        <v>1908</v>
      </c>
      <c r="D1117" s="14" t="s">
        <v>737</v>
      </c>
      <c r="E1117" s="15" t="s">
        <v>394</v>
      </c>
      <c r="F1117" s="17" t="str">
        <f t="shared" si="21"/>
        <v>2011;9(6):2247</v>
      </c>
      <c r="G1117" s="15" t="s">
        <v>651</v>
      </c>
      <c r="H1117" s="15" t="s">
        <v>739</v>
      </c>
      <c r="I1117" s="15">
        <v>1540</v>
      </c>
    </row>
    <row r="1118" spans="1:9" ht="90" x14ac:dyDescent="0.2">
      <c r="A1118" s="14" t="s">
        <v>11</v>
      </c>
      <c r="B1118" s="14" t="s">
        <v>1909</v>
      </c>
      <c r="C1118" s="15" t="s">
        <v>1910</v>
      </c>
      <c r="D1118" s="14" t="s">
        <v>766</v>
      </c>
      <c r="E1118" s="15" t="s">
        <v>767</v>
      </c>
      <c r="F1118" s="17" t="str">
        <f>HYPERLINK("http://www.efsa.europa.eu/en/efsajournal/doc/2032.pdf","2011;9(4):2032")</f>
        <v>2011;9(4):2032</v>
      </c>
      <c r="G1118" s="15" t="s">
        <v>651</v>
      </c>
      <c r="H1118" s="15" t="s">
        <v>739</v>
      </c>
      <c r="I1118" s="15">
        <v>1129</v>
      </c>
    </row>
    <row r="1119" spans="1:9" ht="90" x14ac:dyDescent="0.2">
      <c r="A1119" s="14" t="s">
        <v>11</v>
      </c>
      <c r="B1119" s="14" t="s">
        <v>1909</v>
      </c>
      <c r="C1119" s="15" t="s">
        <v>1911</v>
      </c>
      <c r="D1119" s="14" t="s">
        <v>766</v>
      </c>
      <c r="E1119" s="15" t="s">
        <v>767</v>
      </c>
      <c r="F1119" s="17" t="str">
        <f>HYPERLINK("http://www.efsa.europa.eu/en/efsajournal/doc/2032.pdf","2011;9(4):2032")</f>
        <v>2011;9(4):2032</v>
      </c>
      <c r="G1119" s="15" t="s">
        <v>651</v>
      </c>
      <c r="H1119" s="15" t="s">
        <v>739</v>
      </c>
      <c r="I1119" s="15">
        <v>1130</v>
      </c>
    </row>
    <row r="1120" spans="1:9" ht="120" x14ac:dyDescent="0.2">
      <c r="A1120" s="14" t="s">
        <v>11</v>
      </c>
      <c r="B1120" s="14" t="s">
        <v>1871</v>
      </c>
      <c r="C1120" s="15" t="s">
        <v>1912</v>
      </c>
      <c r="D1120" s="14" t="s">
        <v>737</v>
      </c>
      <c r="E1120" s="15" t="s">
        <v>1913</v>
      </c>
      <c r="F1120" s="17" t="str">
        <f>HYPERLINK("http://www.efsa.europa.eu/en/scdocs/doc/1465.pdf","2010;8(2):1465")</f>
        <v>2010;8(2):1465</v>
      </c>
      <c r="G1120" s="15" t="s">
        <v>651</v>
      </c>
      <c r="H1120" s="15" t="s">
        <v>739</v>
      </c>
      <c r="I1120" s="15">
        <v>789</v>
      </c>
    </row>
    <row r="1121" spans="1:9" ht="75" x14ac:dyDescent="0.2">
      <c r="A1121" s="14" t="s">
        <v>11</v>
      </c>
      <c r="B1121" s="14" t="s">
        <v>1871</v>
      </c>
      <c r="C1121" s="15" t="s">
        <v>1914</v>
      </c>
      <c r="D1121" s="14" t="s">
        <v>737</v>
      </c>
      <c r="E1121" s="15" t="s">
        <v>1915</v>
      </c>
      <c r="F1121" s="17" t="str">
        <f>HYPERLINK("http://www.efsa.europa.eu/en/scdocs/doc/1465.pdf","2010;8(2):1465")</f>
        <v>2010;8(2):1465</v>
      </c>
      <c r="G1121" s="15" t="s">
        <v>651</v>
      </c>
      <c r="H1121" s="15" t="s">
        <v>739</v>
      </c>
      <c r="I1121" s="15">
        <v>790</v>
      </c>
    </row>
    <row r="1122" spans="1:9" ht="75" x14ac:dyDescent="0.2">
      <c r="A1122" s="14" t="s">
        <v>11</v>
      </c>
      <c r="B1122" s="14" t="s">
        <v>1871</v>
      </c>
      <c r="C1122" s="15" t="s">
        <v>1914</v>
      </c>
      <c r="D1122" s="14" t="s">
        <v>737</v>
      </c>
      <c r="E1122" s="15" t="s">
        <v>1159</v>
      </c>
      <c r="F1122" s="17" t="str">
        <f>HYPERLINK("http://www.efsa.europa.eu/en/scdocs/doc/1465.pdf","2010;8(2):1465")</f>
        <v>2010;8(2):1465</v>
      </c>
      <c r="G1122" s="15" t="s">
        <v>651</v>
      </c>
      <c r="H1122" s="15" t="s">
        <v>739</v>
      </c>
      <c r="I1122" s="15">
        <v>790</v>
      </c>
    </row>
    <row r="1123" spans="1:9" ht="90" x14ac:dyDescent="0.2">
      <c r="A1123" s="14" t="s">
        <v>11</v>
      </c>
      <c r="B1123" s="14" t="s">
        <v>1916</v>
      </c>
      <c r="C1123" s="15" t="s">
        <v>1917</v>
      </c>
      <c r="D1123" s="14" t="s">
        <v>745</v>
      </c>
      <c r="E1123" s="15" t="s">
        <v>1918</v>
      </c>
      <c r="F1123" s="17" t="str">
        <f>HYPERLINK("http://www.efsa.europa.eu/en/efsajournal/doc/1738.pdf","2010;8(10):1738")</f>
        <v>2010;8(10):1738</v>
      </c>
      <c r="G1123" s="15" t="s">
        <v>651</v>
      </c>
      <c r="H1123" s="15" t="s">
        <v>739</v>
      </c>
      <c r="I1123" s="15">
        <v>1313</v>
      </c>
    </row>
    <row r="1124" spans="1:9" ht="90" x14ac:dyDescent="0.2">
      <c r="A1124" s="14" t="s">
        <v>11</v>
      </c>
      <c r="B1124" s="14" t="s">
        <v>1919</v>
      </c>
      <c r="C1124" s="15" t="s">
        <v>1920</v>
      </c>
      <c r="D1124" s="14" t="s">
        <v>737</v>
      </c>
      <c r="E1124" s="15" t="s">
        <v>89</v>
      </c>
      <c r="F1124" s="17" t="str">
        <f>HYPERLINK("http://www.efsa.europa.eu/en/scdocs/doc/1796.pdf","2010;8(10):1796")</f>
        <v>2010;8(10):1796</v>
      </c>
      <c r="G1124" s="15" t="s">
        <v>651</v>
      </c>
      <c r="H1124" s="15" t="s">
        <v>739</v>
      </c>
      <c r="I1124" s="15">
        <v>1317</v>
      </c>
    </row>
    <row r="1125" spans="1:9" ht="90" x14ac:dyDescent="0.2">
      <c r="A1125" s="14" t="s">
        <v>11</v>
      </c>
      <c r="B1125" s="14" t="s">
        <v>1921</v>
      </c>
      <c r="C1125" s="15" t="s">
        <v>1922</v>
      </c>
      <c r="D1125" s="14" t="s">
        <v>749</v>
      </c>
      <c r="E1125" s="15" t="s">
        <v>1923</v>
      </c>
      <c r="F1125" s="17" t="str">
        <f>HYPERLINK("http://www.efsa.europa.eu/en/efsajournal/doc/2061.pdf","2011;9(4):2061")</f>
        <v>2011;9(4):2061</v>
      </c>
      <c r="G1125" s="15" t="s">
        <v>651</v>
      </c>
      <c r="H1125" s="15" t="s">
        <v>739</v>
      </c>
      <c r="I1125" s="15">
        <v>546</v>
      </c>
    </row>
    <row r="1126" spans="1:9" ht="255" x14ac:dyDescent="0.2">
      <c r="A1126" s="14" t="s">
        <v>11</v>
      </c>
      <c r="B1126" s="14" t="s">
        <v>1924</v>
      </c>
      <c r="C1126" s="15" t="s">
        <v>1925</v>
      </c>
      <c r="D1126" s="14" t="s">
        <v>737</v>
      </c>
      <c r="E1126" s="15" t="s">
        <v>1926</v>
      </c>
      <c r="F1126" s="17" t="str">
        <f>HYPERLINK("http://www.efsa.europa.eu/en/efsajournal/doc/2068.pdf","2011;9(4):2068")</f>
        <v>2011;9(4):2068</v>
      </c>
      <c r="G1126" s="15" t="s">
        <v>651</v>
      </c>
      <c r="H1126" s="15" t="s">
        <v>739</v>
      </c>
      <c r="I1126" s="15">
        <v>1408</v>
      </c>
    </row>
    <row r="1127" spans="1:9" ht="255" x14ac:dyDescent="0.2">
      <c r="A1127" s="14" t="s">
        <v>11</v>
      </c>
      <c r="B1127" s="14" t="s">
        <v>1924</v>
      </c>
      <c r="C1127" s="15" t="s">
        <v>1925</v>
      </c>
      <c r="D1127" s="14" t="s">
        <v>737</v>
      </c>
      <c r="E1127" s="15" t="s">
        <v>89</v>
      </c>
      <c r="F1127" s="17" t="str">
        <f>HYPERLINK("http://www.efsa.europa.eu/en/efsajournal/doc/2068.pdf","2011;9(4):2068")</f>
        <v>2011;9(4):2068</v>
      </c>
      <c r="G1127" s="15" t="s">
        <v>651</v>
      </c>
      <c r="H1127" s="15" t="s">
        <v>739</v>
      </c>
      <c r="I1127" s="15">
        <v>1408</v>
      </c>
    </row>
    <row r="1128" spans="1:9" ht="75" x14ac:dyDescent="0.2">
      <c r="A1128" s="14" t="s">
        <v>11</v>
      </c>
      <c r="B1128" s="14" t="s">
        <v>1144</v>
      </c>
      <c r="C1128" s="15" t="s">
        <v>1927</v>
      </c>
      <c r="D1128" s="14" t="s">
        <v>749</v>
      </c>
      <c r="E1128" s="15" t="s">
        <v>1928</v>
      </c>
      <c r="F1128" s="17" t="str">
        <f>HYPERLINK("http://www.efsa.europa.eu/en/efsajournal/doc/2061.pdf","2011;9(4):2061")</f>
        <v>2011;9(4):2061</v>
      </c>
      <c r="G1128" s="15" t="s">
        <v>651</v>
      </c>
      <c r="H1128" s="15" t="s">
        <v>739</v>
      </c>
      <c r="I1128" s="15">
        <v>764</v>
      </c>
    </row>
    <row r="1129" spans="1:9" ht="360" x14ac:dyDescent="0.2">
      <c r="A1129" s="14" t="s">
        <v>11</v>
      </c>
      <c r="B1129" s="14" t="s">
        <v>1254</v>
      </c>
      <c r="C1129" s="15" t="s">
        <v>1929</v>
      </c>
      <c r="D1129" s="14" t="s">
        <v>766</v>
      </c>
      <c r="E1129" s="15" t="s">
        <v>767</v>
      </c>
      <c r="F1129" s="17" t="str">
        <f>HYPERLINK("http://www.efsa.europa.eu/en/efsajournal/doc/2244.pdf","2011;9(6):2244")</f>
        <v>2011;9(6):2244</v>
      </c>
      <c r="G1129" s="15" t="s">
        <v>651</v>
      </c>
      <c r="H1129" s="15" t="s">
        <v>739</v>
      </c>
      <c r="I1129" s="15">
        <v>1279</v>
      </c>
    </row>
    <row r="1130" spans="1:9" ht="90" x14ac:dyDescent="0.2">
      <c r="A1130" s="14" t="s">
        <v>11</v>
      </c>
      <c r="B1130" s="14" t="s">
        <v>1930</v>
      </c>
      <c r="C1130" s="15" t="s">
        <v>1931</v>
      </c>
      <c r="D1130" s="14" t="s">
        <v>766</v>
      </c>
      <c r="E1130" s="15" t="s">
        <v>767</v>
      </c>
      <c r="F1130" s="17" t="str">
        <f>HYPERLINK("http://www.efsa.europa.eu/en/efsajournal/doc/1470.pdf","2010;8(2):1470")</f>
        <v>2010;8(2):1470</v>
      </c>
      <c r="G1130" s="15" t="s">
        <v>651</v>
      </c>
      <c r="H1130" s="15" t="s">
        <v>739</v>
      </c>
      <c r="I1130" s="15">
        <v>3002</v>
      </c>
    </row>
    <row r="1131" spans="1:9" ht="90" x14ac:dyDescent="0.2">
      <c r="A1131" s="14" t="s">
        <v>11</v>
      </c>
      <c r="B1131" s="14" t="s">
        <v>1507</v>
      </c>
      <c r="C1131" s="15" t="s">
        <v>1931</v>
      </c>
      <c r="D1131" s="14" t="s">
        <v>766</v>
      </c>
      <c r="E1131" s="15" t="s">
        <v>767</v>
      </c>
      <c r="F1131" s="17" t="str">
        <f>HYPERLINK("http://www.efsa.europa.eu/en/efsajournal/doc/1470.pdf","2010;8(2):1470")</f>
        <v>2010;8(2):1470</v>
      </c>
      <c r="G1131" s="15" t="s">
        <v>651</v>
      </c>
      <c r="H1131" s="15" t="s">
        <v>739</v>
      </c>
      <c r="I1131" s="15">
        <v>2987</v>
      </c>
    </row>
    <row r="1132" spans="1:9" ht="90" x14ac:dyDescent="0.2">
      <c r="A1132" s="14" t="s">
        <v>11</v>
      </c>
      <c r="B1132" s="14" t="s">
        <v>1523</v>
      </c>
      <c r="C1132" s="15" t="s">
        <v>1931</v>
      </c>
      <c r="D1132" s="14" t="s">
        <v>766</v>
      </c>
      <c r="E1132" s="15" t="s">
        <v>767</v>
      </c>
      <c r="F1132" s="17" t="str">
        <f>HYPERLINK("http://www.efsa.europa.eu/en/efsajournal/doc/1470.pdf","2010;8(2):1470")</f>
        <v>2010;8(2):1470</v>
      </c>
      <c r="G1132" s="15" t="s">
        <v>651</v>
      </c>
      <c r="H1132" s="15" t="s">
        <v>739</v>
      </c>
      <c r="I1132" s="15">
        <v>2977</v>
      </c>
    </row>
    <row r="1133" spans="1:9" ht="90" x14ac:dyDescent="0.2">
      <c r="A1133" s="14" t="s">
        <v>11</v>
      </c>
      <c r="B1133" s="14" t="s">
        <v>1932</v>
      </c>
      <c r="C1133" s="15" t="s">
        <v>1933</v>
      </c>
      <c r="D1133" s="14" t="s">
        <v>766</v>
      </c>
      <c r="E1133" s="15" t="s">
        <v>767</v>
      </c>
      <c r="F1133" s="17" t="str">
        <f>HYPERLINK("http://www.efsa.europa.eu/en/efsajournal/doc/1470.pdf","2010;8(2):1470")</f>
        <v>2010;8(2):1470</v>
      </c>
      <c r="G1133" s="15" t="s">
        <v>651</v>
      </c>
      <c r="H1133" s="15" t="s">
        <v>739</v>
      </c>
      <c r="I1133" s="15">
        <v>2996</v>
      </c>
    </row>
    <row r="1134" spans="1:9" ht="90" x14ac:dyDescent="0.2">
      <c r="A1134" s="14" t="s">
        <v>11</v>
      </c>
      <c r="B1134" s="14" t="s">
        <v>1934</v>
      </c>
      <c r="C1134" s="15" t="s">
        <v>1935</v>
      </c>
      <c r="D1134" s="14" t="s">
        <v>766</v>
      </c>
      <c r="E1134" s="15" t="s">
        <v>767</v>
      </c>
      <c r="F1134" s="17" t="str">
        <f>HYPERLINK("http://www.efsa.europa.eu/en/efsajournal/doc/2082.pdf","2011;9(4):2082")</f>
        <v>2011;9(4):2082</v>
      </c>
      <c r="G1134" s="15" t="s">
        <v>651</v>
      </c>
      <c r="H1134" s="15" t="s">
        <v>739</v>
      </c>
      <c r="I1134" s="15">
        <v>1272</v>
      </c>
    </row>
    <row r="1135" spans="1:9" ht="180" x14ac:dyDescent="0.2">
      <c r="A1135" s="14" t="s">
        <v>11</v>
      </c>
      <c r="B1135" s="14" t="s">
        <v>1936</v>
      </c>
      <c r="C1135" s="15" t="s">
        <v>1937</v>
      </c>
      <c r="D1135" s="14" t="s">
        <v>766</v>
      </c>
      <c r="E1135" s="15" t="s">
        <v>767</v>
      </c>
      <c r="F1135" s="17" t="str">
        <f>HYPERLINK("http://www.efsa.europa.eu/en/efsajournal/doc/1247.pdf","2009;7(9):1247")</f>
        <v>2009;7(9):1247</v>
      </c>
      <c r="G1135" s="15" t="s">
        <v>651</v>
      </c>
      <c r="H1135" s="15" t="s">
        <v>739</v>
      </c>
      <c r="I1135" s="15">
        <v>2948</v>
      </c>
    </row>
    <row r="1136" spans="1:9" ht="60" x14ac:dyDescent="0.2">
      <c r="A1136" s="14" t="s">
        <v>11</v>
      </c>
      <c r="B1136" s="14" t="s">
        <v>1938</v>
      </c>
      <c r="C1136" s="15" t="s">
        <v>1939</v>
      </c>
      <c r="D1136" s="14" t="s">
        <v>737</v>
      </c>
      <c r="E1136" s="15" t="s">
        <v>1371</v>
      </c>
      <c r="F1136" s="17" t="str">
        <f>HYPERLINK("http://www.efsa.europa.eu/en/scdocs/doc/1795.pdf","2010;8(10):1795")</f>
        <v>2010;8(10):1795</v>
      </c>
      <c r="G1136" s="15" t="s">
        <v>651</v>
      </c>
      <c r="H1136" s="15" t="s">
        <v>739</v>
      </c>
      <c r="I1136" s="15">
        <v>4685</v>
      </c>
    </row>
    <row r="1137" spans="1:9" ht="60" x14ac:dyDescent="0.2">
      <c r="A1137" s="14" t="s">
        <v>11</v>
      </c>
      <c r="B1137" s="14" t="s">
        <v>1938</v>
      </c>
      <c r="C1137" s="15" t="s">
        <v>1939</v>
      </c>
      <c r="D1137" s="14" t="s">
        <v>737</v>
      </c>
      <c r="E1137" s="15" t="s">
        <v>47</v>
      </c>
      <c r="F1137" s="17" t="str">
        <f>HYPERLINK("http://www.efsa.europa.eu/en/scdocs/doc/1795.pdf","2010;8(10):1795")</f>
        <v>2010;8(10):1795</v>
      </c>
      <c r="G1137" s="15" t="s">
        <v>651</v>
      </c>
      <c r="H1137" s="15" t="s">
        <v>739</v>
      </c>
      <c r="I1137" s="15">
        <v>4685</v>
      </c>
    </row>
    <row r="1138" spans="1:9" ht="60" x14ac:dyDescent="0.2">
      <c r="A1138" s="14" t="s">
        <v>11</v>
      </c>
      <c r="B1138" s="14" t="s">
        <v>1938</v>
      </c>
      <c r="C1138" s="15" t="s">
        <v>1939</v>
      </c>
      <c r="D1138" s="14" t="s">
        <v>737</v>
      </c>
      <c r="E1138" s="15" t="s">
        <v>446</v>
      </c>
      <c r="F1138" s="17" t="str">
        <f>HYPERLINK("http://www.efsa.europa.eu/en/scdocs/doc/1795.pdf","2010;8(10):1795")</f>
        <v>2010;8(10):1795</v>
      </c>
      <c r="G1138" s="15" t="s">
        <v>651</v>
      </c>
      <c r="H1138" s="15" t="s">
        <v>739</v>
      </c>
      <c r="I1138" s="15">
        <v>4685</v>
      </c>
    </row>
    <row r="1139" spans="1:9" ht="90" x14ac:dyDescent="0.2">
      <c r="A1139" s="14" t="s">
        <v>11</v>
      </c>
      <c r="B1139" s="14" t="s">
        <v>1511</v>
      </c>
      <c r="C1139" s="15" t="s">
        <v>1940</v>
      </c>
      <c r="D1139" s="14" t="s">
        <v>766</v>
      </c>
      <c r="E1139" s="15" t="s">
        <v>767</v>
      </c>
      <c r="F1139" s="17" t="str">
        <f>HYPERLINK("http://www.efsa.europa.eu/en/efsajournal/doc/1247.pdf","2009;7(9):1247")</f>
        <v>2009;7(9):1247</v>
      </c>
      <c r="G1139" s="15" t="s">
        <v>651</v>
      </c>
      <c r="H1139" s="15" t="s">
        <v>739</v>
      </c>
      <c r="I1139" s="15">
        <v>1094</v>
      </c>
    </row>
    <row r="1140" spans="1:9" ht="75" x14ac:dyDescent="0.2">
      <c r="A1140" s="14" t="s">
        <v>11</v>
      </c>
      <c r="B1140" s="14" t="s">
        <v>34</v>
      </c>
      <c r="C1140" s="15" t="s">
        <v>1941</v>
      </c>
      <c r="D1140" s="14" t="s">
        <v>737</v>
      </c>
      <c r="E1140" s="15" t="s">
        <v>220</v>
      </c>
      <c r="F1140" s="17" t="str">
        <f>HYPERLINK("http://www.efsa.europa.eu/en/scdocs/doc/1728.pdf","2010;8(10):1728")</f>
        <v>2010;8(10):1728</v>
      </c>
      <c r="G1140" s="15" t="s">
        <v>651</v>
      </c>
      <c r="H1140" s="15" t="s">
        <v>739</v>
      </c>
      <c r="I1140" s="15">
        <v>119</v>
      </c>
    </row>
    <row r="1141" spans="1:9" ht="90" x14ac:dyDescent="0.2">
      <c r="A1141" s="14" t="s">
        <v>11</v>
      </c>
      <c r="B1141" s="14" t="s">
        <v>1942</v>
      </c>
      <c r="C1141" s="15" t="s">
        <v>1943</v>
      </c>
      <c r="D1141" s="14" t="s">
        <v>766</v>
      </c>
      <c r="E1141" s="15" t="s">
        <v>767</v>
      </c>
      <c r="F1141" s="17" t="str">
        <f>HYPERLINK("http://www.efsa.europa.eu/en/efsajournal/doc/2048.pdf","2011;9(4):2048")</f>
        <v>2011;9(4):2048</v>
      </c>
      <c r="G1141" s="15" t="s">
        <v>651</v>
      </c>
      <c r="H1141" s="15" t="s">
        <v>739</v>
      </c>
      <c r="I1141" s="15">
        <v>1890</v>
      </c>
    </row>
    <row r="1142" spans="1:9" ht="90" x14ac:dyDescent="0.2">
      <c r="A1142" s="14" t="s">
        <v>11</v>
      </c>
      <c r="B1142" s="14" t="s">
        <v>1642</v>
      </c>
      <c r="C1142" s="15" t="s">
        <v>1944</v>
      </c>
      <c r="D1142" s="14" t="s">
        <v>766</v>
      </c>
      <c r="E1142" s="15" t="s">
        <v>767</v>
      </c>
      <c r="F1142" s="17" t="str">
        <f>HYPERLINK("http://www.efsa.europa.eu/en/efsajournal/doc/2083.pdf","2011;9(4):2083")</f>
        <v>2011;9(4):2083</v>
      </c>
      <c r="G1142" s="15" t="s">
        <v>651</v>
      </c>
      <c r="H1142" s="15" t="s">
        <v>739</v>
      </c>
      <c r="I1142" s="15">
        <v>1791</v>
      </c>
    </row>
    <row r="1143" spans="1:9" ht="90" x14ac:dyDescent="0.2">
      <c r="A1143" s="14" t="s">
        <v>11</v>
      </c>
      <c r="B1143" s="14" t="s">
        <v>1353</v>
      </c>
      <c r="C1143" s="15" t="s">
        <v>1945</v>
      </c>
      <c r="D1143" s="14" t="s">
        <v>745</v>
      </c>
      <c r="E1143" s="15" t="s">
        <v>1710</v>
      </c>
      <c r="F1143" s="17" t="str">
        <f>HYPERLINK("http://www.efsa.europa.eu/en/efsajournal/doc/2051.pdf","2011;9(4):2051")</f>
        <v>2011;9(4):2051</v>
      </c>
      <c r="G1143" s="15" t="s">
        <v>651</v>
      </c>
      <c r="H1143" s="15" t="s">
        <v>739</v>
      </c>
      <c r="I1143" s="15">
        <v>1713</v>
      </c>
    </row>
    <row r="1144" spans="1:9" ht="105" x14ac:dyDescent="0.2">
      <c r="A1144" s="14" t="s">
        <v>11</v>
      </c>
      <c r="B1144" s="14" t="s">
        <v>1946</v>
      </c>
      <c r="C1144" s="15" t="s">
        <v>1947</v>
      </c>
      <c r="D1144" s="14" t="s">
        <v>737</v>
      </c>
      <c r="E1144" s="15" t="s">
        <v>1948</v>
      </c>
      <c r="F1144" s="17" t="str">
        <f>HYPERLINK("http://www.efsa.europa.eu/en/efsajournal/doc/2063.pdf","2011;9(4):2063")</f>
        <v>2011;9(4):2063</v>
      </c>
      <c r="G1144" s="15" t="s">
        <v>651</v>
      </c>
      <c r="H1144" s="15" t="s">
        <v>739</v>
      </c>
      <c r="I1144" s="15">
        <v>609</v>
      </c>
    </row>
    <row r="1145" spans="1:9" ht="105" x14ac:dyDescent="0.2">
      <c r="A1145" s="14" t="s">
        <v>11</v>
      </c>
      <c r="B1145" s="14" t="s">
        <v>1946</v>
      </c>
      <c r="C1145" s="15" t="s">
        <v>1947</v>
      </c>
      <c r="D1145" s="14" t="s">
        <v>737</v>
      </c>
      <c r="E1145" s="15" t="s">
        <v>1949</v>
      </c>
      <c r="F1145" s="17" t="str">
        <f>HYPERLINK("http://www.efsa.europa.eu/en/efsajournal/doc/2063.pdf","2011;9(4):2063")</f>
        <v>2011;9(4):2063</v>
      </c>
      <c r="G1145" s="15" t="s">
        <v>651</v>
      </c>
      <c r="H1145" s="15" t="s">
        <v>739</v>
      </c>
      <c r="I1145" s="15">
        <v>609</v>
      </c>
    </row>
    <row r="1146" spans="1:9" ht="75" x14ac:dyDescent="0.2">
      <c r="A1146" s="14" t="s">
        <v>11</v>
      </c>
      <c r="B1146" s="14" t="s">
        <v>1950</v>
      </c>
      <c r="C1146" s="15" t="s">
        <v>1951</v>
      </c>
      <c r="D1146" s="14" t="s">
        <v>1952</v>
      </c>
      <c r="E1146" s="15" t="s">
        <v>1953</v>
      </c>
      <c r="F1146" s="17" t="str">
        <f>HYPERLINK("http://www.efsa.europa.eu/en/efsajournal/doc/2270.pdf","2011;9(6):2270")</f>
        <v>2011;9(6):2270</v>
      </c>
      <c r="G1146" s="15" t="s">
        <v>651</v>
      </c>
      <c r="H1146" s="15" t="s">
        <v>739</v>
      </c>
      <c r="I1146" s="15">
        <v>1928</v>
      </c>
    </row>
    <row r="1147" spans="1:9" ht="90" x14ac:dyDescent="0.2">
      <c r="A1147" s="14" t="s">
        <v>11</v>
      </c>
      <c r="B1147" s="14" t="s">
        <v>1954</v>
      </c>
      <c r="C1147" s="15" t="s">
        <v>1955</v>
      </c>
      <c r="D1147" s="14" t="s">
        <v>745</v>
      </c>
      <c r="E1147" s="15" t="s">
        <v>752</v>
      </c>
      <c r="F1147" s="17" t="str">
        <f>HYPERLINK("http://www.efsa.europa.eu/en/efsajournal/doc/2228.pdf","2011;9(6):2228")</f>
        <v>2011;9(6):2228</v>
      </c>
      <c r="G1147" s="15" t="s">
        <v>651</v>
      </c>
      <c r="H1147" s="15" t="s">
        <v>739</v>
      </c>
      <c r="I1147" s="15">
        <v>692</v>
      </c>
    </row>
    <row r="1148" spans="1:9" ht="60" x14ac:dyDescent="0.2">
      <c r="A1148" s="14" t="s">
        <v>11</v>
      </c>
      <c r="B1148" s="14" t="s">
        <v>1950</v>
      </c>
      <c r="C1148" s="15" t="s">
        <v>1956</v>
      </c>
      <c r="D1148" s="14" t="s">
        <v>737</v>
      </c>
      <c r="E1148" s="15" t="s">
        <v>1471</v>
      </c>
      <c r="F1148" s="17" t="str">
        <f>HYPERLINK("http://www.efsa.europa.eu/en/efsajournal/doc/2270.pdf","2011;9(6):2270")</f>
        <v>2011;9(6):2270</v>
      </c>
      <c r="G1148" s="15" t="s">
        <v>651</v>
      </c>
      <c r="H1148" s="15" t="s">
        <v>739</v>
      </c>
      <c r="I1148" s="15">
        <v>1929</v>
      </c>
    </row>
    <row r="1149" spans="1:9" ht="75" x14ac:dyDescent="0.2">
      <c r="A1149" s="14" t="s">
        <v>11</v>
      </c>
      <c r="B1149" s="14" t="s">
        <v>1957</v>
      </c>
      <c r="C1149" s="15" t="s">
        <v>1958</v>
      </c>
      <c r="D1149" s="14" t="s">
        <v>980</v>
      </c>
      <c r="E1149" s="15" t="s">
        <v>172</v>
      </c>
      <c r="F1149" s="17" t="str">
        <f>HYPERLINK("http://www.efsa.europa.eu/en/scdocs/doc/1807.pdf","2010;8(10):1807")</f>
        <v>2010;8(10):1807</v>
      </c>
      <c r="G1149" s="15" t="s">
        <v>651</v>
      </c>
      <c r="H1149" s="15" t="s">
        <v>739</v>
      </c>
      <c r="I1149" s="15">
        <v>379</v>
      </c>
    </row>
    <row r="1150" spans="1:9" ht="135" x14ac:dyDescent="0.2">
      <c r="A1150" s="14" t="s">
        <v>11</v>
      </c>
      <c r="B1150" s="14" t="s">
        <v>1336</v>
      </c>
      <c r="C1150" s="15" t="s">
        <v>1959</v>
      </c>
      <c r="D1150" s="14" t="s">
        <v>971</v>
      </c>
      <c r="E1150" s="15" t="s">
        <v>1960</v>
      </c>
      <c r="F1150" s="17" t="str">
        <f>HYPERLINK("http://www.efsa.europa.eu/en/efsajournal/doc/2033.pdf","2011;9(4):2033")</f>
        <v>2011;9(4):2033</v>
      </c>
      <c r="G1150" s="15" t="s">
        <v>651</v>
      </c>
      <c r="H1150" s="15" t="s">
        <v>739</v>
      </c>
      <c r="I1150" s="15">
        <v>1882</v>
      </c>
    </row>
    <row r="1151" spans="1:9" ht="135" x14ac:dyDescent="0.2">
      <c r="A1151" s="14" t="s">
        <v>11</v>
      </c>
      <c r="B1151" s="14" t="s">
        <v>1336</v>
      </c>
      <c r="C1151" s="15" t="s">
        <v>1961</v>
      </c>
      <c r="D1151" s="14" t="s">
        <v>737</v>
      </c>
      <c r="E1151" s="15" t="s">
        <v>801</v>
      </c>
      <c r="F1151" s="17" t="str">
        <f>HYPERLINK("http://www.efsa.europa.eu/en/efsajournal/doc/1489.pdf","2010;8(2):1489")</f>
        <v>2010;8(2):1489</v>
      </c>
      <c r="G1151" s="15" t="s">
        <v>651</v>
      </c>
      <c r="H1151" s="15" t="s">
        <v>739</v>
      </c>
      <c r="I1151" s="15">
        <v>1367</v>
      </c>
    </row>
    <row r="1152" spans="1:9" ht="135" x14ac:dyDescent="0.2">
      <c r="A1152" s="14" t="s">
        <v>11</v>
      </c>
      <c r="B1152" s="14" t="s">
        <v>1336</v>
      </c>
      <c r="C1152" s="15" t="s">
        <v>1962</v>
      </c>
      <c r="D1152" s="14" t="s">
        <v>737</v>
      </c>
      <c r="E1152" s="15" t="s">
        <v>801</v>
      </c>
      <c r="F1152" s="17" t="str">
        <f>HYPERLINK("http://www.efsa.europa.eu/en/efsajournal/doc/1489.pdf","2010;8(2):1489")</f>
        <v>2010;8(2):1489</v>
      </c>
      <c r="G1152" s="15" t="s">
        <v>651</v>
      </c>
      <c r="H1152" s="15" t="s">
        <v>739</v>
      </c>
      <c r="I1152" s="15">
        <v>1878</v>
      </c>
    </row>
    <row r="1153" spans="1:9" ht="150" x14ac:dyDescent="0.2">
      <c r="A1153" s="14" t="s">
        <v>11</v>
      </c>
      <c r="B1153" s="14" t="s">
        <v>1963</v>
      </c>
      <c r="C1153" s="15" t="s">
        <v>1964</v>
      </c>
      <c r="D1153" s="14" t="s">
        <v>766</v>
      </c>
      <c r="E1153" s="15" t="s">
        <v>767</v>
      </c>
      <c r="F1153" s="17" t="str">
        <f>HYPERLINK("http://www.efsa.europa.eu/en/efsajournal/doc/2082.pdf","2011;9(4):2082")</f>
        <v>2011;9(4):2082</v>
      </c>
      <c r="G1153" s="15" t="s">
        <v>651</v>
      </c>
      <c r="H1153" s="15" t="s">
        <v>739</v>
      </c>
      <c r="I1153" s="15">
        <v>1361</v>
      </c>
    </row>
    <row r="1154" spans="1:9" ht="150" x14ac:dyDescent="0.2">
      <c r="A1154" s="14" t="s">
        <v>11</v>
      </c>
      <c r="B1154" s="14" t="s">
        <v>1965</v>
      </c>
      <c r="C1154" s="15" t="s">
        <v>1966</v>
      </c>
      <c r="D1154" s="14" t="s">
        <v>766</v>
      </c>
      <c r="E1154" s="15" t="s">
        <v>767</v>
      </c>
      <c r="F1154" s="17" t="str">
        <f>HYPERLINK("http://www.efsa.europa.eu/en/efsajournal/doc/2244.pdf","2011;9(6):2244")</f>
        <v>2011;9(6):2244</v>
      </c>
      <c r="G1154" s="15" t="s">
        <v>651</v>
      </c>
      <c r="H1154" s="15" t="s">
        <v>739</v>
      </c>
      <c r="I1154" s="15">
        <v>1370</v>
      </c>
    </row>
    <row r="1155" spans="1:9" ht="150" x14ac:dyDescent="0.2">
      <c r="A1155" s="14" t="s">
        <v>11</v>
      </c>
      <c r="B1155" s="14" t="s">
        <v>1965</v>
      </c>
      <c r="C1155" s="15" t="s">
        <v>1967</v>
      </c>
      <c r="D1155" s="14" t="s">
        <v>745</v>
      </c>
      <c r="E1155" s="15" t="s">
        <v>1968</v>
      </c>
      <c r="F1155" s="17" t="str">
        <f>HYPERLINK("http://www.efsa.europa.eu/en/efsajournal/doc/2228.pdf","2011;9(6):2228")</f>
        <v>2011;9(6):2228</v>
      </c>
      <c r="G1155" s="15" t="s">
        <v>651</v>
      </c>
      <c r="H1155" s="15" t="s">
        <v>739</v>
      </c>
      <c r="I1155" s="15">
        <v>1352</v>
      </c>
    </row>
    <row r="1156" spans="1:9" ht="150" x14ac:dyDescent="0.2">
      <c r="A1156" s="14" t="s">
        <v>11</v>
      </c>
      <c r="B1156" s="14" t="s">
        <v>1969</v>
      </c>
      <c r="C1156" s="15" t="s">
        <v>1967</v>
      </c>
      <c r="D1156" s="14" t="s">
        <v>745</v>
      </c>
      <c r="E1156" s="15" t="s">
        <v>1579</v>
      </c>
      <c r="F1156" s="17" t="str">
        <f>HYPERLINK("http://www.efsa.europa.eu/en/efsajournal/doc/2228.pdf","2011;9(6):2228")</f>
        <v>2011;9(6):2228</v>
      </c>
      <c r="G1156" s="15" t="s">
        <v>651</v>
      </c>
      <c r="H1156" s="15" t="s">
        <v>739</v>
      </c>
      <c r="I1156" s="15">
        <v>1369</v>
      </c>
    </row>
    <row r="1157" spans="1:9" ht="150" x14ac:dyDescent="0.2">
      <c r="A1157" s="14" t="s">
        <v>11</v>
      </c>
      <c r="B1157" s="14" t="s">
        <v>1970</v>
      </c>
      <c r="C1157" s="15" t="s">
        <v>1971</v>
      </c>
      <c r="D1157" s="14" t="s">
        <v>766</v>
      </c>
      <c r="E1157" s="15" t="s">
        <v>767</v>
      </c>
      <c r="F1157" s="17" t="str">
        <f>HYPERLINK("http://www.efsa.europa.eu/en/efsajournal/doc/2243.pdf","2011;9(6):2243")</f>
        <v>2011;9(6):2243</v>
      </c>
      <c r="G1157" s="15" t="s">
        <v>651</v>
      </c>
      <c r="H1157" s="15" t="s">
        <v>739</v>
      </c>
      <c r="I1157" s="15">
        <v>1362</v>
      </c>
    </row>
    <row r="1158" spans="1:9" ht="180" x14ac:dyDescent="0.2">
      <c r="A1158" s="14" t="s">
        <v>11</v>
      </c>
      <c r="B1158" s="14" t="s">
        <v>1972</v>
      </c>
      <c r="C1158" s="15" t="s">
        <v>1973</v>
      </c>
      <c r="D1158" s="14" t="s">
        <v>737</v>
      </c>
      <c r="E1158" s="15" t="s">
        <v>993</v>
      </c>
      <c r="F1158" s="17" t="str">
        <f>HYPERLINK("http://www.efsa.europa.eu/en/scdocs/doc/1792.pdf","2010;8(10):1792")</f>
        <v>2010;8(10):1792</v>
      </c>
      <c r="G1158" s="15" t="s">
        <v>651</v>
      </c>
      <c r="H1158" s="15" t="s">
        <v>739</v>
      </c>
      <c r="I1158" s="15">
        <v>1372</v>
      </c>
    </row>
    <row r="1159" spans="1:9" ht="195" x14ac:dyDescent="0.2">
      <c r="A1159" s="14" t="s">
        <v>11</v>
      </c>
      <c r="B1159" s="14" t="s">
        <v>1974</v>
      </c>
      <c r="C1159" s="15" t="s">
        <v>1975</v>
      </c>
      <c r="D1159" s="14" t="s">
        <v>737</v>
      </c>
      <c r="E1159" s="15" t="s">
        <v>801</v>
      </c>
      <c r="F1159" s="17" t="str">
        <f>HYPERLINK("http://www.efsa.europa.eu/en/efsajournal/doc/2057.pdf","2011;9(4):2057")</f>
        <v>2011;9(4):2057</v>
      </c>
      <c r="G1159" s="15" t="s">
        <v>651</v>
      </c>
      <c r="H1159" s="15" t="s">
        <v>739</v>
      </c>
      <c r="I1159" s="15">
        <v>4301</v>
      </c>
    </row>
    <row r="1160" spans="1:9" ht="150" x14ac:dyDescent="0.2">
      <c r="A1160" s="14" t="s">
        <v>11</v>
      </c>
      <c r="B1160" s="14" t="s">
        <v>1976</v>
      </c>
      <c r="C1160" s="15" t="s">
        <v>1977</v>
      </c>
      <c r="D1160" s="14" t="s">
        <v>745</v>
      </c>
      <c r="E1160" s="15" t="s">
        <v>808</v>
      </c>
      <c r="F1160" s="17" t="str">
        <f>HYPERLINK("http://www.efsa.europa.eu/en/efsajournal/doc/2061.pdf","2011;9(4):2061")</f>
        <v>2011;9(4):2061</v>
      </c>
      <c r="G1160" s="15" t="s">
        <v>651</v>
      </c>
      <c r="H1160" s="15" t="s">
        <v>739</v>
      </c>
      <c r="I1160" s="15">
        <v>1374</v>
      </c>
    </row>
    <row r="1161" spans="1:9" ht="150" x14ac:dyDescent="0.2">
      <c r="A1161" s="14" t="s">
        <v>11</v>
      </c>
      <c r="B1161" s="14" t="s">
        <v>1978</v>
      </c>
      <c r="C1161" s="15" t="s">
        <v>1979</v>
      </c>
      <c r="D1161" s="14" t="s">
        <v>737</v>
      </c>
      <c r="E1161" s="15" t="s">
        <v>898</v>
      </c>
      <c r="F1161" s="17" t="str">
        <f>HYPERLINK("http://www.efsa.europa.eu/en/scdocs/doc/1213.pdf","2009;7(9):1213")</f>
        <v>2009;7(9):1213</v>
      </c>
      <c r="G1161" s="15" t="s">
        <v>651</v>
      </c>
      <c r="H1161" s="15" t="s">
        <v>739</v>
      </c>
      <c r="I1161" s="15">
        <v>192</v>
      </c>
    </row>
    <row r="1162" spans="1:9" ht="180" x14ac:dyDescent="0.2">
      <c r="A1162" s="14" t="s">
        <v>11</v>
      </c>
      <c r="B1162" s="14" t="s">
        <v>1980</v>
      </c>
      <c r="C1162" s="15" t="s">
        <v>1981</v>
      </c>
      <c r="D1162" s="14" t="s">
        <v>737</v>
      </c>
      <c r="E1162" s="15" t="s">
        <v>816</v>
      </c>
      <c r="F1162" s="17" t="str">
        <f>HYPERLINK("http://www.efsa.europa.eu/en/efsajournal/doc/2246.pdf","2011;9(6):2246")</f>
        <v>2011;9(6):2246</v>
      </c>
      <c r="G1162" s="15" t="s">
        <v>651</v>
      </c>
      <c r="H1162" s="15" t="s">
        <v>739</v>
      </c>
      <c r="I1162" s="15">
        <v>1884</v>
      </c>
    </row>
    <row r="1163" spans="1:9" ht="210" x14ac:dyDescent="0.2">
      <c r="A1163" s="14" t="s">
        <v>11</v>
      </c>
      <c r="B1163" s="14" t="s">
        <v>1982</v>
      </c>
      <c r="C1163" s="15" t="s">
        <v>1983</v>
      </c>
      <c r="D1163" s="14" t="s">
        <v>737</v>
      </c>
      <c r="E1163" s="15" t="s">
        <v>113</v>
      </c>
      <c r="F1163" s="17" t="str">
        <f>HYPERLINK("http://www.efsa.europa.eu/en/efsajournal/doc/2261.pdf","2011;9(6):2261")</f>
        <v>2011;9(6):2261</v>
      </c>
      <c r="G1163" s="15" t="s">
        <v>651</v>
      </c>
      <c r="H1163" s="15" t="s">
        <v>739</v>
      </c>
      <c r="I1163" s="15">
        <v>1881</v>
      </c>
    </row>
    <row r="1164" spans="1:9" ht="165" x14ac:dyDescent="0.2">
      <c r="A1164" s="14" t="s">
        <v>11</v>
      </c>
      <c r="B1164" s="14" t="s">
        <v>1982</v>
      </c>
      <c r="C1164" s="15" t="s">
        <v>1984</v>
      </c>
      <c r="D1164" s="14" t="s">
        <v>737</v>
      </c>
      <c r="E1164" s="15" t="s">
        <v>113</v>
      </c>
      <c r="F1164" s="17" t="str">
        <f>HYPERLINK("http://www.efsa.europa.eu/en/efsajournal/doc/2261.pdf","2011;9(6):2261")</f>
        <v>2011;9(6):2261</v>
      </c>
      <c r="G1164" s="15" t="s">
        <v>651</v>
      </c>
      <c r="H1164" s="15" t="s">
        <v>739</v>
      </c>
      <c r="I1164" s="15">
        <v>1868</v>
      </c>
    </row>
    <row r="1165" spans="1:9" ht="150" x14ac:dyDescent="0.2">
      <c r="A1165" s="14" t="s">
        <v>11</v>
      </c>
      <c r="B1165" s="14" t="s">
        <v>1985</v>
      </c>
      <c r="C1165" s="15" t="s">
        <v>1986</v>
      </c>
      <c r="D1165" s="14" t="s">
        <v>745</v>
      </c>
      <c r="E1165" s="15" t="s">
        <v>752</v>
      </c>
      <c r="F1165" s="17" t="str">
        <f>HYPERLINK("http://www.efsa.europa.eu/en/efsajournal/doc/2228.pdf","2011;9(6):2228")</f>
        <v>2011;9(6):2228</v>
      </c>
      <c r="G1165" s="15" t="s">
        <v>651</v>
      </c>
      <c r="H1165" s="15" t="s">
        <v>739</v>
      </c>
      <c r="I1165" s="15">
        <v>1357</v>
      </c>
    </row>
    <row r="1166" spans="1:9" ht="135" x14ac:dyDescent="0.2">
      <c r="A1166" s="14" t="s">
        <v>11</v>
      </c>
      <c r="B1166" s="14" t="s">
        <v>1987</v>
      </c>
      <c r="C1166" s="15" t="s">
        <v>1988</v>
      </c>
      <c r="D1166" s="14" t="s">
        <v>737</v>
      </c>
      <c r="E1166" s="15" t="s">
        <v>1371</v>
      </c>
      <c r="F1166" s="17" t="str">
        <f>HYPERLINK("http://www.efsa.europa.eu/en/scdocs/doc/1746.pdf","2010;8(10):1746")</f>
        <v>2010;8(10):1746</v>
      </c>
      <c r="G1166" s="15" t="s">
        <v>651</v>
      </c>
      <c r="H1166" s="15" t="s">
        <v>739</v>
      </c>
      <c r="I1166" s="15">
        <v>1874</v>
      </c>
    </row>
    <row r="1167" spans="1:9" ht="135" x14ac:dyDescent="0.2">
      <c r="A1167" s="14" t="s">
        <v>11</v>
      </c>
      <c r="B1167" s="14" t="s">
        <v>1987</v>
      </c>
      <c r="C1167" s="15" t="s">
        <v>1988</v>
      </c>
      <c r="D1167" s="14" t="s">
        <v>737</v>
      </c>
      <c r="E1167" s="15" t="s">
        <v>47</v>
      </c>
      <c r="F1167" s="17" t="str">
        <f>HYPERLINK("http://www.efsa.europa.eu/en/scdocs/doc/1746.pdf","2010;8(10):1746")</f>
        <v>2010;8(10):1746</v>
      </c>
      <c r="G1167" s="15" t="s">
        <v>651</v>
      </c>
      <c r="H1167" s="15" t="s">
        <v>739</v>
      </c>
      <c r="I1167" s="15">
        <v>1874</v>
      </c>
    </row>
    <row r="1168" spans="1:9" ht="135" x14ac:dyDescent="0.2">
      <c r="A1168" s="14" t="s">
        <v>11</v>
      </c>
      <c r="B1168" s="14" t="s">
        <v>1987</v>
      </c>
      <c r="C1168" s="15" t="s">
        <v>1988</v>
      </c>
      <c r="D1168" s="14" t="s">
        <v>737</v>
      </c>
      <c r="E1168" s="15" t="s">
        <v>446</v>
      </c>
      <c r="F1168" s="17" t="str">
        <f>HYPERLINK("http://www.efsa.europa.eu/en/scdocs/doc/1746.pdf","2010;8(10):1746")</f>
        <v>2010;8(10):1746</v>
      </c>
      <c r="G1168" s="15" t="s">
        <v>651</v>
      </c>
      <c r="H1168" s="15" t="s">
        <v>739</v>
      </c>
      <c r="I1168" s="15">
        <v>1874</v>
      </c>
    </row>
    <row r="1169" spans="1:9" ht="180" x14ac:dyDescent="0.2">
      <c r="A1169" s="14" t="s">
        <v>11</v>
      </c>
      <c r="B1169" s="14" t="s">
        <v>1989</v>
      </c>
      <c r="C1169" s="15" t="s">
        <v>1990</v>
      </c>
      <c r="D1169" s="14" t="s">
        <v>745</v>
      </c>
      <c r="E1169" s="15" t="s">
        <v>1991</v>
      </c>
      <c r="F1169" s="17" t="str">
        <f>HYPERLINK("http://www.efsa.europa.eu/en/efsajournal/doc/2228.pdf","2011;9(6):2228")</f>
        <v>2011;9(6):2228</v>
      </c>
      <c r="G1169" s="15" t="s">
        <v>651</v>
      </c>
      <c r="H1169" s="15" t="s">
        <v>739</v>
      </c>
      <c r="I1169" s="15">
        <v>1368</v>
      </c>
    </row>
    <row r="1170" spans="1:9" ht="150" x14ac:dyDescent="0.2">
      <c r="A1170" s="14" t="s">
        <v>11</v>
      </c>
      <c r="B1170" s="14" t="s">
        <v>1992</v>
      </c>
      <c r="C1170" s="15" t="s">
        <v>1993</v>
      </c>
      <c r="D1170" s="14" t="s">
        <v>745</v>
      </c>
      <c r="E1170" s="15" t="s">
        <v>1994</v>
      </c>
      <c r="F1170" s="17" t="str">
        <f>HYPERLINK("http://www.efsa.europa.eu/en/efsajournal/doc/2215.pdf","2011;9(6):2215")</f>
        <v>2011;9(6):2215</v>
      </c>
      <c r="G1170" s="15" t="s">
        <v>651</v>
      </c>
      <c r="H1170" s="15" t="s">
        <v>739</v>
      </c>
      <c r="I1170" s="15">
        <v>1365</v>
      </c>
    </row>
    <row r="1171" spans="1:9" ht="150" x14ac:dyDescent="0.2">
      <c r="A1171" s="14" t="s">
        <v>11</v>
      </c>
      <c r="B1171" s="14" t="s">
        <v>1995</v>
      </c>
      <c r="C1171" s="15" t="s">
        <v>1996</v>
      </c>
      <c r="D1171" s="14" t="s">
        <v>766</v>
      </c>
      <c r="E1171" s="15" t="s">
        <v>767</v>
      </c>
      <c r="F1171" s="17" t="str">
        <f>HYPERLINK("http://www.efsa.europa.eu/en/scdocs/doc/1735.pdf","2010;8(10):1735")</f>
        <v>2010;8(10):1735</v>
      </c>
      <c r="G1171" s="15" t="s">
        <v>651</v>
      </c>
      <c r="H1171" s="15" t="s">
        <v>739</v>
      </c>
      <c r="I1171" s="15">
        <v>855</v>
      </c>
    </row>
    <row r="1172" spans="1:9" ht="165" x14ac:dyDescent="0.2">
      <c r="A1172" s="14" t="s">
        <v>11</v>
      </c>
      <c r="B1172" s="14" t="s">
        <v>1997</v>
      </c>
      <c r="C1172" s="15" t="s">
        <v>1998</v>
      </c>
      <c r="D1172" s="14" t="s">
        <v>766</v>
      </c>
      <c r="E1172" s="15" t="s">
        <v>767</v>
      </c>
      <c r="F1172" s="17" t="str">
        <f>HYPERLINK("http://www.efsa.europa.eu/en/efsajournal/doc/2083.pdf","2011;9(4):2083")</f>
        <v>2011;9(4):2083</v>
      </c>
      <c r="G1172" s="15" t="s">
        <v>651</v>
      </c>
      <c r="H1172" s="15" t="s">
        <v>739</v>
      </c>
      <c r="I1172" s="15">
        <v>1873</v>
      </c>
    </row>
    <row r="1173" spans="1:9" ht="195" x14ac:dyDescent="0.2">
      <c r="A1173" s="14" t="s">
        <v>11</v>
      </c>
      <c r="B1173" s="14" t="s">
        <v>1999</v>
      </c>
      <c r="C1173" s="15" t="s">
        <v>2000</v>
      </c>
      <c r="D1173" s="14" t="s">
        <v>737</v>
      </c>
      <c r="E1173" s="15" t="s">
        <v>815</v>
      </c>
      <c r="F1173" s="17" t="str">
        <f>HYPERLINK("http://www.efsa.europa.eu/en/efsajournal/doc/2229.pdf","2011;9(6):2229")</f>
        <v>2011;9(6):2229</v>
      </c>
      <c r="G1173" s="15" t="s">
        <v>651</v>
      </c>
      <c r="H1173" s="15" t="s">
        <v>739</v>
      </c>
      <c r="I1173" s="15">
        <v>4299</v>
      </c>
    </row>
    <row r="1174" spans="1:9" ht="195" x14ac:dyDescent="0.2">
      <c r="A1174" s="14" t="s">
        <v>11</v>
      </c>
      <c r="B1174" s="14" t="s">
        <v>1999</v>
      </c>
      <c r="C1174" s="15" t="s">
        <v>2001</v>
      </c>
      <c r="D1174" s="14" t="s">
        <v>737</v>
      </c>
      <c r="E1174" s="15" t="s">
        <v>108</v>
      </c>
      <c r="F1174" s="17" t="str">
        <f>HYPERLINK("http://www.efsa.europa.eu/en/efsajournal/doc/2229.pdf","2011;9(6):2229")</f>
        <v>2011;9(6):2229</v>
      </c>
      <c r="G1174" s="15" t="s">
        <v>651</v>
      </c>
      <c r="H1174" s="15" t="s">
        <v>739</v>
      </c>
      <c r="I1174" s="15">
        <v>4298</v>
      </c>
    </row>
    <row r="1175" spans="1:9" ht="165" x14ac:dyDescent="0.2">
      <c r="A1175" s="14" t="s">
        <v>11</v>
      </c>
      <c r="B1175" s="14" t="s">
        <v>2002</v>
      </c>
      <c r="C1175" s="15" t="s">
        <v>2003</v>
      </c>
      <c r="D1175" s="14" t="s">
        <v>737</v>
      </c>
      <c r="E1175" s="15" t="s">
        <v>2004</v>
      </c>
      <c r="F1175" s="17" t="str">
        <f>HYPERLINK("http://www.efsa.europa.eu/en/efsajournal/doc/2248.pdf","2011;9(6):2248")</f>
        <v>2011;9(6):2248</v>
      </c>
      <c r="G1175" s="15" t="s">
        <v>651</v>
      </c>
      <c r="H1175" s="15" t="s">
        <v>739</v>
      </c>
      <c r="I1175" s="15">
        <v>1871</v>
      </c>
    </row>
    <row r="1176" spans="1:9" ht="409.5" x14ac:dyDescent="0.2">
      <c r="A1176" s="14" t="s">
        <v>11</v>
      </c>
      <c r="B1176" s="14" t="s">
        <v>2005</v>
      </c>
      <c r="C1176" s="15" t="s">
        <v>2006</v>
      </c>
      <c r="D1176" s="14" t="s">
        <v>737</v>
      </c>
      <c r="E1176" s="15" t="s">
        <v>1200</v>
      </c>
      <c r="F1176" s="17" t="str">
        <f>HYPERLINK("http://www.efsa.europa.eu/en/scdocs/doc/1767.pdf","2010;8(10):1767")</f>
        <v>2010;8(10):1767</v>
      </c>
      <c r="G1176" s="15" t="s">
        <v>651</v>
      </c>
      <c r="H1176" s="15" t="s">
        <v>739</v>
      </c>
      <c r="I1176" s="15">
        <v>1371</v>
      </c>
    </row>
    <row r="1177" spans="1:9" ht="409.5" x14ac:dyDescent="0.2">
      <c r="A1177" s="14" t="s">
        <v>11</v>
      </c>
      <c r="B1177" s="14" t="s">
        <v>2005</v>
      </c>
      <c r="C1177" s="15" t="s">
        <v>2006</v>
      </c>
      <c r="D1177" s="14" t="s">
        <v>749</v>
      </c>
      <c r="E1177" s="15" t="s">
        <v>1728</v>
      </c>
      <c r="F1177" s="17" t="str">
        <f>HYPERLINK("http://www.efsa.europa.eu/en/scdocs/doc/1767.pdf","2010;8(10):1767")</f>
        <v>2010;8(10):1767</v>
      </c>
      <c r="G1177" s="15" t="s">
        <v>651</v>
      </c>
      <c r="H1177" s="15" t="s">
        <v>739</v>
      </c>
      <c r="I1177" s="15">
        <v>1371</v>
      </c>
    </row>
    <row r="1178" spans="1:9" ht="409.5" x14ac:dyDescent="0.2">
      <c r="A1178" s="14" t="s">
        <v>11</v>
      </c>
      <c r="B1178" s="14" t="s">
        <v>2005</v>
      </c>
      <c r="C1178" s="15" t="s">
        <v>2006</v>
      </c>
      <c r="D1178" s="14" t="s">
        <v>745</v>
      </c>
      <c r="E1178" s="15" t="s">
        <v>2007</v>
      </c>
      <c r="F1178" s="17" t="str">
        <f>HYPERLINK("http://www.efsa.europa.eu/en/scdocs/doc/1767.pdf","2010;8(10):1767")</f>
        <v>2010;8(10):1767</v>
      </c>
      <c r="G1178" s="15" t="s">
        <v>651</v>
      </c>
      <c r="H1178" s="15" t="s">
        <v>739</v>
      </c>
      <c r="I1178" s="15">
        <v>1371</v>
      </c>
    </row>
    <row r="1179" spans="1:9" ht="180" x14ac:dyDescent="0.2">
      <c r="A1179" s="14" t="s">
        <v>11</v>
      </c>
      <c r="B1179" s="14" t="s">
        <v>2008</v>
      </c>
      <c r="C1179" s="15" t="s">
        <v>2009</v>
      </c>
      <c r="D1179" s="14" t="s">
        <v>737</v>
      </c>
      <c r="E1179" s="15" t="s">
        <v>801</v>
      </c>
      <c r="F1179" s="17" t="str">
        <f>HYPERLINK("http://www.efsa.europa.eu/en/efsajournal/doc/1489.pdf","2010;8(2):1489")</f>
        <v>2010;8(2):1489</v>
      </c>
      <c r="G1179" s="15" t="s">
        <v>651</v>
      </c>
      <c r="H1179" s="15" t="s">
        <v>739</v>
      </c>
      <c r="I1179" s="15">
        <v>1880</v>
      </c>
    </row>
    <row r="1180" spans="1:9" ht="135" x14ac:dyDescent="0.2">
      <c r="A1180" s="14" t="s">
        <v>11</v>
      </c>
      <c r="B1180" s="14" t="s">
        <v>2010</v>
      </c>
      <c r="C1180" s="15" t="s">
        <v>2011</v>
      </c>
      <c r="D1180" s="14" t="s">
        <v>995</v>
      </c>
      <c r="E1180" s="15" t="s">
        <v>2012</v>
      </c>
      <c r="F1180" s="17" t="str">
        <f>HYPERLINK("http://www.efsa.europa.eu/en/efsajournal/doc/2228.pdf","2011;9(6):2228")</f>
        <v>2011;9(6):2228</v>
      </c>
      <c r="G1180" s="15" t="s">
        <v>651</v>
      </c>
      <c r="H1180" s="15" t="s">
        <v>739</v>
      </c>
      <c r="I1180" s="15">
        <v>1879</v>
      </c>
    </row>
    <row r="1181" spans="1:9" ht="135" x14ac:dyDescent="0.2">
      <c r="A1181" s="14" t="s">
        <v>11</v>
      </c>
      <c r="B1181" s="14" t="s">
        <v>2010</v>
      </c>
      <c r="C1181" s="15" t="s">
        <v>2011</v>
      </c>
      <c r="D1181" s="14" t="s">
        <v>995</v>
      </c>
      <c r="E1181" s="15" t="s">
        <v>1690</v>
      </c>
      <c r="F1181" s="17" t="str">
        <f>HYPERLINK("http://www.efsa.europa.eu/en/efsajournal/doc/2228.pdf","2011;9(6):2228")</f>
        <v>2011;9(6):2228</v>
      </c>
      <c r="G1181" s="15" t="s">
        <v>651</v>
      </c>
      <c r="H1181" s="15" t="s">
        <v>739</v>
      </c>
      <c r="I1181" s="15">
        <v>1879</v>
      </c>
    </row>
    <row r="1182" spans="1:9" ht="75" x14ac:dyDescent="0.2">
      <c r="A1182" s="14" t="s">
        <v>11</v>
      </c>
      <c r="B1182" s="14" t="s">
        <v>2013</v>
      </c>
      <c r="C1182" s="15" t="s">
        <v>2014</v>
      </c>
      <c r="D1182" s="14" t="s">
        <v>749</v>
      </c>
      <c r="E1182" s="15" t="s">
        <v>1553</v>
      </c>
      <c r="F1182" s="17" t="str">
        <f>HYPERLINK("http://www.efsa.europa.eu/en/efsajournal/doc/1489.pdf","2010;8(2):1489")</f>
        <v>2010;8(2):1489</v>
      </c>
      <c r="G1182" s="15" t="s">
        <v>651</v>
      </c>
      <c r="H1182" s="15" t="s">
        <v>739</v>
      </c>
      <c r="I1182" s="15">
        <v>1805</v>
      </c>
    </row>
    <row r="1183" spans="1:9" ht="90" x14ac:dyDescent="0.2">
      <c r="A1183" s="14" t="s">
        <v>11</v>
      </c>
      <c r="B1183" s="14" t="s">
        <v>2015</v>
      </c>
      <c r="C1183" s="15" t="s">
        <v>2016</v>
      </c>
      <c r="D1183" s="14" t="s">
        <v>737</v>
      </c>
      <c r="E1183" s="15" t="s">
        <v>2017</v>
      </c>
      <c r="F1183" s="17" t="str">
        <f>HYPERLINK("http://www.efsa.europa.eu/en/efsajournal/doc/2225.pdf","2011;9(6):2225")</f>
        <v>2011;9(6):2225</v>
      </c>
      <c r="G1183" s="15" t="s">
        <v>651</v>
      </c>
      <c r="H1183" s="15" t="s">
        <v>739</v>
      </c>
      <c r="I1183" s="15">
        <v>701</v>
      </c>
    </row>
    <row r="1184" spans="1:9" ht="90" x14ac:dyDescent="0.2">
      <c r="A1184" s="14" t="s">
        <v>11</v>
      </c>
      <c r="B1184" s="14" t="s">
        <v>2015</v>
      </c>
      <c r="C1184" s="15" t="s">
        <v>2016</v>
      </c>
      <c r="D1184" s="14" t="s">
        <v>749</v>
      </c>
      <c r="E1184" s="15" t="s">
        <v>2018</v>
      </c>
      <c r="F1184" s="17" t="str">
        <f>HYPERLINK("http://www.efsa.europa.eu/en/efsajournal/doc/2225.pdf","2011;9(6):2225")</f>
        <v>2011;9(6):2225</v>
      </c>
      <c r="G1184" s="15" t="s">
        <v>651</v>
      </c>
      <c r="H1184" s="15" t="s">
        <v>739</v>
      </c>
      <c r="I1184" s="15">
        <v>701</v>
      </c>
    </row>
    <row r="1185" spans="1:9" ht="90" x14ac:dyDescent="0.2">
      <c r="A1185" s="14" t="s">
        <v>11</v>
      </c>
      <c r="B1185" s="14" t="s">
        <v>2015</v>
      </c>
      <c r="C1185" s="15" t="s">
        <v>2016</v>
      </c>
      <c r="D1185" s="14" t="s">
        <v>749</v>
      </c>
      <c r="E1185" s="15" t="s">
        <v>2019</v>
      </c>
      <c r="F1185" s="17" t="str">
        <f>HYPERLINK("http://www.efsa.europa.eu/en/efsajournal/doc/2225.pdf","2011;9(6):2225")</f>
        <v>2011;9(6):2225</v>
      </c>
      <c r="G1185" s="15" t="s">
        <v>651</v>
      </c>
      <c r="H1185" s="15" t="s">
        <v>739</v>
      </c>
      <c r="I1185" s="15">
        <v>701</v>
      </c>
    </row>
    <row r="1186" spans="1:9" ht="60" x14ac:dyDescent="0.2">
      <c r="A1186" s="14" t="s">
        <v>11</v>
      </c>
      <c r="B1186" s="14" t="s">
        <v>2020</v>
      </c>
      <c r="C1186" s="15" t="s">
        <v>2021</v>
      </c>
      <c r="D1186" s="14" t="s">
        <v>737</v>
      </c>
      <c r="E1186" s="15" t="s">
        <v>187</v>
      </c>
      <c r="F1186" s="17" t="str">
        <f>HYPERLINK("http://www.efsa.europa.eu/en/efsajournal/doc/2039.pdf","2011;9(4):2039")</f>
        <v>2011;9(4):2039</v>
      </c>
      <c r="G1186" s="15" t="s">
        <v>651</v>
      </c>
      <c r="H1186" s="15" t="s">
        <v>739</v>
      </c>
      <c r="I1186" s="15">
        <v>1606</v>
      </c>
    </row>
    <row r="1187" spans="1:9" ht="60" x14ac:dyDescent="0.2">
      <c r="A1187" s="14" t="s">
        <v>11</v>
      </c>
      <c r="B1187" s="14" t="s">
        <v>2022</v>
      </c>
      <c r="C1187" s="15" t="s">
        <v>2023</v>
      </c>
      <c r="D1187" s="14" t="s">
        <v>737</v>
      </c>
      <c r="E1187" s="15" t="s">
        <v>815</v>
      </c>
      <c r="F1187" s="17" t="str">
        <f>HYPERLINK("http://www.efsa.europa.eu/en/efsajournal/doc/2246.pdf","2011;9(6):2246")</f>
        <v>2011;9(6):2246</v>
      </c>
      <c r="G1187" s="15" t="s">
        <v>651</v>
      </c>
      <c r="H1187" s="15" t="s">
        <v>739</v>
      </c>
      <c r="I1187" s="15">
        <v>2788</v>
      </c>
    </row>
    <row r="1188" spans="1:9" ht="150" x14ac:dyDescent="0.2">
      <c r="A1188" s="14" t="s">
        <v>11</v>
      </c>
      <c r="B1188" s="14" t="s">
        <v>2024</v>
      </c>
      <c r="C1188" s="15" t="s">
        <v>2025</v>
      </c>
      <c r="D1188" s="14" t="s">
        <v>2026</v>
      </c>
      <c r="E1188" s="15" t="s">
        <v>2027</v>
      </c>
      <c r="F1188" s="17" t="str">
        <f>HYPERLINK("http://www.efsa.europa.eu/en/efsajournal/doc/2220.pdf","2011;9(6):2220")</f>
        <v>2011;9(6):2220</v>
      </c>
      <c r="G1188" s="15" t="s">
        <v>651</v>
      </c>
      <c r="H1188" s="15" t="s">
        <v>739</v>
      </c>
      <c r="I1188" s="15">
        <v>670</v>
      </c>
    </row>
    <row r="1189" spans="1:9" ht="150" x14ac:dyDescent="0.2">
      <c r="A1189" s="14" t="s">
        <v>11</v>
      </c>
      <c r="B1189" s="14" t="s">
        <v>2024</v>
      </c>
      <c r="C1189" s="15" t="s">
        <v>2028</v>
      </c>
      <c r="D1189" s="14" t="s">
        <v>2026</v>
      </c>
      <c r="E1189" s="15" t="s">
        <v>2027</v>
      </c>
      <c r="F1189" s="17" t="str">
        <f>HYPERLINK("http://www.efsa.europa.eu/en/efsajournal/doc/2220.pdf","2011;9(6):2220")</f>
        <v>2011;9(6):2220</v>
      </c>
      <c r="G1189" s="15" t="s">
        <v>651</v>
      </c>
      <c r="H1189" s="15" t="s">
        <v>739</v>
      </c>
      <c r="I1189" s="15">
        <v>2902</v>
      </c>
    </row>
    <row r="1190" spans="1:9" ht="225" x14ac:dyDescent="0.2">
      <c r="A1190" s="14" t="s">
        <v>11</v>
      </c>
      <c r="B1190" s="14" t="s">
        <v>2029</v>
      </c>
      <c r="C1190" s="15" t="s">
        <v>2030</v>
      </c>
      <c r="D1190" s="14" t="s">
        <v>737</v>
      </c>
      <c r="E1190" s="15" t="s">
        <v>848</v>
      </c>
      <c r="F1190" s="17" t="str">
        <f>HYPERLINK("http://www.efsa.europa.eu/en/scdocs/doc/1804.pdf","2010;8(10):1804")</f>
        <v>2010;8(10):1804</v>
      </c>
      <c r="G1190" s="15" t="s">
        <v>651</v>
      </c>
      <c r="H1190" s="15" t="s">
        <v>739</v>
      </c>
      <c r="I1190" s="15">
        <v>2959</v>
      </c>
    </row>
    <row r="1191" spans="1:9" ht="225" x14ac:dyDescent="0.2">
      <c r="A1191" s="14" t="s">
        <v>11</v>
      </c>
      <c r="B1191" s="14" t="s">
        <v>2029</v>
      </c>
      <c r="C1191" s="15" t="s">
        <v>2030</v>
      </c>
      <c r="D1191" s="14" t="s">
        <v>737</v>
      </c>
      <c r="E1191" s="15" t="s">
        <v>2031</v>
      </c>
      <c r="F1191" s="17" t="str">
        <f>HYPERLINK("http://www.efsa.europa.eu/en/scdocs/doc/1804.pdf","2010;8(10):1804")</f>
        <v>2010;8(10):1804</v>
      </c>
      <c r="G1191" s="15" t="s">
        <v>651</v>
      </c>
      <c r="H1191" s="15" t="s">
        <v>739</v>
      </c>
      <c r="I1191" s="15">
        <v>2959</v>
      </c>
    </row>
    <row r="1192" spans="1:9" ht="225" x14ac:dyDescent="0.2">
      <c r="A1192" s="14" t="s">
        <v>11</v>
      </c>
      <c r="B1192" s="14" t="s">
        <v>2029</v>
      </c>
      <c r="C1192" s="15" t="s">
        <v>2030</v>
      </c>
      <c r="D1192" s="14" t="s">
        <v>737</v>
      </c>
      <c r="E1192" s="15" t="s">
        <v>2032</v>
      </c>
      <c r="F1192" s="17" t="str">
        <f>HYPERLINK("http://www.efsa.europa.eu/en/scdocs/doc/1804.pdf","2010;8(10):1804")</f>
        <v>2010;8(10):1804</v>
      </c>
      <c r="G1192" s="15" t="s">
        <v>651</v>
      </c>
      <c r="H1192" s="15" t="s">
        <v>739</v>
      </c>
      <c r="I1192" s="15">
        <v>2959</v>
      </c>
    </row>
    <row r="1193" spans="1:9" x14ac:dyDescent="0.2">
      <c r="A1193" s="30" t="s">
        <v>11</v>
      </c>
      <c r="B1193" s="30" t="s">
        <v>1399</v>
      </c>
      <c r="C1193" s="29" t="s">
        <v>2033</v>
      </c>
      <c r="D1193" s="30" t="s">
        <v>737</v>
      </c>
      <c r="E1193" s="29" t="s">
        <v>848</v>
      </c>
      <c r="F1193" s="17" t="str">
        <f>HYPERLINK("http://www.efsa.europa.eu/en/efsajournal/doc/1247.pdf","2009;7(9):1247")</f>
        <v>2009;7(9):1247</v>
      </c>
      <c r="G1193" s="31" t="s">
        <v>651</v>
      </c>
      <c r="H1193" s="29" t="s">
        <v>739</v>
      </c>
      <c r="I1193" s="29">
        <v>2970</v>
      </c>
    </row>
    <row r="1194" spans="1:9" x14ac:dyDescent="0.2">
      <c r="A1194" s="30"/>
      <c r="B1194" s="30"/>
      <c r="C1194" s="29"/>
      <c r="D1194" s="30"/>
      <c r="E1194" s="29"/>
      <c r="F1194" s="17" t="str">
        <f>HYPERLINK("http://www.efsa.europa.eu/en/efsajournal/doc/2858.pdf ","2012;10(8):2858")</f>
        <v>2012;10(8):2858</v>
      </c>
      <c r="G1194" s="31"/>
      <c r="H1194" s="29"/>
      <c r="I1194" s="29"/>
    </row>
    <row r="1195" spans="1:9" x14ac:dyDescent="0.2">
      <c r="A1195" s="30" t="s">
        <v>11</v>
      </c>
      <c r="B1195" s="30" t="s">
        <v>1399</v>
      </c>
      <c r="C1195" s="29" t="s">
        <v>2033</v>
      </c>
      <c r="D1195" s="30" t="s">
        <v>737</v>
      </c>
      <c r="E1195" s="29" t="s">
        <v>2034</v>
      </c>
      <c r="F1195" s="17" t="str">
        <f>HYPERLINK("http://www.efsa.europa.eu/en/efsajournal/doc/1247.pdf","2009;7(9):1247")</f>
        <v>2009;7(9):1247</v>
      </c>
      <c r="G1195" s="31" t="s">
        <v>651</v>
      </c>
      <c r="H1195" s="29" t="s">
        <v>739</v>
      </c>
      <c r="I1195" s="15">
        <v>2970</v>
      </c>
    </row>
    <row r="1196" spans="1:9" x14ac:dyDescent="0.2">
      <c r="A1196" s="30"/>
      <c r="B1196" s="30"/>
      <c r="C1196" s="29"/>
      <c r="D1196" s="30"/>
      <c r="E1196" s="29"/>
      <c r="F1196" s="17" t="str">
        <f>HYPERLINK("http://www.efsa.europa.eu/en/efsajournal/doc/2858.pdf ","2012;10(8):2858")</f>
        <v>2012;10(8):2858</v>
      </c>
      <c r="G1196" s="31"/>
      <c r="H1196" s="29"/>
      <c r="I1196" s="15"/>
    </row>
    <row r="1197" spans="1:9" x14ac:dyDescent="0.2">
      <c r="A1197" s="30" t="s">
        <v>11</v>
      </c>
      <c r="B1197" s="30" t="s">
        <v>1399</v>
      </c>
      <c r="C1197" s="29" t="s">
        <v>2033</v>
      </c>
      <c r="D1197" s="30" t="s">
        <v>737</v>
      </c>
      <c r="E1197" s="29" t="s">
        <v>1193</v>
      </c>
      <c r="F1197" s="17" t="str">
        <f>HYPERLINK("http://www.efsa.europa.eu/en/efsajournal/doc/1247.pdf","2009;7(9):1247")</f>
        <v>2009;7(9):1247</v>
      </c>
      <c r="G1197" s="31" t="s">
        <v>651</v>
      </c>
      <c r="H1197" s="29" t="s">
        <v>739</v>
      </c>
      <c r="I1197" s="15">
        <v>2970</v>
      </c>
    </row>
    <row r="1198" spans="1:9" x14ac:dyDescent="0.2">
      <c r="A1198" s="30"/>
      <c r="B1198" s="30"/>
      <c r="C1198" s="29"/>
      <c r="D1198" s="30"/>
      <c r="E1198" s="29"/>
      <c r="F1198" s="17" t="str">
        <f>HYPERLINK("http://www.efsa.europa.eu/en/efsajournal/doc/2858.pdf ","2012;10(8):2858")</f>
        <v>2012;10(8):2858</v>
      </c>
      <c r="G1198" s="31"/>
      <c r="H1198" s="29"/>
      <c r="I1198" s="15"/>
    </row>
    <row r="1199" spans="1:9" x14ac:dyDescent="0.2">
      <c r="A1199" s="30" t="s">
        <v>11</v>
      </c>
      <c r="B1199" s="30" t="s">
        <v>2035</v>
      </c>
      <c r="C1199" s="29" t="s">
        <v>2036</v>
      </c>
      <c r="D1199" s="30" t="s">
        <v>737</v>
      </c>
      <c r="E1199" s="29" t="s">
        <v>848</v>
      </c>
      <c r="F1199" s="17" t="str">
        <f>HYPERLINK("http://www.efsa.europa.eu/en/efsajournal/doc/1247.pdf","2009;7(9):1247")</f>
        <v>2009;7(9):1247</v>
      </c>
      <c r="G1199" s="31" t="s">
        <v>651</v>
      </c>
      <c r="H1199" s="29" t="s">
        <v>739</v>
      </c>
      <c r="I1199" s="15">
        <v>2956</v>
      </c>
    </row>
    <row r="1200" spans="1:9" x14ac:dyDescent="0.2">
      <c r="A1200" s="30"/>
      <c r="B1200" s="30"/>
      <c r="C1200" s="29"/>
      <c r="D1200" s="30"/>
      <c r="E1200" s="29"/>
      <c r="F1200" s="17" t="str">
        <f>HYPERLINK("http://www.efsa.europa.eu/en/efsajournal/doc/2858.pdf ","2012;10(8):2858")</f>
        <v>2012;10(8):2858</v>
      </c>
      <c r="G1200" s="31"/>
      <c r="H1200" s="29"/>
      <c r="I1200" s="15"/>
    </row>
    <row r="1201" spans="1:9" x14ac:dyDescent="0.2">
      <c r="A1201" s="30" t="s">
        <v>11</v>
      </c>
      <c r="B1201" s="30" t="s">
        <v>2035</v>
      </c>
      <c r="C1201" s="29" t="s">
        <v>2036</v>
      </c>
      <c r="D1201" s="30" t="s">
        <v>737</v>
      </c>
      <c r="E1201" s="29" t="s">
        <v>2034</v>
      </c>
      <c r="F1201" s="17" t="str">
        <f>HYPERLINK("http://www.efsa.europa.eu/en/efsajournal/doc/1247.pdf","2009;7(9):1247")</f>
        <v>2009;7(9):1247</v>
      </c>
      <c r="G1201" s="31" t="s">
        <v>651</v>
      </c>
      <c r="H1201" s="29" t="s">
        <v>739</v>
      </c>
      <c r="I1201" s="15">
        <v>2956</v>
      </c>
    </row>
    <row r="1202" spans="1:9" x14ac:dyDescent="0.2">
      <c r="A1202" s="30"/>
      <c r="B1202" s="30"/>
      <c r="C1202" s="29"/>
      <c r="D1202" s="30"/>
      <c r="E1202" s="29"/>
      <c r="F1202" s="17" t="str">
        <f>HYPERLINK("http://www.efsa.europa.eu/en/efsajournal/doc/2858.pdf ","2012;10(8):2858")</f>
        <v>2012;10(8):2858</v>
      </c>
      <c r="G1202" s="31"/>
      <c r="H1202" s="29"/>
      <c r="I1202" s="15"/>
    </row>
    <row r="1203" spans="1:9" x14ac:dyDescent="0.2">
      <c r="A1203" s="30" t="s">
        <v>11</v>
      </c>
      <c r="B1203" s="30" t="s">
        <v>2035</v>
      </c>
      <c r="C1203" s="29" t="s">
        <v>2036</v>
      </c>
      <c r="D1203" s="30" t="s">
        <v>737</v>
      </c>
      <c r="E1203" s="29" t="s">
        <v>1193</v>
      </c>
      <c r="F1203" s="17" t="str">
        <f>HYPERLINK("http://www.efsa.europa.eu/en/efsajournal/doc/1247.pdf","2009;7(9):1247")</f>
        <v>2009;7(9):1247</v>
      </c>
      <c r="G1203" s="31" t="s">
        <v>651</v>
      </c>
      <c r="H1203" s="29" t="s">
        <v>739</v>
      </c>
      <c r="I1203" s="15">
        <v>2956</v>
      </c>
    </row>
    <row r="1204" spans="1:9" x14ac:dyDescent="0.2">
      <c r="A1204" s="30"/>
      <c r="B1204" s="30"/>
      <c r="C1204" s="29"/>
      <c r="D1204" s="30"/>
      <c r="E1204" s="29"/>
      <c r="F1204" s="17" t="str">
        <f>HYPERLINK("http://www.efsa.europa.eu/en/efsajournal/doc/2858.pdf ","2012;10(8):2858")</f>
        <v>2012;10(8):2858</v>
      </c>
      <c r="G1204" s="31"/>
      <c r="H1204" s="29"/>
      <c r="I1204" s="15"/>
    </row>
    <row r="1205" spans="1:9" x14ac:dyDescent="0.2">
      <c r="A1205" s="30" t="s">
        <v>11</v>
      </c>
      <c r="B1205" s="30" t="s">
        <v>1389</v>
      </c>
      <c r="C1205" s="29" t="s">
        <v>2036</v>
      </c>
      <c r="D1205" s="30" t="s">
        <v>737</v>
      </c>
      <c r="E1205" s="29" t="s">
        <v>848</v>
      </c>
      <c r="F1205" s="17" t="str">
        <f>HYPERLINK("http://www.efsa.europa.eu/en/efsajournal/doc/1247.pdf","2009;7(9):1247")</f>
        <v>2009;7(9):1247</v>
      </c>
      <c r="G1205" s="31" t="s">
        <v>651</v>
      </c>
      <c r="H1205" s="29" t="s">
        <v>739</v>
      </c>
      <c r="I1205" s="15">
        <v>2958</v>
      </c>
    </row>
    <row r="1206" spans="1:9" x14ac:dyDescent="0.2">
      <c r="A1206" s="30"/>
      <c r="B1206" s="30"/>
      <c r="C1206" s="29"/>
      <c r="D1206" s="30"/>
      <c r="E1206" s="29"/>
      <c r="F1206" s="17" t="str">
        <f>HYPERLINK("http://www.efsa.europa.eu/en/efsajournal/doc/2858.pdf ","2012;10(8):2858")</f>
        <v>2012;10(8):2858</v>
      </c>
      <c r="G1206" s="31"/>
      <c r="H1206" s="29"/>
      <c r="I1206" s="15"/>
    </row>
    <row r="1207" spans="1:9" x14ac:dyDescent="0.2">
      <c r="A1207" s="30" t="s">
        <v>11</v>
      </c>
      <c r="B1207" s="30" t="s">
        <v>1389</v>
      </c>
      <c r="C1207" s="29" t="s">
        <v>2036</v>
      </c>
      <c r="D1207" s="30" t="s">
        <v>737</v>
      </c>
      <c r="E1207" s="29" t="s">
        <v>2034</v>
      </c>
      <c r="F1207" s="17" t="str">
        <f>HYPERLINK("http://www.efsa.europa.eu/en/efsajournal/doc/1247.pdf","2009;7(9):1247")</f>
        <v>2009;7(9):1247</v>
      </c>
      <c r="G1207" s="31" t="s">
        <v>651</v>
      </c>
      <c r="H1207" s="29" t="s">
        <v>739</v>
      </c>
      <c r="I1207" s="15">
        <v>2958</v>
      </c>
    </row>
    <row r="1208" spans="1:9" x14ac:dyDescent="0.2">
      <c r="A1208" s="30"/>
      <c r="B1208" s="30"/>
      <c r="C1208" s="29"/>
      <c r="D1208" s="30"/>
      <c r="E1208" s="29"/>
      <c r="F1208" s="17" t="str">
        <f>HYPERLINK("http://www.efsa.europa.eu/en/efsajournal/doc/2858.pdf ","2012;10(8):2858")</f>
        <v>2012;10(8):2858</v>
      </c>
      <c r="G1208" s="31"/>
      <c r="H1208" s="29"/>
      <c r="I1208" s="15"/>
    </row>
    <row r="1209" spans="1:9" x14ac:dyDescent="0.2">
      <c r="A1209" s="30" t="s">
        <v>11</v>
      </c>
      <c r="B1209" s="30" t="s">
        <v>1389</v>
      </c>
      <c r="C1209" s="29" t="s">
        <v>2036</v>
      </c>
      <c r="D1209" s="30" t="s">
        <v>737</v>
      </c>
      <c r="E1209" s="29" t="s">
        <v>1193</v>
      </c>
      <c r="F1209" s="17" t="str">
        <f>HYPERLINK("http://www.efsa.europa.eu/en/efsajournal/doc/1247.pdf","2009;7(9):1247")</f>
        <v>2009;7(9):1247</v>
      </c>
      <c r="G1209" s="31" t="s">
        <v>651</v>
      </c>
      <c r="H1209" s="29" t="s">
        <v>739</v>
      </c>
      <c r="I1209" s="15">
        <v>2958</v>
      </c>
    </row>
    <row r="1210" spans="1:9" x14ac:dyDescent="0.2">
      <c r="A1210" s="30"/>
      <c r="B1210" s="30"/>
      <c r="C1210" s="29"/>
      <c r="D1210" s="30"/>
      <c r="E1210" s="29"/>
      <c r="F1210" s="17" t="str">
        <f>HYPERLINK("http://www.efsa.europa.eu/en/efsajournal/doc/2858.pdf ","2012;10(8):2858")</f>
        <v>2012;10(8):2858</v>
      </c>
      <c r="G1210" s="31"/>
      <c r="H1210" s="29"/>
      <c r="I1210" s="15"/>
    </row>
    <row r="1211" spans="1:9" x14ac:dyDescent="0.2">
      <c r="A1211" s="30" t="s">
        <v>11</v>
      </c>
      <c r="B1211" s="30" t="s">
        <v>1396</v>
      </c>
      <c r="C1211" s="29" t="s">
        <v>2036</v>
      </c>
      <c r="D1211" s="30" t="s">
        <v>737</v>
      </c>
      <c r="E1211" s="29" t="s">
        <v>848</v>
      </c>
      <c r="F1211" s="17" t="str">
        <f>HYPERLINK("http://www.efsa.europa.eu/en/efsajournal/doc/1470.pdf","2010;8(2):1470")</f>
        <v>2010;8(2):1470</v>
      </c>
      <c r="G1211" s="31" t="s">
        <v>651</v>
      </c>
      <c r="H1211" s="29" t="s">
        <v>739</v>
      </c>
      <c r="I1211" s="15">
        <v>2961</v>
      </c>
    </row>
    <row r="1212" spans="1:9" x14ac:dyDescent="0.2">
      <c r="A1212" s="30"/>
      <c r="B1212" s="30"/>
      <c r="C1212" s="29"/>
      <c r="D1212" s="30"/>
      <c r="E1212" s="29"/>
      <c r="F1212" s="17" t="str">
        <f>HYPERLINK("http://www.efsa.europa.eu/en/efsajournal/doc/2858.pdf ","2012;10(8):2858")</f>
        <v>2012;10(8):2858</v>
      </c>
      <c r="G1212" s="31"/>
      <c r="H1212" s="29"/>
      <c r="I1212" s="15"/>
    </row>
    <row r="1213" spans="1:9" x14ac:dyDescent="0.2">
      <c r="A1213" s="30" t="s">
        <v>11</v>
      </c>
      <c r="B1213" s="30" t="s">
        <v>1396</v>
      </c>
      <c r="C1213" s="29" t="s">
        <v>2036</v>
      </c>
      <c r="D1213" s="30" t="s">
        <v>737</v>
      </c>
      <c r="E1213" s="29" t="s">
        <v>2034</v>
      </c>
      <c r="F1213" s="17" t="str">
        <f>HYPERLINK("http://www.efsa.europa.eu/en/efsajournal/doc/1470.pdf","2010;8(2):1470")</f>
        <v>2010;8(2):1470</v>
      </c>
      <c r="G1213" s="31" t="s">
        <v>651</v>
      </c>
      <c r="H1213" s="29" t="s">
        <v>739</v>
      </c>
      <c r="I1213" s="15">
        <v>2961</v>
      </c>
    </row>
    <row r="1214" spans="1:9" x14ac:dyDescent="0.2">
      <c r="A1214" s="30"/>
      <c r="B1214" s="30"/>
      <c r="C1214" s="29"/>
      <c r="D1214" s="30"/>
      <c r="E1214" s="29"/>
      <c r="F1214" s="17" t="str">
        <f>HYPERLINK("http://www.efsa.europa.eu/en/efsajournal/doc/2858.pdf ","2012;10(8):2858")</f>
        <v>2012;10(8):2858</v>
      </c>
      <c r="G1214" s="31"/>
      <c r="H1214" s="29"/>
      <c r="I1214" s="15"/>
    </row>
    <row r="1215" spans="1:9" x14ac:dyDescent="0.2">
      <c r="A1215" s="30" t="s">
        <v>11</v>
      </c>
      <c r="B1215" s="30" t="s">
        <v>1396</v>
      </c>
      <c r="C1215" s="29" t="s">
        <v>2036</v>
      </c>
      <c r="D1215" s="30" t="s">
        <v>737</v>
      </c>
      <c r="E1215" s="29" t="s">
        <v>1193</v>
      </c>
      <c r="F1215" s="17" t="str">
        <f>HYPERLINK("http://www.efsa.europa.eu/en/efsajournal/doc/1470.pdf","2010;8(2):1470")</f>
        <v>2010;8(2):1470</v>
      </c>
      <c r="G1215" s="31" t="s">
        <v>651</v>
      </c>
      <c r="H1215" s="29" t="s">
        <v>739</v>
      </c>
      <c r="I1215" s="15">
        <v>2961</v>
      </c>
    </row>
    <row r="1216" spans="1:9" x14ac:dyDescent="0.2">
      <c r="A1216" s="30"/>
      <c r="B1216" s="30"/>
      <c r="C1216" s="29"/>
      <c r="D1216" s="30"/>
      <c r="E1216" s="29"/>
      <c r="F1216" s="17" t="str">
        <f>HYPERLINK("http://www.efsa.europa.eu/en/efsajournal/doc/2858.pdf ","2012;10(8):2858")</f>
        <v>2012;10(8):2858</v>
      </c>
      <c r="G1216" s="31"/>
      <c r="H1216" s="29"/>
      <c r="I1216" s="15"/>
    </row>
    <row r="1217" spans="1:9" x14ac:dyDescent="0.2">
      <c r="A1217" s="30" t="s">
        <v>11</v>
      </c>
      <c r="B1217" s="30" t="s">
        <v>1400</v>
      </c>
      <c r="C1217" s="29" t="s">
        <v>2037</v>
      </c>
      <c r="D1217" s="30" t="s">
        <v>737</v>
      </c>
      <c r="E1217" s="29" t="s">
        <v>848</v>
      </c>
      <c r="F1217" s="17" t="str">
        <f>HYPERLINK("http://www.efsa.europa.eu/en/efsajournal/doc/1247.pdf","2009;7(9):1247")</f>
        <v>2009;7(9):1247</v>
      </c>
      <c r="G1217" s="17" t="s">
        <v>651</v>
      </c>
      <c r="H1217" s="29" t="s">
        <v>739</v>
      </c>
      <c r="I1217" s="15">
        <v>2963</v>
      </c>
    </row>
    <row r="1218" spans="1:9" x14ac:dyDescent="0.2">
      <c r="A1218" s="30"/>
      <c r="B1218" s="30"/>
      <c r="C1218" s="29"/>
      <c r="D1218" s="30"/>
      <c r="E1218" s="29"/>
      <c r="F1218" s="17" t="str">
        <f>HYPERLINK("http://www.efsa.europa.eu/en/efsajournal/doc/2858.pdf ","2012;10(8):2858")</f>
        <v>2012;10(8):2858</v>
      </c>
      <c r="G1218" s="17" t="s">
        <v>651</v>
      </c>
      <c r="H1218" s="29"/>
      <c r="I1218" s="15"/>
    </row>
    <row r="1219" spans="1:9" x14ac:dyDescent="0.2">
      <c r="A1219" s="30" t="s">
        <v>11</v>
      </c>
      <c r="B1219" s="30" t="s">
        <v>1400</v>
      </c>
      <c r="C1219" s="29" t="s">
        <v>2037</v>
      </c>
      <c r="D1219" s="30" t="s">
        <v>737</v>
      </c>
      <c r="E1219" s="29" t="s">
        <v>2034</v>
      </c>
      <c r="F1219" s="17" t="str">
        <f>HYPERLINK("http://www.efsa.europa.eu/en/efsajournal/doc/1247.pdf","2009;7(9):1247")</f>
        <v>2009;7(9):1247</v>
      </c>
      <c r="G1219" s="31" t="s">
        <v>651</v>
      </c>
      <c r="H1219" s="29" t="s">
        <v>739</v>
      </c>
      <c r="I1219" s="15">
        <v>2963</v>
      </c>
    </row>
    <row r="1220" spans="1:9" x14ac:dyDescent="0.2">
      <c r="A1220" s="30"/>
      <c r="B1220" s="30"/>
      <c r="C1220" s="29"/>
      <c r="D1220" s="30"/>
      <c r="E1220" s="29"/>
      <c r="F1220" s="17" t="str">
        <f>HYPERLINK("http://www.efsa.europa.eu/en/efsajournal/doc/2858.pdf ","2012;10(8):2858")</f>
        <v>2012;10(8):2858</v>
      </c>
      <c r="G1220" s="31"/>
      <c r="H1220" s="29"/>
      <c r="I1220" s="15"/>
    </row>
    <row r="1221" spans="1:9" x14ac:dyDescent="0.2">
      <c r="A1221" s="30" t="s">
        <v>11</v>
      </c>
      <c r="B1221" s="30" t="s">
        <v>1400</v>
      </c>
      <c r="C1221" s="29" t="s">
        <v>2037</v>
      </c>
      <c r="D1221" s="30" t="s">
        <v>737</v>
      </c>
      <c r="E1221" s="29" t="s">
        <v>1193</v>
      </c>
      <c r="F1221" s="17" t="str">
        <f>HYPERLINK("http://www.efsa.europa.eu/en/efsajournal/doc/1247.pdf","2009;7(9):1247")</f>
        <v>2009;7(9):1247</v>
      </c>
      <c r="G1221" s="31" t="s">
        <v>651</v>
      </c>
      <c r="H1221" s="29" t="s">
        <v>739</v>
      </c>
      <c r="I1221" s="15">
        <v>2963</v>
      </c>
    </row>
    <row r="1222" spans="1:9" x14ac:dyDescent="0.2">
      <c r="A1222" s="30"/>
      <c r="B1222" s="30"/>
      <c r="C1222" s="29"/>
      <c r="D1222" s="30"/>
      <c r="E1222" s="29"/>
      <c r="F1222" s="17" t="str">
        <f>HYPERLINK("http://www.efsa.europa.eu/en/efsajournal/doc/2858.pdf ","2012;10(8):2858")</f>
        <v>2012;10(8):2858</v>
      </c>
      <c r="G1222" s="31"/>
      <c r="H1222" s="29"/>
      <c r="I1222" s="15"/>
    </row>
    <row r="1223" spans="1:9" ht="90" x14ac:dyDescent="0.2">
      <c r="A1223" s="14" t="s">
        <v>11</v>
      </c>
      <c r="B1223" s="14" t="s">
        <v>1942</v>
      </c>
      <c r="C1223" s="15" t="s">
        <v>2038</v>
      </c>
      <c r="D1223" s="14" t="s">
        <v>766</v>
      </c>
      <c r="E1223" s="15" t="s">
        <v>767</v>
      </c>
      <c r="F1223" s="17" t="str">
        <f>HYPERLINK("http://www.efsa.europa.eu/en/efsajournal/doc/2048.pdf","2011;9(4):2048")</f>
        <v>2011;9(4):2048</v>
      </c>
      <c r="G1223" s="15" t="s">
        <v>651</v>
      </c>
      <c r="H1223" s="15" t="s">
        <v>739</v>
      </c>
      <c r="I1223" s="15">
        <v>1889</v>
      </c>
    </row>
    <row r="1224" spans="1:9" ht="105" x14ac:dyDescent="0.2">
      <c r="A1224" s="14" t="s">
        <v>11</v>
      </c>
      <c r="B1224" s="14" t="s">
        <v>2039</v>
      </c>
      <c r="C1224" s="15" t="s">
        <v>2040</v>
      </c>
      <c r="D1224" s="14" t="s">
        <v>737</v>
      </c>
      <c r="E1224" s="15" t="s">
        <v>738</v>
      </c>
      <c r="F1224" s="17" t="str">
        <f>HYPERLINK("http://www.efsa.europa.eu/en/efsajournal/doc/2070.pdf","2011;9(4):2070")</f>
        <v>2011;9(4):2070</v>
      </c>
      <c r="G1224" s="15" t="s">
        <v>651</v>
      </c>
      <c r="H1224" s="15" t="s">
        <v>739</v>
      </c>
      <c r="I1224" s="15">
        <v>797</v>
      </c>
    </row>
    <row r="1225" spans="1:9" ht="195" x14ac:dyDescent="0.2">
      <c r="A1225" s="14" t="s">
        <v>11</v>
      </c>
      <c r="B1225" s="14" t="s">
        <v>2041</v>
      </c>
      <c r="C1225" s="15" t="s">
        <v>2042</v>
      </c>
      <c r="D1225" s="14" t="s">
        <v>737</v>
      </c>
      <c r="E1225" s="15" t="s">
        <v>113</v>
      </c>
      <c r="F1225" s="17" t="str">
        <f>HYPERLINK("http://www.efsa.europa.eu/en/efsajournal/doc/2070.pdf","2011;9(4):2070")</f>
        <v>2011;9(4):2070</v>
      </c>
      <c r="G1225" s="15" t="s">
        <v>651</v>
      </c>
      <c r="H1225" s="15" t="s">
        <v>739</v>
      </c>
      <c r="I1225" s="15">
        <v>796</v>
      </c>
    </row>
    <row r="1226" spans="1:9" ht="90" x14ac:dyDescent="0.2">
      <c r="A1226" s="14" t="s">
        <v>11</v>
      </c>
      <c r="B1226" s="14" t="s">
        <v>2043</v>
      </c>
      <c r="C1226" s="15" t="s">
        <v>2044</v>
      </c>
      <c r="D1226" s="14" t="s">
        <v>766</v>
      </c>
      <c r="E1226" s="15" t="s">
        <v>767</v>
      </c>
      <c r="F1226" s="17" t="str">
        <f>HYPERLINK("http://www.efsa.europa.eu/en/scdocs/doc/1735.pdf","2010;8(10):1735")</f>
        <v>2010;8(10):1735</v>
      </c>
      <c r="G1226" s="15" t="s">
        <v>651</v>
      </c>
      <c r="H1226" s="15" t="s">
        <v>739</v>
      </c>
      <c r="I1226" s="15">
        <v>753</v>
      </c>
    </row>
    <row r="1227" spans="1:9" ht="60" x14ac:dyDescent="0.2">
      <c r="A1227" s="14" t="s">
        <v>11</v>
      </c>
      <c r="B1227" s="14" t="s">
        <v>2045</v>
      </c>
      <c r="C1227" s="15" t="s">
        <v>2046</v>
      </c>
      <c r="D1227" s="14" t="s">
        <v>737</v>
      </c>
      <c r="E1227" s="15" t="s">
        <v>2047</v>
      </c>
      <c r="F1227" s="17" t="str">
        <f>HYPERLINK("http://www.efsa.europa.eu/en/scdocs/doc/1263.pdf","2009;7(9):1263")</f>
        <v>2009;7(9):1263</v>
      </c>
      <c r="G1227" s="15" t="s">
        <v>651</v>
      </c>
      <c r="H1227" s="15" t="s">
        <v>739</v>
      </c>
      <c r="I1227" s="15" t="s">
        <v>2048</v>
      </c>
    </row>
    <row r="1228" spans="1:9" ht="90" x14ac:dyDescent="0.2">
      <c r="A1228" s="14" t="s">
        <v>11</v>
      </c>
      <c r="B1228" s="14" t="s">
        <v>2049</v>
      </c>
      <c r="C1228" s="15" t="s">
        <v>2050</v>
      </c>
      <c r="D1228" s="14" t="s">
        <v>766</v>
      </c>
      <c r="E1228" s="15" t="s">
        <v>767</v>
      </c>
      <c r="F1228" s="17" t="str">
        <f>HYPERLINK("http://www.efsa.europa.eu/en/efsajournal/doc/2083.pdf","2011;9(4):2083")</f>
        <v>2011;9(4):2083</v>
      </c>
      <c r="G1228" s="15" t="s">
        <v>651</v>
      </c>
      <c r="H1228" s="15" t="s">
        <v>739</v>
      </c>
      <c r="I1228" s="15">
        <v>651</v>
      </c>
    </row>
    <row r="1229" spans="1:9" ht="90" x14ac:dyDescent="0.2">
      <c r="A1229" s="14" t="s">
        <v>11</v>
      </c>
      <c r="B1229" s="14" t="s">
        <v>2051</v>
      </c>
      <c r="C1229" s="15" t="s">
        <v>2052</v>
      </c>
      <c r="D1229" s="14" t="s">
        <v>766</v>
      </c>
      <c r="E1229" s="15" t="s">
        <v>767</v>
      </c>
      <c r="F1229" s="17" t="str">
        <f>HYPERLINK("http://www.efsa.europa.eu/en/efsajournal/doc/2082.pdf","2011;9(4):2082")</f>
        <v>2011;9(4):2082</v>
      </c>
      <c r="G1229" s="15" t="s">
        <v>651</v>
      </c>
      <c r="H1229" s="15" t="s">
        <v>739</v>
      </c>
      <c r="I1229" s="15">
        <v>1804</v>
      </c>
    </row>
    <row r="1230" spans="1:9" ht="90" x14ac:dyDescent="0.2">
      <c r="A1230" s="14" t="s">
        <v>11</v>
      </c>
      <c r="B1230" s="14" t="s">
        <v>2053</v>
      </c>
      <c r="C1230" s="15" t="s">
        <v>2054</v>
      </c>
      <c r="D1230" s="14" t="s">
        <v>766</v>
      </c>
      <c r="E1230" s="15" t="s">
        <v>767</v>
      </c>
      <c r="F1230" s="17" t="str">
        <f>HYPERLINK("http://www.efsa.europa.eu/en/efsajournal/doc/2082.pdf","2011;9(4):2082")</f>
        <v>2011;9(4):2082</v>
      </c>
      <c r="G1230" s="15" t="s">
        <v>651</v>
      </c>
      <c r="H1230" s="15" t="s">
        <v>739</v>
      </c>
      <c r="I1230" s="15">
        <v>3324</v>
      </c>
    </row>
    <row r="1231" spans="1:9" ht="90" x14ac:dyDescent="0.2">
      <c r="A1231" s="14" t="s">
        <v>11</v>
      </c>
      <c r="B1231" s="14" t="s">
        <v>792</v>
      </c>
      <c r="C1231" s="15" t="s">
        <v>2055</v>
      </c>
      <c r="D1231" s="14" t="s">
        <v>766</v>
      </c>
      <c r="E1231" s="15" t="s">
        <v>767</v>
      </c>
      <c r="F1231" s="17" t="str">
        <f>HYPERLINK("http://www.efsa.europa.eu/en/efsajournal/doc/2243.pdf","2011;9(6):2243")</f>
        <v>2011;9(6):2243</v>
      </c>
      <c r="G1231" s="15" t="s">
        <v>651</v>
      </c>
      <c r="H1231" s="15" t="s">
        <v>739</v>
      </c>
      <c r="I1231" s="15">
        <v>1318</v>
      </c>
    </row>
    <row r="1232" spans="1:9" ht="90" x14ac:dyDescent="0.2">
      <c r="A1232" s="14" t="s">
        <v>11</v>
      </c>
      <c r="B1232" s="14" t="s">
        <v>1195</v>
      </c>
      <c r="C1232" s="15" t="s">
        <v>2056</v>
      </c>
      <c r="D1232" s="14" t="s">
        <v>766</v>
      </c>
      <c r="E1232" s="15" t="s">
        <v>767</v>
      </c>
      <c r="F1232" s="17" t="str">
        <f>HYPERLINK("http://www.efsa.europa.eu/en/scdocs/doc/1810.pdf","2010;8(10):1810")</f>
        <v>2010;8(10):1810</v>
      </c>
      <c r="G1232" s="15" t="s">
        <v>651</v>
      </c>
      <c r="H1232" s="15" t="s">
        <v>739</v>
      </c>
      <c r="I1232" s="15">
        <v>1244</v>
      </c>
    </row>
    <row r="1233" spans="1:9" ht="75" x14ac:dyDescent="0.2">
      <c r="A1233" s="14" t="s">
        <v>11</v>
      </c>
      <c r="B1233" s="14" t="s">
        <v>2013</v>
      </c>
      <c r="C1233" s="15" t="s">
        <v>2057</v>
      </c>
      <c r="D1233" s="14" t="s">
        <v>737</v>
      </c>
      <c r="E1233" s="15" t="s">
        <v>815</v>
      </c>
      <c r="F1233" s="17" t="str">
        <f>HYPERLINK("http://www.efsa.europa.eu/en/efsajournal/doc/2246.pdf","2011;9(6):2246")</f>
        <v>2011;9(6):2246</v>
      </c>
      <c r="G1233" s="15" t="s">
        <v>651</v>
      </c>
      <c r="H1233" s="15" t="s">
        <v>739</v>
      </c>
      <c r="I1233" s="15">
        <v>1806</v>
      </c>
    </row>
    <row r="1234" spans="1:9" ht="150" x14ac:dyDescent="0.2">
      <c r="A1234" s="14" t="s">
        <v>11</v>
      </c>
      <c r="B1234" s="14" t="s">
        <v>2058</v>
      </c>
      <c r="C1234" s="15" t="s">
        <v>2059</v>
      </c>
      <c r="D1234" s="14" t="s">
        <v>766</v>
      </c>
      <c r="E1234" s="15" t="s">
        <v>767</v>
      </c>
      <c r="F1234" s="17" t="str">
        <f>HYPERLINK("http://www.efsa.europa.eu/en/efsajournal/doc/2082.pdf","2011;9(4):2082")</f>
        <v>2011;9(4):2082</v>
      </c>
      <c r="G1234" s="15" t="s">
        <v>651</v>
      </c>
      <c r="H1234" s="15" t="s">
        <v>739</v>
      </c>
      <c r="I1234" s="15">
        <v>3325</v>
      </c>
    </row>
    <row r="1235" spans="1:9" ht="60" x14ac:dyDescent="0.2">
      <c r="A1235" s="14" t="s">
        <v>11</v>
      </c>
      <c r="B1235" s="14" t="s">
        <v>198</v>
      </c>
      <c r="C1235" s="15" t="s">
        <v>2060</v>
      </c>
      <c r="D1235" s="14" t="s">
        <v>737</v>
      </c>
      <c r="E1235" s="15" t="s">
        <v>1591</v>
      </c>
      <c r="F1235" s="17" t="str">
        <f>HYPERLINK("http://www.efsa.europa.eu/en/scdocs/doc/1212.pdf","2009;7(9):1212")</f>
        <v>2009;7(9):1212</v>
      </c>
      <c r="G1235" s="15" t="s">
        <v>651</v>
      </c>
      <c r="H1235" s="15" t="s">
        <v>739</v>
      </c>
      <c r="I1235" s="15">
        <v>371</v>
      </c>
    </row>
    <row r="1236" spans="1:9" ht="60" x14ac:dyDescent="0.2">
      <c r="A1236" s="14" t="s">
        <v>11</v>
      </c>
      <c r="B1236" s="14" t="s">
        <v>682</v>
      </c>
      <c r="C1236" s="15" t="s">
        <v>2061</v>
      </c>
      <c r="D1236" s="14" t="s">
        <v>737</v>
      </c>
      <c r="E1236" s="15" t="s">
        <v>187</v>
      </c>
      <c r="F1236" s="17" t="str">
        <f>HYPERLINK("http://www.efsa.europa.eu/en/scdocs/doc/1760.pdf","2010;8(10):1760")</f>
        <v>2010;8(10):1760</v>
      </c>
      <c r="G1236" s="15" t="s">
        <v>651</v>
      </c>
      <c r="H1236" s="15" t="s">
        <v>739</v>
      </c>
      <c r="I1236" s="15">
        <v>83</v>
      </c>
    </row>
    <row r="1237" spans="1:9" ht="60" x14ac:dyDescent="0.2">
      <c r="A1237" s="14" t="s">
        <v>11</v>
      </c>
      <c r="B1237" s="14" t="s">
        <v>1771</v>
      </c>
      <c r="C1237" s="15" t="s">
        <v>2062</v>
      </c>
      <c r="D1237" s="14" t="s">
        <v>737</v>
      </c>
      <c r="E1237" s="15" t="s">
        <v>905</v>
      </c>
      <c r="F1237" s="17" t="str">
        <f>HYPERLINK("http://www.efsa.europa.eu/en/scdocs/doc/1287.pdf","2009;7(9):1287")</f>
        <v>2009;7(9):1287</v>
      </c>
      <c r="G1237" s="15" t="s">
        <v>651</v>
      </c>
      <c r="H1237" s="15" t="s">
        <v>739</v>
      </c>
      <c r="I1237" s="15">
        <v>2428</v>
      </c>
    </row>
    <row r="1238" spans="1:9" ht="90" x14ac:dyDescent="0.2">
      <c r="A1238" s="14" t="s">
        <v>11</v>
      </c>
      <c r="B1238" s="14" t="s">
        <v>2063</v>
      </c>
      <c r="C1238" s="15" t="s">
        <v>2064</v>
      </c>
      <c r="D1238" s="14" t="s">
        <v>745</v>
      </c>
      <c r="E1238" s="15" t="s">
        <v>808</v>
      </c>
      <c r="F1238" s="17" t="str">
        <f>HYPERLINK("http://www.efsa.europa.eu/en/efsajournal/doc/2061.pdf","2011;9(4):2061")</f>
        <v>2011;9(4):2061</v>
      </c>
      <c r="G1238" s="15" t="s">
        <v>651</v>
      </c>
      <c r="H1238" s="15" t="s">
        <v>739</v>
      </c>
      <c r="I1238" s="15">
        <v>1566</v>
      </c>
    </row>
    <row r="1239" spans="1:9" ht="90" x14ac:dyDescent="0.2">
      <c r="A1239" s="14" t="s">
        <v>11</v>
      </c>
      <c r="B1239" s="14" t="s">
        <v>1247</v>
      </c>
      <c r="C1239" s="15" t="s">
        <v>2065</v>
      </c>
      <c r="D1239" s="14" t="s">
        <v>766</v>
      </c>
      <c r="E1239" s="15" t="s">
        <v>767</v>
      </c>
      <c r="F1239" s="17" t="str">
        <f>HYPERLINK("http://www.efsa.europa.eu/en/scdocs/doc/1735.pdf","2010;8(10):1735")</f>
        <v>2010;8(10):1735</v>
      </c>
      <c r="G1239" s="15" t="s">
        <v>651</v>
      </c>
      <c r="H1239" s="15" t="s">
        <v>739</v>
      </c>
      <c r="I1239" s="15">
        <v>745</v>
      </c>
    </row>
    <row r="1240" spans="1:9" ht="90" x14ac:dyDescent="0.2">
      <c r="A1240" s="14" t="s">
        <v>11</v>
      </c>
      <c r="B1240" s="14" t="s">
        <v>2066</v>
      </c>
      <c r="C1240" s="15" t="s">
        <v>2067</v>
      </c>
      <c r="D1240" s="14" t="s">
        <v>766</v>
      </c>
      <c r="E1240" s="15" t="s">
        <v>767</v>
      </c>
      <c r="F1240" s="17" t="str">
        <f>HYPERLINK("http://www.efsa.europa.eu/en/efsajournal/doc/2083.pdf","2011;9(4):2083")</f>
        <v>2011;9(4):2083</v>
      </c>
      <c r="G1240" s="15" t="s">
        <v>651</v>
      </c>
      <c r="H1240" s="15" t="s">
        <v>739</v>
      </c>
      <c r="I1240" s="15">
        <v>624</v>
      </c>
    </row>
    <row r="1241" spans="1:9" ht="75" x14ac:dyDescent="0.2">
      <c r="A1241" s="14" t="s">
        <v>11</v>
      </c>
      <c r="B1241" s="14" t="s">
        <v>2068</v>
      </c>
      <c r="C1241" s="15" t="s">
        <v>2069</v>
      </c>
      <c r="D1241" s="14" t="s">
        <v>749</v>
      </c>
      <c r="E1241" s="15" t="s">
        <v>1887</v>
      </c>
      <c r="F1241" s="17" t="str">
        <f>HYPERLINK("http://www.efsa.europa.eu/en/efsajournal/doc/2228.pdf","2011;9(6):2228")</f>
        <v>2011;9(6):2228</v>
      </c>
      <c r="G1241" s="15" t="s">
        <v>651</v>
      </c>
      <c r="H1241" s="15" t="s">
        <v>739</v>
      </c>
      <c r="I1241" s="15">
        <v>1781</v>
      </c>
    </row>
    <row r="1242" spans="1:9" ht="60" x14ac:dyDescent="0.2">
      <c r="A1242" s="14" t="s">
        <v>11</v>
      </c>
      <c r="B1242" s="14" t="s">
        <v>1377</v>
      </c>
      <c r="C1242" s="15" t="s">
        <v>2070</v>
      </c>
      <c r="D1242" s="14" t="s">
        <v>737</v>
      </c>
      <c r="E1242" s="15" t="s">
        <v>2071</v>
      </c>
      <c r="F1242" s="17" t="str">
        <f>HYPERLINK("http://www.efsa.europa.eu/en/efsajournal/doc/2038.pdf","2011;9(4):2038")</f>
        <v>2011;9(4):2038</v>
      </c>
      <c r="G1242" s="15" t="s">
        <v>651</v>
      </c>
      <c r="H1242" s="15" t="s">
        <v>739</v>
      </c>
      <c r="I1242" s="15">
        <v>1826</v>
      </c>
    </row>
    <row r="1243" spans="1:9" ht="90" x14ac:dyDescent="0.2">
      <c r="A1243" s="14" t="s">
        <v>11</v>
      </c>
      <c r="B1243" s="14" t="s">
        <v>2072</v>
      </c>
      <c r="C1243" s="15" t="s">
        <v>2073</v>
      </c>
      <c r="D1243" s="14" t="s">
        <v>745</v>
      </c>
      <c r="E1243" s="15" t="s">
        <v>2074</v>
      </c>
      <c r="F1243" s="17" t="str">
        <f>HYPERLINK("http://www.efsa.europa.eu/en/efsajournal/doc/2067.pdf","2011;9(4):2067")</f>
        <v>2011;9(4):2067</v>
      </c>
      <c r="G1243" s="15" t="s">
        <v>651</v>
      </c>
      <c r="H1243" s="15" t="s">
        <v>739</v>
      </c>
      <c r="I1243" s="15">
        <v>1844</v>
      </c>
    </row>
    <row r="1244" spans="1:9" ht="60" x14ac:dyDescent="0.2">
      <c r="A1244" s="14" t="s">
        <v>11</v>
      </c>
      <c r="B1244" s="14" t="s">
        <v>2075</v>
      </c>
      <c r="C1244" s="15" t="s">
        <v>2076</v>
      </c>
      <c r="D1244" s="14" t="s">
        <v>737</v>
      </c>
      <c r="E1244" s="15" t="s">
        <v>641</v>
      </c>
      <c r="F1244" s="17" t="str">
        <f>HYPERLINK("http://www.efsa.europa.eu/en/scdocs/doc/1288.pdf","2009;7(9):1288")</f>
        <v>2009;7(9):1288</v>
      </c>
      <c r="G1244" s="15" t="s">
        <v>651</v>
      </c>
      <c r="H1244" s="15" t="s">
        <v>739</v>
      </c>
      <c r="I1244" s="15">
        <v>2431</v>
      </c>
    </row>
    <row r="1245" spans="1:9" ht="60" x14ac:dyDescent="0.2">
      <c r="A1245" s="14" t="s">
        <v>11</v>
      </c>
      <c r="B1245" s="14" t="s">
        <v>2077</v>
      </c>
      <c r="C1245" s="15" t="s">
        <v>2078</v>
      </c>
      <c r="D1245" s="14" t="s">
        <v>737</v>
      </c>
      <c r="E1245" s="15" t="s">
        <v>187</v>
      </c>
      <c r="F1245" s="17" t="str">
        <f>HYPERLINK("http://www.efsa.europa.eu/en/efsajournal/doc/2248.pdf","2011;9(6):2248")</f>
        <v>2011;9(6):2248</v>
      </c>
      <c r="G1245" s="15" t="s">
        <v>651</v>
      </c>
      <c r="H1245" s="15" t="s">
        <v>739</v>
      </c>
      <c r="I1245" s="15">
        <v>2833</v>
      </c>
    </row>
    <row r="1246" spans="1:9" ht="90" x14ac:dyDescent="0.2">
      <c r="A1246" s="14" t="s">
        <v>11</v>
      </c>
      <c r="B1246" s="14" t="s">
        <v>2079</v>
      </c>
      <c r="C1246" s="15" t="s">
        <v>2080</v>
      </c>
      <c r="D1246" s="14" t="s">
        <v>745</v>
      </c>
      <c r="E1246" s="15" t="s">
        <v>1475</v>
      </c>
      <c r="F1246" s="17" t="str">
        <f>HYPERLINK("http://www.efsa.europa.eu/en/efsajournal/doc/2228.pdf","2011;9(6):2228")</f>
        <v>2011;9(6):2228</v>
      </c>
      <c r="G1246" s="15" t="s">
        <v>651</v>
      </c>
      <c r="H1246" s="15" t="s">
        <v>739</v>
      </c>
      <c r="I1246" s="15">
        <v>1792</v>
      </c>
    </row>
    <row r="1247" spans="1:9" ht="60" x14ac:dyDescent="0.2">
      <c r="A1247" s="14" t="s">
        <v>11</v>
      </c>
      <c r="B1247" s="14" t="s">
        <v>2081</v>
      </c>
      <c r="C1247" s="15" t="s">
        <v>2082</v>
      </c>
      <c r="D1247" s="14" t="s">
        <v>737</v>
      </c>
      <c r="E1247" s="15" t="s">
        <v>908</v>
      </c>
      <c r="F1247" s="17" t="str">
        <f>HYPERLINK("http://www.efsa.europa.eu/en/scdocs/doc/1269.pdf","2009;7(9):1269")</f>
        <v>2009;7(9):1269</v>
      </c>
      <c r="G1247" s="15" t="s">
        <v>651</v>
      </c>
      <c r="H1247" s="15" t="s">
        <v>739</v>
      </c>
      <c r="I1247" s="15">
        <v>1852</v>
      </c>
    </row>
    <row r="1248" spans="1:9" ht="60" x14ac:dyDescent="0.2">
      <c r="A1248" s="14" t="s">
        <v>11</v>
      </c>
      <c r="B1248" s="14" t="s">
        <v>2083</v>
      </c>
      <c r="C1248" s="15" t="s">
        <v>2084</v>
      </c>
      <c r="D1248" s="14" t="s">
        <v>737</v>
      </c>
      <c r="E1248" s="15" t="s">
        <v>908</v>
      </c>
      <c r="F1248" s="17" t="str">
        <f>HYPERLINK("http://www.efsa.europa.eu/en/efsajournal/doc/1268.pdf","2009;7(9):1268")</f>
        <v>2009;7(9):1268</v>
      </c>
      <c r="G1248" s="15" t="s">
        <v>651</v>
      </c>
      <c r="H1248" s="15" t="s">
        <v>739</v>
      </c>
      <c r="I1248" s="15">
        <v>1616</v>
      </c>
    </row>
    <row r="1249" spans="1:9" ht="90" x14ac:dyDescent="0.2">
      <c r="A1249" s="14" t="s">
        <v>11</v>
      </c>
      <c r="B1249" s="14" t="s">
        <v>2085</v>
      </c>
      <c r="C1249" s="15" t="s">
        <v>2086</v>
      </c>
      <c r="D1249" s="14" t="s">
        <v>745</v>
      </c>
      <c r="E1249" s="15" t="s">
        <v>2087</v>
      </c>
      <c r="F1249" s="17" t="str">
        <f>HYPERLINK("http://www.efsa.europa.eu/en/efsajournal/doc/2067.pdf","2011;9(4):2067")</f>
        <v>2011;9(4):2067</v>
      </c>
      <c r="G1249" s="15" t="s">
        <v>651</v>
      </c>
      <c r="H1249" s="15" t="s">
        <v>739</v>
      </c>
      <c r="I1249" s="15">
        <v>1846</v>
      </c>
    </row>
    <row r="1250" spans="1:9" ht="195" x14ac:dyDescent="0.2">
      <c r="A1250" s="14" t="s">
        <v>11</v>
      </c>
      <c r="B1250" s="14" t="s">
        <v>2088</v>
      </c>
      <c r="C1250" s="15" t="s">
        <v>2089</v>
      </c>
      <c r="D1250" s="14" t="s">
        <v>737</v>
      </c>
      <c r="E1250" s="15" t="s">
        <v>905</v>
      </c>
      <c r="F1250" s="17" t="str">
        <f>HYPERLINK("http://www.efsa.europa.eu/en/scdocs/doc/1292.pdf","2009;7(9):1292")</f>
        <v>2009;7(9):1292</v>
      </c>
      <c r="G1250" s="15" t="s">
        <v>651</v>
      </c>
      <c r="H1250" s="15" t="s">
        <v>739</v>
      </c>
      <c r="I1250" s="15">
        <v>2820</v>
      </c>
    </row>
    <row r="1251" spans="1:9" ht="90" x14ac:dyDescent="0.2">
      <c r="A1251" s="14" t="s">
        <v>11</v>
      </c>
      <c r="B1251" s="14" t="s">
        <v>2090</v>
      </c>
      <c r="C1251" s="15" t="s">
        <v>2091</v>
      </c>
      <c r="D1251" s="14" t="s">
        <v>745</v>
      </c>
      <c r="E1251" s="15" t="s">
        <v>2092</v>
      </c>
      <c r="F1251" s="17" t="str">
        <f>HYPERLINK("http://www.efsa.europa.eu/en/efsajournal/doc/2228.pdf","2011;9(6):2228")</f>
        <v>2011;9(6):2228</v>
      </c>
      <c r="G1251" s="15" t="s">
        <v>651</v>
      </c>
      <c r="H1251" s="15" t="s">
        <v>739</v>
      </c>
      <c r="I1251" s="15">
        <v>590</v>
      </c>
    </row>
    <row r="1252" spans="1:9" ht="90" x14ac:dyDescent="0.2">
      <c r="A1252" s="14" t="s">
        <v>11</v>
      </c>
      <c r="B1252" s="14" t="s">
        <v>1642</v>
      </c>
      <c r="C1252" s="15" t="s">
        <v>2093</v>
      </c>
      <c r="D1252" s="14" t="s">
        <v>766</v>
      </c>
      <c r="E1252" s="15" t="s">
        <v>767</v>
      </c>
      <c r="F1252" s="17" t="str">
        <f>HYPERLINK("http://www.efsa.europa.eu/en/efsajournal/doc/2083.pdf","2011;9(4):2083")</f>
        <v>2011;9(4):2083</v>
      </c>
      <c r="G1252" s="15" t="s">
        <v>651</v>
      </c>
      <c r="H1252" s="15" t="s">
        <v>739</v>
      </c>
      <c r="I1252" s="15">
        <v>1790</v>
      </c>
    </row>
    <row r="1253" spans="1:9" ht="75" x14ac:dyDescent="0.2">
      <c r="A1253" s="14" t="s">
        <v>11</v>
      </c>
      <c r="B1253" s="14" t="s">
        <v>2094</v>
      </c>
      <c r="C1253" s="15" t="s">
        <v>2095</v>
      </c>
      <c r="D1253" s="14" t="s">
        <v>749</v>
      </c>
      <c r="E1253" s="15" t="s">
        <v>2096</v>
      </c>
      <c r="F1253" s="17" t="str">
        <f>HYPERLINK("http://www.efsa.europa.eu/en/efsajournal/doc/2259.pdf","2011;9(6):2259")</f>
        <v>2011;9(6):2259</v>
      </c>
      <c r="G1253" s="15" t="s">
        <v>651</v>
      </c>
      <c r="H1253" s="15" t="s">
        <v>739</v>
      </c>
      <c r="I1253" s="15">
        <v>345</v>
      </c>
    </row>
    <row r="1254" spans="1:9" ht="75" x14ac:dyDescent="0.2">
      <c r="A1254" s="14" t="s">
        <v>11</v>
      </c>
      <c r="B1254" s="14" t="s">
        <v>2094</v>
      </c>
      <c r="C1254" s="15" t="s">
        <v>2095</v>
      </c>
      <c r="D1254" s="14" t="s">
        <v>749</v>
      </c>
      <c r="E1254" s="15" t="s">
        <v>2097</v>
      </c>
      <c r="F1254" s="17" t="str">
        <f>HYPERLINK("http://www.efsa.europa.eu/en/efsajournal/doc/2259.pdf","2011;9(6):2259")</f>
        <v>2011;9(6):2259</v>
      </c>
      <c r="G1254" s="15" t="s">
        <v>651</v>
      </c>
      <c r="H1254" s="15" t="s">
        <v>739</v>
      </c>
      <c r="I1254" s="15">
        <v>345</v>
      </c>
    </row>
    <row r="1255" spans="1:9" ht="90" x14ac:dyDescent="0.2">
      <c r="A1255" s="14" t="s">
        <v>11</v>
      </c>
      <c r="B1255" s="14" t="s">
        <v>2098</v>
      </c>
      <c r="C1255" s="15" t="s">
        <v>2099</v>
      </c>
      <c r="D1255" s="14" t="s">
        <v>766</v>
      </c>
      <c r="E1255" s="15" t="s">
        <v>767</v>
      </c>
      <c r="F1255" s="17" t="str">
        <f>HYPERLINK("http://www.efsa.europa.eu/en/scdocs/doc/1473.pdf","2010;8(2):1473")</f>
        <v>2010;8(2):1473</v>
      </c>
      <c r="G1255" s="15" t="s">
        <v>651</v>
      </c>
      <c r="H1255" s="15" t="s">
        <v>739</v>
      </c>
      <c r="I1255" s="15">
        <v>1803</v>
      </c>
    </row>
    <row r="1256" spans="1:9" ht="90" x14ac:dyDescent="0.2">
      <c r="A1256" s="14" t="s">
        <v>11</v>
      </c>
      <c r="B1256" s="14" t="s">
        <v>2072</v>
      </c>
      <c r="C1256" s="15" t="s">
        <v>2100</v>
      </c>
      <c r="D1256" s="14" t="s">
        <v>745</v>
      </c>
      <c r="E1256" s="15" t="s">
        <v>2101</v>
      </c>
      <c r="F1256" s="17" t="str">
        <f>HYPERLINK("http://www.efsa.europa.eu/en/efsajournal/doc/2067.pdf","2011;9(4):2067")</f>
        <v>2011;9(4):2067</v>
      </c>
      <c r="G1256" s="15" t="s">
        <v>651</v>
      </c>
      <c r="H1256" s="15" t="s">
        <v>739</v>
      </c>
      <c r="I1256" s="15">
        <v>1845</v>
      </c>
    </row>
    <row r="1257" spans="1:9" ht="75" x14ac:dyDescent="0.2">
      <c r="A1257" s="14" t="s">
        <v>11</v>
      </c>
      <c r="B1257" s="14" t="s">
        <v>1276</v>
      </c>
      <c r="C1257" s="15" t="s">
        <v>2102</v>
      </c>
      <c r="D1257" s="14" t="s">
        <v>749</v>
      </c>
      <c r="E1257" s="15" t="s">
        <v>750</v>
      </c>
      <c r="F1257" s="17" t="str">
        <f>HYPERLINK("http://www.efsa.europa.eu/en/efsajournal/doc/2061.pdf","2011;9(4):2061")</f>
        <v>2011;9(4):2061</v>
      </c>
      <c r="G1257" s="15" t="s">
        <v>651</v>
      </c>
      <c r="H1257" s="15" t="s">
        <v>739</v>
      </c>
      <c r="I1257" s="15">
        <v>2505</v>
      </c>
    </row>
    <row r="1258" spans="1:9" ht="75" x14ac:dyDescent="0.2">
      <c r="A1258" s="14" t="s">
        <v>11</v>
      </c>
      <c r="B1258" s="14" t="s">
        <v>1276</v>
      </c>
      <c r="C1258" s="15" t="s">
        <v>2102</v>
      </c>
      <c r="D1258" s="14" t="s">
        <v>749</v>
      </c>
      <c r="E1258" s="15" t="s">
        <v>1923</v>
      </c>
      <c r="F1258" s="17" t="str">
        <f>HYPERLINK("http://www.efsa.europa.eu/en/efsajournal/doc/2061.pdf","2011;9(4):2061")</f>
        <v>2011;9(4):2061</v>
      </c>
      <c r="G1258" s="15" t="s">
        <v>651</v>
      </c>
      <c r="H1258" s="15" t="s">
        <v>739</v>
      </c>
      <c r="I1258" s="15">
        <v>2505</v>
      </c>
    </row>
    <row r="1259" spans="1:9" ht="75" x14ac:dyDescent="0.2">
      <c r="A1259" s="14" t="s">
        <v>11</v>
      </c>
      <c r="B1259" s="14" t="s">
        <v>2103</v>
      </c>
      <c r="C1259" s="15" t="s">
        <v>2104</v>
      </c>
      <c r="D1259" s="14" t="s">
        <v>749</v>
      </c>
      <c r="E1259" s="15" t="s">
        <v>1429</v>
      </c>
      <c r="F1259" s="17" t="str">
        <f>HYPERLINK("http://www.efsa.europa.eu/en/scdocs/doc/1752.pdf","2010;8(10):1752")</f>
        <v>2010;8(10):1752</v>
      </c>
      <c r="G1259" s="15" t="s">
        <v>651</v>
      </c>
      <c r="H1259" s="15" t="s">
        <v>739</v>
      </c>
      <c r="I1259" s="15">
        <v>4390</v>
      </c>
    </row>
    <row r="1260" spans="1:9" ht="150" x14ac:dyDescent="0.2">
      <c r="A1260" s="14" t="s">
        <v>11</v>
      </c>
      <c r="B1260" s="14" t="s">
        <v>2105</v>
      </c>
      <c r="C1260" s="15" t="s">
        <v>2106</v>
      </c>
      <c r="D1260" s="14" t="s">
        <v>737</v>
      </c>
      <c r="E1260" s="15" t="s">
        <v>738</v>
      </c>
      <c r="F1260" s="17" t="str">
        <f>HYPERLINK("http://www.efsa.europa.eu/en/efsajournal/doc/2023.pdf","2011;9(4):2023")</f>
        <v>2011;9(4):2023</v>
      </c>
      <c r="G1260" s="15" t="s">
        <v>651</v>
      </c>
      <c r="H1260" s="15" t="s">
        <v>739</v>
      </c>
      <c r="I1260" s="15">
        <v>778</v>
      </c>
    </row>
    <row r="1261" spans="1:9" ht="150" x14ac:dyDescent="0.2">
      <c r="A1261" s="14" t="s">
        <v>11</v>
      </c>
      <c r="B1261" s="14" t="s">
        <v>2105</v>
      </c>
      <c r="C1261" s="15" t="s">
        <v>2106</v>
      </c>
      <c r="D1261" s="14" t="s">
        <v>737</v>
      </c>
      <c r="E1261" s="15" t="s">
        <v>1193</v>
      </c>
      <c r="F1261" s="17" t="str">
        <f>HYPERLINK("http://www.efsa.europa.eu/en/efsajournal/doc/2023.pdf","2011;9(4):2023")</f>
        <v>2011;9(4):2023</v>
      </c>
      <c r="G1261" s="15" t="s">
        <v>651</v>
      </c>
      <c r="H1261" s="15" t="s">
        <v>739</v>
      </c>
      <c r="I1261" s="15">
        <v>778</v>
      </c>
    </row>
    <row r="1262" spans="1:9" ht="225" x14ac:dyDescent="0.2">
      <c r="A1262" s="14" t="s">
        <v>11</v>
      </c>
      <c r="B1262" s="14" t="s">
        <v>2105</v>
      </c>
      <c r="C1262" s="15" t="s">
        <v>2107</v>
      </c>
      <c r="D1262" s="14" t="s">
        <v>737</v>
      </c>
      <c r="E1262" s="15" t="s">
        <v>1200</v>
      </c>
      <c r="F1262" s="17" t="str">
        <f>HYPERLINK("http://www.efsa.europa.eu/en/scdocs/doc/1809.pdf","2010;8(10):1809")</f>
        <v>2010;8(10):1809</v>
      </c>
      <c r="G1262" s="15" t="s">
        <v>651</v>
      </c>
      <c r="H1262" s="15" t="s">
        <v>739</v>
      </c>
      <c r="I1262" s="15">
        <v>779</v>
      </c>
    </row>
    <row r="1263" spans="1:9" ht="225" x14ac:dyDescent="0.2">
      <c r="A1263" s="14" t="s">
        <v>11</v>
      </c>
      <c r="B1263" s="14" t="s">
        <v>2105</v>
      </c>
      <c r="C1263" s="15" t="s">
        <v>2107</v>
      </c>
      <c r="D1263" s="14" t="s">
        <v>749</v>
      </c>
      <c r="E1263" s="15" t="s">
        <v>1728</v>
      </c>
      <c r="F1263" s="17" t="str">
        <f>HYPERLINK("http://www.efsa.europa.eu/en/scdocs/doc/1809.pdf","2010;8(10):1809")</f>
        <v>2010;8(10):1809</v>
      </c>
      <c r="G1263" s="15" t="s">
        <v>651</v>
      </c>
      <c r="H1263" s="15" t="s">
        <v>739</v>
      </c>
      <c r="I1263" s="15">
        <v>779</v>
      </c>
    </row>
    <row r="1264" spans="1:9" ht="120" x14ac:dyDescent="0.2">
      <c r="A1264" s="14" t="s">
        <v>11</v>
      </c>
      <c r="B1264" s="14" t="s">
        <v>2105</v>
      </c>
      <c r="C1264" s="15" t="s">
        <v>2108</v>
      </c>
      <c r="D1264" s="14" t="s">
        <v>737</v>
      </c>
      <c r="E1264" s="15" t="s">
        <v>1204</v>
      </c>
      <c r="F1264" s="17" t="str">
        <f>HYPERLINK("http://www.efsa.europa.eu/en/efsajournal/doc/2023.pdf","2011;9(4):2023")</f>
        <v>2011;9(4):2023</v>
      </c>
      <c r="G1264" s="15" t="s">
        <v>651</v>
      </c>
      <c r="H1264" s="15" t="s">
        <v>739</v>
      </c>
      <c r="I1264" s="15">
        <v>777</v>
      </c>
    </row>
    <row r="1265" spans="1:9" ht="90" x14ac:dyDescent="0.2">
      <c r="A1265" s="14" t="s">
        <v>11</v>
      </c>
      <c r="B1265" s="14" t="s">
        <v>1819</v>
      </c>
      <c r="C1265" s="15" t="s">
        <v>2109</v>
      </c>
      <c r="D1265" s="14" t="s">
        <v>971</v>
      </c>
      <c r="E1265" s="15" t="s">
        <v>2110</v>
      </c>
      <c r="F1265" s="17" t="str">
        <f>HYPERLINK("http://www.efsa.europa.eu/en/efsajournal/doc/2078.pdf","2011;9(4):2078")</f>
        <v>2011;9(4):2078</v>
      </c>
      <c r="G1265" s="15" t="s">
        <v>651</v>
      </c>
      <c r="H1265" s="15" t="s">
        <v>739</v>
      </c>
      <c r="I1265" s="15">
        <v>4688</v>
      </c>
    </row>
    <row r="1266" spans="1:9" ht="60" x14ac:dyDescent="0.2">
      <c r="A1266" s="14" t="s">
        <v>11</v>
      </c>
      <c r="B1266" s="14" t="s">
        <v>2111</v>
      </c>
      <c r="C1266" s="15" t="s">
        <v>2112</v>
      </c>
      <c r="D1266" s="14" t="s">
        <v>737</v>
      </c>
      <c r="E1266" s="15" t="s">
        <v>1253</v>
      </c>
      <c r="F1266" s="17" t="str">
        <f>HYPERLINK("http://www.efsa.europa.eu/en/efsajournal/doc/2059.pdf","2011;9(4):2059")</f>
        <v>2011;9(4):2059</v>
      </c>
      <c r="G1266" s="15" t="s">
        <v>651</v>
      </c>
      <c r="H1266" s="15" t="s">
        <v>739</v>
      </c>
      <c r="I1266" s="15">
        <v>1554</v>
      </c>
    </row>
    <row r="1267" spans="1:9" ht="60" x14ac:dyDescent="0.2">
      <c r="A1267" s="14" t="s">
        <v>11</v>
      </c>
      <c r="B1267" s="14" t="s">
        <v>1251</v>
      </c>
      <c r="C1267" s="15" t="s">
        <v>2113</v>
      </c>
      <c r="D1267" s="14" t="s">
        <v>737</v>
      </c>
      <c r="E1267" s="15" t="s">
        <v>2114</v>
      </c>
      <c r="F1267" s="17" t="str">
        <f>HYPERLINK("http://www.efsa.europa.eu/en/scdocs/doc/1477.pdf","2010;8(2):1477")</f>
        <v>2010;8(2):1477</v>
      </c>
      <c r="G1267" s="15" t="s">
        <v>651</v>
      </c>
      <c r="H1267" s="15" t="s">
        <v>739</v>
      </c>
      <c r="I1267" s="15">
        <v>638</v>
      </c>
    </row>
    <row r="1268" spans="1:9" ht="75" x14ac:dyDescent="0.2">
      <c r="A1268" s="14" t="s">
        <v>11</v>
      </c>
      <c r="B1268" s="14" t="s">
        <v>2115</v>
      </c>
      <c r="C1268" s="15" t="s">
        <v>2116</v>
      </c>
      <c r="D1268" s="14" t="s">
        <v>995</v>
      </c>
      <c r="E1268" s="15" t="s">
        <v>2117</v>
      </c>
      <c r="F1268" s="17" t="str">
        <f>HYPERLINK("http://www.efsa.europa.eu/en/efsajournal/doc/2059.pdf","2011;9(4):2059")</f>
        <v>2011;9(4):2059</v>
      </c>
      <c r="G1268" s="15" t="s">
        <v>651</v>
      </c>
      <c r="H1268" s="15" t="s">
        <v>739</v>
      </c>
      <c r="I1268" s="15">
        <v>4296</v>
      </c>
    </row>
    <row r="1269" spans="1:9" ht="60" x14ac:dyDescent="0.2">
      <c r="A1269" s="14" t="s">
        <v>11</v>
      </c>
      <c r="B1269" s="14" t="s">
        <v>2118</v>
      </c>
      <c r="C1269" s="15" t="s">
        <v>2119</v>
      </c>
      <c r="D1269" s="14" t="s">
        <v>737</v>
      </c>
      <c r="E1269" s="15" t="s">
        <v>1253</v>
      </c>
      <c r="F1269" s="17" t="str">
        <f>HYPERLINK("http://www.efsa.europa.eu/en/efsajournal/doc/2059.pdf","2011;9(4):2059")</f>
        <v>2011;9(4):2059</v>
      </c>
      <c r="G1269" s="15" t="s">
        <v>651</v>
      </c>
      <c r="H1269" s="15" t="s">
        <v>739</v>
      </c>
      <c r="I1269" s="15">
        <v>2065</v>
      </c>
    </row>
    <row r="1270" spans="1:9" ht="60" x14ac:dyDescent="0.2">
      <c r="A1270" s="14" t="s">
        <v>11</v>
      </c>
      <c r="B1270" s="14" t="s">
        <v>2120</v>
      </c>
      <c r="C1270" s="15" t="s">
        <v>2121</v>
      </c>
      <c r="D1270" s="14" t="s">
        <v>737</v>
      </c>
      <c r="E1270" s="15" t="s">
        <v>2122</v>
      </c>
      <c r="F1270" s="17" t="str">
        <f>HYPERLINK("http://www.efsa.europa.eu/en/scdocs/doc/1477.pdf","2010;8(2):1477")</f>
        <v>2010;8(2):1477</v>
      </c>
      <c r="G1270" s="15" t="s">
        <v>651</v>
      </c>
      <c r="H1270" s="15" t="s">
        <v>739</v>
      </c>
      <c r="I1270" s="15">
        <v>496</v>
      </c>
    </row>
    <row r="1271" spans="1:9" ht="60" x14ac:dyDescent="0.2">
      <c r="A1271" s="14" t="s">
        <v>11</v>
      </c>
      <c r="B1271" s="14" t="s">
        <v>2123</v>
      </c>
      <c r="C1271" s="15" t="s">
        <v>2124</v>
      </c>
      <c r="D1271" s="14" t="s">
        <v>737</v>
      </c>
      <c r="E1271" s="15" t="s">
        <v>761</v>
      </c>
      <c r="F1271" s="17" t="str">
        <f>HYPERLINK("http://www.efsa.europa.eu/en/efsajournal/doc/2248.pdf","2011;9(6):2248")</f>
        <v>2011;9(6):2248</v>
      </c>
      <c r="G1271" s="15" t="s">
        <v>651</v>
      </c>
      <c r="H1271" s="15" t="s">
        <v>739</v>
      </c>
      <c r="I1271" s="15">
        <v>1760</v>
      </c>
    </row>
    <row r="1272" spans="1:9" ht="60" x14ac:dyDescent="0.2">
      <c r="A1272" s="14" t="s">
        <v>11</v>
      </c>
      <c r="B1272" s="14" t="s">
        <v>2125</v>
      </c>
      <c r="C1272" s="15" t="s">
        <v>2126</v>
      </c>
      <c r="D1272" s="14" t="s">
        <v>737</v>
      </c>
      <c r="E1272" s="15" t="s">
        <v>394</v>
      </c>
      <c r="F1272" s="17" t="str">
        <f>HYPERLINK("http://www.efsa.europa.eu/en/efsajournal/doc/2247.pdf","2011;9(6):2247")</f>
        <v>2011;9(6):2247</v>
      </c>
      <c r="G1272" s="15" t="s">
        <v>651</v>
      </c>
      <c r="H1272" s="15" t="s">
        <v>739</v>
      </c>
      <c r="I1272" s="15">
        <v>4038</v>
      </c>
    </row>
    <row r="1273" spans="1:9" ht="75" x14ac:dyDescent="0.2">
      <c r="A1273" s="14" t="s">
        <v>11</v>
      </c>
      <c r="B1273" s="14" t="s">
        <v>1166</v>
      </c>
      <c r="C1273" s="15" t="s">
        <v>2127</v>
      </c>
      <c r="D1273" s="14" t="s">
        <v>737</v>
      </c>
      <c r="E1273" s="15" t="s">
        <v>113</v>
      </c>
      <c r="F1273" s="17" t="str">
        <f>HYPERLINK("http://www.efsa.europa.eu/en/scdocs/doc/1798.pdf","2010;8(10):1798")</f>
        <v>2010;8(10):1798</v>
      </c>
      <c r="G1273" s="15" t="s">
        <v>651</v>
      </c>
      <c r="H1273" s="15" t="s">
        <v>739</v>
      </c>
      <c r="I1273" s="15">
        <v>1559</v>
      </c>
    </row>
    <row r="1274" spans="1:9" ht="75" x14ac:dyDescent="0.2">
      <c r="A1274" s="14" t="s">
        <v>11</v>
      </c>
      <c r="B1274" s="14" t="s">
        <v>1166</v>
      </c>
      <c r="C1274" s="15" t="s">
        <v>2128</v>
      </c>
      <c r="D1274" s="14" t="s">
        <v>737</v>
      </c>
      <c r="E1274" s="15" t="s">
        <v>1200</v>
      </c>
      <c r="F1274" s="17" t="str">
        <f>HYPERLINK("http://www.efsa.europa.eu/en/scdocs/doc/1798.pdf","2010;8(10):1798")</f>
        <v>2010;8(10):1798</v>
      </c>
      <c r="G1274" s="15" t="s">
        <v>651</v>
      </c>
      <c r="H1274" s="15" t="s">
        <v>739</v>
      </c>
      <c r="I1274" s="15">
        <v>1558</v>
      </c>
    </row>
    <row r="1275" spans="1:9" ht="120" x14ac:dyDescent="0.2">
      <c r="A1275" s="14" t="s">
        <v>11</v>
      </c>
      <c r="B1275" s="14" t="s">
        <v>2129</v>
      </c>
      <c r="C1275" s="15" t="s">
        <v>2130</v>
      </c>
      <c r="D1275" s="14" t="s">
        <v>737</v>
      </c>
      <c r="E1275" s="15" t="s">
        <v>1148</v>
      </c>
      <c r="F1275" s="17" t="str">
        <f>HYPERLINK("http://www.efsa.europa.eu/en/scdocs/doc/1264.pdf","2009;7(9):1264")</f>
        <v>2009;7(9):1264</v>
      </c>
      <c r="G1275" s="15" t="s">
        <v>651</v>
      </c>
      <c r="H1275" s="15" t="s">
        <v>739</v>
      </c>
      <c r="I1275" s="15">
        <v>1565</v>
      </c>
    </row>
    <row r="1276" spans="1:9" ht="60" x14ac:dyDescent="0.2">
      <c r="A1276" s="14" t="s">
        <v>11</v>
      </c>
      <c r="B1276" s="14" t="s">
        <v>2131</v>
      </c>
      <c r="C1276" s="15" t="s">
        <v>2132</v>
      </c>
      <c r="D1276" s="14" t="s">
        <v>737</v>
      </c>
      <c r="E1276" s="15" t="s">
        <v>875</v>
      </c>
      <c r="F1276" s="17" t="str">
        <f>HYPERLINK("http://www.efsa.europa.eu/en/efsajournal/doc/2225.pdf","2011;9(6):2225")</f>
        <v>2011;9(6):2225</v>
      </c>
      <c r="G1276" s="15" t="s">
        <v>651</v>
      </c>
      <c r="H1276" s="15" t="s">
        <v>739</v>
      </c>
      <c r="I1276" s="15">
        <v>662</v>
      </c>
    </row>
    <row r="1277" spans="1:9" ht="60" x14ac:dyDescent="0.2">
      <c r="A1277" s="14" t="s">
        <v>11</v>
      </c>
      <c r="B1277" s="14" t="s">
        <v>2131</v>
      </c>
      <c r="C1277" s="15" t="s">
        <v>2133</v>
      </c>
      <c r="D1277" s="14" t="s">
        <v>737</v>
      </c>
      <c r="E1277" s="15" t="s">
        <v>2134</v>
      </c>
      <c r="F1277" s="17" t="str">
        <f>HYPERLINK("http://www.efsa.europa.eu/en/scdocs/doc/1235.pdf","2009;7(9):1235")</f>
        <v>2009;7(9):1235</v>
      </c>
      <c r="G1277" s="15" t="s">
        <v>651</v>
      </c>
      <c r="H1277" s="15" t="s">
        <v>739</v>
      </c>
      <c r="I1277" s="15">
        <v>1602</v>
      </c>
    </row>
    <row r="1278" spans="1:9" ht="60" x14ac:dyDescent="0.2">
      <c r="A1278" s="14" t="s">
        <v>11</v>
      </c>
      <c r="B1278" s="14" t="s">
        <v>871</v>
      </c>
      <c r="C1278" s="15" t="s">
        <v>2135</v>
      </c>
      <c r="D1278" s="14" t="s">
        <v>737</v>
      </c>
      <c r="E1278" s="15" t="s">
        <v>950</v>
      </c>
      <c r="F1278" s="17" t="str">
        <f>HYPERLINK("http://www.efsa.europa.eu/en/efsajournal/doc/2225.pdf","2011;9(6):2225")</f>
        <v>2011;9(6):2225</v>
      </c>
      <c r="G1278" s="15" t="s">
        <v>651</v>
      </c>
      <c r="H1278" s="15" t="s">
        <v>739</v>
      </c>
      <c r="I1278" s="15">
        <v>721</v>
      </c>
    </row>
    <row r="1279" spans="1:9" ht="75" x14ac:dyDescent="0.2">
      <c r="A1279" s="14" t="s">
        <v>11</v>
      </c>
      <c r="B1279" s="14" t="s">
        <v>871</v>
      </c>
      <c r="C1279" s="15" t="s">
        <v>2136</v>
      </c>
      <c r="D1279" s="14" t="s">
        <v>2137</v>
      </c>
      <c r="E1279" s="15" t="s">
        <v>2138</v>
      </c>
      <c r="F1279" s="17" t="str">
        <f>HYPERLINK("http://www.efsa.europa.eu/en/scdocs/doc/1743.pdf","2010;8(10):1743")</f>
        <v>2010;8(10):1743</v>
      </c>
      <c r="G1279" s="15" t="s">
        <v>651</v>
      </c>
      <c r="H1279" s="15" t="s">
        <v>739</v>
      </c>
      <c r="I1279" s="15">
        <v>720</v>
      </c>
    </row>
    <row r="1280" spans="1:9" ht="60" x14ac:dyDescent="0.2">
      <c r="A1280" s="14" t="s">
        <v>11</v>
      </c>
      <c r="B1280" s="14" t="s">
        <v>871</v>
      </c>
      <c r="C1280" s="15" t="s">
        <v>2139</v>
      </c>
      <c r="D1280" s="14" t="s">
        <v>737</v>
      </c>
      <c r="E1280" s="15" t="s">
        <v>394</v>
      </c>
      <c r="F1280" s="17" t="str">
        <f>HYPERLINK("http://www.efsa.europa.eu/en/efsajournal/doc/2225.pdf","2011;9(6):2225")</f>
        <v>2011;9(6):2225</v>
      </c>
      <c r="G1280" s="15" t="s">
        <v>651</v>
      </c>
      <c r="H1280" s="15" t="s">
        <v>739</v>
      </c>
      <c r="I1280" s="15">
        <v>719</v>
      </c>
    </row>
    <row r="1281" spans="1:9" ht="60" x14ac:dyDescent="0.2">
      <c r="A1281" s="14" t="s">
        <v>11</v>
      </c>
      <c r="B1281" s="14" t="s">
        <v>871</v>
      </c>
      <c r="C1281" s="15" t="s">
        <v>2140</v>
      </c>
      <c r="D1281" s="14" t="s">
        <v>737</v>
      </c>
      <c r="E1281" s="15" t="s">
        <v>2017</v>
      </c>
      <c r="F1281" s="17" t="str">
        <f>HYPERLINK("http://www.efsa.europa.eu/en/efsajournal/doc/2225.pdf","2011;9(6):2225")</f>
        <v>2011;9(6):2225</v>
      </c>
      <c r="G1281" s="15" t="s">
        <v>651</v>
      </c>
      <c r="H1281" s="15" t="s">
        <v>739</v>
      </c>
      <c r="I1281" s="15">
        <v>723</v>
      </c>
    </row>
    <row r="1282" spans="1:9" ht="60" x14ac:dyDescent="0.2">
      <c r="A1282" s="14" t="s">
        <v>11</v>
      </c>
      <c r="B1282" s="14" t="s">
        <v>871</v>
      </c>
      <c r="C1282" s="15" t="s">
        <v>2141</v>
      </c>
      <c r="D1282" s="14" t="s">
        <v>737</v>
      </c>
      <c r="E1282" s="15" t="s">
        <v>2017</v>
      </c>
      <c r="F1282" s="17" t="str">
        <f>HYPERLINK("http://www.efsa.europa.eu/en/efsajournal/doc/2225.pdf","2011;9(6):2225")</f>
        <v>2011;9(6):2225</v>
      </c>
      <c r="G1282" s="15" t="s">
        <v>651</v>
      </c>
      <c r="H1282" s="15" t="s">
        <v>739</v>
      </c>
      <c r="I1282" s="15">
        <v>434</v>
      </c>
    </row>
    <row r="1283" spans="1:9" ht="60" x14ac:dyDescent="0.2">
      <c r="A1283" s="14" t="s">
        <v>11</v>
      </c>
      <c r="B1283" s="14" t="s">
        <v>2131</v>
      </c>
      <c r="C1283" s="15" t="s">
        <v>2142</v>
      </c>
      <c r="D1283" s="14" t="s">
        <v>737</v>
      </c>
      <c r="E1283" s="15" t="s">
        <v>2143</v>
      </c>
      <c r="F1283" s="17" t="str">
        <f>HYPERLINK("http://www.efsa.europa.eu/en/efsajournal/doc/2225.pdf","2011;9(6):2225")</f>
        <v>2011;9(6):2225</v>
      </c>
      <c r="G1283" s="15" t="s">
        <v>651</v>
      </c>
      <c r="H1283" s="15" t="s">
        <v>739</v>
      </c>
      <c r="I1283" s="15">
        <v>452</v>
      </c>
    </row>
    <row r="1284" spans="1:9" ht="60" x14ac:dyDescent="0.2">
      <c r="A1284" s="14" t="s">
        <v>11</v>
      </c>
      <c r="B1284" s="14" t="s">
        <v>871</v>
      </c>
      <c r="C1284" s="15" t="s">
        <v>2144</v>
      </c>
      <c r="D1284" s="14" t="s">
        <v>737</v>
      </c>
      <c r="E1284" s="15" t="s">
        <v>394</v>
      </c>
      <c r="F1284" s="17" t="str">
        <f>HYPERLINK("http://www.efsa.europa.eu/en/efsajournal/doc/2225.pdf","2011;9(6):2225")</f>
        <v>2011;9(6):2225</v>
      </c>
      <c r="G1284" s="15" t="s">
        <v>651</v>
      </c>
      <c r="H1284" s="15" t="s">
        <v>739</v>
      </c>
      <c r="I1284" s="15">
        <v>722</v>
      </c>
    </row>
    <row r="1285" spans="1:9" ht="90" x14ac:dyDescent="0.2">
      <c r="A1285" s="14" t="s">
        <v>11</v>
      </c>
      <c r="B1285" s="14" t="s">
        <v>1642</v>
      </c>
      <c r="C1285" s="15" t="s">
        <v>2145</v>
      </c>
      <c r="D1285" s="14" t="s">
        <v>766</v>
      </c>
      <c r="E1285" s="15" t="s">
        <v>767</v>
      </c>
      <c r="F1285" s="17" t="str">
        <f>HYPERLINK("http://www.efsa.europa.eu/en/efsajournal/doc/2083.pdf","2011;9(4):2083")</f>
        <v>2011;9(4):2083</v>
      </c>
      <c r="G1285" s="15" t="s">
        <v>651</v>
      </c>
      <c r="H1285" s="15" t="s">
        <v>739</v>
      </c>
      <c r="I1285" s="15">
        <v>1787</v>
      </c>
    </row>
    <row r="1286" spans="1:9" ht="60" x14ac:dyDescent="0.2">
      <c r="A1286" s="14" t="s">
        <v>11</v>
      </c>
      <c r="B1286" s="14" t="s">
        <v>1823</v>
      </c>
      <c r="C1286" s="15" t="s">
        <v>2146</v>
      </c>
      <c r="D1286" s="14" t="s">
        <v>737</v>
      </c>
      <c r="E1286" s="15" t="s">
        <v>187</v>
      </c>
      <c r="F1286" s="17" t="str">
        <f>HYPERLINK("http://www.efsa.europa.eu/en/efsajournal/doc/2031.pdf","2011;9(4):2031")</f>
        <v>2011;9(4):2031</v>
      </c>
      <c r="G1286" s="15" t="s">
        <v>651</v>
      </c>
      <c r="H1286" s="15" t="s">
        <v>739</v>
      </c>
      <c r="I1286" s="15">
        <v>1827</v>
      </c>
    </row>
    <row r="1287" spans="1:9" ht="90" x14ac:dyDescent="0.2">
      <c r="A1287" s="14" t="s">
        <v>11</v>
      </c>
      <c r="B1287" s="14" t="s">
        <v>2147</v>
      </c>
      <c r="C1287" s="15" t="s">
        <v>2148</v>
      </c>
      <c r="D1287" s="14" t="s">
        <v>971</v>
      </c>
      <c r="E1287" s="15" t="s">
        <v>1588</v>
      </c>
      <c r="F1287" s="17" t="str">
        <f>HYPERLINK("http://www.efsa.europa.eu/en/efsajournal/doc/2228.pdf","2011;9(6):2228")</f>
        <v>2011;9(6):2228</v>
      </c>
      <c r="G1287" s="15" t="s">
        <v>651</v>
      </c>
      <c r="H1287" s="15" t="s">
        <v>739</v>
      </c>
      <c r="I1287" s="15">
        <v>1859</v>
      </c>
    </row>
    <row r="1288" spans="1:9" ht="240" x14ac:dyDescent="0.2">
      <c r="A1288" s="14" t="s">
        <v>11</v>
      </c>
      <c r="B1288" s="14" t="s">
        <v>2149</v>
      </c>
      <c r="C1288" s="15" t="s">
        <v>2150</v>
      </c>
      <c r="D1288" s="14" t="s">
        <v>737</v>
      </c>
      <c r="E1288" s="15" t="s">
        <v>162</v>
      </c>
      <c r="F1288" s="17" t="str">
        <f>HYPERLINK("http://www.efsa.europa.eu/en/efsajournal/doc/2246.pdf","2011;9(6):2246")</f>
        <v>2011;9(6):2246</v>
      </c>
      <c r="G1288" s="15" t="s">
        <v>651</v>
      </c>
      <c r="H1288" s="15" t="s">
        <v>739</v>
      </c>
      <c r="I1288" s="15">
        <v>2244</v>
      </c>
    </row>
    <row r="1289" spans="1:9" ht="60" x14ac:dyDescent="0.2">
      <c r="A1289" s="14" t="s">
        <v>11</v>
      </c>
      <c r="B1289" s="14" t="s">
        <v>2151</v>
      </c>
      <c r="C1289" s="15" t="s">
        <v>2152</v>
      </c>
      <c r="D1289" s="14" t="s">
        <v>737</v>
      </c>
      <c r="E1289" s="15" t="s">
        <v>162</v>
      </c>
      <c r="F1289" s="17" t="str">
        <f>HYPERLINK("http://www.efsa.europa.eu/en/efsajournal/doc/2246.pdf","2011;9(6):2246")</f>
        <v>2011;9(6):2246</v>
      </c>
      <c r="G1289" s="15" t="s">
        <v>651</v>
      </c>
      <c r="H1289" s="15" t="s">
        <v>739</v>
      </c>
      <c r="I1289" s="15">
        <v>1197</v>
      </c>
    </row>
    <row r="1290" spans="1:9" ht="105" x14ac:dyDescent="0.2">
      <c r="A1290" s="14" t="s">
        <v>11</v>
      </c>
      <c r="B1290" s="14" t="s">
        <v>2153</v>
      </c>
      <c r="C1290" s="15" t="s">
        <v>2154</v>
      </c>
      <c r="D1290" s="14" t="s">
        <v>737</v>
      </c>
      <c r="E1290" s="15" t="s">
        <v>801</v>
      </c>
      <c r="F1290" s="17" t="str">
        <f>HYPERLINK("http://www.efsa.europa.eu/en/efsajournal/doc/1489.pdf","2010;8(2):1489")</f>
        <v>2010;8(2):1489</v>
      </c>
      <c r="G1290" s="15" t="s">
        <v>651</v>
      </c>
      <c r="H1290" s="15" t="s">
        <v>739</v>
      </c>
      <c r="I1290" s="15">
        <v>1258</v>
      </c>
    </row>
    <row r="1291" spans="1:9" ht="105" x14ac:dyDescent="0.2">
      <c r="A1291" s="14" t="s">
        <v>11</v>
      </c>
      <c r="B1291" s="14" t="s">
        <v>2153</v>
      </c>
      <c r="C1291" s="15" t="s">
        <v>2155</v>
      </c>
      <c r="D1291" s="14" t="s">
        <v>737</v>
      </c>
      <c r="E1291" s="15" t="s">
        <v>801</v>
      </c>
      <c r="F1291" s="17" t="str">
        <f>HYPERLINK("http://www.efsa.europa.eu/en/efsajournal/doc/1489.pdf","2010;8(2):1489")</f>
        <v>2010;8(2):1489</v>
      </c>
      <c r="G1291" s="15" t="s">
        <v>651</v>
      </c>
      <c r="H1291" s="15" t="s">
        <v>739</v>
      </c>
      <c r="I1291" s="15">
        <v>2263</v>
      </c>
    </row>
    <row r="1292" spans="1:9" ht="60" x14ac:dyDescent="0.2">
      <c r="A1292" s="14" t="s">
        <v>11</v>
      </c>
      <c r="B1292" s="14" t="s">
        <v>2153</v>
      </c>
      <c r="C1292" s="15" t="s">
        <v>2156</v>
      </c>
      <c r="D1292" s="14" t="s">
        <v>737</v>
      </c>
      <c r="E1292" s="15" t="s">
        <v>1293</v>
      </c>
      <c r="F1292" s="17" t="str">
        <f>HYPERLINK("http://www.efsa.europa.eu/en/efsajournal/doc/2031.pdf","2011;9(4):2031")</f>
        <v>2011;9(4):2031</v>
      </c>
      <c r="G1292" s="15" t="s">
        <v>651</v>
      </c>
      <c r="H1292" s="15" t="s">
        <v>739</v>
      </c>
      <c r="I1292" s="15">
        <v>1259</v>
      </c>
    </row>
    <row r="1293" spans="1:9" ht="150" x14ac:dyDescent="0.2">
      <c r="A1293" s="14" t="s">
        <v>11</v>
      </c>
      <c r="B1293" s="14" t="s">
        <v>2153</v>
      </c>
      <c r="C1293" s="15" t="s">
        <v>2157</v>
      </c>
      <c r="D1293" s="14" t="s">
        <v>737</v>
      </c>
      <c r="E1293" s="15" t="s">
        <v>1293</v>
      </c>
      <c r="F1293" s="17" t="str">
        <f>HYPERLINK("http://www.efsa.europa.eu/en/efsajournal/doc/2031.pdf","2011;9(4):2031")</f>
        <v>2011;9(4):2031</v>
      </c>
      <c r="G1293" s="15" t="s">
        <v>651</v>
      </c>
      <c r="H1293" s="15" t="s">
        <v>739</v>
      </c>
      <c r="I1293" s="15">
        <v>2262</v>
      </c>
    </row>
    <row r="1294" spans="1:9" ht="75" x14ac:dyDescent="0.2">
      <c r="A1294" s="14" t="s">
        <v>11</v>
      </c>
      <c r="B1294" s="14" t="s">
        <v>983</v>
      </c>
      <c r="C1294" s="15" t="s">
        <v>2158</v>
      </c>
      <c r="D1294" s="14" t="s">
        <v>737</v>
      </c>
      <c r="E1294" s="15" t="s">
        <v>865</v>
      </c>
      <c r="F1294" s="17" t="str">
        <f>HYPERLINK("http://www.efsa.europa.eu/en/scdocs/doc/1475.pdf","2010;8(2):1475")</f>
        <v>2010;8(2):1475</v>
      </c>
      <c r="G1294" s="15" t="s">
        <v>651</v>
      </c>
      <c r="H1294" s="15" t="s">
        <v>739</v>
      </c>
      <c r="I1294" s="15" t="s">
        <v>2159</v>
      </c>
    </row>
    <row r="1295" spans="1:9" ht="75" x14ac:dyDescent="0.2">
      <c r="A1295" s="14" t="s">
        <v>11</v>
      </c>
      <c r="B1295" s="14" t="s">
        <v>983</v>
      </c>
      <c r="C1295" s="15" t="s">
        <v>2158</v>
      </c>
      <c r="D1295" s="14" t="s">
        <v>737</v>
      </c>
      <c r="E1295" s="15" t="s">
        <v>1913</v>
      </c>
      <c r="F1295" s="17" t="str">
        <f>HYPERLINK("http://www.efsa.europa.eu/en/scdocs/doc/1475.pdf","2010;8(2):1475")</f>
        <v>2010;8(2):1475</v>
      </c>
      <c r="G1295" s="15" t="s">
        <v>651</v>
      </c>
      <c r="H1295" s="15" t="s">
        <v>739</v>
      </c>
      <c r="I1295" s="15" t="s">
        <v>2159</v>
      </c>
    </row>
    <row r="1296" spans="1:9" ht="60" x14ac:dyDescent="0.2">
      <c r="A1296" s="14" t="s">
        <v>11</v>
      </c>
      <c r="B1296" s="14" t="s">
        <v>2160</v>
      </c>
      <c r="C1296" s="15" t="s">
        <v>2161</v>
      </c>
      <c r="D1296" s="14" t="s">
        <v>737</v>
      </c>
      <c r="E1296" s="15" t="s">
        <v>1605</v>
      </c>
      <c r="F1296" s="17" t="str">
        <f t="shared" ref="F1296:F1307" si="22">HYPERLINK("http://www.efsa.europa.eu/en/efsajournal/doc/2227.pdf","2011;9(6):2227")</f>
        <v>2011;9(6):2227</v>
      </c>
      <c r="G1296" s="15" t="s">
        <v>651</v>
      </c>
      <c r="H1296" s="15" t="s">
        <v>739</v>
      </c>
      <c r="I1296" s="15">
        <v>1583</v>
      </c>
    </row>
    <row r="1297" spans="1:9" ht="60" x14ac:dyDescent="0.2">
      <c r="A1297" s="14" t="s">
        <v>11</v>
      </c>
      <c r="B1297" s="14" t="s">
        <v>2160</v>
      </c>
      <c r="C1297" s="15" t="s">
        <v>2161</v>
      </c>
      <c r="D1297" s="14" t="s">
        <v>737</v>
      </c>
      <c r="E1297" s="15" t="s">
        <v>870</v>
      </c>
      <c r="F1297" s="17" t="str">
        <f t="shared" si="22"/>
        <v>2011;9(6):2227</v>
      </c>
      <c r="G1297" s="15" t="s">
        <v>651</v>
      </c>
      <c r="H1297" s="15" t="s">
        <v>739</v>
      </c>
      <c r="I1297" s="15">
        <v>1583</v>
      </c>
    </row>
    <row r="1298" spans="1:9" ht="60" x14ac:dyDescent="0.2">
      <c r="A1298" s="14" t="s">
        <v>11</v>
      </c>
      <c r="B1298" s="14" t="s">
        <v>2160</v>
      </c>
      <c r="C1298" s="15" t="s">
        <v>2162</v>
      </c>
      <c r="D1298" s="14" t="s">
        <v>737</v>
      </c>
      <c r="E1298" s="15" t="s">
        <v>1605</v>
      </c>
      <c r="F1298" s="17" t="str">
        <f t="shared" si="22"/>
        <v>2011;9(6):2227</v>
      </c>
      <c r="G1298" s="15" t="s">
        <v>651</v>
      </c>
      <c r="H1298" s="15" t="s">
        <v>739</v>
      </c>
      <c r="I1298" s="15">
        <v>1582</v>
      </c>
    </row>
    <row r="1299" spans="1:9" ht="60" x14ac:dyDescent="0.2">
      <c r="A1299" s="14" t="s">
        <v>11</v>
      </c>
      <c r="B1299" s="14" t="s">
        <v>2163</v>
      </c>
      <c r="C1299" s="15" t="s">
        <v>2164</v>
      </c>
      <c r="D1299" s="14" t="s">
        <v>737</v>
      </c>
      <c r="E1299" s="15" t="s">
        <v>948</v>
      </c>
      <c r="F1299" s="17" t="str">
        <f t="shared" si="22"/>
        <v>2011;9(6):2227</v>
      </c>
      <c r="G1299" s="15" t="s">
        <v>651</v>
      </c>
      <c r="H1299" s="15" t="s">
        <v>739</v>
      </c>
      <c r="I1299" s="15">
        <v>1576</v>
      </c>
    </row>
    <row r="1300" spans="1:9" ht="90" x14ac:dyDescent="0.2">
      <c r="A1300" s="14" t="s">
        <v>11</v>
      </c>
      <c r="B1300" s="14" t="s">
        <v>2163</v>
      </c>
      <c r="C1300" s="15" t="s">
        <v>2165</v>
      </c>
      <c r="D1300" s="14" t="s">
        <v>737</v>
      </c>
      <c r="E1300" s="15" t="s">
        <v>2166</v>
      </c>
      <c r="F1300" s="17" t="str">
        <f t="shared" si="22"/>
        <v>2011;9(6):2227</v>
      </c>
      <c r="G1300" s="15" t="s">
        <v>651</v>
      </c>
      <c r="H1300" s="15" t="s">
        <v>739</v>
      </c>
      <c r="I1300" s="15">
        <v>1577</v>
      </c>
    </row>
    <row r="1301" spans="1:9" ht="60" x14ac:dyDescent="0.2">
      <c r="A1301" s="14" t="s">
        <v>11</v>
      </c>
      <c r="B1301" s="14" t="s">
        <v>2167</v>
      </c>
      <c r="C1301" s="15" t="s">
        <v>2168</v>
      </c>
      <c r="D1301" s="14" t="s">
        <v>737</v>
      </c>
      <c r="E1301" s="15" t="s">
        <v>870</v>
      </c>
      <c r="F1301" s="17" t="str">
        <f t="shared" si="22"/>
        <v>2011;9(6):2227</v>
      </c>
      <c r="G1301" s="15" t="s">
        <v>651</v>
      </c>
      <c r="H1301" s="15" t="s">
        <v>739</v>
      </c>
      <c r="I1301" s="15">
        <v>1587</v>
      </c>
    </row>
    <row r="1302" spans="1:9" ht="60" x14ac:dyDescent="0.2">
      <c r="A1302" s="14" t="s">
        <v>11</v>
      </c>
      <c r="B1302" s="14" t="s">
        <v>2169</v>
      </c>
      <c r="C1302" s="15" t="s">
        <v>2170</v>
      </c>
      <c r="D1302" s="14" t="s">
        <v>737</v>
      </c>
      <c r="E1302" s="15" t="s">
        <v>1347</v>
      </c>
      <c r="F1302" s="17" t="str">
        <f t="shared" si="22"/>
        <v>2011;9(6):2227</v>
      </c>
      <c r="G1302" s="15" t="s">
        <v>651</v>
      </c>
      <c r="H1302" s="15" t="s">
        <v>739</v>
      </c>
      <c r="I1302" s="15">
        <v>1580</v>
      </c>
    </row>
    <row r="1303" spans="1:9" ht="60" x14ac:dyDescent="0.2">
      <c r="A1303" s="14" t="s">
        <v>11</v>
      </c>
      <c r="B1303" s="14" t="s">
        <v>2160</v>
      </c>
      <c r="C1303" s="15" t="s">
        <v>2171</v>
      </c>
      <c r="D1303" s="14" t="s">
        <v>737</v>
      </c>
      <c r="E1303" s="15" t="s">
        <v>1347</v>
      </c>
      <c r="F1303" s="17" t="str">
        <f t="shared" si="22"/>
        <v>2011;9(6):2227</v>
      </c>
      <c r="G1303" s="15" t="s">
        <v>651</v>
      </c>
      <c r="H1303" s="15" t="s">
        <v>739</v>
      </c>
      <c r="I1303" s="15">
        <v>1581</v>
      </c>
    </row>
    <row r="1304" spans="1:9" ht="60" x14ac:dyDescent="0.2">
      <c r="A1304" s="14" t="s">
        <v>11</v>
      </c>
      <c r="B1304" s="14" t="s">
        <v>2172</v>
      </c>
      <c r="C1304" s="15" t="s">
        <v>2173</v>
      </c>
      <c r="D1304" s="14" t="s">
        <v>737</v>
      </c>
      <c r="E1304" s="15" t="s">
        <v>2166</v>
      </c>
      <c r="F1304" s="17" t="str">
        <f t="shared" si="22"/>
        <v>2011;9(6):2227</v>
      </c>
      <c r="G1304" s="15" t="s">
        <v>651</v>
      </c>
      <c r="H1304" s="15" t="s">
        <v>739</v>
      </c>
      <c r="I1304" s="15">
        <v>1584</v>
      </c>
    </row>
    <row r="1305" spans="1:9" ht="60" x14ac:dyDescent="0.2">
      <c r="A1305" s="14" t="s">
        <v>11</v>
      </c>
      <c r="B1305" s="14" t="s">
        <v>2167</v>
      </c>
      <c r="C1305" s="15" t="s">
        <v>2174</v>
      </c>
      <c r="D1305" s="14" t="s">
        <v>737</v>
      </c>
      <c r="E1305" s="15" t="s">
        <v>950</v>
      </c>
      <c r="F1305" s="17" t="str">
        <f t="shared" si="22"/>
        <v>2011;9(6):2227</v>
      </c>
      <c r="G1305" s="15" t="s">
        <v>651</v>
      </c>
      <c r="H1305" s="15" t="s">
        <v>739</v>
      </c>
      <c r="I1305" s="15">
        <v>1586</v>
      </c>
    </row>
    <row r="1306" spans="1:9" ht="60" x14ac:dyDescent="0.2">
      <c r="A1306" s="14" t="s">
        <v>11</v>
      </c>
      <c r="B1306" s="14" t="s">
        <v>2167</v>
      </c>
      <c r="C1306" s="15" t="s">
        <v>2175</v>
      </c>
      <c r="D1306" s="14" t="s">
        <v>737</v>
      </c>
      <c r="E1306" s="15" t="s">
        <v>948</v>
      </c>
      <c r="F1306" s="17" t="str">
        <f t="shared" si="22"/>
        <v>2011;9(6):2227</v>
      </c>
      <c r="G1306" s="15" t="s">
        <v>651</v>
      </c>
      <c r="H1306" s="15" t="s">
        <v>739</v>
      </c>
      <c r="I1306" s="15">
        <v>1585</v>
      </c>
    </row>
    <row r="1307" spans="1:9" ht="105" x14ac:dyDescent="0.2">
      <c r="A1307" s="14" t="s">
        <v>11</v>
      </c>
      <c r="B1307" s="14" t="s">
        <v>2176</v>
      </c>
      <c r="C1307" s="15" t="s">
        <v>2177</v>
      </c>
      <c r="D1307" s="14" t="s">
        <v>737</v>
      </c>
      <c r="E1307" s="15" t="s">
        <v>870</v>
      </c>
      <c r="F1307" s="17" t="str">
        <f t="shared" si="22"/>
        <v>2011;9(6):2227</v>
      </c>
      <c r="G1307" s="15" t="s">
        <v>651</v>
      </c>
      <c r="H1307" s="15" t="s">
        <v>739</v>
      </c>
      <c r="I1307" s="15">
        <v>1578</v>
      </c>
    </row>
    <row r="1308" spans="1:9" ht="60" x14ac:dyDescent="0.2">
      <c r="A1308" s="14" t="s">
        <v>11</v>
      </c>
      <c r="B1308" s="14" t="s">
        <v>2178</v>
      </c>
      <c r="C1308" s="15" t="s">
        <v>2179</v>
      </c>
      <c r="D1308" s="14" t="s">
        <v>737</v>
      </c>
      <c r="E1308" s="15" t="s">
        <v>801</v>
      </c>
      <c r="F1308" s="17" t="str">
        <f>HYPERLINK("http://www.efsa.europa.eu/en/efsajournal/doc/1489.pdf","2010;8(2):1489")</f>
        <v>2010;8(2):1489</v>
      </c>
      <c r="G1308" s="15" t="s">
        <v>651</v>
      </c>
      <c r="H1308" s="15" t="s">
        <v>739</v>
      </c>
      <c r="I1308" s="15">
        <v>2188</v>
      </c>
    </row>
    <row r="1309" spans="1:9" ht="60" x14ac:dyDescent="0.2">
      <c r="A1309" s="14" t="s">
        <v>11</v>
      </c>
      <c r="B1309" s="14" t="s">
        <v>2125</v>
      </c>
      <c r="C1309" s="15" t="s">
        <v>2180</v>
      </c>
      <c r="D1309" s="14" t="s">
        <v>737</v>
      </c>
      <c r="E1309" s="15" t="s">
        <v>1168</v>
      </c>
      <c r="F1309" s="17" t="str">
        <f>HYPERLINK("http://www.efsa.europa.eu/en/scdocs/doc/1733.pdf","2010;8(10):1733")</f>
        <v>2010;8(10):1733</v>
      </c>
      <c r="G1309" s="15" t="s">
        <v>651</v>
      </c>
      <c r="H1309" s="15" t="s">
        <v>739</v>
      </c>
      <c r="I1309" s="15">
        <v>4039</v>
      </c>
    </row>
    <row r="1310" spans="1:9" ht="90" x14ac:dyDescent="0.2">
      <c r="A1310" s="14" t="s">
        <v>11</v>
      </c>
      <c r="B1310" s="14" t="s">
        <v>2125</v>
      </c>
      <c r="C1310" s="15" t="s">
        <v>2180</v>
      </c>
      <c r="D1310" s="14" t="s">
        <v>745</v>
      </c>
      <c r="E1310" s="15" t="s">
        <v>1268</v>
      </c>
      <c r="F1310" s="17" t="str">
        <f>HYPERLINK("http://www.efsa.europa.eu/en/scdocs/doc/1733.pdf","2010;8(10):1733")</f>
        <v>2010;8(10):1733</v>
      </c>
      <c r="G1310" s="15" t="s">
        <v>651</v>
      </c>
      <c r="H1310" s="15" t="s">
        <v>739</v>
      </c>
      <c r="I1310" s="15">
        <v>4039</v>
      </c>
    </row>
    <row r="1311" spans="1:9" ht="60" x14ac:dyDescent="0.2">
      <c r="A1311" s="14" t="s">
        <v>11</v>
      </c>
      <c r="B1311" s="14" t="s">
        <v>2181</v>
      </c>
      <c r="C1311" s="15" t="s">
        <v>2182</v>
      </c>
      <c r="D1311" s="14" t="s">
        <v>737</v>
      </c>
      <c r="E1311" s="15" t="s">
        <v>993</v>
      </c>
      <c r="F1311" s="17" t="str">
        <f>HYPERLINK("http://www.efsa.europa.eu/en/scdocs/doc/1750.pdf","2010;8(10):1750")</f>
        <v>2010;8(10):1750</v>
      </c>
      <c r="G1311" s="15" t="s">
        <v>651</v>
      </c>
      <c r="H1311" s="15" t="s">
        <v>739</v>
      </c>
      <c r="I1311" s="15">
        <v>2123</v>
      </c>
    </row>
    <row r="1312" spans="1:9" ht="90" x14ac:dyDescent="0.2">
      <c r="A1312" s="14" t="s">
        <v>11</v>
      </c>
      <c r="B1312" s="14" t="s">
        <v>2183</v>
      </c>
      <c r="C1312" s="15" t="s">
        <v>2184</v>
      </c>
      <c r="D1312" s="14" t="s">
        <v>745</v>
      </c>
      <c r="E1312" s="15" t="s">
        <v>2185</v>
      </c>
      <c r="F1312" s="17" t="str">
        <f>HYPERLINK("http://www.efsa.europa.eu/en/efsajournal/doc/2228.pdf","2011;9(6):2228")</f>
        <v>2011;9(6):2228</v>
      </c>
      <c r="G1312" s="15" t="s">
        <v>651</v>
      </c>
      <c r="H1312" s="15" t="s">
        <v>739</v>
      </c>
      <c r="I1312" s="15">
        <v>582</v>
      </c>
    </row>
    <row r="1313" spans="1:9" ht="90" x14ac:dyDescent="0.2">
      <c r="A1313" s="14" t="s">
        <v>11</v>
      </c>
      <c r="B1313" s="14" t="s">
        <v>2183</v>
      </c>
      <c r="C1313" s="15" t="s">
        <v>2186</v>
      </c>
      <c r="D1313" s="14" t="s">
        <v>745</v>
      </c>
      <c r="E1313" s="15" t="s">
        <v>2092</v>
      </c>
      <c r="F1313" s="17" t="str">
        <f>HYPERLINK("http://www.efsa.europa.eu/en/efsajournal/doc/2228.pdf","2011;9(6):2228")</f>
        <v>2011;9(6):2228</v>
      </c>
      <c r="G1313" s="15" t="s">
        <v>651</v>
      </c>
      <c r="H1313" s="15" t="s">
        <v>739</v>
      </c>
      <c r="I1313" s="15">
        <v>584</v>
      </c>
    </row>
    <row r="1314" spans="1:9" ht="90" x14ac:dyDescent="0.2">
      <c r="A1314" s="14" t="s">
        <v>11</v>
      </c>
      <c r="B1314" s="14" t="s">
        <v>2183</v>
      </c>
      <c r="C1314" s="15" t="s">
        <v>2187</v>
      </c>
      <c r="D1314" s="14" t="s">
        <v>745</v>
      </c>
      <c r="E1314" s="15" t="s">
        <v>2188</v>
      </c>
      <c r="F1314" s="17" t="str">
        <f>HYPERLINK("http://www.efsa.europa.eu/en/efsajournal/doc/2228.pdf","2011;9(6):2228")</f>
        <v>2011;9(6):2228</v>
      </c>
      <c r="G1314" s="15" t="s">
        <v>651</v>
      </c>
      <c r="H1314" s="15" t="s">
        <v>739</v>
      </c>
      <c r="I1314" s="15">
        <v>585</v>
      </c>
    </row>
    <row r="1315" spans="1:9" ht="105" x14ac:dyDescent="0.2">
      <c r="A1315" s="14" t="s">
        <v>11</v>
      </c>
      <c r="B1315" s="14" t="s">
        <v>2189</v>
      </c>
      <c r="C1315" s="15" t="s">
        <v>2190</v>
      </c>
      <c r="D1315" s="14" t="s">
        <v>737</v>
      </c>
      <c r="E1315" s="15" t="s">
        <v>801</v>
      </c>
      <c r="F1315" s="17" t="str">
        <f>HYPERLINK("http://www.efsa.europa.eu/en/efsajournal/doc/1489.pdf","2010;8(2):1489")</f>
        <v>2010;8(2):1489</v>
      </c>
      <c r="G1315" s="15" t="s">
        <v>651</v>
      </c>
      <c r="H1315" s="15" t="s">
        <v>739</v>
      </c>
      <c r="I1315" s="15">
        <v>3315</v>
      </c>
    </row>
    <row r="1316" spans="1:9" ht="75" x14ac:dyDescent="0.2">
      <c r="A1316" s="14" t="s">
        <v>11</v>
      </c>
      <c r="B1316" s="14" t="s">
        <v>2191</v>
      </c>
      <c r="C1316" s="15" t="s">
        <v>2192</v>
      </c>
      <c r="D1316" s="14" t="s">
        <v>749</v>
      </c>
      <c r="E1316" s="15" t="s">
        <v>1620</v>
      </c>
      <c r="F1316" s="17" t="str">
        <f>HYPERLINK("http://www.efsa.europa.eu/en/efsajournal/doc/2228.pdf","2011;9(6):2228")</f>
        <v>2011;9(6):2228</v>
      </c>
      <c r="G1316" s="15" t="s">
        <v>651</v>
      </c>
      <c r="H1316" s="15" t="s">
        <v>739</v>
      </c>
      <c r="I1316" s="15">
        <v>2759</v>
      </c>
    </row>
    <row r="1317" spans="1:9" ht="90" x14ac:dyDescent="0.2">
      <c r="A1317" s="14" t="s">
        <v>11</v>
      </c>
      <c r="B1317" s="14" t="s">
        <v>2193</v>
      </c>
      <c r="C1317" s="15" t="s">
        <v>2194</v>
      </c>
      <c r="D1317" s="14" t="s">
        <v>766</v>
      </c>
      <c r="E1317" s="15" t="s">
        <v>767</v>
      </c>
      <c r="F1317" s="17" t="str">
        <f>HYPERLINK("http://www.efsa.europa.eu/en/efsajournal/doc/2082.pdf","2011;9(4):2082")</f>
        <v>2011;9(4):2082</v>
      </c>
      <c r="G1317" s="15" t="s">
        <v>651</v>
      </c>
      <c r="H1317" s="15" t="s">
        <v>739</v>
      </c>
      <c r="I1317" s="15">
        <v>1646</v>
      </c>
    </row>
    <row r="1318" spans="1:9" x14ac:dyDescent="0.2">
      <c r="A1318" s="30" t="s">
        <v>11</v>
      </c>
      <c r="B1318" s="30" t="s">
        <v>2195</v>
      </c>
      <c r="C1318" s="29" t="s">
        <v>2196</v>
      </c>
      <c r="D1318" s="30" t="s">
        <v>737</v>
      </c>
      <c r="E1318" s="29" t="s">
        <v>2197</v>
      </c>
      <c r="F1318" s="17" t="str">
        <f>HYPERLINK("http://www.efsa.europa.eu/en/efsajournal/doc/1470.pdf","2010;8(2):1470")</f>
        <v>2010;8(2):1470</v>
      </c>
      <c r="G1318" s="29" t="s">
        <v>651</v>
      </c>
      <c r="H1318" s="29" t="s">
        <v>739</v>
      </c>
      <c r="I1318" s="29">
        <v>3017</v>
      </c>
    </row>
    <row r="1319" spans="1:9" x14ac:dyDescent="0.2">
      <c r="A1319" s="30"/>
      <c r="B1319" s="30"/>
      <c r="C1319" s="29"/>
      <c r="D1319" s="30"/>
      <c r="E1319" s="29"/>
      <c r="F1319" s="17" t="str">
        <f>HYPERLINK("http://www.efsa.europa.eu/en/efsajournal/doc/2853.pdf ","2012;10(8):2853")</f>
        <v>2012;10(8):2853</v>
      </c>
      <c r="G1319" s="29"/>
      <c r="H1319" s="29"/>
      <c r="I1319" s="29"/>
    </row>
    <row r="1320" spans="1:9" ht="75" x14ac:dyDescent="0.2">
      <c r="A1320" s="14" t="s">
        <v>11</v>
      </c>
      <c r="B1320" s="14" t="s">
        <v>2198</v>
      </c>
      <c r="C1320" s="15" t="s">
        <v>2199</v>
      </c>
      <c r="D1320" s="14" t="s">
        <v>737</v>
      </c>
      <c r="E1320" s="15" t="s">
        <v>999</v>
      </c>
      <c r="F1320" s="17" t="str">
        <f>HYPERLINK("http://www.efsa.europa.eu/en/efsajournal/doc/2247.pdf","2011;9(6):2247")</f>
        <v>2011;9(6):2247</v>
      </c>
      <c r="G1320" s="15" t="s">
        <v>651</v>
      </c>
      <c r="H1320" s="15" t="s">
        <v>739</v>
      </c>
      <c r="I1320" s="15">
        <v>4672</v>
      </c>
    </row>
    <row r="1321" spans="1:9" ht="75" x14ac:dyDescent="0.2">
      <c r="A1321" s="14" t="s">
        <v>11</v>
      </c>
      <c r="B1321" s="14" t="s">
        <v>2198</v>
      </c>
      <c r="C1321" s="15" t="s">
        <v>2199</v>
      </c>
      <c r="D1321" s="14" t="s">
        <v>737</v>
      </c>
      <c r="E1321" s="15" t="s">
        <v>1584</v>
      </c>
      <c r="F1321" s="17" t="str">
        <f>HYPERLINK("http://www.efsa.europa.eu/en/efsajournal/doc/2247.pdf","2011;9(6):2247")</f>
        <v>2011;9(6):2247</v>
      </c>
      <c r="G1321" s="15" t="s">
        <v>651</v>
      </c>
      <c r="H1321" s="15" t="s">
        <v>739</v>
      </c>
      <c r="I1321" s="15">
        <v>4672</v>
      </c>
    </row>
    <row r="1322" spans="1:9" ht="90" x14ac:dyDescent="0.2">
      <c r="A1322" s="14" t="s">
        <v>11</v>
      </c>
      <c r="B1322" s="14" t="s">
        <v>2200</v>
      </c>
      <c r="C1322" s="15" t="s">
        <v>2201</v>
      </c>
      <c r="D1322" s="14" t="s">
        <v>745</v>
      </c>
      <c r="E1322" s="15" t="s">
        <v>1171</v>
      </c>
      <c r="F1322" s="17" t="str">
        <f>HYPERLINK("http://www.efsa.europa.eu/en/scdocs/doc/1799.pdf","2010;8(10):1799")</f>
        <v>2010;8(10):1799</v>
      </c>
      <c r="G1322" s="15" t="s">
        <v>651</v>
      </c>
      <c r="H1322" s="15" t="s">
        <v>739</v>
      </c>
      <c r="I1322" s="15">
        <v>3658</v>
      </c>
    </row>
    <row r="1323" spans="1:9" ht="90" x14ac:dyDescent="0.2">
      <c r="A1323" s="14" t="s">
        <v>11</v>
      </c>
      <c r="B1323" s="14" t="s">
        <v>2202</v>
      </c>
      <c r="C1323" s="15" t="s">
        <v>2203</v>
      </c>
      <c r="D1323" s="14" t="s">
        <v>766</v>
      </c>
      <c r="E1323" s="15" t="s">
        <v>767</v>
      </c>
      <c r="F1323" s="17" t="str">
        <f>HYPERLINK("http://www.efsa.europa.eu/en/efsajournal/doc/1247.pdf","2009;7(9):1247")</f>
        <v>2009;7(9):1247</v>
      </c>
      <c r="G1323" s="15" t="s">
        <v>651</v>
      </c>
      <c r="H1323" s="15" t="s">
        <v>739</v>
      </c>
      <c r="I1323" s="15">
        <v>921</v>
      </c>
    </row>
    <row r="1324" spans="1:9" ht="90" x14ac:dyDescent="0.2">
      <c r="A1324" s="14" t="s">
        <v>11</v>
      </c>
      <c r="B1324" s="14" t="s">
        <v>2204</v>
      </c>
      <c r="C1324" s="15" t="s">
        <v>2205</v>
      </c>
      <c r="D1324" s="14" t="s">
        <v>737</v>
      </c>
      <c r="E1324" s="15" t="s">
        <v>1281</v>
      </c>
      <c r="F1324" s="17" t="str">
        <f>HYPERLINK("http://www.efsa.europa.eu/en/scdocs/doc/1237.pdf","2009;7(9):1237")</f>
        <v>2009;7(9):1237</v>
      </c>
      <c r="G1324" s="15" t="s">
        <v>651</v>
      </c>
      <c r="H1324" s="15" t="s">
        <v>739</v>
      </c>
      <c r="I1324" s="15">
        <v>893</v>
      </c>
    </row>
    <row r="1325" spans="1:9" ht="135" x14ac:dyDescent="0.2">
      <c r="A1325" s="14" t="s">
        <v>11</v>
      </c>
      <c r="B1325" s="14" t="s">
        <v>2206</v>
      </c>
      <c r="C1325" s="15" t="s">
        <v>2207</v>
      </c>
      <c r="D1325" s="14" t="s">
        <v>737</v>
      </c>
      <c r="E1325" s="15" t="s">
        <v>1864</v>
      </c>
      <c r="F1325" s="17" t="str">
        <f>HYPERLINK("http://www.efsa.europa.eu/en/efsajournal/doc/2212.pdf","2011;9(6):2212")</f>
        <v>2011;9(6):2212</v>
      </c>
      <c r="G1325" s="15" t="s">
        <v>651</v>
      </c>
      <c r="H1325" s="15" t="s">
        <v>739</v>
      </c>
      <c r="I1325" s="15">
        <v>4684</v>
      </c>
    </row>
    <row r="1326" spans="1:9" ht="135" x14ac:dyDescent="0.2">
      <c r="A1326" s="14" t="s">
        <v>11</v>
      </c>
      <c r="B1326" s="14" t="s">
        <v>2206</v>
      </c>
      <c r="C1326" s="15" t="s">
        <v>2207</v>
      </c>
      <c r="D1326" s="14" t="s">
        <v>737</v>
      </c>
      <c r="E1326" s="15" t="s">
        <v>89</v>
      </c>
      <c r="F1326" s="17" t="str">
        <f>HYPERLINK("http://www.efsa.europa.eu/en/efsajournal/doc/2212.pdf","2011;9(6):2212")</f>
        <v>2011;9(6):2212</v>
      </c>
      <c r="G1326" s="15" t="s">
        <v>651</v>
      </c>
      <c r="H1326" s="15" t="s">
        <v>739</v>
      </c>
      <c r="I1326" s="15">
        <v>4684</v>
      </c>
    </row>
    <row r="1327" spans="1:9" ht="60" x14ac:dyDescent="0.2">
      <c r="A1327" s="14" t="s">
        <v>11</v>
      </c>
      <c r="B1327" s="14" t="s">
        <v>1266</v>
      </c>
      <c r="C1327" s="15" t="s">
        <v>2208</v>
      </c>
      <c r="D1327" s="14" t="s">
        <v>737</v>
      </c>
      <c r="E1327" s="15" t="s">
        <v>815</v>
      </c>
      <c r="F1327" s="17" t="str">
        <f>HYPERLINK("http://www.efsa.europa.eu/en/efsajournal/doc/2246.pdf","2011;9(6):2246")</f>
        <v>2011;9(6):2246</v>
      </c>
      <c r="G1327" s="15" t="s">
        <v>651</v>
      </c>
      <c r="H1327" s="15" t="s">
        <v>739</v>
      </c>
      <c r="I1327" s="15">
        <v>1380</v>
      </c>
    </row>
    <row r="1328" spans="1:9" ht="60" x14ac:dyDescent="0.2">
      <c r="A1328" s="14" t="s">
        <v>11</v>
      </c>
      <c r="B1328" s="14" t="s">
        <v>2209</v>
      </c>
      <c r="C1328" s="15" t="s">
        <v>2210</v>
      </c>
      <c r="D1328" s="14" t="s">
        <v>737</v>
      </c>
      <c r="E1328" s="15" t="s">
        <v>89</v>
      </c>
      <c r="F1328" s="17" t="str">
        <f>HYPERLINK("http://www.efsa.europa.eu/en/efsajournal/doc/2246.pdf","2011;9(6):2246")</f>
        <v>2011;9(6):2246</v>
      </c>
      <c r="G1328" s="15" t="s">
        <v>651</v>
      </c>
      <c r="H1328" s="15" t="s">
        <v>739</v>
      </c>
      <c r="I1328" s="15">
        <v>3101</v>
      </c>
    </row>
    <row r="1329" spans="1:9" ht="60" x14ac:dyDescent="0.2">
      <c r="A1329" s="14" t="s">
        <v>11</v>
      </c>
      <c r="B1329" s="14" t="s">
        <v>1921</v>
      </c>
      <c r="C1329" s="15" t="s">
        <v>2211</v>
      </c>
      <c r="D1329" s="14" t="s">
        <v>737</v>
      </c>
      <c r="E1329" s="15" t="s">
        <v>2212</v>
      </c>
      <c r="F1329" s="17" t="str">
        <f>HYPERLINK("http://www.efsa.europa.eu/en/scdocs/doc/1256.pdf","2009;7(9):1256")</f>
        <v>2009;7(9):1256</v>
      </c>
      <c r="G1329" s="15" t="s">
        <v>651</v>
      </c>
      <c r="H1329" s="15" t="s">
        <v>739</v>
      </c>
      <c r="I1329" s="15">
        <v>548</v>
      </c>
    </row>
    <row r="1330" spans="1:9" ht="75" x14ac:dyDescent="0.2">
      <c r="A1330" s="14" t="s">
        <v>11</v>
      </c>
      <c r="B1330" s="14" t="s">
        <v>2213</v>
      </c>
      <c r="C1330" s="15" t="s">
        <v>2214</v>
      </c>
      <c r="D1330" s="14" t="s">
        <v>749</v>
      </c>
      <c r="E1330" s="15" t="s">
        <v>1553</v>
      </c>
      <c r="F1330" s="17" t="str">
        <f>HYPERLINK("http://www.efsa.europa.eu/en/efsajournal/doc/1489.pdf","2010;8(2):1489")</f>
        <v>2010;8(2):1489</v>
      </c>
      <c r="G1330" s="15" t="s">
        <v>651</v>
      </c>
      <c r="H1330" s="15" t="s">
        <v>739</v>
      </c>
      <c r="I1330" s="15">
        <v>2475</v>
      </c>
    </row>
    <row r="1331" spans="1:9" ht="60" x14ac:dyDescent="0.2">
      <c r="A1331" s="14" t="s">
        <v>11</v>
      </c>
      <c r="B1331" s="14" t="s">
        <v>1774</v>
      </c>
      <c r="C1331" s="15" t="s">
        <v>2215</v>
      </c>
      <c r="D1331" s="14" t="s">
        <v>737</v>
      </c>
      <c r="E1331" s="15" t="s">
        <v>2216</v>
      </c>
      <c r="F1331" s="17" t="str">
        <f>HYPERLINK("http://www.efsa.europa.eu/en/scdocs/doc/1736.pdf","2010;8(10):1736")</f>
        <v>2010;8(10):1736</v>
      </c>
      <c r="G1331" s="15" t="s">
        <v>651</v>
      </c>
      <c r="H1331" s="15" t="s">
        <v>739</v>
      </c>
      <c r="I1331" s="15">
        <v>635</v>
      </c>
    </row>
    <row r="1332" spans="1:9" ht="120" x14ac:dyDescent="0.2">
      <c r="A1332" s="14" t="s">
        <v>11</v>
      </c>
      <c r="B1332" s="14" t="s">
        <v>1652</v>
      </c>
      <c r="C1332" s="15" t="s">
        <v>2217</v>
      </c>
      <c r="D1332" s="14" t="s">
        <v>737</v>
      </c>
      <c r="E1332" s="15" t="s">
        <v>948</v>
      </c>
      <c r="F1332" s="17" t="str">
        <f>HYPERLINK("http://www.efsa.europa.eu/en/efsajournal/doc/2212.pdf","2011;9(6):2212")</f>
        <v>2011;9(6):2212</v>
      </c>
      <c r="G1332" s="15" t="s">
        <v>651</v>
      </c>
      <c r="H1332" s="15" t="s">
        <v>739</v>
      </c>
      <c r="I1332" s="15">
        <v>1493</v>
      </c>
    </row>
    <row r="1333" spans="1:9" ht="120" x14ac:dyDescent="0.2">
      <c r="A1333" s="14" t="s">
        <v>11</v>
      </c>
      <c r="B1333" s="14" t="s">
        <v>1652</v>
      </c>
      <c r="C1333" s="15" t="s">
        <v>2217</v>
      </c>
      <c r="D1333" s="14" t="s">
        <v>737</v>
      </c>
      <c r="E1333" s="15" t="s">
        <v>950</v>
      </c>
      <c r="F1333" s="17" t="str">
        <f>HYPERLINK("http://www.efsa.europa.eu/en/efsajournal/doc/2212.pdf","2011;9(6):2212")</f>
        <v>2011;9(6):2212</v>
      </c>
      <c r="G1333" s="15" t="s">
        <v>651</v>
      </c>
      <c r="H1333" s="15" t="s">
        <v>739</v>
      </c>
      <c r="I1333" s="15">
        <v>1493</v>
      </c>
    </row>
    <row r="1334" spans="1:9" ht="90" x14ac:dyDescent="0.2">
      <c r="A1334" s="14" t="s">
        <v>11</v>
      </c>
      <c r="B1334" s="14" t="s">
        <v>1264</v>
      </c>
      <c r="C1334" s="15" t="s">
        <v>2218</v>
      </c>
      <c r="D1334" s="14" t="s">
        <v>766</v>
      </c>
      <c r="E1334" s="15" t="s">
        <v>767</v>
      </c>
      <c r="F1334" s="17" t="str">
        <f>HYPERLINK("http://www.efsa.europa.eu/en/efsajournal/doc/2083.pdf","2011;9(4):2083")</f>
        <v>2011;9(4):2083</v>
      </c>
      <c r="G1334" s="15" t="s">
        <v>651</v>
      </c>
      <c r="H1334" s="15" t="s">
        <v>739</v>
      </c>
      <c r="I1334" s="15">
        <v>1231</v>
      </c>
    </row>
    <row r="1335" spans="1:9" ht="105" x14ac:dyDescent="0.2">
      <c r="A1335" s="14" t="s">
        <v>11</v>
      </c>
      <c r="B1335" s="14" t="s">
        <v>2219</v>
      </c>
      <c r="C1335" s="15" t="s">
        <v>2220</v>
      </c>
      <c r="D1335" s="14" t="s">
        <v>737</v>
      </c>
      <c r="E1335" s="15" t="s">
        <v>394</v>
      </c>
      <c r="F1335" s="17" t="str">
        <f>HYPERLINK("http://www.efsa.europa.eu/en/scdocs/doc/1790.pdf","2010;8(10):1790")</f>
        <v>2010;8(10):1790</v>
      </c>
      <c r="G1335" s="15" t="s">
        <v>651</v>
      </c>
      <c r="H1335" s="15" t="s">
        <v>739</v>
      </c>
      <c r="I1335" s="15">
        <v>445</v>
      </c>
    </row>
    <row r="1336" spans="1:9" ht="60" x14ac:dyDescent="0.2">
      <c r="A1336" s="14" t="s">
        <v>11</v>
      </c>
      <c r="B1336" s="14" t="s">
        <v>2221</v>
      </c>
      <c r="C1336" s="15" t="s">
        <v>2222</v>
      </c>
      <c r="D1336" s="14" t="s">
        <v>737</v>
      </c>
      <c r="E1336" s="15" t="s">
        <v>1347</v>
      </c>
      <c r="F1336" s="17" t="str">
        <f>HYPERLINK("http://www.efsa.europa.eu/en/efsajournal/doc/2247.pdf","2011;9(6):2247")</f>
        <v>2011;9(6):2247</v>
      </c>
      <c r="G1336" s="15" t="s">
        <v>651</v>
      </c>
      <c r="H1336" s="15" t="s">
        <v>739</v>
      </c>
      <c r="I1336" s="15">
        <v>543</v>
      </c>
    </row>
    <row r="1337" spans="1:9" ht="180" x14ac:dyDescent="0.2">
      <c r="A1337" s="14" t="s">
        <v>11</v>
      </c>
      <c r="B1337" s="14" t="s">
        <v>792</v>
      </c>
      <c r="C1337" s="15" t="s">
        <v>2223</v>
      </c>
      <c r="D1337" s="14" t="s">
        <v>737</v>
      </c>
      <c r="E1337" s="15" t="s">
        <v>801</v>
      </c>
      <c r="F1337" s="17" t="str">
        <f>HYPERLINK("http://www.efsa.europa.eu/en/efsajournal/doc/1489.pdf","2010;8(2):1489")</f>
        <v>2010;8(2):1489</v>
      </c>
      <c r="G1337" s="15" t="s">
        <v>651</v>
      </c>
      <c r="H1337" s="15" t="s">
        <v>739</v>
      </c>
      <c r="I1337" s="15">
        <v>1321</v>
      </c>
    </row>
    <row r="1338" spans="1:9" ht="90" x14ac:dyDescent="0.2">
      <c r="A1338" s="14" t="s">
        <v>11</v>
      </c>
      <c r="B1338" s="14" t="s">
        <v>1195</v>
      </c>
      <c r="C1338" s="15" t="s">
        <v>2224</v>
      </c>
      <c r="D1338" s="14" t="s">
        <v>737</v>
      </c>
      <c r="E1338" s="15" t="s">
        <v>801</v>
      </c>
      <c r="F1338" s="17" t="str">
        <f>HYPERLINK("http://www.efsa.europa.eu/en/efsajournal/doc/1489.pdf","2010;8(2):1489")</f>
        <v>2010;8(2):1489</v>
      </c>
      <c r="G1338" s="15" t="s">
        <v>651</v>
      </c>
      <c r="H1338" s="15" t="s">
        <v>739</v>
      </c>
      <c r="I1338" s="15">
        <v>1243</v>
      </c>
    </row>
    <row r="1339" spans="1:9" ht="105" x14ac:dyDescent="0.2">
      <c r="A1339" s="14" t="s">
        <v>11</v>
      </c>
      <c r="B1339" s="14" t="s">
        <v>2225</v>
      </c>
      <c r="C1339" s="15" t="s">
        <v>2226</v>
      </c>
      <c r="D1339" s="14" t="s">
        <v>737</v>
      </c>
      <c r="E1339" s="15" t="s">
        <v>407</v>
      </c>
      <c r="F1339" s="17" t="str">
        <f>HYPERLINK("http://www.efsa.europa.eu/en/efsajournal/doc/2221.pdf","2011;9(6):2221")</f>
        <v>2011;9(6):2221</v>
      </c>
      <c r="G1339" s="15" t="s">
        <v>651</v>
      </c>
      <c r="H1339" s="15" t="s">
        <v>739</v>
      </c>
      <c r="I1339" s="15">
        <v>176</v>
      </c>
    </row>
    <row r="1340" spans="1:9" ht="60" x14ac:dyDescent="0.2">
      <c r="A1340" s="14" t="s">
        <v>11</v>
      </c>
      <c r="B1340" s="14" t="s">
        <v>2227</v>
      </c>
      <c r="C1340" s="15" t="s">
        <v>2228</v>
      </c>
      <c r="D1340" s="14" t="s">
        <v>737</v>
      </c>
      <c r="E1340" s="15" t="s">
        <v>908</v>
      </c>
      <c r="F1340" s="17" t="str">
        <f>HYPERLINK("http://www.efsa.europa.eu/en/scdocs/doc/1266.pdf","2009;7(9):1266")</f>
        <v>2009;7(9):1266</v>
      </c>
      <c r="G1340" s="15" t="s">
        <v>651</v>
      </c>
      <c r="H1340" s="15" t="s">
        <v>739</v>
      </c>
      <c r="I1340" s="15">
        <v>3132</v>
      </c>
    </row>
    <row r="1341" spans="1:9" ht="90" x14ac:dyDescent="0.2">
      <c r="A1341" s="14" t="s">
        <v>11</v>
      </c>
      <c r="B1341" s="14" t="s">
        <v>2229</v>
      </c>
      <c r="C1341" s="15" t="s">
        <v>2230</v>
      </c>
      <c r="D1341" s="14" t="s">
        <v>737</v>
      </c>
      <c r="E1341" s="15" t="s">
        <v>1842</v>
      </c>
      <c r="F1341" s="17" t="str">
        <f>HYPERLINK("http://www.efsa.europa.eu/en/efsajournal/doc/2246.pdf","2011;9(6):2246")</f>
        <v>2011;9(6):2246</v>
      </c>
      <c r="G1341" s="15" t="s">
        <v>651</v>
      </c>
      <c r="H1341" s="15" t="s">
        <v>739</v>
      </c>
      <c r="I1341" s="15">
        <v>1908</v>
      </c>
    </row>
    <row r="1342" spans="1:9" ht="75" x14ac:dyDescent="0.2">
      <c r="A1342" s="14" t="s">
        <v>11</v>
      </c>
      <c r="B1342" s="14" t="s">
        <v>1729</v>
      </c>
      <c r="C1342" s="15" t="s">
        <v>2231</v>
      </c>
      <c r="D1342" s="14" t="s">
        <v>737</v>
      </c>
      <c r="E1342" s="15" t="s">
        <v>1200</v>
      </c>
      <c r="F1342" s="17" t="str">
        <f>HYPERLINK("http://www.efsa.europa.eu/en/scdocs/doc/1809.pdf","2010;8(10):1809")</f>
        <v>2010;8(10):1809</v>
      </c>
      <c r="G1342" s="15" t="s">
        <v>651</v>
      </c>
      <c r="H1342" s="15" t="s">
        <v>739</v>
      </c>
      <c r="I1342" s="15">
        <v>761</v>
      </c>
    </row>
    <row r="1343" spans="1:9" ht="75" x14ac:dyDescent="0.2">
      <c r="A1343" s="14" t="s">
        <v>11</v>
      </c>
      <c r="B1343" s="14" t="s">
        <v>1729</v>
      </c>
      <c r="C1343" s="15" t="s">
        <v>2231</v>
      </c>
      <c r="D1343" s="14" t="s">
        <v>749</v>
      </c>
      <c r="E1343" s="15" t="s">
        <v>1728</v>
      </c>
      <c r="F1343" s="17" t="str">
        <f>HYPERLINK("http://www.efsa.europa.eu/en/scdocs/doc/1809.pdf","2010;8(10):1809")</f>
        <v>2010;8(10):1809</v>
      </c>
      <c r="G1343" s="15" t="s">
        <v>651</v>
      </c>
      <c r="H1343" s="15" t="s">
        <v>739</v>
      </c>
      <c r="I1343" s="15">
        <v>761</v>
      </c>
    </row>
    <row r="1344" spans="1:9" ht="75" x14ac:dyDescent="0.2">
      <c r="A1344" s="14" t="s">
        <v>11</v>
      </c>
      <c r="B1344" s="14" t="s">
        <v>1726</v>
      </c>
      <c r="C1344" s="15" t="s">
        <v>2232</v>
      </c>
      <c r="D1344" s="14" t="s">
        <v>737</v>
      </c>
      <c r="E1344" s="15" t="s">
        <v>1200</v>
      </c>
      <c r="F1344" s="17" t="str">
        <f>HYPERLINK("http://www.efsa.europa.eu/en/efsajournal/doc/2222.pdf","2011;9(6):2222")</f>
        <v>2011;9(6):2222</v>
      </c>
      <c r="G1344" s="15" t="s">
        <v>651</v>
      </c>
      <c r="H1344" s="15" t="s">
        <v>739</v>
      </c>
      <c r="I1344" s="15">
        <v>781</v>
      </c>
    </row>
    <row r="1345" spans="1:9" ht="90" x14ac:dyDescent="0.2">
      <c r="A1345" s="14" t="s">
        <v>11</v>
      </c>
      <c r="B1345" s="14" t="s">
        <v>2233</v>
      </c>
      <c r="C1345" s="15" t="s">
        <v>2234</v>
      </c>
      <c r="D1345" s="14" t="s">
        <v>766</v>
      </c>
      <c r="E1345" s="15" t="s">
        <v>767</v>
      </c>
      <c r="F1345" s="17" t="str">
        <f>HYPERLINK("http://www.efsa.europa.eu/en/efsajournal/doc/1247.pdf","2009;7(9):1247")</f>
        <v>2009;7(9):1247</v>
      </c>
      <c r="G1345" s="15" t="s">
        <v>651</v>
      </c>
      <c r="H1345" s="15" t="s">
        <v>739</v>
      </c>
      <c r="I1345" s="15">
        <v>933</v>
      </c>
    </row>
    <row r="1346" spans="1:9" ht="90" x14ac:dyDescent="0.2">
      <c r="A1346" s="14" t="s">
        <v>11</v>
      </c>
      <c r="B1346" s="14" t="s">
        <v>2235</v>
      </c>
      <c r="C1346" s="15" t="s">
        <v>2236</v>
      </c>
      <c r="D1346" s="14" t="s">
        <v>745</v>
      </c>
      <c r="E1346" s="15" t="s">
        <v>2237</v>
      </c>
      <c r="F1346" s="17" t="str">
        <f>HYPERLINK("http://www.efsa.europa.eu/en/efsajournal/doc/2215.pdf","2011;9(6):2215")</f>
        <v>2011;9(6):2215</v>
      </c>
      <c r="G1346" s="15" t="s">
        <v>651</v>
      </c>
      <c r="H1346" s="15" t="s">
        <v>739</v>
      </c>
      <c r="I1346" s="15">
        <v>2499</v>
      </c>
    </row>
    <row r="1347" spans="1:9" ht="90" x14ac:dyDescent="0.2">
      <c r="A1347" s="14" t="s">
        <v>11</v>
      </c>
      <c r="B1347" s="14" t="s">
        <v>2238</v>
      </c>
      <c r="C1347" s="15" t="s">
        <v>2239</v>
      </c>
      <c r="D1347" s="14" t="s">
        <v>766</v>
      </c>
      <c r="E1347" s="15" t="s">
        <v>767</v>
      </c>
      <c r="F1347" s="17" t="str">
        <f>HYPERLINK("http://www.efsa.europa.eu/en/efsajournal/doc/2243.pdf","2011;9(6):2243")</f>
        <v>2011;9(6):2243</v>
      </c>
      <c r="G1347" s="15" t="s">
        <v>651</v>
      </c>
      <c r="H1347" s="15" t="s">
        <v>739</v>
      </c>
      <c r="I1347" s="15">
        <v>2844</v>
      </c>
    </row>
    <row r="1348" spans="1:9" ht="90" x14ac:dyDescent="0.2">
      <c r="A1348" s="14" t="s">
        <v>11</v>
      </c>
      <c r="B1348" s="14" t="s">
        <v>2240</v>
      </c>
      <c r="C1348" s="15" t="s">
        <v>2241</v>
      </c>
      <c r="D1348" s="14" t="s">
        <v>766</v>
      </c>
      <c r="E1348" s="15" t="s">
        <v>767</v>
      </c>
      <c r="F1348" s="17" t="str">
        <f>HYPERLINK("http://www.efsa.europa.eu/en/efsajournal/doc/2243.pdf","2011;9(6):2243")</f>
        <v>2011;9(6):2243</v>
      </c>
      <c r="G1348" s="15" t="s">
        <v>651</v>
      </c>
      <c r="H1348" s="15" t="s">
        <v>739</v>
      </c>
      <c r="I1348" s="15">
        <v>725</v>
      </c>
    </row>
    <row r="1349" spans="1:9" ht="60" x14ac:dyDescent="0.2">
      <c r="A1349" s="14" t="s">
        <v>11</v>
      </c>
      <c r="B1349" s="14" t="s">
        <v>2242</v>
      </c>
      <c r="C1349" s="15" t="s">
        <v>2243</v>
      </c>
      <c r="D1349" s="14" t="s">
        <v>737</v>
      </c>
      <c r="E1349" s="15" t="s">
        <v>254</v>
      </c>
      <c r="F1349" s="17" t="str">
        <f>HYPERLINK("http://www.efsa.europa.eu/en/scdocs/doc/1274.pdf","2009;7(9):1274")</f>
        <v>2009;7(9):1274</v>
      </c>
      <c r="G1349" s="15" t="s">
        <v>651</v>
      </c>
      <c r="H1349" s="15" t="s">
        <v>739</v>
      </c>
      <c r="I1349" s="15">
        <v>1768</v>
      </c>
    </row>
    <row r="1350" spans="1:9" ht="60" x14ac:dyDescent="0.2">
      <c r="A1350" s="14" t="s">
        <v>11</v>
      </c>
      <c r="B1350" s="14" t="s">
        <v>2244</v>
      </c>
      <c r="C1350" s="15" t="s">
        <v>2245</v>
      </c>
      <c r="D1350" s="14" t="s">
        <v>737</v>
      </c>
      <c r="E1350" s="15" t="s">
        <v>999</v>
      </c>
      <c r="F1350" s="17" t="str">
        <f>HYPERLINK("http://www.efsa.europa.eu/en/efsajournal/doc/2224.pdf","2011;9(6):2224")</f>
        <v>2011;9(6):2224</v>
      </c>
      <c r="G1350" s="15" t="s">
        <v>651</v>
      </c>
      <c r="H1350" s="15" t="s">
        <v>739</v>
      </c>
      <c r="I1350" s="15">
        <v>697</v>
      </c>
    </row>
    <row r="1351" spans="1:9" ht="90" x14ac:dyDescent="0.2">
      <c r="A1351" s="14" t="s">
        <v>11</v>
      </c>
      <c r="B1351" s="14" t="s">
        <v>1266</v>
      </c>
      <c r="C1351" s="15" t="s">
        <v>2246</v>
      </c>
      <c r="D1351" s="14" t="s">
        <v>745</v>
      </c>
      <c r="E1351" s="15" t="s">
        <v>2092</v>
      </c>
      <c r="F1351" s="17" t="str">
        <f>HYPERLINK("http://www.efsa.europa.eu/en/efsajournal/doc/2228.pdf","2011;9(6):2228")</f>
        <v>2011;9(6):2228</v>
      </c>
      <c r="G1351" s="15" t="s">
        <v>651</v>
      </c>
      <c r="H1351" s="15" t="s">
        <v>739</v>
      </c>
      <c r="I1351" s="15">
        <v>1379</v>
      </c>
    </row>
    <row r="1352" spans="1:9" ht="60" x14ac:dyDescent="0.2">
      <c r="A1352" s="14" t="s">
        <v>11</v>
      </c>
      <c r="B1352" s="14" t="s">
        <v>2247</v>
      </c>
      <c r="C1352" s="15" t="s">
        <v>2248</v>
      </c>
      <c r="D1352" s="14" t="s">
        <v>737</v>
      </c>
      <c r="E1352" s="15" t="s">
        <v>1148</v>
      </c>
      <c r="F1352" s="17" t="str">
        <f>HYPERLINK("http://www.efsa.europa.eu/en/scdocs/doc/1477.pdf","2010;8(2):1477")</f>
        <v>2010;8(2):1477</v>
      </c>
      <c r="G1352" s="15" t="s">
        <v>651</v>
      </c>
      <c r="H1352" s="15" t="s">
        <v>739</v>
      </c>
      <c r="I1352" s="15">
        <v>494</v>
      </c>
    </row>
    <row r="1353" spans="1:9" ht="60" x14ac:dyDescent="0.2">
      <c r="A1353" s="14" t="s">
        <v>11</v>
      </c>
      <c r="B1353" s="14" t="s">
        <v>2249</v>
      </c>
      <c r="C1353" s="15" t="s">
        <v>2250</v>
      </c>
      <c r="D1353" s="14" t="s">
        <v>737</v>
      </c>
      <c r="E1353" s="15" t="s">
        <v>2251</v>
      </c>
      <c r="F1353" s="17" t="str">
        <f>HYPERLINK("http://www.efsa.europa.eu/en/scdocs/doc/1493.pdf","2010;8(2):1493")</f>
        <v>2010;8(2):1493</v>
      </c>
      <c r="G1353" s="15" t="s">
        <v>651</v>
      </c>
      <c r="H1353" s="15" t="s">
        <v>739</v>
      </c>
      <c r="I1353" s="15">
        <v>1907</v>
      </c>
    </row>
    <row r="1354" spans="1:9" ht="60" x14ac:dyDescent="0.2">
      <c r="A1354" s="14" t="s">
        <v>11</v>
      </c>
      <c r="B1354" s="14" t="s">
        <v>2252</v>
      </c>
      <c r="C1354" s="15" t="s">
        <v>2253</v>
      </c>
      <c r="D1354" s="14" t="s">
        <v>737</v>
      </c>
      <c r="E1354" s="15" t="s">
        <v>2251</v>
      </c>
      <c r="F1354" s="17" t="str">
        <f>HYPERLINK("http://www.efsa.europa.eu/en/scdocs/doc/1493.pdf","2010;8(2):1493")</f>
        <v>2010;8(2):1493</v>
      </c>
      <c r="G1354" s="15" t="s">
        <v>651</v>
      </c>
      <c r="H1354" s="15" t="s">
        <v>739</v>
      </c>
      <c r="I1354" s="15">
        <v>1764</v>
      </c>
    </row>
    <row r="1355" spans="1:9" ht="90" x14ac:dyDescent="0.2">
      <c r="A1355" s="14" t="s">
        <v>11</v>
      </c>
      <c r="B1355" s="14" t="s">
        <v>2254</v>
      </c>
      <c r="C1355" s="15" t="s">
        <v>2255</v>
      </c>
      <c r="D1355" s="14" t="s">
        <v>766</v>
      </c>
      <c r="E1355" s="15" t="s">
        <v>767</v>
      </c>
      <c r="F1355" s="17" t="str">
        <f>HYPERLINK("http://www.efsa.europa.eu/en/efsajournal/doc/1247.pdf","2009;7(9):1247")</f>
        <v>2009;7(9):1247</v>
      </c>
      <c r="G1355" s="15" t="s">
        <v>651</v>
      </c>
      <c r="H1355" s="15" t="s">
        <v>739</v>
      </c>
      <c r="I1355" s="15">
        <v>1072</v>
      </c>
    </row>
    <row r="1356" spans="1:9" ht="60" x14ac:dyDescent="0.2">
      <c r="A1356" s="14" t="s">
        <v>11</v>
      </c>
      <c r="B1356" s="14" t="s">
        <v>1251</v>
      </c>
      <c r="C1356" s="15" t="s">
        <v>2256</v>
      </c>
      <c r="D1356" s="14" t="s">
        <v>737</v>
      </c>
      <c r="E1356" s="15" t="s">
        <v>1148</v>
      </c>
      <c r="F1356" s="17" t="str">
        <f>HYPERLINK("http://www.efsa.europa.eu/en/scdocs/doc/1477.pdf","2010;8(2):1477")</f>
        <v>2010;8(2):1477</v>
      </c>
      <c r="G1356" s="15" t="s">
        <v>651</v>
      </c>
      <c r="H1356" s="15" t="s">
        <v>739</v>
      </c>
      <c r="I1356" s="15">
        <v>637</v>
      </c>
    </row>
    <row r="1357" spans="1:9" ht="60" x14ac:dyDescent="0.2">
      <c r="A1357" s="14" t="s">
        <v>11</v>
      </c>
      <c r="B1357" s="14" t="s">
        <v>2257</v>
      </c>
      <c r="C1357" s="15" t="s">
        <v>2258</v>
      </c>
      <c r="D1357" s="14" t="s">
        <v>737</v>
      </c>
      <c r="E1357" s="15" t="s">
        <v>908</v>
      </c>
      <c r="F1357" s="17" t="str">
        <f>HYPERLINK("http://www.efsa.europa.eu/en/scdocs/doc/1263.pdf","2009;7(9):1263")</f>
        <v>2009;7(9):1263</v>
      </c>
      <c r="G1357" s="15" t="s">
        <v>651</v>
      </c>
      <c r="H1357" s="15" t="s">
        <v>739</v>
      </c>
      <c r="I1357" s="15">
        <v>507</v>
      </c>
    </row>
    <row r="1358" spans="1:9" ht="90" x14ac:dyDescent="0.2">
      <c r="A1358" s="14" t="s">
        <v>11</v>
      </c>
      <c r="B1358" s="14" t="s">
        <v>2259</v>
      </c>
      <c r="C1358" s="15" t="s">
        <v>2260</v>
      </c>
      <c r="D1358" s="14" t="s">
        <v>737</v>
      </c>
      <c r="E1358" s="15" t="s">
        <v>1688</v>
      </c>
      <c r="F1358" s="17" t="str">
        <f>HYPERLINK("http://www.efsa.europa.eu/en/efsajournal/doc/2247.pdf","2011;9(6):2247")</f>
        <v>2011;9(6):2247</v>
      </c>
      <c r="G1358" s="15" t="s">
        <v>651</v>
      </c>
      <c r="H1358" s="15" t="s">
        <v>739</v>
      </c>
      <c r="I1358" s="15">
        <v>696</v>
      </c>
    </row>
    <row r="1359" spans="1:9" ht="60" x14ac:dyDescent="0.2">
      <c r="A1359" s="14" t="s">
        <v>11</v>
      </c>
      <c r="B1359" s="14" t="s">
        <v>2261</v>
      </c>
      <c r="C1359" s="15" t="s">
        <v>2262</v>
      </c>
      <c r="D1359" s="14" t="s">
        <v>737</v>
      </c>
      <c r="E1359" s="15" t="s">
        <v>908</v>
      </c>
      <c r="F1359" s="17" t="str">
        <f>HYPERLINK("http://www.efsa.europa.eu/en/scdocs/doc/1263.pdf","2009;7(9):1263")</f>
        <v>2009;7(9):1263</v>
      </c>
      <c r="G1359" s="15" t="s">
        <v>651</v>
      </c>
      <c r="H1359" s="15" t="s">
        <v>739</v>
      </c>
      <c r="I1359" s="15">
        <v>503</v>
      </c>
    </row>
    <row r="1360" spans="1:9" ht="60" x14ac:dyDescent="0.2">
      <c r="A1360" s="14" t="s">
        <v>11</v>
      </c>
      <c r="B1360" s="14" t="s">
        <v>2252</v>
      </c>
      <c r="C1360" s="15" t="s">
        <v>2263</v>
      </c>
      <c r="D1360" s="14" t="s">
        <v>737</v>
      </c>
      <c r="E1360" s="15" t="s">
        <v>89</v>
      </c>
      <c r="F1360" s="17" t="str">
        <f>HYPERLINK("http://www.efsa.europa.eu/en/efsajournal/doc/2246.pdf","2011;9(6):2246")</f>
        <v>2011;9(6):2246</v>
      </c>
      <c r="G1360" s="15" t="s">
        <v>651</v>
      </c>
      <c r="H1360" s="15" t="s">
        <v>739</v>
      </c>
      <c r="I1360" s="15">
        <v>1763</v>
      </c>
    </row>
    <row r="1361" spans="1:9" ht="60" x14ac:dyDescent="0.2">
      <c r="A1361" s="14" t="s">
        <v>11</v>
      </c>
      <c r="B1361" s="14" t="s">
        <v>2264</v>
      </c>
      <c r="C1361" s="15" t="s">
        <v>2265</v>
      </c>
      <c r="D1361" s="14" t="s">
        <v>737</v>
      </c>
      <c r="E1361" s="15" t="s">
        <v>1804</v>
      </c>
      <c r="F1361" s="17" t="str">
        <f>HYPERLINK("http://www.efsa.europa.eu/en/scdocs/doc/1813.pdf","2010;8(10):1813")</f>
        <v>2010;8(10):1813</v>
      </c>
      <c r="G1361" s="15" t="s">
        <v>651</v>
      </c>
      <c r="H1361" s="15" t="s">
        <v>739</v>
      </c>
      <c r="I1361" s="15">
        <v>1467</v>
      </c>
    </row>
    <row r="1362" spans="1:9" ht="60" x14ac:dyDescent="0.2">
      <c r="A1362" s="14" t="s">
        <v>11</v>
      </c>
      <c r="B1362" s="14" t="s">
        <v>2247</v>
      </c>
      <c r="C1362" s="15" t="s">
        <v>2266</v>
      </c>
      <c r="D1362" s="14" t="s">
        <v>737</v>
      </c>
      <c r="E1362" s="15" t="s">
        <v>1253</v>
      </c>
      <c r="F1362" s="17" t="str">
        <f>HYPERLINK("http://www.efsa.europa.eu/en/efsajournal/doc/2059.pdf","2011;9(4):2059")</f>
        <v>2011;9(4):2059</v>
      </c>
      <c r="G1362" s="15" t="s">
        <v>651</v>
      </c>
      <c r="H1362" s="15" t="s">
        <v>739</v>
      </c>
      <c r="I1362" s="15">
        <v>499</v>
      </c>
    </row>
    <row r="1363" spans="1:9" ht="60" x14ac:dyDescent="0.2">
      <c r="A1363" s="14" t="s">
        <v>11</v>
      </c>
      <c r="B1363" s="14" t="s">
        <v>1251</v>
      </c>
      <c r="C1363" s="15" t="s">
        <v>2267</v>
      </c>
      <c r="D1363" s="14" t="s">
        <v>737</v>
      </c>
      <c r="E1363" s="15" t="s">
        <v>1272</v>
      </c>
      <c r="F1363" s="17" t="str">
        <f>HYPERLINK("http://www.efsa.europa.eu/en/efsajournal/doc/2059.pdf","2011;9(4):2059")</f>
        <v>2011;9(4):2059</v>
      </c>
      <c r="G1363" s="15" t="s">
        <v>651</v>
      </c>
      <c r="H1363" s="15" t="s">
        <v>739</v>
      </c>
      <c r="I1363" s="15">
        <v>640</v>
      </c>
    </row>
    <row r="1364" spans="1:9" ht="60" x14ac:dyDescent="0.2">
      <c r="A1364" s="14" t="s">
        <v>11</v>
      </c>
      <c r="B1364" s="14" t="s">
        <v>2268</v>
      </c>
      <c r="C1364" s="15" t="s">
        <v>2269</v>
      </c>
      <c r="D1364" s="14" t="s">
        <v>737</v>
      </c>
      <c r="E1364" s="15" t="s">
        <v>873</v>
      </c>
      <c r="F1364" s="17" t="str">
        <f>HYPERLINK("http://www.efsa.europa.eu/en/efsajournal/doc/2270.pdf","2011;9(6):2270")</f>
        <v>2011;9(6):2270</v>
      </c>
      <c r="G1364" s="15" t="s">
        <v>651</v>
      </c>
      <c r="H1364" s="15" t="s">
        <v>739</v>
      </c>
      <c r="I1364" s="15">
        <v>1672</v>
      </c>
    </row>
    <row r="1365" spans="1:9" ht="150" x14ac:dyDescent="0.2">
      <c r="A1365" s="14" t="s">
        <v>11</v>
      </c>
      <c r="B1365" s="14" t="s">
        <v>2270</v>
      </c>
      <c r="C1365" s="15" t="s">
        <v>2271</v>
      </c>
      <c r="D1365" s="14" t="s">
        <v>737</v>
      </c>
      <c r="E1365" s="15" t="s">
        <v>1669</v>
      </c>
      <c r="F1365" s="17" t="str">
        <f>HYPERLINK("http://www.efsa.europa.eu/en/efsajournal/doc/2073.pdf","2011;9(4):2073")</f>
        <v>2011;9(4):2073</v>
      </c>
      <c r="G1365" s="15" t="s">
        <v>651</v>
      </c>
      <c r="H1365" s="15" t="s">
        <v>739</v>
      </c>
      <c r="I1365" s="15">
        <v>596</v>
      </c>
    </row>
    <row r="1366" spans="1:9" ht="150" x14ac:dyDescent="0.2">
      <c r="A1366" s="14" t="s">
        <v>11</v>
      </c>
      <c r="B1366" s="14" t="s">
        <v>2270</v>
      </c>
      <c r="C1366" s="15" t="s">
        <v>2271</v>
      </c>
      <c r="D1366" s="14" t="s">
        <v>737</v>
      </c>
      <c r="E1366" s="15" t="s">
        <v>2272</v>
      </c>
      <c r="F1366" s="17" t="str">
        <f>HYPERLINK("http://www.efsa.europa.eu/en/efsajournal/doc/2073.pdf","2011;9(4):2073")</f>
        <v>2011;9(4):2073</v>
      </c>
      <c r="G1366" s="15" t="s">
        <v>651</v>
      </c>
      <c r="H1366" s="15" t="s">
        <v>739</v>
      </c>
      <c r="I1366" s="15">
        <v>596</v>
      </c>
    </row>
    <row r="1367" spans="1:9" ht="150" x14ac:dyDescent="0.2">
      <c r="A1367" s="14" t="s">
        <v>11</v>
      </c>
      <c r="B1367" s="14" t="s">
        <v>2270</v>
      </c>
      <c r="C1367" s="15" t="s">
        <v>2271</v>
      </c>
      <c r="D1367" s="14" t="s">
        <v>737</v>
      </c>
      <c r="E1367" s="15" t="s">
        <v>2273</v>
      </c>
      <c r="F1367" s="17" t="str">
        <f>HYPERLINK("http://www.efsa.europa.eu/en/efsajournal/doc/2073.pdf","2011;9(4):2073")</f>
        <v>2011;9(4):2073</v>
      </c>
      <c r="G1367" s="15" t="s">
        <v>651</v>
      </c>
      <c r="H1367" s="15" t="s">
        <v>739</v>
      </c>
      <c r="I1367" s="15">
        <v>596</v>
      </c>
    </row>
    <row r="1368" spans="1:9" ht="60" x14ac:dyDescent="0.2">
      <c r="A1368" s="14" t="s">
        <v>11</v>
      </c>
      <c r="B1368" s="14" t="s">
        <v>178</v>
      </c>
      <c r="C1368" s="15" t="s">
        <v>2274</v>
      </c>
      <c r="D1368" s="14" t="s">
        <v>737</v>
      </c>
      <c r="E1368" s="15" t="s">
        <v>2275</v>
      </c>
      <c r="F1368" s="17" t="str">
        <f>HYPERLINK("http://www.efsa.europa.eu/en/scdocs/doc/1734.pdf","2010;8(10):1734")</f>
        <v>2010;8(10):1734</v>
      </c>
      <c r="G1368" s="15" t="s">
        <v>651</v>
      </c>
      <c r="H1368" s="15" t="s">
        <v>739</v>
      </c>
      <c r="I1368" s="15">
        <v>628</v>
      </c>
    </row>
    <row r="1369" spans="1:9" ht="60" x14ac:dyDescent="0.2">
      <c r="A1369" s="14" t="s">
        <v>11</v>
      </c>
      <c r="B1369" s="14" t="s">
        <v>2276</v>
      </c>
      <c r="C1369" s="15" t="s">
        <v>2277</v>
      </c>
      <c r="D1369" s="14" t="s">
        <v>737</v>
      </c>
      <c r="E1369" s="15" t="s">
        <v>908</v>
      </c>
      <c r="F1369" s="17" t="str">
        <f>HYPERLINK("http://www.efsa.europa.eu/en/scdocs/doc/1263.pdf","2009;7(9):1263")</f>
        <v>2009;7(9):1263</v>
      </c>
      <c r="G1369" s="15" t="s">
        <v>651</v>
      </c>
      <c r="H1369" s="15" t="s">
        <v>739</v>
      </c>
      <c r="I1369" s="15">
        <v>511</v>
      </c>
    </row>
    <row r="1370" spans="1:9" ht="60" x14ac:dyDescent="0.2">
      <c r="A1370" s="14" t="s">
        <v>11</v>
      </c>
      <c r="B1370" s="14" t="s">
        <v>2278</v>
      </c>
      <c r="C1370" s="15" t="s">
        <v>2277</v>
      </c>
      <c r="D1370" s="14" t="s">
        <v>737</v>
      </c>
      <c r="E1370" s="15" t="s">
        <v>1148</v>
      </c>
      <c r="F1370" s="17" t="str">
        <f>HYPERLINK("http://www.efsa.europa.eu/en/scdocs/doc/1477.pdf","2010;8(2):1477")</f>
        <v>2010;8(2):1477</v>
      </c>
      <c r="G1370" s="15" t="s">
        <v>651</v>
      </c>
      <c r="H1370" s="15" t="s">
        <v>739</v>
      </c>
      <c r="I1370" s="15">
        <v>2098</v>
      </c>
    </row>
    <row r="1371" spans="1:9" ht="60" x14ac:dyDescent="0.2">
      <c r="A1371" s="14" t="s">
        <v>11</v>
      </c>
      <c r="B1371" s="14" t="s">
        <v>2279</v>
      </c>
      <c r="C1371" s="15" t="s">
        <v>2280</v>
      </c>
      <c r="D1371" s="14" t="s">
        <v>737</v>
      </c>
      <c r="E1371" s="15" t="s">
        <v>15</v>
      </c>
      <c r="F1371" s="17" t="str">
        <f>HYPERLINK("http://www.efsa.europa.eu/en/scdocs/doc/1750.pdf","2010;8(10):1750")</f>
        <v>2010;8(10):1750</v>
      </c>
      <c r="G1371" s="15" t="s">
        <v>651</v>
      </c>
      <c r="H1371" s="15" t="s">
        <v>739</v>
      </c>
      <c r="I1371" s="15">
        <v>1320</v>
      </c>
    </row>
    <row r="1372" spans="1:9" ht="180" x14ac:dyDescent="0.2">
      <c r="A1372" s="14" t="s">
        <v>11</v>
      </c>
      <c r="B1372" s="14" t="s">
        <v>2281</v>
      </c>
      <c r="C1372" s="15" t="s">
        <v>2282</v>
      </c>
      <c r="D1372" s="14" t="s">
        <v>766</v>
      </c>
      <c r="E1372" s="15" t="s">
        <v>767</v>
      </c>
      <c r="F1372" s="17" t="str">
        <f>HYPERLINK("http://www.efsa.europa.eu/en/efsajournal/doc/2243.pdf","2011;9(6):2243")</f>
        <v>2011;9(6):2243</v>
      </c>
      <c r="G1372" s="15" t="s">
        <v>651</v>
      </c>
      <c r="H1372" s="15" t="s">
        <v>739</v>
      </c>
      <c r="I1372" s="15">
        <v>1159</v>
      </c>
    </row>
    <row r="1373" spans="1:9" x14ac:dyDescent="0.2">
      <c r="A1373" s="30" t="s">
        <v>11</v>
      </c>
      <c r="B1373" s="30" t="s">
        <v>2283</v>
      </c>
      <c r="C1373" s="29" t="s">
        <v>2284</v>
      </c>
      <c r="D1373" s="30" t="s">
        <v>980</v>
      </c>
      <c r="E1373" s="29" t="s">
        <v>2285</v>
      </c>
      <c r="F1373" s="17" t="str">
        <f>HYPERLINK("http://www.efsa.europa.eu/en/scdocs/doc/1492.pdf","2010;8(2):1492")</f>
        <v>2010;8(2):1492</v>
      </c>
      <c r="G1373" s="31" t="s">
        <v>651</v>
      </c>
      <c r="H1373" s="29" t="s">
        <v>739</v>
      </c>
      <c r="I1373" s="29">
        <v>1603</v>
      </c>
    </row>
    <row r="1374" spans="1:9" x14ac:dyDescent="0.2">
      <c r="A1374" s="30"/>
      <c r="B1374" s="30"/>
      <c r="C1374" s="29"/>
      <c r="D1374" s="30"/>
      <c r="E1374" s="29"/>
      <c r="F1374" s="17" t="str">
        <f>HYPERLINK("http://www.efsa.europa.eu/en/efsajournal/doc/2716.pdf ","2012;10(6):2716")</f>
        <v>2012;10(6):2716</v>
      </c>
      <c r="G1374" s="31"/>
      <c r="H1374" s="29"/>
      <c r="I1374" s="29"/>
    </row>
    <row r="1375" spans="1:9" ht="60" x14ac:dyDescent="0.2">
      <c r="A1375" s="14" t="s">
        <v>11</v>
      </c>
      <c r="B1375" s="14" t="s">
        <v>584</v>
      </c>
      <c r="C1375" s="15" t="s">
        <v>2286</v>
      </c>
      <c r="D1375" s="14" t="s">
        <v>737</v>
      </c>
      <c r="E1375" s="15" t="s">
        <v>957</v>
      </c>
      <c r="F1375" s="17" t="str">
        <f>HYPERLINK("http://www.efsa.europa.eu/en/scdocs/doc/1816.pdf","2010;8(10):1816")</f>
        <v>2010;8(10):1816</v>
      </c>
      <c r="G1375" s="15" t="s">
        <v>651</v>
      </c>
      <c r="H1375" s="15" t="s">
        <v>739</v>
      </c>
      <c r="I1375" s="15">
        <v>183</v>
      </c>
    </row>
    <row r="1376" spans="1:9" ht="60" x14ac:dyDescent="0.2">
      <c r="A1376" s="14" t="s">
        <v>11</v>
      </c>
      <c r="B1376" s="14" t="s">
        <v>2287</v>
      </c>
      <c r="C1376" s="15" t="s">
        <v>2288</v>
      </c>
      <c r="D1376" s="14" t="s">
        <v>737</v>
      </c>
      <c r="E1376" s="15" t="s">
        <v>948</v>
      </c>
      <c r="F1376" s="17" t="str">
        <f>HYPERLINK("http://www.efsa.europa.eu/en/scdocs/doc/1790.pdf","2010;8(10):1790")</f>
        <v>2010;8(10):1790</v>
      </c>
      <c r="G1376" s="15" t="s">
        <v>651</v>
      </c>
      <c r="H1376" s="15" t="s">
        <v>739</v>
      </c>
      <c r="I1376" s="15">
        <v>1478</v>
      </c>
    </row>
    <row r="1377" spans="1:9" ht="60" x14ac:dyDescent="0.2">
      <c r="A1377" s="14" t="s">
        <v>11</v>
      </c>
      <c r="B1377" s="14" t="s">
        <v>2287</v>
      </c>
      <c r="C1377" s="15" t="s">
        <v>2288</v>
      </c>
      <c r="D1377" s="14" t="s">
        <v>737</v>
      </c>
      <c r="E1377" s="15" t="s">
        <v>394</v>
      </c>
      <c r="F1377" s="17" t="str">
        <f>HYPERLINK("http://www.efsa.europa.eu/en/scdocs/doc/1790.pdf","2010;8(10):1790")</f>
        <v>2010;8(10):1790</v>
      </c>
      <c r="G1377" s="15" t="s">
        <v>651</v>
      </c>
      <c r="H1377" s="15" t="s">
        <v>739</v>
      </c>
      <c r="I1377" s="15">
        <v>1478</v>
      </c>
    </row>
    <row r="1378" spans="1:9" ht="60" x14ac:dyDescent="0.2">
      <c r="A1378" s="14" t="s">
        <v>11</v>
      </c>
      <c r="B1378" s="14" t="s">
        <v>2287</v>
      </c>
      <c r="C1378" s="15" t="s">
        <v>2289</v>
      </c>
      <c r="D1378" s="14" t="s">
        <v>737</v>
      </c>
      <c r="E1378" s="15" t="s">
        <v>948</v>
      </c>
      <c r="F1378" s="17" t="str">
        <f>HYPERLINK("http://www.efsa.europa.eu/en/scdocs/doc/1790.pdf","2010;8(10):1790")</f>
        <v>2010;8(10):1790</v>
      </c>
      <c r="G1378" s="15" t="s">
        <v>651</v>
      </c>
      <c r="H1378" s="15" t="s">
        <v>739</v>
      </c>
      <c r="I1378" s="15">
        <v>684</v>
      </c>
    </row>
    <row r="1379" spans="1:9" ht="60" x14ac:dyDescent="0.2">
      <c r="A1379" s="14" t="s">
        <v>11</v>
      </c>
      <c r="B1379" s="14" t="s">
        <v>2290</v>
      </c>
      <c r="C1379" s="15" t="s">
        <v>2291</v>
      </c>
      <c r="D1379" s="14" t="s">
        <v>737</v>
      </c>
      <c r="E1379" s="15" t="s">
        <v>2292</v>
      </c>
      <c r="F1379" s="17" t="str">
        <f>HYPERLINK("http://www.efsa.europa.eu/en/scdocs/doc/1483.pdf","2010;8(2):1483")</f>
        <v>2010;8(2):1483</v>
      </c>
      <c r="G1379" s="15" t="s">
        <v>651</v>
      </c>
      <c r="H1379" s="15" t="s">
        <v>739</v>
      </c>
      <c r="I1379" s="15">
        <v>2096</v>
      </c>
    </row>
    <row r="1380" spans="1:9" ht="75" x14ac:dyDescent="0.2">
      <c r="A1380" s="14" t="s">
        <v>11</v>
      </c>
      <c r="B1380" s="14" t="s">
        <v>2181</v>
      </c>
      <c r="C1380" s="15" t="s">
        <v>2293</v>
      </c>
      <c r="D1380" s="14" t="s">
        <v>737</v>
      </c>
      <c r="E1380" s="15" t="s">
        <v>2216</v>
      </c>
      <c r="F1380" s="17" t="str">
        <f>HYPERLINK("http://www.efsa.europa.eu/en/scdocs/doc/1750.pdf","2010;8(10):1750")</f>
        <v>2010;8(10):1750</v>
      </c>
      <c r="G1380" s="15" t="s">
        <v>651</v>
      </c>
      <c r="H1380" s="15" t="s">
        <v>739</v>
      </c>
      <c r="I1380" s="15">
        <v>2122</v>
      </c>
    </row>
    <row r="1381" spans="1:9" ht="90" x14ac:dyDescent="0.2">
      <c r="A1381" s="14" t="s">
        <v>11</v>
      </c>
      <c r="B1381" s="14" t="s">
        <v>2294</v>
      </c>
      <c r="C1381" s="15" t="s">
        <v>2295</v>
      </c>
      <c r="D1381" s="14" t="s">
        <v>766</v>
      </c>
      <c r="E1381" s="15" t="s">
        <v>767</v>
      </c>
      <c r="F1381" s="17" t="str">
        <f>HYPERLINK("http://www.efsa.europa.eu/en/efsajournal/doc/1247.pdf","2009;7(9):1247")</f>
        <v>2009;7(9):1247</v>
      </c>
      <c r="G1381" s="15" t="s">
        <v>651</v>
      </c>
      <c r="H1381" s="15" t="s">
        <v>739</v>
      </c>
      <c r="I1381" s="15">
        <v>1088</v>
      </c>
    </row>
    <row r="1382" spans="1:9" ht="75" x14ac:dyDescent="0.2">
      <c r="A1382" s="14" t="s">
        <v>11</v>
      </c>
      <c r="B1382" s="14" t="s">
        <v>1144</v>
      </c>
      <c r="C1382" s="15" t="s">
        <v>2296</v>
      </c>
      <c r="D1382" s="14" t="s">
        <v>749</v>
      </c>
      <c r="E1382" s="15" t="s">
        <v>1928</v>
      </c>
      <c r="F1382" s="17" t="str">
        <f>HYPERLINK("http://www.efsa.europa.eu/en/efsajournal/doc/2061.pdf","2011;9(4):2061")</f>
        <v>2011;9(4):2061</v>
      </c>
      <c r="G1382" s="15" t="s">
        <v>651</v>
      </c>
      <c r="H1382" s="15" t="s">
        <v>739</v>
      </c>
      <c r="I1382" s="15">
        <v>762</v>
      </c>
    </row>
    <row r="1383" spans="1:9" x14ac:dyDescent="0.2">
      <c r="A1383" s="30" t="s">
        <v>11</v>
      </c>
      <c r="B1383" s="30" t="s">
        <v>1291</v>
      </c>
      <c r="C1383" s="29" t="s">
        <v>2297</v>
      </c>
      <c r="D1383" s="30" t="s">
        <v>980</v>
      </c>
      <c r="E1383" s="29" t="s">
        <v>2292</v>
      </c>
      <c r="F1383" s="17" t="str">
        <f>HYPERLINK("http://www.efsa.europa.eu/en/scdocs/doc/1492.pdf","2010;8(2):1492")</f>
        <v>2010;8(2):1492</v>
      </c>
      <c r="G1383" s="31" t="s">
        <v>651</v>
      </c>
      <c r="H1383" s="29" t="s">
        <v>739</v>
      </c>
      <c r="I1383" s="29">
        <v>1604</v>
      </c>
    </row>
    <row r="1384" spans="1:9" x14ac:dyDescent="0.2">
      <c r="A1384" s="30"/>
      <c r="B1384" s="30"/>
      <c r="C1384" s="29"/>
      <c r="D1384" s="30"/>
      <c r="E1384" s="29"/>
      <c r="F1384" s="17" t="str">
        <f>HYPERLINK("http://www.efsa.europa.eu/en/efsajournal/doc/2716.pdf ","2012;10(6):2716")</f>
        <v>2012;10(6):2716</v>
      </c>
      <c r="G1384" s="31"/>
      <c r="H1384" s="29"/>
      <c r="I1384" s="29"/>
    </row>
    <row r="1385" spans="1:9" ht="345" x14ac:dyDescent="0.2">
      <c r="A1385" s="14" t="s">
        <v>11</v>
      </c>
      <c r="B1385" s="14" t="s">
        <v>2298</v>
      </c>
      <c r="C1385" s="15" t="s">
        <v>2299</v>
      </c>
      <c r="D1385" s="14" t="s">
        <v>737</v>
      </c>
      <c r="E1385" s="15" t="s">
        <v>187</v>
      </c>
      <c r="F1385" s="17" t="str">
        <f>HYPERLINK("http://www.efsa.europa.eu/en/scdocs/doc/1724.pdf","2010;8(10):1724")</f>
        <v>2010;8(10):1724</v>
      </c>
      <c r="G1385" s="15" t="s">
        <v>651</v>
      </c>
      <c r="H1385" s="15" t="s">
        <v>739</v>
      </c>
      <c r="I1385" s="15">
        <v>2169</v>
      </c>
    </row>
    <row r="1386" spans="1:9" ht="90" x14ac:dyDescent="0.2">
      <c r="A1386" s="14" t="s">
        <v>11</v>
      </c>
      <c r="B1386" s="14" t="s">
        <v>2300</v>
      </c>
      <c r="C1386" s="15" t="s">
        <v>2301</v>
      </c>
      <c r="D1386" s="14" t="s">
        <v>745</v>
      </c>
      <c r="E1386" s="15" t="s">
        <v>2302</v>
      </c>
      <c r="F1386" s="17" t="str">
        <f>HYPERLINK("http://www.efsa.europa.eu/en/efsajournal/doc/2228.pdf","2011;9(6):2228")</f>
        <v>2011;9(6):2228</v>
      </c>
      <c r="G1386" s="15" t="s">
        <v>651</v>
      </c>
      <c r="H1386" s="15" t="s">
        <v>739</v>
      </c>
      <c r="I1386" s="15">
        <v>1530</v>
      </c>
    </row>
    <row r="1387" spans="1:9" ht="300" x14ac:dyDescent="0.2">
      <c r="A1387" s="14" t="s">
        <v>11</v>
      </c>
      <c r="B1387" s="14" t="s">
        <v>1291</v>
      </c>
      <c r="C1387" s="15" t="s">
        <v>2303</v>
      </c>
      <c r="D1387" s="14" t="s">
        <v>737</v>
      </c>
      <c r="E1387" s="15" t="s">
        <v>1293</v>
      </c>
      <c r="F1387" s="17" t="str">
        <f>HYPERLINK("http://www.efsa.europa.eu/en/efsajournal/doc/2030.pdf","2011;9(4):2030")</f>
        <v>2011;9(4):2030</v>
      </c>
      <c r="G1387" s="15" t="s">
        <v>651</v>
      </c>
      <c r="H1387" s="15" t="s">
        <v>739</v>
      </c>
      <c r="I1387" s="15">
        <v>1605</v>
      </c>
    </row>
    <row r="1388" spans="1:9" ht="75" x14ac:dyDescent="0.2">
      <c r="A1388" s="14" t="s">
        <v>11</v>
      </c>
      <c r="B1388" s="14" t="s">
        <v>2304</v>
      </c>
      <c r="C1388" s="15" t="s">
        <v>2305</v>
      </c>
      <c r="D1388" s="14" t="s">
        <v>749</v>
      </c>
      <c r="E1388" s="15" t="s">
        <v>2306</v>
      </c>
      <c r="F1388" s="17" t="str">
        <f>HYPERLINK("http://www.efsa.europa.eu/en/efsajournal/doc/2228.pdf","2011;9(6):2228")</f>
        <v>2011;9(6):2228</v>
      </c>
      <c r="G1388" s="15" t="s">
        <v>651</v>
      </c>
      <c r="H1388" s="15" t="s">
        <v>739</v>
      </c>
      <c r="I1388" s="15">
        <v>3153</v>
      </c>
    </row>
    <row r="1389" spans="1:9" ht="195" x14ac:dyDescent="0.2">
      <c r="A1389" s="14" t="s">
        <v>11</v>
      </c>
      <c r="B1389" s="14" t="s">
        <v>1652</v>
      </c>
      <c r="C1389" s="15" t="s">
        <v>2307</v>
      </c>
      <c r="D1389" s="14" t="s">
        <v>737</v>
      </c>
      <c r="E1389" s="15" t="s">
        <v>948</v>
      </c>
      <c r="F1389" s="17" t="str">
        <f>HYPERLINK("http://www.efsa.europa.eu/en/efsajournal/doc/2212.pdf","2011;9(6):2212")</f>
        <v>2011;9(6):2212</v>
      </c>
      <c r="G1389" s="15" t="s">
        <v>651</v>
      </c>
      <c r="H1389" s="15" t="s">
        <v>739</v>
      </c>
      <c r="I1389" s="15">
        <v>1492</v>
      </c>
    </row>
    <row r="1390" spans="1:9" ht="195" x14ac:dyDescent="0.2">
      <c r="A1390" s="14" t="s">
        <v>11</v>
      </c>
      <c r="B1390" s="14" t="s">
        <v>1652</v>
      </c>
      <c r="C1390" s="15" t="s">
        <v>2307</v>
      </c>
      <c r="D1390" s="14" t="s">
        <v>737</v>
      </c>
      <c r="E1390" s="15" t="s">
        <v>950</v>
      </c>
      <c r="F1390" s="17" t="str">
        <f>HYPERLINK("http://www.efsa.europa.eu/en/efsajournal/doc/2212.pdf","2011;9(6):2212")</f>
        <v>2011;9(6):2212</v>
      </c>
      <c r="G1390" s="15" t="s">
        <v>651</v>
      </c>
      <c r="H1390" s="15" t="s">
        <v>739</v>
      </c>
      <c r="I1390" s="15">
        <v>1492</v>
      </c>
    </row>
    <row r="1391" spans="1:9" ht="195" x14ac:dyDescent="0.2">
      <c r="A1391" s="14" t="s">
        <v>11</v>
      </c>
      <c r="B1391" s="14" t="s">
        <v>1652</v>
      </c>
      <c r="C1391" s="15" t="s">
        <v>2308</v>
      </c>
      <c r="D1391" s="14" t="s">
        <v>737</v>
      </c>
      <c r="E1391" s="15" t="s">
        <v>948</v>
      </c>
      <c r="F1391" s="17" t="str">
        <f>HYPERLINK("http://www.efsa.europa.eu/en/efsajournal/doc/2212.pdf","2011;9(6):2212")</f>
        <v>2011;9(6):2212</v>
      </c>
      <c r="G1391" s="15" t="s">
        <v>651</v>
      </c>
      <c r="H1391" s="15" t="s">
        <v>739</v>
      </c>
      <c r="I1391" s="15">
        <v>738</v>
      </c>
    </row>
    <row r="1392" spans="1:9" ht="195" x14ac:dyDescent="0.2">
      <c r="A1392" s="14" t="s">
        <v>11</v>
      </c>
      <c r="B1392" s="14" t="s">
        <v>1652</v>
      </c>
      <c r="C1392" s="15" t="s">
        <v>2308</v>
      </c>
      <c r="D1392" s="14" t="s">
        <v>737</v>
      </c>
      <c r="E1392" s="15" t="s">
        <v>950</v>
      </c>
      <c r="F1392" s="17" t="str">
        <f>HYPERLINK("http://www.efsa.europa.eu/en/efsajournal/doc/2212.pdf","2011;9(6):2212")</f>
        <v>2011;9(6):2212</v>
      </c>
      <c r="G1392" s="15" t="s">
        <v>651</v>
      </c>
      <c r="H1392" s="15" t="s">
        <v>739</v>
      </c>
      <c r="I1392" s="15">
        <v>738</v>
      </c>
    </row>
    <row r="1393" spans="1:9" ht="135" x14ac:dyDescent="0.2">
      <c r="A1393" s="14" t="s">
        <v>11</v>
      </c>
      <c r="B1393" s="14" t="s">
        <v>1195</v>
      </c>
      <c r="C1393" s="15" t="s">
        <v>2309</v>
      </c>
      <c r="D1393" s="14" t="s">
        <v>766</v>
      </c>
      <c r="E1393" s="15" t="s">
        <v>767</v>
      </c>
      <c r="F1393" s="17" t="str">
        <f>HYPERLINK("http://www.efsa.europa.eu/en/scdocs/doc/1810.pdf","2010;8(10):1810")</f>
        <v>2010;8(10):1810</v>
      </c>
      <c r="G1393" s="15" t="s">
        <v>651</v>
      </c>
      <c r="H1393" s="15" t="s">
        <v>739</v>
      </c>
      <c r="I1393" s="15">
        <v>1248</v>
      </c>
    </row>
    <row r="1394" spans="1:9" ht="120" x14ac:dyDescent="0.2">
      <c r="A1394" s="14" t="s">
        <v>11</v>
      </c>
      <c r="B1394" s="14" t="s">
        <v>1843</v>
      </c>
      <c r="C1394" s="15" t="s">
        <v>2310</v>
      </c>
      <c r="D1394" s="14" t="s">
        <v>737</v>
      </c>
      <c r="E1394" s="15" t="s">
        <v>394</v>
      </c>
      <c r="F1394" s="17" t="str">
        <f>HYPERLINK("http://www.efsa.europa.eu/en/efsajournal/doc/2051.pdf","2011;9(4):2051")</f>
        <v>2011;9(4):2051</v>
      </c>
      <c r="G1394" s="15" t="s">
        <v>651</v>
      </c>
      <c r="H1394" s="15" t="s">
        <v>739</v>
      </c>
      <c r="I1394" s="15">
        <v>4681</v>
      </c>
    </row>
    <row r="1395" spans="1:9" ht="90" x14ac:dyDescent="0.2">
      <c r="A1395" s="14" t="s">
        <v>11</v>
      </c>
      <c r="B1395" s="14" t="s">
        <v>1195</v>
      </c>
      <c r="C1395" s="15" t="s">
        <v>2311</v>
      </c>
      <c r="D1395" s="14" t="s">
        <v>766</v>
      </c>
      <c r="E1395" s="15" t="s">
        <v>767</v>
      </c>
      <c r="F1395" s="17" t="str">
        <f>HYPERLINK("http://www.efsa.europa.eu/en/scdocs/doc/1810.pdf","2010;8(10):1810")</f>
        <v>2010;8(10):1810</v>
      </c>
      <c r="G1395" s="15" t="s">
        <v>651</v>
      </c>
      <c r="H1395" s="15" t="s">
        <v>739</v>
      </c>
      <c r="I1395" s="15">
        <v>3526</v>
      </c>
    </row>
    <row r="1396" spans="1:9" ht="60" x14ac:dyDescent="0.2">
      <c r="A1396" s="14" t="s">
        <v>11</v>
      </c>
      <c r="B1396" s="14" t="s">
        <v>1434</v>
      </c>
      <c r="C1396" s="15" t="s">
        <v>2312</v>
      </c>
      <c r="D1396" s="14" t="s">
        <v>737</v>
      </c>
      <c r="E1396" s="15" t="s">
        <v>108</v>
      </c>
      <c r="F1396" s="17" t="str">
        <f>HYPERLINK("http://www.efsa.europa.eu/en/scdocs/doc/1798.pdf","2010;8(10):1798")</f>
        <v>2010;8(10):1798</v>
      </c>
      <c r="G1396" s="15" t="s">
        <v>651</v>
      </c>
      <c r="H1396" s="15" t="s">
        <v>739</v>
      </c>
      <c r="I1396" s="15">
        <v>3724</v>
      </c>
    </row>
    <row r="1397" spans="1:9" ht="60" x14ac:dyDescent="0.2">
      <c r="A1397" s="14" t="s">
        <v>11</v>
      </c>
      <c r="B1397" s="14" t="s">
        <v>2313</v>
      </c>
      <c r="C1397" s="15" t="s">
        <v>2314</v>
      </c>
      <c r="D1397" s="14" t="s">
        <v>737</v>
      </c>
      <c r="E1397" s="15" t="s">
        <v>638</v>
      </c>
      <c r="F1397" s="17" t="str">
        <f>HYPERLINK("http://www.efsa.europa.eu/en/scdocs/doc/1758.pdf","2010;8(10):1758")</f>
        <v>2010;8(10):1758</v>
      </c>
      <c r="G1397" s="15" t="s">
        <v>651</v>
      </c>
      <c r="H1397" s="15" t="s">
        <v>739</v>
      </c>
      <c r="I1397" s="15">
        <v>2878</v>
      </c>
    </row>
    <row r="1398" spans="1:9" ht="60" x14ac:dyDescent="0.2">
      <c r="A1398" s="14" t="s">
        <v>11</v>
      </c>
      <c r="B1398" s="14" t="s">
        <v>2315</v>
      </c>
      <c r="C1398" s="15" t="s">
        <v>2316</v>
      </c>
      <c r="D1398" s="14" t="s">
        <v>737</v>
      </c>
      <c r="E1398" s="15" t="s">
        <v>2273</v>
      </c>
      <c r="F1398" s="17" t="str">
        <f>HYPERLINK("http://www.efsa.europa.eu/en/efsajournal/doc/2073.pdf","2011;9(4):2073")</f>
        <v>2011;9(4):2073</v>
      </c>
      <c r="G1398" s="15" t="s">
        <v>651</v>
      </c>
      <c r="H1398" s="15" t="s">
        <v>739</v>
      </c>
      <c r="I1398" s="15">
        <v>1671</v>
      </c>
    </row>
    <row r="1399" spans="1:9" ht="150" x14ac:dyDescent="0.2">
      <c r="A1399" s="14" t="s">
        <v>11</v>
      </c>
      <c r="B1399" s="14" t="s">
        <v>2317</v>
      </c>
      <c r="C1399" s="15" t="s">
        <v>2318</v>
      </c>
      <c r="D1399" s="14" t="s">
        <v>737</v>
      </c>
      <c r="E1399" s="15" t="s">
        <v>815</v>
      </c>
      <c r="F1399" s="17" t="str">
        <f>HYPERLINK("http://www.efsa.europa.eu/en/efsajournal/doc/2246.pdf","2011;9(6):2246")</f>
        <v>2011;9(6):2246</v>
      </c>
      <c r="G1399" s="15" t="s">
        <v>651</v>
      </c>
      <c r="H1399" s="15" t="s">
        <v>739</v>
      </c>
      <c r="I1399" s="15">
        <v>2325</v>
      </c>
    </row>
    <row r="1400" spans="1:9" ht="150" x14ac:dyDescent="0.2">
      <c r="A1400" s="14" t="s">
        <v>11</v>
      </c>
      <c r="B1400" s="14" t="s">
        <v>2319</v>
      </c>
      <c r="C1400" s="15" t="s">
        <v>2318</v>
      </c>
      <c r="D1400" s="14" t="s">
        <v>737</v>
      </c>
      <c r="E1400" s="15" t="s">
        <v>815</v>
      </c>
      <c r="F1400" s="17" t="str">
        <f>HYPERLINK("http://www.efsa.europa.eu/en/efsajournal/doc/2246.pdf","2011;9(6):2246")</f>
        <v>2011;9(6):2246</v>
      </c>
      <c r="G1400" s="15" t="s">
        <v>651</v>
      </c>
      <c r="H1400" s="15" t="s">
        <v>739</v>
      </c>
      <c r="I1400" s="15">
        <v>2333</v>
      </c>
    </row>
    <row r="1401" spans="1:9" ht="60" x14ac:dyDescent="0.2">
      <c r="A1401" s="14" t="s">
        <v>11</v>
      </c>
      <c r="B1401" s="14" t="s">
        <v>2320</v>
      </c>
      <c r="C1401" s="15" t="s">
        <v>2321</v>
      </c>
      <c r="D1401" s="14" t="s">
        <v>737</v>
      </c>
      <c r="E1401" s="15" t="s">
        <v>2322</v>
      </c>
      <c r="F1401" s="17" t="str">
        <f>HYPERLINK("http://www.efsa.europa.eu/en/scdocs/doc/1273.pdf","2009;7(9):1273")</f>
        <v>2009;7(9):1273</v>
      </c>
      <c r="G1401" s="15" t="s">
        <v>651</v>
      </c>
      <c r="H1401" s="15" t="s">
        <v>739</v>
      </c>
      <c r="I1401" s="15">
        <v>1828</v>
      </c>
    </row>
    <row r="1402" spans="1:9" ht="105" x14ac:dyDescent="0.2">
      <c r="A1402" s="14" t="s">
        <v>11</v>
      </c>
      <c r="B1402" s="14" t="s">
        <v>2323</v>
      </c>
      <c r="C1402" s="15" t="s">
        <v>2324</v>
      </c>
      <c r="D1402" s="14" t="s">
        <v>737</v>
      </c>
      <c r="E1402" s="15" t="s">
        <v>15</v>
      </c>
      <c r="F1402" s="17" t="str">
        <f>HYPERLINK("http://www.efsa.europa.eu/en/scdocs/doc/1762.pdf","2010;8(10):1762")</f>
        <v>2010;8(10):1762</v>
      </c>
      <c r="G1402" s="15" t="s">
        <v>651</v>
      </c>
      <c r="H1402" s="15" t="s">
        <v>739</v>
      </c>
      <c r="I1402" s="15">
        <v>599</v>
      </c>
    </row>
    <row r="1403" spans="1:9" ht="105" x14ac:dyDescent="0.2">
      <c r="A1403" s="14" t="s">
        <v>11</v>
      </c>
      <c r="B1403" s="14" t="s">
        <v>2323</v>
      </c>
      <c r="C1403" s="15" t="s">
        <v>2324</v>
      </c>
      <c r="D1403" s="14" t="s">
        <v>737</v>
      </c>
      <c r="E1403" s="15" t="s">
        <v>407</v>
      </c>
      <c r="F1403" s="17" t="str">
        <f>HYPERLINK("http://www.efsa.europa.eu/en/scdocs/doc/1762.pdf","2010;8(10):1762")</f>
        <v>2010;8(10):1762</v>
      </c>
      <c r="G1403" s="15" t="s">
        <v>651</v>
      </c>
      <c r="H1403" s="15" t="s">
        <v>739</v>
      </c>
      <c r="I1403" s="15">
        <v>599</v>
      </c>
    </row>
    <row r="1404" spans="1:9" ht="75" x14ac:dyDescent="0.2">
      <c r="A1404" s="14" t="s">
        <v>11</v>
      </c>
      <c r="B1404" s="14" t="s">
        <v>178</v>
      </c>
      <c r="C1404" s="15" t="s">
        <v>2325</v>
      </c>
      <c r="D1404" s="14" t="s">
        <v>737</v>
      </c>
      <c r="E1404" s="15" t="s">
        <v>815</v>
      </c>
      <c r="F1404" s="17" t="str">
        <f>HYPERLINK("http://www.efsa.europa.eu/en/scdocs/doc/1734.pdf","2010;8(10):1734")</f>
        <v>2010;8(10):1734</v>
      </c>
      <c r="G1404" s="15" t="s">
        <v>651</v>
      </c>
      <c r="H1404" s="15" t="s">
        <v>739</v>
      </c>
      <c r="I1404" s="15">
        <v>629</v>
      </c>
    </row>
    <row r="1405" spans="1:9" ht="315" x14ac:dyDescent="0.2">
      <c r="A1405" s="14" t="s">
        <v>11</v>
      </c>
      <c r="B1405" s="14" t="s">
        <v>2326</v>
      </c>
      <c r="C1405" s="15" t="s">
        <v>2327</v>
      </c>
      <c r="D1405" s="14" t="s">
        <v>737</v>
      </c>
      <c r="E1405" s="15" t="s">
        <v>815</v>
      </c>
      <c r="F1405" s="17" t="str">
        <f>HYPERLINK("http://www.efsa.europa.eu/en/scdocs/doc/1794.pdf","2010;8(10):1794")</f>
        <v>2010;8(10):1794</v>
      </c>
      <c r="G1405" s="15" t="s">
        <v>651</v>
      </c>
      <c r="H1405" s="15" t="s">
        <v>739</v>
      </c>
      <c r="I1405" s="15">
        <v>1518</v>
      </c>
    </row>
    <row r="1406" spans="1:9" ht="60" x14ac:dyDescent="0.2">
      <c r="A1406" s="14" t="s">
        <v>11</v>
      </c>
      <c r="B1406" s="14" t="s">
        <v>2328</v>
      </c>
      <c r="C1406" s="15" t="s">
        <v>2329</v>
      </c>
      <c r="D1406" s="14" t="s">
        <v>737</v>
      </c>
      <c r="E1406" s="15" t="s">
        <v>1913</v>
      </c>
      <c r="F1406" s="17" t="str">
        <f>HYPERLINK("http://www.efsa.europa.eu/en/scdocs/doc/1465.pdf","2010;8(2):1465")</f>
        <v>2010;8(2):1465</v>
      </c>
      <c r="G1406" s="15" t="s">
        <v>651</v>
      </c>
      <c r="H1406" s="15" t="s">
        <v>739</v>
      </c>
      <c r="I1406" s="15">
        <v>2932</v>
      </c>
    </row>
    <row r="1407" spans="1:9" ht="90" x14ac:dyDescent="0.2">
      <c r="A1407" s="14" t="s">
        <v>11</v>
      </c>
      <c r="B1407" s="14" t="s">
        <v>2330</v>
      </c>
      <c r="C1407" s="15" t="s">
        <v>2331</v>
      </c>
      <c r="D1407" s="14" t="s">
        <v>737</v>
      </c>
      <c r="E1407" s="15" t="s">
        <v>1302</v>
      </c>
      <c r="F1407" s="17" t="str">
        <f>HYPERLINK("http://www.efsa.europa.eu/en/efsajournal/doc/2255.pdf","2011;9(6):2255")</f>
        <v>2011;9(6):2255</v>
      </c>
      <c r="G1407" s="15" t="s">
        <v>651</v>
      </c>
      <c r="H1407" s="15" t="s">
        <v>739</v>
      </c>
      <c r="I1407" s="15">
        <v>1954</v>
      </c>
    </row>
    <row r="1408" spans="1:9" ht="90" x14ac:dyDescent="0.2">
      <c r="A1408" s="14" t="s">
        <v>11</v>
      </c>
      <c r="B1408" s="14" t="s">
        <v>2330</v>
      </c>
      <c r="C1408" s="15" t="s">
        <v>2331</v>
      </c>
      <c r="D1408" s="14" t="s">
        <v>737</v>
      </c>
      <c r="E1408" s="15" t="s">
        <v>89</v>
      </c>
      <c r="F1408" s="17" t="str">
        <f>HYPERLINK("http://www.efsa.europa.eu/en/efsajournal/doc/2255.pdf","2011;9(6):2255")</f>
        <v>2011;9(6):2255</v>
      </c>
      <c r="G1408" s="15" t="s">
        <v>651</v>
      </c>
      <c r="H1408" s="15" t="s">
        <v>739</v>
      </c>
      <c r="I1408" s="15">
        <v>1954</v>
      </c>
    </row>
    <row r="1409" spans="1:9" ht="90" x14ac:dyDescent="0.2">
      <c r="A1409" s="14" t="s">
        <v>11</v>
      </c>
      <c r="B1409" s="14" t="s">
        <v>2330</v>
      </c>
      <c r="C1409" s="15" t="s">
        <v>2332</v>
      </c>
      <c r="D1409" s="14" t="s">
        <v>737</v>
      </c>
      <c r="E1409" s="15" t="s">
        <v>1302</v>
      </c>
      <c r="F1409" s="17" t="str">
        <f>HYPERLINK("http://www.efsa.europa.eu/en/efsajournal/doc/2255.pdf","2011;9(6):2255")</f>
        <v>2011;9(6):2255</v>
      </c>
      <c r="G1409" s="15" t="s">
        <v>651</v>
      </c>
      <c r="H1409" s="15" t="s">
        <v>739</v>
      </c>
      <c r="I1409" s="15">
        <v>1951</v>
      </c>
    </row>
    <row r="1410" spans="1:9" ht="90" x14ac:dyDescent="0.2">
      <c r="A1410" s="14" t="s">
        <v>11</v>
      </c>
      <c r="B1410" s="14" t="s">
        <v>2330</v>
      </c>
      <c r="C1410" s="15" t="s">
        <v>2332</v>
      </c>
      <c r="D1410" s="14" t="s">
        <v>737</v>
      </c>
      <c r="E1410" s="15" t="s">
        <v>89</v>
      </c>
      <c r="F1410" s="17" t="str">
        <f>HYPERLINK("http://www.efsa.europa.eu/en/efsajournal/doc/2255.pdf","2011;9(6):2255")</f>
        <v>2011;9(6):2255</v>
      </c>
      <c r="G1410" s="15" t="s">
        <v>651</v>
      </c>
      <c r="H1410" s="15" t="s">
        <v>739</v>
      </c>
      <c r="I1410" s="15">
        <v>1951</v>
      </c>
    </row>
    <row r="1411" spans="1:9" ht="75" x14ac:dyDescent="0.2">
      <c r="A1411" s="14" t="s">
        <v>11</v>
      </c>
      <c r="B1411" s="14" t="s">
        <v>1652</v>
      </c>
      <c r="C1411" s="15" t="s">
        <v>2333</v>
      </c>
      <c r="D1411" s="14" t="s">
        <v>737</v>
      </c>
      <c r="E1411" s="15" t="s">
        <v>1864</v>
      </c>
      <c r="F1411" s="17" t="str">
        <f>HYPERLINK("http://www.efsa.europa.eu/en/efsajournal/doc/2212.pdf","2011;9(6):2212")</f>
        <v>2011;9(6):2212</v>
      </c>
      <c r="G1411" s="15" t="s">
        <v>651</v>
      </c>
      <c r="H1411" s="15" t="s">
        <v>739</v>
      </c>
      <c r="I1411" s="15">
        <v>4305</v>
      </c>
    </row>
    <row r="1412" spans="1:9" ht="60" x14ac:dyDescent="0.2">
      <c r="A1412" s="14" t="s">
        <v>11</v>
      </c>
      <c r="B1412" s="14" t="s">
        <v>2334</v>
      </c>
      <c r="C1412" s="15" t="s">
        <v>2335</v>
      </c>
      <c r="D1412" s="14" t="s">
        <v>737</v>
      </c>
      <c r="E1412" s="15" t="s">
        <v>2336</v>
      </c>
      <c r="F1412" s="17" t="str">
        <f>HYPERLINK("http://www.efsa.europa.eu/en/efsajournal/doc/2252.pdf","2011;9(6):2252")</f>
        <v>2011;9(6):2252</v>
      </c>
      <c r="G1412" s="15" t="s">
        <v>651</v>
      </c>
      <c r="H1412" s="15" t="s">
        <v>739</v>
      </c>
      <c r="I1412" s="15">
        <v>1553</v>
      </c>
    </row>
    <row r="1413" spans="1:9" ht="105" x14ac:dyDescent="0.2">
      <c r="A1413" s="14" t="s">
        <v>11</v>
      </c>
      <c r="B1413" s="14" t="s">
        <v>2337</v>
      </c>
      <c r="C1413" s="15" t="s">
        <v>2338</v>
      </c>
      <c r="D1413" s="14" t="s">
        <v>749</v>
      </c>
      <c r="E1413" s="15" t="s">
        <v>1887</v>
      </c>
      <c r="F1413" s="17" t="str">
        <f>HYPERLINK("http://www.efsa.europa.eu/en/efsajournal/doc/2228.pdf","2011;9(6):2228")</f>
        <v>2011;9(6):2228</v>
      </c>
      <c r="G1413" s="15" t="s">
        <v>651</v>
      </c>
      <c r="H1413" s="15" t="s">
        <v>739</v>
      </c>
      <c r="I1413" s="15">
        <v>3137</v>
      </c>
    </row>
    <row r="1414" spans="1:9" ht="150" x14ac:dyDescent="0.2">
      <c r="A1414" s="14" t="s">
        <v>11</v>
      </c>
      <c r="B1414" s="14" t="s">
        <v>2339</v>
      </c>
      <c r="C1414" s="15" t="s">
        <v>2340</v>
      </c>
      <c r="D1414" s="14" t="s">
        <v>737</v>
      </c>
      <c r="E1414" s="15" t="s">
        <v>815</v>
      </c>
      <c r="F1414" s="17" t="str">
        <f>HYPERLINK("http://www.efsa.europa.eu/en/efsajournal/doc/2246.pdf","2011;9(6):2246")</f>
        <v>2011;9(6):2246</v>
      </c>
      <c r="G1414" s="15" t="s">
        <v>651</v>
      </c>
      <c r="H1414" s="15" t="s">
        <v>739</v>
      </c>
      <c r="I1414" s="15">
        <v>2336</v>
      </c>
    </row>
    <row r="1415" spans="1:9" ht="60" x14ac:dyDescent="0.2">
      <c r="A1415" s="14" t="s">
        <v>11</v>
      </c>
      <c r="B1415" s="14" t="s">
        <v>899</v>
      </c>
      <c r="C1415" s="15" t="s">
        <v>2341</v>
      </c>
      <c r="D1415" s="14" t="s">
        <v>737</v>
      </c>
      <c r="E1415" s="15" t="s">
        <v>2342</v>
      </c>
      <c r="F1415" s="17" t="str">
        <f>HYPERLINK("http://www.efsa.europa.eu/en/efsajournal/doc/2035.pdf","2011;9(4):2035")</f>
        <v>2011;9(4):2035</v>
      </c>
      <c r="G1415" s="15" t="s">
        <v>651</v>
      </c>
      <c r="H1415" s="15" t="s">
        <v>739</v>
      </c>
      <c r="I1415" s="15">
        <v>1958</v>
      </c>
    </row>
    <row r="1416" spans="1:9" ht="60" x14ac:dyDescent="0.2">
      <c r="A1416" s="14" t="s">
        <v>11</v>
      </c>
      <c r="B1416" s="14" t="s">
        <v>1843</v>
      </c>
      <c r="C1416" s="15" t="s">
        <v>2343</v>
      </c>
      <c r="D1416" s="14" t="s">
        <v>737</v>
      </c>
      <c r="E1416" s="15" t="s">
        <v>2344</v>
      </c>
      <c r="F1416" s="17" t="str">
        <f>HYPERLINK("http://www.efsa.europa.eu/en/efsajournal/doc/2051.pdf","2011;9(4):2051")</f>
        <v>2011;9(4):2051</v>
      </c>
      <c r="G1416" s="15" t="s">
        <v>651</v>
      </c>
      <c r="H1416" s="15" t="s">
        <v>739</v>
      </c>
      <c r="I1416" s="15">
        <v>4682</v>
      </c>
    </row>
    <row r="1417" spans="1:9" ht="60" x14ac:dyDescent="0.2">
      <c r="A1417" s="14" t="s">
        <v>11</v>
      </c>
      <c r="B1417" s="14" t="s">
        <v>1843</v>
      </c>
      <c r="C1417" s="15" t="s">
        <v>2343</v>
      </c>
      <c r="D1417" s="14" t="s">
        <v>737</v>
      </c>
      <c r="E1417" s="15" t="s">
        <v>2345</v>
      </c>
      <c r="F1417" s="17" t="str">
        <f>HYPERLINK("http://www.efsa.europa.eu/en/efsajournal/doc/2051.pdf","2011;9(4):2051")</f>
        <v>2011;9(4):2051</v>
      </c>
      <c r="G1417" s="15" t="s">
        <v>651</v>
      </c>
      <c r="H1417" s="15" t="s">
        <v>739</v>
      </c>
      <c r="I1417" s="15">
        <v>4682</v>
      </c>
    </row>
    <row r="1418" spans="1:9" ht="120" x14ac:dyDescent="0.2">
      <c r="A1418" s="14" t="s">
        <v>11</v>
      </c>
      <c r="B1418" s="14" t="s">
        <v>2149</v>
      </c>
      <c r="C1418" s="15" t="s">
        <v>2346</v>
      </c>
      <c r="D1418" s="14" t="s">
        <v>737</v>
      </c>
      <c r="E1418" s="15" t="s">
        <v>815</v>
      </c>
      <c r="F1418" s="17" t="str">
        <f>HYPERLINK("http://www.efsa.europa.eu/en/efsajournal/doc/2246.pdf","2011;9(6):2246")</f>
        <v>2011;9(6):2246</v>
      </c>
      <c r="G1418" s="15" t="s">
        <v>651</v>
      </c>
      <c r="H1418" s="15" t="s">
        <v>739</v>
      </c>
      <c r="I1418" s="15">
        <v>2243</v>
      </c>
    </row>
    <row r="1419" spans="1:9" ht="90" x14ac:dyDescent="0.2">
      <c r="A1419" s="14" t="s">
        <v>11</v>
      </c>
      <c r="B1419" s="14" t="s">
        <v>2347</v>
      </c>
      <c r="C1419" s="15" t="s">
        <v>2348</v>
      </c>
      <c r="D1419" s="14" t="s">
        <v>766</v>
      </c>
      <c r="E1419" s="15" t="s">
        <v>767</v>
      </c>
      <c r="F1419" s="17" t="str">
        <f>HYPERLINK("http://www.efsa.europa.eu/en/efsajournal/doc/1470.pdf","2010;8(2):1470")</f>
        <v>2010;8(2):1470</v>
      </c>
      <c r="G1419" s="15" t="s">
        <v>651</v>
      </c>
      <c r="H1419" s="15" t="s">
        <v>739</v>
      </c>
      <c r="I1419" s="15">
        <v>3000</v>
      </c>
    </row>
    <row r="1420" spans="1:9" ht="60" x14ac:dyDescent="0.2">
      <c r="A1420" s="14" t="s">
        <v>11</v>
      </c>
      <c r="B1420" s="14" t="s">
        <v>2349</v>
      </c>
      <c r="C1420" s="15" t="s">
        <v>2350</v>
      </c>
      <c r="D1420" s="14" t="s">
        <v>737</v>
      </c>
      <c r="E1420" s="15" t="s">
        <v>1371</v>
      </c>
      <c r="F1420" s="17" t="str">
        <f>HYPERLINK("http://www.efsa.europa.eu/en/scdocs/doc/1746.pdf","2010;8(10):1746")</f>
        <v>2010;8(10):1746</v>
      </c>
      <c r="G1420" s="15" t="s">
        <v>651</v>
      </c>
      <c r="H1420" s="15" t="s">
        <v>739</v>
      </c>
      <c r="I1420" s="15">
        <v>388</v>
      </c>
    </row>
    <row r="1421" spans="1:9" ht="60" x14ac:dyDescent="0.2">
      <c r="A1421" s="14" t="s">
        <v>11</v>
      </c>
      <c r="B1421" s="14" t="s">
        <v>2351</v>
      </c>
      <c r="C1421" s="15" t="s">
        <v>2352</v>
      </c>
      <c r="D1421" s="14" t="s">
        <v>737</v>
      </c>
      <c r="E1421" s="15" t="s">
        <v>1776</v>
      </c>
      <c r="F1421" s="17" t="str">
        <f>HYPERLINK("http://www.efsa.europa.eu/en/scdocs/doc/1748.pdf","2010;8(10):1748")</f>
        <v>2010;8(10):1748</v>
      </c>
      <c r="G1421" s="15" t="s">
        <v>651</v>
      </c>
      <c r="H1421" s="15" t="s">
        <v>739</v>
      </c>
      <c r="I1421" s="15">
        <v>657</v>
      </c>
    </row>
    <row r="1422" spans="1:9" ht="60" x14ac:dyDescent="0.2">
      <c r="A1422" s="14" t="s">
        <v>11</v>
      </c>
      <c r="B1422" s="14" t="s">
        <v>2351</v>
      </c>
      <c r="C1422" s="15" t="s">
        <v>2352</v>
      </c>
      <c r="D1422" s="14" t="s">
        <v>737</v>
      </c>
      <c r="E1422" s="15" t="s">
        <v>2353</v>
      </c>
      <c r="F1422" s="17" t="str">
        <f>HYPERLINK("http://www.efsa.europa.eu/en/scdocs/doc/1748.pdf","2010;8(10):1748")</f>
        <v>2010;8(10):1748</v>
      </c>
      <c r="G1422" s="15" t="s">
        <v>651</v>
      </c>
      <c r="H1422" s="15" t="s">
        <v>739</v>
      </c>
      <c r="I1422" s="15">
        <v>657</v>
      </c>
    </row>
    <row r="1423" spans="1:9" ht="90" x14ac:dyDescent="0.2">
      <c r="A1423" s="14" t="s">
        <v>11</v>
      </c>
      <c r="B1423" s="14" t="s">
        <v>1507</v>
      </c>
      <c r="C1423" s="15" t="s">
        <v>2354</v>
      </c>
      <c r="D1423" s="14" t="s">
        <v>766</v>
      </c>
      <c r="E1423" s="15" t="s">
        <v>767</v>
      </c>
      <c r="F1423" s="17" t="str">
        <f>HYPERLINK("http://www.efsa.europa.eu/en/efsajournal/doc/1470.pdf","2010;8(2):1470")</f>
        <v>2010;8(2):1470</v>
      </c>
      <c r="G1423" s="15" t="s">
        <v>651</v>
      </c>
      <c r="H1423" s="15" t="s">
        <v>739</v>
      </c>
      <c r="I1423" s="15">
        <v>2990</v>
      </c>
    </row>
    <row r="1424" spans="1:9" ht="75" x14ac:dyDescent="0.2">
      <c r="A1424" s="14" t="s">
        <v>11</v>
      </c>
      <c r="B1424" s="14" t="s">
        <v>2355</v>
      </c>
      <c r="C1424" s="15" t="s">
        <v>2356</v>
      </c>
      <c r="D1424" s="14" t="s">
        <v>980</v>
      </c>
      <c r="E1424" s="15" t="s">
        <v>1856</v>
      </c>
      <c r="F1424" s="17" t="str">
        <f>HYPERLINK("http://www.efsa.europa.eu/en/efsajournal/doc/2215.pdf","2011;9(6):2215")</f>
        <v>2011;9(6):2215</v>
      </c>
      <c r="G1424" s="15" t="s">
        <v>651</v>
      </c>
      <c r="H1424" s="15" t="s">
        <v>739</v>
      </c>
      <c r="I1424" s="15">
        <v>3328</v>
      </c>
    </row>
    <row r="1425" spans="1:9" ht="90" x14ac:dyDescent="0.2">
      <c r="A1425" s="14" t="s">
        <v>11</v>
      </c>
      <c r="B1425" s="14" t="s">
        <v>1930</v>
      </c>
      <c r="C1425" s="15" t="s">
        <v>2357</v>
      </c>
      <c r="D1425" s="14" t="s">
        <v>766</v>
      </c>
      <c r="E1425" s="15" t="s">
        <v>767</v>
      </c>
      <c r="F1425" s="17" t="str">
        <f>HYPERLINK("http://www.efsa.europa.eu/en/efsajournal/doc/1470.pdf","2010;8(2):1470")</f>
        <v>2010;8(2):1470</v>
      </c>
      <c r="G1425" s="15" t="s">
        <v>651</v>
      </c>
      <c r="H1425" s="15" t="s">
        <v>739</v>
      </c>
      <c r="I1425" s="15">
        <v>3003</v>
      </c>
    </row>
    <row r="1426" spans="1:9" ht="75" x14ac:dyDescent="0.2">
      <c r="A1426" s="14" t="s">
        <v>11</v>
      </c>
      <c r="B1426" s="14" t="s">
        <v>1000</v>
      </c>
      <c r="C1426" s="15" t="s">
        <v>2358</v>
      </c>
      <c r="D1426" s="14" t="s">
        <v>737</v>
      </c>
      <c r="E1426" s="15" t="s">
        <v>1002</v>
      </c>
      <c r="F1426" s="17" t="str">
        <f>HYPERLINK("http://www.efsa.europa.eu/en/efsajournal/doc/2240.pdf","2011;9(6):2240")</f>
        <v>2011;9(6):2240</v>
      </c>
      <c r="G1426" s="15" t="s">
        <v>651</v>
      </c>
      <c r="H1426" s="15" t="s">
        <v>739</v>
      </c>
      <c r="I1426" s="15">
        <v>1614</v>
      </c>
    </row>
    <row r="1427" spans="1:9" ht="60" x14ac:dyDescent="0.2">
      <c r="A1427" s="14" t="s">
        <v>11</v>
      </c>
      <c r="B1427" s="14" t="s">
        <v>1629</v>
      </c>
      <c r="C1427" s="15" t="s">
        <v>2359</v>
      </c>
      <c r="D1427" s="14" t="s">
        <v>737</v>
      </c>
      <c r="E1427" s="15" t="s">
        <v>113</v>
      </c>
      <c r="F1427" s="17" t="str">
        <f>HYPERLINK("http://www.efsa.europa.eu/en/scdocs/doc/1801.pdf","2010;8(10):1801")</f>
        <v>2010;8(10):1801</v>
      </c>
      <c r="G1427" s="15" t="s">
        <v>651</v>
      </c>
      <c r="H1427" s="15" t="s">
        <v>739</v>
      </c>
      <c r="I1427" s="15">
        <v>798</v>
      </c>
    </row>
    <row r="1428" spans="1:9" ht="60" x14ac:dyDescent="0.2">
      <c r="A1428" s="14" t="s">
        <v>11</v>
      </c>
      <c r="B1428" s="14" t="s">
        <v>2360</v>
      </c>
      <c r="C1428" s="15" t="s">
        <v>2361</v>
      </c>
      <c r="D1428" s="14" t="s">
        <v>737</v>
      </c>
      <c r="E1428" s="15" t="s">
        <v>15</v>
      </c>
      <c r="F1428" s="17" t="str">
        <f>HYPERLINK("http://www.efsa.europa.eu/en/scdocs/doc/1741.pdf","2010;8(10):1741")</f>
        <v>2010;8(10):1741</v>
      </c>
      <c r="G1428" s="15" t="s">
        <v>651</v>
      </c>
      <c r="H1428" s="15" t="s">
        <v>739</v>
      </c>
      <c r="I1428" s="15">
        <v>3138</v>
      </c>
    </row>
    <row r="1429" spans="1:9" x14ac:dyDescent="0.2">
      <c r="A1429" s="30" t="s">
        <v>11</v>
      </c>
      <c r="B1429" s="30" t="s">
        <v>2362</v>
      </c>
      <c r="C1429" s="29" t="s">
        <v>2363</v>
      </c>
      <c r="D1429" s="30" t="s">
        <v>980</v>
      </c>
      <c r="E1429" s="29" t="s">
        <v>1816</v>
      </c>
      <c r="F1429" s="17" t="str">
        <f>HYPERLINK("http://www.efsa.europa.eu/en/efsajournal/doc/2264.pdf","2011;9(7):2264")</f>
        <v>2011;9(7):2264</v>
      </c>
      <c r="G1429" s="31" t="s">
        <v>651</v>
      </c>
      <c r="H1429" s="29" t="s">
        <v>739</v>
      </c>
      <c r="I1429" s="29">
        <v>1654</v>
      </c>
    </row>
    <row r="1430" spans="1:9" x14ac:dyDescent="0.2">
      <c r="A1430" s="30"/>
      <c r="B1430" s="30"/>
      <c r="C1430" s="29"/>
      <c r="D1430" s="30"/>
      <c r="E1430" s="29"/>
      <c r="F1430" s="17" t="str">
        <f>HYPERLINK("http://www.efsa.europa.eu/en/efsajournal/doc/2847.pdf ","2012;10(8):2847")</f>
        <v>2012;10(8):2847</v>
      </c>
      <c r="G1430" s="31"/>
      <c r="H1430" s="29"/>
      <c r="I1430" s="29"/>
    </row>
    <row r="1431" spans="1:9" x14ac:dyDescent="0.2">
      <c r="A1431" s="30" t="s">
        <v>11</v>
      </c>
      <c r="B1431" s="30" t="s">
        <v>1627</v>
      </c>
      <c r="C1431" s="29" t="s">
        <v>2364</v>
      </c>
      <c r="D1431" s="30" t="s">
        <v>737</v>
      </c>
      <c r="E1431" s="29" t="s">
        <v>172</v>
      </c>
      <c r="F1431" s="17" t="str">
        <f>HYPERLINK("http://www.efsa.europa.eu/en/scdocs/doc/1259.pdf","2009;7(9):1259")</f>
        <v>2009;7(9):1259</v>
      </c>
      <c r="G1431" s="31" t="s">
        <v>651</v>
      </c>
      <c r="H1431" s="29" t="s">
        <v>739</v>
      </c>
      <c r="I1431" s="29">
        <v>2891</v>
      </c>
    </row>
    <row r="1432" spans="1:9" x14ac:dyDescent="0.2">
      <c r="A1432" s="30"/>
      <c r="B1432" s="30"/>
      <c r="C1432" s="29"/>
      <c r="D1432" s="30"/>
      <c r="E1432" s="29"/>
      <c r="F1432" s="17" t="str">
        <f>HYPERLINK("http://www.efsa.europa.eu/en/efsajournal/doc/2715.pdf ","2012;10(6):2715")</f>
        <v>2012;10(6):2715</v>
      </c>
      <c r="G1432" s="31"/>
      <c r="H1432" s="29"/>
      <c r="I1432" s="29"/>
    </row>
    <row r="1433" spans="1:9" ht="60" x14ac:dyDescent="0.2">
      <c r="A1433" s="14" t="s">
        <v>11</v>
      </c>
      <c r="B1433" s="14" t="s">
        <v>2365</v>
      </c>
      <c r="C1433" s="15" t="s">
        <v>2366</v>
      </c>
      <c r="D1433" s="14" t="s">
        <v>737</v>
      </c>
      <c r="E1433" s="15" t="s">
        <v>172</v>
      </c>
      <c r="F1433" s="17" t="str">
        <f>HYPERLINK("http://www.efsa.europa.eu/en/scdocs/doc/1478.pdf","2010;8(2):1478")</f>
        <v>2010;8(2):1478</v>
      </c>
      <c r="G1433" s="15" t="s">
        <v>651</v>
      </c>
      <c r="H1433" s="15" t="s">
        <v>739</v>
      </c>
      <c r="I1433" s="15" t="s">
        <v>2367</v>
      </c>
    </row>
    <row r="1434" spans="1:9" ht="60" x14ac:dyDescent="0.2">
      <c r="A1434" s="14" t="s">
        <v>11</v>
      </c>
      <c r="B1434" s="14" t="s">
        <v>2368</v>
      </c>
      <c r="C1434" s="15" t="s">
        <v>2369</v>
      </c>
      <c r="D1434" s="14" t="s">
        <v>737</v>
      </c>
      <c r="E1434" s="15" t="s">
        <v>15</v>
      </c>
      <c r="F1434" s="17" t="str">
        <f>HYPERLINK("http://www.efsa.europa.eu/en/scdocs/doc/1744.pdf","2010;8(10):1744")</f>
        <v>2010;8(10):1744</v>
      </c>
      <c r="G1434" s="15" t="s">
        <v>651</v>
      </c>
      <c r="H1434" s="15" t="s">
        <v>739</v>
      </c>
      <c r="I1434" s="15" t="s">
        <v>2370</v>
      </c>
    </row>
    <row r="1435" spans="1:9" ht="90" x14ac:dyDescent="0.2">
      <c r="A1435" s="14" t="s">
        <v>11</v>
      </c>
      <c r="B1435" s="14" t="s">
        <v>1823</v>
      </c>
      <c r="C1435" s="15" t="s">
        <v>2371</v>
      </c>
      <c r="D1435" s="14" t="s">
        <v>737</v>
      </c>
      <c r="E1435" s="15" t="s">
        <v>1633</v>
      </c>
      <c r="F1435" s="17" t="str">
        <f>HYPERLINK("http://www.efsa.europa.eu/en/efsajournal/doc/2031.pdf","2011;9(4):2031")</f>
        <v>2011;9(4):2031</v>
      </c>
      <c r="G1435" s="15" t="s">
        <v>651</v>
      </c>
      <c r="H1435" s="15" t="s">
        <v>739</v>
      </c>
      <c r="I1435" s="15">
        <v>1610</v>
      </c>
    </row>
    <row r="1436" spans="1:9" ht="90" x14ac:dyDescent="0.2">
      <c r="A1436" s="14" t="s">
        <v>11</v>
      </c>
      <c r="B1436" s="14" t="s">
        <v>1195</v>
      </c>
      <c r="C1436" s="15" t="s">
        <v>2372</v>
      </c>
      <c r="D1436" s="14" t="s">
        <v>766</v>
      </c>
      <c r="E1436" s="15" t="s">
        <v>767</v>
      </c>
      <c r="F1436" s="17" t="str">
        <f>HYPERLINK("http://www.efsa.europa.eu/en/scdocs/doc/1810.pdf","2010;8(10):1810")</f>
        <v>2010;8(10):1810</v>
      </c>
      <c r="G1436" s="15" t="s">
        <v>651</v>
      </c>
      <c r="H1436" s="15" t="s">
        <v>739</v>
      </c>
      <c r="I1436" s="15">
        <v>3527</v>
      </c>
    </row>
    <row r="1437" spans="1:9" ht="60" x14ac:dyDescent="0.2">
      <c r="A1437" s="14" t="s">
        <v>11</v>
      </c>
      <c r="B1437" s="14" t="s">
        <v>1762</v>
      </c>
      <c r="C1437" s="15" t="s">
        <v>2373</v>
      </c>
      <c r="D1437" s="14" t="s">
        <v>737</v>
      </c>
      <c r="E1437" s="15" t="s">
        <v>1308</v>
      </c>
      <c r="F1437" s="17" t="str">
        <f>HYPERLINK("http://www.efsa.europa.eu/en/scdocs/doc/1750.pdf","2010;8(10):1750")</f>
        <v>2010;8(10):1750</v>
      </c>
      <c r="G1437" s="15" t="s">
        <v>651</v>
      </c>
      <c r="H1437" s="15" t="s">
        <v>739</v>
      </c>
      <c r="I1437" s="15">
        <v>1163</v>
      </c>
    </row>
    <row r="1438" spans="1:9" ht="75" x14ac:dyDescent="0.2">
      <c r="A1438" s="14" t="s">
        <v>11</v>
      </c>
      <c r="B1438" s="14" t="s">
        <v>2374</v>
      </c>
      <c r="C1438" s="15" t="s">
        <v>2375</v>
      </c>
      <c r="D1438" s="14" t="s">
        <v>737</v>
      </c>
      <c r="E1438" s="15" t="s">
        <v>865</v>
      </c>
      <c r="F1438" s="17" t="str">
        <f>HYPERLINK("http://www.efsa.europa.eu/en/scdocs/doc/1490.pdf","2010;8(2):1490")</f>
        <v>2010;8(2):1490</v>
      </c>
      <c r="G1438" s="15" t="s">
        <v>651</v>
      </c>
      <c r="H1438" s="15" t="s">
        <v>739</v>
      </c>
      <c r="I1438" s="15">
        <v>2091</v>
      </c>
    </row>
    <row r="1439" spans="1:9" ht="60" x14ac:dyDescent="0.2">
      <c r="A1439" s="14" t="s">
        <v>11</v>
      </c>
      <c r="B1439" s="14" t="s">
        <v>1825</v>
      </c>
      <c r="C1439" s="15" t="s">
        <v>2376</v>
      </c>
      <c r="D1439" s="14" t="s">
        <v>737</v>
      </c>
      <c r="E1439" s="15" t="s">
        <v>15</v>
      </c>
      <c r="F1439" s="17" t="str">
        <f>HYPERLINK("http://www.efsa.europa.eu/en/scdocs/doc/1741.pdf","2010;8(10):1741")</f>
        <v>2010;8(10):1741</v>
      </c>
      <c r="G1439" s="15" t="s">
        <v>651</v>
      </c>
      <c r="H1439" s="15" t="s">
        <v>739</v>
      </c>
      <c r="I1439" s="15">
        <v>1630</v>
      </c>
    </row>
    <row r="1440" spans="1:9" ht="60" x14ac:dyDescent="0.2">
      <c r="A1440" s="14" t="s">
        <v>11</v>
      </c>
      <c r="B1440" s="14" t="s">
        <v>1825</v>
      </c>
      <c r="C1440" s="15" t="s">
        <v>2377</v>
      </c>
      <c r="D1440" s="14" t="s">
        <v>737</v>
      </c>
      <c r="E1440" s="15" t="s">
        <v>15</v>
      </c>
      <c r="F1440" s="17" t="str">
        <f>HYPERLINK("http://www.efsa.europa.eu/en/scdocs/doc/1741.pdf","2010;8(10):1741")</f>
        <v>2010;8(10):1741</v>
      </c>
      <c r="G1440" s="15" t="s">
        <v>651</v>
      </c>
      <c r="H1440" s="15" t="s">
        <v>739</v>
      </c>
      <c r="I1440" s="15">
        <v>709</v>
      </c>
    </row>
    <row r="1441" spans="1:9" ht="90" x14ac:dyDescent="0.2">
      <c r="A1441" s="14" t="s">
        <v>11</v>
      </c>
      <c r="B1441" s="14" t="s">
        <v>2378</v>
      </c>
      <c r="C1441" s="15" t="s">
        <v>2379</v>
      </c>
      <c r="D1441" s="14" t="s">
        <v>766</v>
      </c>
      <c r="E1441" s="15" t="s">
        <v>767</v>
      </c>
      <c r="F1441" s="17" t="str">
        <f>HYPERLINK("http://www.efsa.europa.eu/en/efsajournal/doc/1247.pdf","2009;7(9):1247")</f>
        <v>2009;7(9):1247</v>
      </c>
      <c r="G1441" s="15" t="s">
        <v>651</v>
      </c>
      <c r="H1441" s="15" t="s">
        <v>739</v>
      </c>
      <c r="I1441" s="15">
        <v>1079</v>
      </c>
    </row>
    <row r="1442" spans="1:9" ht="90" x14ac:dyDescent="0.2">
      <c r="A1442" s="14" t="s">
        <v>11</v>
      </c>
      <c r="B1442" s="14" t="s">
        <v>2380</v>
      </c>
      <c r="C1442" s="15" t="s">
        <v>2379</v>
      </c>
      <c r="D1442" s="14" t="s">
        <v>766</v>
      </c>
      <c r="E1442" s="15" t="s">
        <v>767</v>
      </c>
      <c r="F1442" s="17" t="str">
        <f>HYPERLINK("http://www.efsa.europa.eu/en/efsajournal/doc/1247.pdf","2009;7(9):1247")</f>
        <v>2009;7(9):1247</v>
      </c>
      <c r="G1442" s="15" t="s">
        <v>651</v>
      </c>
      <c r="H1442" s="15" t="s">
        <v>739</v>
      </c>
      <c r="I1442" s="15">
        <v>1080</v>
      </c>
    </row>
    <row r="1443" spans="1:9" ht="90" x14ac:dyDescent="0.2">
      <c r="A1443" s="14" t="s">
        <v>11</v>
      </c>
      <c r="B1443" s="14" t="s">
        <v>2381</v>
      </c>
      <c r="C1443" s="15" t="s">
        <v>2379</v>
      </c>
      <c r="D1443" s="14" t="s">
        <v>766</v>
      </c>
      <c r="E1443" s="15" t="s">
        <v>767</v>
      </c>
      <c r="F1443" s="17" t="str">
        <f>HYPERLINK("http://www.efsa.europa.eu/en/efsajournal/doc/1247.pdf","2009;7(9):1247")</f>
        <v>2009;7(9):1247</v>
      </c>
      <c r="G1443" s="15" t="s">
        <v>651</v>
      </c>
      <c r="H1443" s="15" t="s">
        <v>739</v>
      </c>
      <c r="I1443" s="15">
        <v>1073</v>
      </c>
    </row>
    <row r="1444" spans="1:9" ht="75" x14ac:dyDescent="0.2">
      <c r="A1444" s="14" t="s">
        <v>11</v>
      </c>
      <c r="B1444" s="14" t="s">
        <v>2382</v>
      </c>
      <c r="C1444" s="15" t="s">
        <v>2383</v>
      </c>
      <c r="D1444" s="14" t="s">
        <v>749</v>
      </c>
      <c r="E1444" s="15" t="s">
        <v>2384</v>
      </c>
      <c r="F1444" s="17" t="str">
        <f>HYPERLINK("http://www.efsa.europa.eu/en/scdocs/doc/1807.pdf","2010;8(10):1807")</f>
        <v>2010;8(10):1807</v>
      </c>
      <c r="G1444" s="15" t="s">
        <v>651</v>
      </c>
      <c r="H1444" s="15" t="s">
        <v>739</v>
      </c>
      <c r="I1444" s="15">
        <v>376</v>
      </c>
    </row>
    <row r="1445" spans="1:9" ht="60" x14ac:dyDescent="0.2">
      <c r="A1445" s="14" t="s">
        <v>11</v>
      </c>
      <c r="B1445" s="14" t="s">
        <v>2385</v>
      </c>
      <c r="C1445" s="15" t="s">
        <v>2386</v>
      </c>
      <c r="D1445" s="14" t="s">
        <v>737</v>
      </c>
      <c r="E1445" s="15" t="s">
        <v>798</v>
      </c>
      <c r="F1445" s="17" t="str">
        <f>HYPERLINK("http://www.efsa.europa.eu/en/scdocs/doc/1751.pdf","2010;8(10):1751")</f>
        <v>2010;8(10):1751</v>
      </c>
      <c r="G1445" s="15" t="s">
        <v>651</v>
      </c>
      <c r="H1445" s="15" t="s">
        <v>739</v>
      </c>
      <c r="I1445" s="15">
        <v>1649</v>
      </c>
    </row>
    <row r="1446" spans="1:9" ht="60" x14ac:dyDescent="0.2">
      <c r="A1446" s="14" t="s">
        <v>11</v>
      </c>
      <c r="B1446" s="14" t="s">
        <v>1624</v>
      </c>
      <c r="C1446" s="15" t="s">
        <v>2387</v>
      </c>
      <c r="D1446" s="14" t="s">
        <v>737</v>
      </c>
      <c r="E1446" s="15" t="s">
        <v>1293</v>
      </c>
      <c r="F1446" s="17" t="str">
        <f>HYPERLINK("http://www.efsa.europa.eu/en/efsajournal/doc/2031.pdf","2011;9(4):2031")</f>
        <v>2011;9(4):2031</v>
      </c>
      <c r="G1446" s="15" t="s">
        <v>651</v>
      </c>
      <c r="H1446" s="15" t="s">
        <v>739</v>
      </c>
      <c r="I1446" s="15">
        <v>1665</v>
      </c>
    </row>
    <row r="1447" spans="1:9" ht="60" x14ac:dyDescent="0.2">
      <c r="A1447" s="14" t="s">
        <v>11</v>
      </c>
      <c r="B1447" s="14" t="s">
        <v>1652</v>
      </c>
      <c r="C1447" s="15" t="s">
        <v>2388</v>
      </c>
      <c r="D1447" s="14" t="s">
        <v>737</v>
      </c>
      <c r="E1447" s="15" t="s">
        <v>89</v>
      </c>
      <c r="F1447" s="17" t="str">
        <f>HYPERLINK("http://www.efsa.europa.eu/en/efsajournal/doc/2212.pdf","2011;9(6):2212")</f>
        <v>2011;9(6):2212</v>
      </c>
      <c r="G1447" s="15" t="s">
        <v>651</v>
      </c>
      <c r="H1447" s="15" t="s">
        <v>739</v>
      </c>
      <c r="I1447" s="15">
        <v>1494</v>
      </c>
    </row>
    <row r="1448" spans="1:9" ht="120" x14ac:dyDescent="0.2">
      <c r="A1448" s="14" t="s">
        <v>11</v>
      </c>
      <c r="B1448" s="14" t="s">
        <v>437</v>
      </c>
      <c r="C1448" s="15" t="s">
        <v>2389</v>
      </c>
      <c r="D1448" s="14" t="s">
        <v>737</v>
      </c>
      <c r="E1448" s="15" t="s">
        <v>89</v>
      </c>
      <c r="F1448" s="17" t="str">
        <f>HYPERLINK("http://www.efsa.europa.eu/en/efsajournal/doc/2258.pdf","2011;9(6):2258")</f>
        <v>2011;9(6):2258</v>
      </c>
      <c r="G1448" s="15" t="s">
        <v>651</v>
      </c>
      <c r="H1448" s="15" t="s">
        <v>739</v>
      </c>
      <c r="I1448" s="15">
        <v>827</v>
      </c>
    </row>
    <row r="1449" spans="1:9" ht="90" x14ac:dyDescent="0.2">
      <c r="A1449" s="14" t="s">
        <v>11</v>
      </c>
      <c r="B1449" s="14" t="s">
        <v>2390</v>
      </c>
      <c r="C1449" s="15" t="s">
        <v>2391</v>
      </c>
      <c r="D1449" s="14" t="s">
        <v>766</v>
      </c>
      <c r="E1449" s="15" t="s">
        <v>767</v>
      </c>
      <c r="F1449" s="17" t="str">
        <f>HYPERLINK("http://www.efsa.europa.eu/en/efsajournal/doc/2082.pdf","2011;9(4):2082")</f>
        <v>2011;9(4):2082</v>
      </c>
      <c r="G1449" s="15" t="s">
        <v>651</v>
      </c>
      <c r="H1449" s="15" t="s">
        <v>739</v>
      </c>
      <c r="I1449" s="15">
        <v>1470</v>
      </c>
    </row>
    <row r="1450" spans="1:9" ht="90" x14ac:dyDescent="0.2">
      <c r="A1450" s="14" t="s">
        <v>11</v>
      </c>
      <c r="B1450" s="14" t="s">
        <v>2392</v>
      </c>
      <c r="C1450" s="15" t="s">
        <v>2393</v>
      </c>
      <c r="D1450" s="14" t="s">
        <v>766</v>
      </c>
      <c r="E1450" s="15" t="s">
        <v>767</v>
      </c>
      <c r="F1450" s="17" t="str">
        <f>HYPERLINK("http://www.efsa.europa.eu/en/efsajournal/doc/2082.pdf","2011;9(4):2082")</f>
        <v>2011;9(4):2082</v>
      </c>
      <c r="G1450" s="15" t="s">
        <v>651</v>
      </c>
      <c r="H1450" s="15" t="s">
        <v>739</v>
      </c>
      <c r="I1450" s="15">
        <v>1471</v>
      </c>
    </row>
    <row r="1451" spans="1:9" ht="60" x14ac:dyDescent="0.2">
      <c r="A1451" s="14" t="s">
        <v>11</v>
      </c>
      <c r="B1451" s="14" t="s">
        <v>1624</v>
      </c>
      <c r="C1451" s="15" t="s">
        <v>2394</v>
      </c>
      <c r="D1451" s="14" t="s">
        <v>737</v>
      </c>
      <c r="E1451" s="15" t="s">
        <v>162</v>
      </c>
      <c r="F1451" s="17" t="str">
        <f>HYPERLINK("http://www.efsa.europa.eu/en/efsajournal/doc/2031.pdf","2011;9(4):2031")</f>
        <v>2011;9(4):2031</v>
      </c>
      <c r="G1451" s="15" t="s">
        <v>651</v>
      </c>
      <c r="H1451" s="15" t="s">
        <v>739</v>
      </c>
      <c r="I1451" s="15">
        <v>1663</v>
      </c>
    </row>
    <row r="1452" spans="1:9" ht="60" x14ac:dyDescent="0.2">
      <c r="A1452" s="14" t="s">
        <v>11</v>
      </c>
      <c r="B1452" s="14" t="s">
        <v>1793</v>
      </c>
      <c r="C1452" s="15" t="s">
        <v>2395</v>
      </c>
      <c r="D1452" s="14" t="s">
        <v>737</v>
      </c>
      <c r="E1452" s="15" t="s">
        <v>1795</v>
      </c>
      <c r="F1452" s="17" t="str">
        <f>HYPERLINK("http://www.efsa.europa.eu/en/scdocs/doc/1748.pdf","2010;8(10):1748")</f>
        <v>2010;8(10):1748</v>
      </c>
      <c r="G1452" s="15" t="s">
        <v>651</v>
      </c>
      <c r="H1452" s="15" t="s">
        <v>739</v>
      </c>
      <c r="I1452" s="15">
        <v>708</v>
      </c>
    </row>
    <row r="1453" spans="1:9" ht="60" x14ac:dyDescent="0.2">
      <c r="A1453" s="14" t="s">
        <v>11</v>
      </c>
      <c r="B1453" s="14" t="s">
        <v>2396</v>
      </c>
      <c r="C1453" s="15" t="s">
        <v>2397</v>
      </c>
      <c r="D1453" s="14" t="s">
        <v>737</v>
      </c>
      <c r="E1453" s="15" t="s">
        <v>439</v>
      </c>
      <c r="F1453" s="17" t="str">
        <f>HYPERLINK("http://www.efsa.europa.eu/en/efsajournal/doc/2272.pdf","2011;9(6):2272")</f>
        <v>2011;9(6):2272</v>
      </c>
      <c r="G1453" s="15" t="s">
        <v>651</v>
      </c>
      <c r="H1453" s="15" t="s">
        <v>739</v>
      </c>
      <c r="I1453" s="15">
        <v>837</v>
      </c>
    </row>
    <row r="1454" spans="1:9" ht="75" x14ac:dyDescent="0.2">
      <c r="A1454" s="14" t="s">
        <v>11</v>
      </c>
      <c r="B1454" s="14" t="s">
        <v>2398</v>
      </c>
      <c r="C1454" s="15" t="s">
        <v>2399</v>
      </c>
      <c r="D1454" s="14" t="s">
        <v>737</v>
      </c>
      <c r="E1454" s="15" t="s">
        <v>1168</v>
      </c>
      <c r="F1454" s="17" t="str">
        <f>HYPERLINK("http://www.efsa.europa.eu/en/scdocs/doc/1798.pdf","2010;8(10):1798")</f>
        <v>2010;8(10):1798</v>
      </c>
      <c r="G1454" s="15" t="s">
        <v>651</v>
      </c>
      <c r="H1454" s="15" t="s">
        <v>739</v>
      </c>
      <c r="I1454" s="15">
        <v>834</v>
      </c>
    </row>
    <row r="1455" spans="1:9" ht="60" x14ac:dyDescent="0.2">
      <c r="A1455" s="14" t="s">
        <v>11</v>
      </c>
      <c r="B1455" s="14" t="s">
        <v>1624</v>
      </c>
      <c r="C1455" s="15" t="s">
        <v>2400</v>
      </c>
      <c r="D1455" s="14" t="s">
        <v>737</v>
      </c>
      <c r="E1455" s="15" t="s">
        <v>162</v>
      </c>
      <c r="F1455" s="17" t="str">
        <f>HYPERLINK("http://www.efsa.europa.eu/en/efsajournal/doc/2031.pdf","2011;9(4):2031")</f>
        <v>2011;9(4):2031</v>
      </c>
      <c r="G1455" s="15" t="s">
        <v>651</v>
      </c>
      <c r="H1455" s="15" t="s">
        <v>739</v>
      </c>
      <c r="I1455" s="15">
        <v>1664</v>
      </c>
    </row>
    <row r="1456" spans="1:9" ht="90" x14ac:dyDescent="0.2">
      <c r="A1456" s="14" t="s">
        <v>11</v>
      </c>
      <c r="B1456" s="14" t="s">
        <v>2401</v>
      </c>
      <c r="C1456" s="15" t="s">
        <v>2402</v>
      </c>
      <c r="D1456" s="14" t="s">
        <v>737</v>
      </c>
      <c r="E1456" s="15" t="s">
        <v>999</v>
      </c>
      <c r="F1456" s="17" t="str">
        <f>HYPERLINK("http://www.efsa.europa.eu/en/efsajournal/doc/2224.pdf","2011;9(6):2224")</f>
        <v>2011;9(6):2224</v>
      </c>
      <c r="G1456" s="15" t="s">
        <v>651</v>
      </c>
      <c r="H1456" s="15" t="s">
        <v>739</v>
      </c>
      <c r="I1456" s="15">
        <v>642</v>
      </c>
    </row>
    <row r="1457" spans="1:9" ht="90" x14ac:dyDescent="0.2">
      <c r="A1457" s="14" t="s">
        <v>11</v>
      </c>
      <c r="B1457" s="14" t="s">
        <v>2403</v>
      </c>
      <c r="C1457" s="15" t="s">
        <v>2404</v>
      </c>
      <c r="D1457" s="14" t="s">
        <v>766</v>
      </c>
      <c r="E1457" s="15" t="s">
        <v>767</v>
      </c>
      <c r="F1457" s="17" t="str">
        <f>HYPERLINK("http://www.efsa.europa.eu/en/efsajournal/doc/1470.pdf","2010;8(2):1470")</f>
        <v>2010;8(2):1470</v>
      </c>
      <c r="G1457" s="15" t="s">
        <v>651</v>
      </c>
      <c r="H1457" s="15" t="s">
        <v>739</v>
      </c>
      <c r="I1457" s="15">
        <v>2981</v>
      </c>
    </row>
    <row r="1458" spans="1:9" ht="90" x14ac:dyDescent="0.2">
      <c r="A1458" s="14" t="s">
        <v>11</v>
      </c>
      <c r="B1458" s="14" t="s">
        <v>2405</v>
      </c>
      <c r="C1458" s="15" t="s">
        <v>2404</v>
      </c>
      <c r="D1458" s="14" t="s">
        <v>766</v>
      </c>
      <c r="E1458" s="15" t="s">
        <v>767</v>
      </c>
      <c r="F1458" s="17" t="str">
        <f>HYPERLINK("http://www.efsa.europa.eu/en/efsajournal/doc/1470.pdf","2010;8(2):1470")</f>
        <v>2010;8(2):1470</v>
      </c>
      <c r="G1458" s="15" t="s">
        <v>651</v>
      </c>
      <c r="H1458" s="15" t="s">
        <v>739</v>
      </c>
      <c r="I1458" s="15">
        <v>2984</v>
      </c>
    </row>
    <row r="1459" spans="1:9" ht="90" x14ac:dyDescent="0.2">
      <c r="A1459" s="14" t="s">
        <v>11</v>
      </c>
      <c r="B1459" s="14" t="s">
        <v>2406</v>
      </c>
      <c r="C1459" s="15" t="s">
        <v>2404</v>
      </c>
      <c r="D1459" s="14" t="s">
        <v>766</v>
      </c>
      <c r="E1459" s="15" t="s">
        <v>767</v>
      </c>
      <c r="F1459" s="17" t="str">
        <f>HYPERLINK("http://www.efsa.europa.eu/en/efsajournal/doc/1470.pdf","2010;8(2):1470")</f>
        <v>2010;8(2):1470</v>
      </c>
      <c r="G1459" s="15" t="s">
        <v>651</v>
      </c>
      <c r="H1459" s="15" t="s">
        <v>739</v>
      </c>
      <c r="I1459" s="15">
        <v>2997</v>
      </c>
    </row>
    <row r="1460" spans="1:9" ht="90" x14ac:dyDescent="0.2">
      <c r="A1460" s="14" t="s">
        <v>11</v>
      </c>
      <c r="B1460" s="14" t="s">
        <v>2407</v>
      </c>
      <c r="C1460" s="15" t="s">
        <v>2408</v>
      </c>
      <c r="D1460" s="14" t="s">
        <v>980</v>
      </c>
      <c r="E1460" s="15" t="s">
        <v>1856</v>
      </c>
      <c r="F1460" s="17" t="str">
        <f>HYPERLINK("http://www.efsa.europa.eu/en/efsajournal/doc/2215.pdf","2011;9(6):2215")</f>
        <v>2011;9(6):2215</v>
      </c>
      <c r="G1460" s="15" t="s">
        <v>651</v>
      </c>
      <c r="H1460" s="15" t="s">
        <v>739</v>
      </c>
      <c r="I1460" s="15">
        <v>2153</v>
      </c>
    </row>
    <row r="1461" spans="1:9" ht="90" x14ac:dyDescent="0.2">
      <c r="A1461" s="14" t="s">
        <v>11</v>
      </c>
      <c r="B1461" s="14" t="s">
        <v>2409</v>
      </c>
      <c r="C1461" s="15" t="s">
        <v>2410</v>
      </c>
      <c r="D1461" s="14" t="s">
        <v>980</v>
      </c>
      <c r="E1461" s="15" t="s">
        <v>1856</v>
      </c>
      <c r="F1461" s="17" t="str">
        <f>HYPERLINK("http://www.efsa.europa.eu/en/efsajournal/doc/2215.pdf","2011;9(6):2215")</f>
        <v>2011;9(6):2215</v>
      </c>
      <c r="G1461" s="15" t="s">
        <v>651</v>
      </c>
      <c r="H1461" s="15" t="s">
        <v>739</v>
      </c>
      <c r="I1461" s="15">
        <v>2770</v>
      </c>
    </row>
    <row r="1462" spans="1:9" ht="60" x14ac:dyDescent="0.2">
      <c r="A1462" s="14" t="s">
        <v>11</v>
      </c>
      <c r="B1462" s="14" t="s">
        <v>1144</v>
      </c>
      <c r="C1462" s="15" t="s">
        <v>2411</v>
      </c>
      <c r="D1462" s="14" t="s">
        <v>737</v>
      </c>
      <c r="E1462" s="15" t="s">
        <v>1193</v>
      </c>
      <c r="F1462" s="17" t="str">
        <f>HYPERLINK("http://www.efsa.europa.eu/en/efsajournal/doc/2060.pdf","2011;9(4):2060")</f>
        <v>2011;9(4):2060</v>
      </c>
      <c r="G1462" s="15" t="s">
        <v>651</v>
      </c>
      <c r="H1462" s="15" t="s">
        <v>739</v>
      </c>
      <c r="I1462" s="15">
        <v>763</v>
      </c>
    </row>
    <row r="1463" spans="1:9" ht="60" x14ac:dyDescent="0.2">
      <c r="A1463" s="14" t="s">
        <v>11</v>
      </c>
      <c r="B1463" s="14" t="s">
        <v>2320</v>
      </c>
      <c r="C1463" s="15" t="s">
        <v>2412</v>
      </c>
      <c r="D1463" s="14" t="s">
        <v>737</v>
      </c>
      <c r="E1463" s="15" t="s">
        <v>1776</v>
      </c>
      <c r="F1463" s="17" t="str">
        <f>HYPERLINK("http://www.efsa.europa.eu/en/scdocs/doc/1273.pdf","2009;7(9):1273")</f>
        <v>2009;7(9):1273</v>
      </c>
      <c r="G1463" s="15" t="s">
        <v>651</v>
      </c>
      <c r="H1463" s="15" t="s">
        <v>739</v>
      </c>
      <c r="I1463" s="15">
        <v>1575</v>
      </c>
    </row>
    <row r="1464" spans="1:9" ht="90" x14ac:dyDescent="0.2">
      <c r="A1464" s="14" t="s">
        <v>11</v>
      </c>
      <c r="B1464" s="14" t="s">
        <v>1195</v>
      </c>
      <c r="C1464" s="15" t="s">
        <v>2413</v>
      </c>
      <c r="D1464" s="14" t="s">
        <v>766</v>
      </c>
      <c r="E1464" s="15" t="s">
        <v>767</v>
      </c>
      <c r="F1464" s="17" t="str">
        <f>HYPERLINK("http://www.efsa.europa.eu/en/scdocs/doc/1810.pdf","2010;8(10):1810")</f>
        <v>2010;8(10):1810</v>
      </c>
      <c r="G1464" s="15" t="s">
        <v>651</v>
      </c>
      <c r="H1464" s="15" t="s">
        <v>739</v>
      </c>
      <c r="I1464" s="15">
        <v>1644</v>
      </c>
    </row>
    <row r="1465" spans="1:9" ht="90" x14ac:dyDescent="0.2">
      <c r="A1465" s="14" t="s">
        <v>11</v>
      </c>
      <c r="B1465" s="14" t="s">
        <v>2238</v>
      </c>
      <c r="C1465" s="15" t="s">
        <v>2414</v>
      </c>
      <c r="D1465" s="14" t="s">
        <v>766</v>
      </c>
      <c r="E1465" s="15" t="s">
        <v>767</v>
      </c>
      <c r="F1465" s="17" t="str">
        <f>HYPERLINK("http://www.efsa.europa.eu/en/efsajournal/doc/2243.pdf","2011;9(6):2243")</f>
        <v>2011;9(6):2243</v>
      </c>
      <c r="G1465" s="15" t="s">
        <v>651</v>
      </c>
      <c r="H1465" s="15" t="s">
        <v>739</v>
      </c>
      <c r="I1465" s="15">
        <v>2845</v>
      </c>
    </row>
    <row r="1466" spans="1:9" ht="60" x14ac:dyDescent="0.2">
      <c r="A1466" s="14" t="s">
        <v>11</v>
      </c>
      <c r="B1466" s="14" t="s">
        <v>2415</v>
      </c>
      <c r="C1466" s="15" t="s">
        <v>2416</v>
      </c>
      <c r="D1466" s="14" t="s">
        <v>737</v>
      </c>
      <c r="E1466" s="15" t="s">
        <v>801</v>
      </c>
      <c r="F1466" s="17" t="str">
        <f>HYPERLINK("http://www.efsa.europa.eu/en/efsajournal/doc/1489.pdf","2010;8(2):1489")</f>
        <v>2010;8(2):1489</v>
      </c>
      <c r="G1466" s="15" t="s">
        <v>651</v>
      </c>
      <c r="H1466" s="15" t="s">
        <v>739</v>
      </c>
      <c r="I1466" s="15">
        <v>2653</v>
      </c>
    </row>
    <row r="1467" spans="1:9" ht="90" x14ac:dyDescent="0.2">
      <c r="A1467" s="14" t="s">
        <v>11</v>
      </c>
      <c r="B1467" s="14" t="s">
        <v>2417</v>
      </c>
      <c r="C1467" s="15" t="s">
        <v>2418</v>
      </c>
      <c r="D1467" s="14" t="s">
        <v>766</v>
      </c>
      <c r="E1467" s="15" t="s">
        <v>767</v>
      </c>
      <c r="F1467" s="17" t="str">
        <f>HYPERLINK("http://www.efsa.europa.eu/en/efsajournal/doc/2243.pdf","2011;9(6):2243")</f>
        <v>2011;9(6):2243</v>
      </c>
      <c r="G1467" s="15" t="s">
        <v>651</v>
      </c>
      <c r="H1467" s="15" t="s">
        <v>739</v>
      </c>
      <c r="I1467" s="15">
        <v>1481</v>
      </c>
    </row>
    <row r="1468" spans="1:9" ht="75" x14ac:dyDescent="0.2">
      <c r="A1468" s="14" t="s">
        <v>11</v>
      </c>
      <c r="B1468" s="14" t="s">
        <v>1741</v>
      </c>
      <c r="C1468" s="15" t="s">
        <v>2419</v>
      </c>
      <c r="D1468" s="14" t="s">
        <v>737</v>
      </c>
      <c r="E1468" s="15" t="s">
        <v>1293</v>
      </c>
      <c r="F1468" s="17" t="str">
        <f>HYPERLINK("http://www.efsa.europa.eu/en/efsajournal/doc/2031.pdf","2011;9(4):2031")</f>
        <v>2011;9(4):2031</v>
      </c>
      <c r="G1468" s="15" t="s">
        <v>651</v>
      </c>
      <c r="H1468" s="15" t="s">
        <v>739</v>
      </c>
      <c r="I1468" s="15">
        <v>2143</v>
      </c>
    </row>
    <row r="1469" spans="1:9" ht="90" x14ac:dyDescent="0.2">
      <c r="A1469" s="14" t="s">
        <v>11</v>
      </c>
      <c r="B1469" s="14" t="s">
        <v>2420</v>
      </c>
      <c r="C1469" s="15" t="s">
        <v>2421</v>
      </c>
      <c r="D1469" s="14" t="s">
        <v>766</v>
      </c>
      <c r="E1469" s="15" t="s">
        <v>767</v>
      </c>
      <c r="F1469" s="17" t="str">
        <f>HYPERLINK("http://www.efsa.europa.eu/en/efsajournal/doc/2082.pdf","2011;9(4):2082")</f>
        <v>2011;9(4):2082</v>
      </c>
      <c r="G1469" s="15" t="s">
        <v>651</v>
      </c>
      <c r="H1469" s="15" t="s">
        <v>739</v>
      </c>
      <c r="I1469" s="15">
        <v>1796</v>
      </c>
    </row>
    <row r="1470" spans="1:9" ht="75" x14ac:dyDescent="0.2">
      <c r="A1470" s="14" t="s">
        <v>11</v>
      </c>
      <c r="B1470" s="14" t="s">
        <v>322</v>
      </c>
      <c r="C1470" s="15" t="s">
        <v>2422</v>
      </c>
      <c r="D1470" s="14" t="s">
        <v>737</v>
      </c>
      <c r="E1470" s="15" t="s">
        <v>2423</v>
      </c>
      <c r="F1470" s="17" t="str">
        <f>HYPERLINK("http://www.efsa.europa.eu/en/scdocs/doc/1467.pdf","2010;8(2):1467")</f>
        <v>2010;8(2):1467</v>
      </c>
      <c r="G1470" s="15" t="s">
        <v>651</v>
      </c>
      <c r="H1470" s="15" t="s">
        <v>739</v>
      </c>
      <c r="I1470" s="15">
        <v>1953</v>
      </c>
    </row>
    <row r="1471" spans="1:9" ht="90" x14ac:dyDescent="0.2">
      <c r="A1471" s="14" t="s">
        <v>11</v>
      </c>
      <c r="B1471" s="14" t="s">
        <v>2424</v>
      </c>
      <c r="C1471" s="15" t="s">
        <v>2425</v>
      </c>
      <c r="D1471" s="14" t="s">
        <v>971</v>
      </c>
      <c r="E1471" s="15" t="s">
        <v>2426</v>
      </c>
      <c r="F1471" s="17" t="str">
        <f>HYPERLINK("http://www.efsa.europa.eu/en/efsajournal/doc/2228.pdf","2011;9(6):2228")</f>
        <v>2011;9(6):2228</v>
      </c>
      <c r="G1471" s="15" t="s">
        <v>651</v>
      </c>
      <c r="H1471" s="15" t="s">
        <v>739</v>
      </c>
      <c r="I1471" s="15">
        <v>2743</v>
      </c>
    </row>
    <row r="1472" spans="1:9" ht="90" x14ac:dyDescent="0.2">
      <c r="A1472" s="14" t="s">
        <v>11</v>
      </c>
      <c r="B1472" s="14" t="s">
        <v>2427</v>
      </c>
      <c r="C1472" s="15" t="s">
        <v>2425</v>
      </c>
      <c r="D1472" s="14" t="s">
        <v>971</v>
      </c>
      <c r="E1472" s="15" t="s">
        <v>2426</v>
      </c>
      <c r="F1472" s="17" t="str">
        <f>HYPERLINK("http://www.efsa.europa.eu/en/efsajournal/doc/2228.pdf","2011;9(6):2228")</f>
        <v>2011;9(6):2228</v>
      </c>
      <c r="G1472" s="15" t="s">
        <v>651</v>
      </c>
      <c r="H1472" s="15" t="s">
        <v>739</v>
      </c>
      <c r="I1472" s="15">
        <v>3687</v>
      </c>
    </row>
    <row r="1473" spans="1:9" ht="60" x14ac:dyDescent="0.2">
      <c r="A1473" s="14" t="s">
        <v>11</v>
      </c>
      <c r="B1473" s="14" t="s">
        <v>1383</v>
      </c>
      <c r="C1473" s="15" t="s">
        <v>2428</v>
      </c>
      <c r="D1473" s="14" t="s">
        <v>737</v>
      </c>
      <c r="E1473" s="15" t="s">
        <v>815</v>
      </c>
      <c r="F1473" s="17" t="str">
        <f>HYPERLINK("http://www.efsa.europa.eu/en/scdocs/doc/1794.pdf","2010;8(10):1794")</f>
        <v>2010;8(10):1794</v>
      </c>
      <c r="G1473" s="15" t="s">
        <v>651</v>
      </c>
      <c r="H1473" s="15" t="s">
        <v>739</v>
      </c>
      <c r="I1473" s="15">
        <v>726</v>
      </c>
    </row>
    <row r="1474" spans="1:9" ht="60" x14ac:dyDescent="0.2">
      <c r="A1474" s="14" t="s">
        <v>11</v>
      </c>
      <c r="B1474" s="14" t="s">
        <v>2429</v>
      </c>
      <c r="C1474" s="15" t="s">
        <v>2430</v>
      </c>
      <c r="D1474" s="14" t="s">
        <v>737</v>
      </c>
      <c r="E1474" s="15" t="s">
        <v>816</v>
      </c>
      <c r="F1474" s="17" t="str">
        <f>HYPERLINK("http://www.efsa.europa.eu/en/efsajournal/doc/2198.pdf","2011;9(6):2198")</f>
        <v>2011;9(6):2198</v>
      </c>
      <c r="G1474" s="15" t="s">
        <v>651</v>
      </c>
      <c r="H1474" s="15" t="s">
        <v>739</v>
      </c>
      <c r="I1474" s="15">
        <v>4223</v>
      </c>
    </row>
    <row r="1475" spans="1:9" ht="60" x14ac:dyDescent="0.2">
      <c r="A1475" s="14" t="s">
        <v>11</v>
      </c>
      <c r="B1475" s="14" t="s">
        <v>2431</v>
      </c>
      <c r="C1475" s="15" t="s">
        <v>2432</v>
      </c>
      <c r="D1475" s="14" t="s">
        <v>737</v>
      </c>
      <c r="E1475" s="15" t="s">
        <v>108</v>
      </c>
      <c r="F1475" s="17" t="str">
        <f>HYPERLINK("http://www.efsa.europa.eu/en/scdocs/doc/1796.pdf","2010;8(10):1796")</f>
        <v>2010;8(10):1796</v>
      </c>
      <c r="G1475" s="15" t="s">
        <v>651</v>
      </c>
      <c r="H1475" s="15" t="s">
        <v>739</v>
      </c>
      <c r="I1475" s="15">
        <v>566</v>
      </c>
    </row>
    <row r="1476" spans="1:9" ht="60" x14ac:dyDescent="0.2">
      <c r="A1476" s="14" t="s">
        <v>11</v>
      </c>
      <c r="B1476" s="14" t="s">
        <v>2433</v>
      </c>
      <c r="C1476" s="15" t="s">
        <v>2434</v>
      </c>
      <c r="D1476" s="14" t="s">
        <v>737</v>
      </c>
      <c r="E1476" s="15" t="s">
        <v>1168</v>
      </c>
      <c r="F1476" s="17" t="str">
        <f>HYPERLINK("http://www.efsa.europa.eu/en/scdocs/doc/1798.pdf","2010;8(10):1798")</f>
        <v>2010;8(10):1798</v>
      </c>
      <c r="G1476" s="15" t="s">
        <v>651</v>
      </c>
      <c r="H1476" s="15" t="s">
        <v>739</v>
      </c>
      <c r="I1476" s="15">
        <v>3901</v>
      </c>
    </row>
    <row r="1477" spans="1:9" ht="105" x14ac:dyDescent="0.2">
      <c r="A1477" s="14" t="s">
        <v>11</v>
      </c>
      <c r="B1477" s="14" t="s">
        <v>2435</v>
      </c>
      <c r="C1477" s="15" t="s">
        <v>2436</v>
      </c>
      <c r="D1477" s="14" t="s">
        <v>737</v>
      </c>
      <c r="E1477" s="15" t="s">
        <v>2437</v>
      </c>
      <c r="F1477" s="17" t="str">
        <f>HYPERLINK("http://www.efsa.europa.eu/en/efsajournal/doc/2232.pdf","2011;9(6):2232")</f>
        <v>2011;9(6):2232</v>
      </c>
      <c r="G1477" s="15" t="s">
        <v>651</v>
      </c>
      <c r="H1477" s="15" t="s">
        <v>739</v>
      </c>
      <c r="I1477" s="15">
        <v>945</v>
      </c>
    </row>
    <row r="1478" spans="1:9" ht="105" x14ac:dyDescent="0.2">
      <c r="A1478" s="14" t="s">
        <v>11</v>
      </c>
      <c r="B1478" s="14" t="s">
        <v>2438</v>
      </c>
      <c r="C1478" s="15" t="s">
        <v>2439</v>
      </c>
      <c r="D1478" s="14" t="s">
        <v>737</v>
      </c>
      <c r="E1478" s="15" t="s">
        <v>2440</v>
      </c>
      <c r="F1478" s="17" t="str">
        <f>HYPERLINK("http://www.efsa.europa.eu/en/efsajournal/doc/2248.pdf","2011;9(6):2248")</f>
        <v>2011;9(6):2248</v>
      </c>
      <c r="G1478" s="15" t="s">
        <v>651</v>
      </c>
      <c r="H1478" s="15" t="s">
        <v>739</v>
      </c>
      <c r="I1478" s="15">
        <v>946</v>
      </c>
    </row>
    <row r="1479" spans="1:9" ht="90" x14ac:dyDescent="0.2">
      <c r="A1479" s="14" t="s">
        <v>11</v>
      </c>
      <c r="B1479" s="14" t="s">
        <v>2441</v>
      </c>
      <c r="C1479" s="15" t="s">
        <v>2442</v>
      </c>
      <c r="D1479" s="14" t="s">
        <v>766</v>
      </c>
      <c r="E1479" s="15" t="s">
        <v>767</v>
      </c>
      <c r="F1479" s="17" t="str">
        <f>HYPERLINK("http://www.efsa.europa.eu/en/efsajournal/doc/1247.pdf","2009;7(9):1247")</f>
        <v>2009;7(9):1247</v>
      </c>
      <c r="G1479" s="15" t="s">
        <v>651</v>
      </c>
      <c r="H1479" s="15" t="s">
        <v>739</v>
      </c>
      <c r="I1479" s="15">
        <v>947</v>
      </c>
    </row>
    <row r="1480" spans="1:9" ht="90" x14ac:dyDescent="0.2">
      <c r="A1480" s="14" t="s">
        <v>11</v>
      </c>
      <c r="B1480" s="14" t="s">
        <v>1525</v>
      </c>
      <c r="C1480" s="15" t="s">
        <v>2443</v>
      </c>
      <c r="D1480" s="14" t="s">
        <v>766</v>
      </c>
      <c r="E1480" s="15" t="s">
        <v>767</v>
      </c>
      <c r="F1480" s="17" t="str">
        <f>HYPERLINK("http://www.efsa.europa.eu/en/efsajournal/doc/1470.pdf","2010;8(2):1470")</f>
        <v>2010;8(2):1470</v>
      </c>
      <c r="G1480" s="15" t="s">
        <v>651</v>
      </c>
      <c r="H1480" s="15" t="s">
        <v>739</v>
      </c>
      <c r="I1480" s="15">
        <v>2992</v>
      </c>
    </row>
    <row r="1481" spans="1:9" ht="90" x14ac:dyDescent="0.2">
      <c r="A1481" s="14" t="s">
        <v>11</v>
      </c>
      <c r="B1481" s="14" t="s">
        <v>1527</v>
      </c>
      <c r="C1481" s="15" t="s">
        <v>2443</v>
      </c>
      <c r="D1481" s="14" t="s">
        <v>766</v>
      </c>
      <c r="E1481" s="15" t="s">
        <v>767</v>
      </c>
      <c r="F1481" s="17" t="str">
        <f>HYPERLINK("http://www.efsa.europa.eu/en/efsajournal/doc/1470.pdf","2010;8(2):1470")</f>
        <v>2010;8(2):1470</v>
      </c>
      <c r="G1481" s="15" t="s">
        <v>651</v>
      </c>
      <c r="H1481" s="15" t="s">
        <v>739</v>
      </c>
      <c r="I1481" s="15">
        <v>2994</v>
      </c>
    </row>
    <row r="1482" spans="1:9" ht="90" x14ac:dyDescent="0.2">
      <c r="A1482" s="14" t="s">
        <v>11</v>
      </c>
      <c r="B1482" s="14" t="s">
        <v>2347</v>
      </c>
      <c r="C1482" s="15" t="s">
        <v>2443</v>
      </c>
      <c r="D1482" s="14" t="s">
        <v>766</v>
      </c>
      <c r="E1482" s="15" t="s">
        <v>767</v>
      </c>
      <c r="F1482" s="17" t="str">
        <f>HYPERLINK("http://www.efsa.europa.eu/en/efsajournal/doc/1470.pdf","2010;8(2):1470")</f>
        <v>2010;8(2):1470</v>
      </c>
      <c r="G1482" s="15" t="s">
        <v>651</v>
      </c>
      <c r="H1482" s="15" t="s">
        <v>739</v>
      </c>
      <c r="I1482" s="15">
        <v>3001</v>
      </c>
    </row>
    <row r="1483" spans="1:9" ht="90" x14ac:dyDescent="0.2">
      <c r="A1483" s="14" t="s">
        <v>11</v>
      </c>
      <c r="B1483" s="14" t="s">
        <v>2444</v>
      </c>
      <c r="C1483" s="15" t="s">
        <v>2443</v>
      </c>
      <c r="D1483" s="14" t="s">
        <v>766</v>
      </c>
      <c r="E1483" s="15" t="s">
        <v>767</v>
      </c>
      <c r="F1483" s="17" t="str">
        <f>HYPERLINK("http://www.efsa.europa.eu/en/efsajournal/doc/1247.pdf","2009;7(9):1247")</f>
        <v>2009;7(9):1247</v>
      </c>
      <c r="G1483" s="15" t="s">
        <v>651</v>
      </c>
      <c r="H1483" s="15" t="s">
        <v>739</v>
      </c>
      <c r="I1483" s="15">
        <v>2991</v>
      </c>
    </row>
    <row r="1484" spans="1:9" ht="90" x14ac:dyDescent="0.2">
      <c r="A1484" s="14" t="s">
        <v>11</v>
      </c>
      <c r="B1484" s="14" t="s">
        <v>1547</v>
      </c>
      <c r="C1484" s="15" t="s">
        <v>2445</v>
      </c>
      <c r="D1484" s="14" t="s">
        <v>737</v>
      </c>
      <c r="E1484" s="15" t="s">
        <v>1293</v>
      </c>
      <c r="F1484" s="17" t="str">
        <f>HYPERLINK("http://www.efsa.europa.eu/en/efsajournal/doc/2021.pdf","2011;9(4):2021")</f>
        <v>2011;9(4):2021</v>
      </c>
      <c r="G1484" s="15" t="s">
        <v>651</v>
      </c>
      <c r="H1484" s="15" t="s">
        <v>739</v>
      </c>
      <c r="I1484" s="15">
        <v>1461</v>
      </c>
    </row>
    <row r="1485" spans="1:9" ht="75" x14ac:dyDescent="0.2">
      <c r="A1485" s="14" t="s">
        <v>11</v>
      </c>
      <c r="B1485" s="14" t="s">
        <v>2446</v>
      </c>
      <c r="C1485" s="15" t="s">
        <v>2447</v>
      </c>
      <c r="D1485" s="14" t="s">
        <v>737</v>
      </c>
      <c r="E1485" s="15" t="s">
        <v>2448</v>
      </c>
      <c r="F1485" s="17" t="str">
        <f>HYPERLINK("http://www.efsa.europa.eu/en/efsajournal/doc/2029.pdf","2011;9(4):2029")</f>
        <v>2011;9(4):2029</v>
      </c>
      <c r="G1485" s="15" t="s">
        <v>651</v>
      </c>
      <c r="H1485" s="15" t="s">
        <v>739</v>
      </c>
      <c r="I1485" s="15">
        <v>1061</v>
      </c>
    </row>
    <row r="1486" spans="1:9" ht="90" x14ac:dyDescent="0.2">
      <c r="A1486" s="14" t="s">
        <v>11</v>
      </c>
      <c r="B1486" s="14" t="s">
        <v>2449</v>
      </c>
      <c r="C1486" s="15" t="s">
        <v>2447</v>
      </c>
      <c r="D1486" s="14" t="s">
        <v>766</v>
      </c>
      <c r="E1486" s="15" t="s">
        <v>767</v>
      </c>
      <c r="F1486" s="17" t="str">
        <f>HYPERLINK("http://www.efsa.europa.eu/en/efsajournal/doc/1247.pdf","2009;7(9):1247")</f>
        <v>2009;7(9):1247</v>
      </c>
      <c r="G1486" s="15" t="s">
        <v>651</v>
      </c>
      <c r="H1486" s="15" t="s">
        <v>739</v>
      </c>
      <c r="I1486" s="15">
        <v>1060</v>
      </c>
    </row>
    <row r="1487" spans="1:9" ht="90" x14ac:dyDescent="0.2">
      <c r="A1487" s="14" t="s">
        <v>11</v>
      </c>
      <c r="B1487" s="14" t="s">
        <v>2450</v>
      </c>
      <c r="C1487" s="15" t="s">
        <v>2451</v>
      </c>
      <c r="D1487" s="14" t="s">
        <v>745</v>
      </c>
      <c r="E1487" s="15" t="s">
        <v>2452</v>
      </c>
      <c r="F1487" s="17" t="str">
        <f>HYPERLINK("http://www.efsa.europa.eu/en/efsajournal/doc/2026.pdf","2011;9(4):2026")</f>
        <v>2011;9(4):2026</v>
      </c>
      <c r="G1487" s="15" t="s">
        <v>651</v>
      </c>
      <c r="H1487" s="15" t="s">
        <v>739</v>
      </c>
      <c r="I1487" s="15">
        <v>990</v>
      </c>
    </row>
    <row r="1488" spans="1:9" ht="90" x14ac:dyDescent="0.2">
      <c r="A1488" s="14" t="s">
        <v>11</v>
      </c>
      <c r="B1488" s="14" t="s">
        <v>910</v>
      </c>
      <c r="C1488" s="15" t="s">
        <v>2451</v>
      </c>
      <c r="D1488" s="14" t="s">
        <v>745</v>
      </c>
      <c r="E1488" s="15" t="s">
        <v>2452</v>
      </c>
      <c r="F1488" s="17" t="str">
        <f>HYPERLINK("http://www.efsa.europa.eu/en/efsajournal/doc/2028.pdf","2011;9(4):2028")</f>
        <v>2011;9(4):2028</v>
      </c>
      <c r="G1488" s="15" t="s">
        <v>651</v>
      </c>
      <c r="H1488" s="15" t="s">
        <v>739</v>
      </c>
      <c r="I1488" s="15">
        <v>993</v>
      </c>
    </row>
    <row r="1489" spans="1:9" ht="120" x14ac:dyDescent="0.2">
      <c r="A1489" s="14" t="s">
        <v>11</v>
      </c>
      <c r="B1489" s="14" t="s">
        <v>2453</v>
      </c>
      <c r="C1489" s="15" t="s">
        <v>2454</v>
      </c>
      <c r="D1489" s="14" t="s">
        <v>737</v>
      </c>
      <c r="E1489" s="15" t="s">
        <v>1347</v>
      </c>
      <c r="F1489" s="17" t="str">
        <f>HYPERLINK("http://www.efsa.europa.eu/en/efsajournal/doc/2247.pdf","2011;9(6):2247")</f>
        <v>2011;9(6):2247</v>
      </c>
      <c r="G1489" s="15" t="s">
        <v>651</v>
      </c>
      <c r="H1489" s="15" t="s">
        <v>739</v>
      </c>
      <c r="I1489" s="15">
        <v>3127</v>
      </c>
    </row>
    <row r="1490" spans="1:9" ht="90" x14ac:dyDescent="0.2">
      <c r="A1490" s="14" t="s">
        <v>11</v>
      </c>
      <c r="B1490" s="14" t="s">
        <v>1507</v>
      </c>
      <c r="C1490" s="15" t="s">
        <v>2455</v>
      </c>
      <c r="D1490" s="14" t="s">
        <v>766</v>
      </c>
      <c r="E1490" s="15" t="s">
        <v>767</v>
      </c>
      <c r="F1490" s="17" t="str">
        <f>HYPERLINK("http://www.efsa.europa.eu/en/efsajournal/doc/1470.pdf","2010;8(2):1470")</f>
        <v>2010;8(2):1470</v>
      </c>
      <c r="G1490" s="15" t="s">
        <v>651</v>
      </c>
      <c r="H1490" s="15" t="s">
        <v>739</v>
      </c>
      <c r="I1490" s="15">
        <v>2988</v>
      </c>
    </row>
    <row r="1491" spans="1:9" ht="90" x14ac:dyDescent="0.2">
      <c r="A1491" s="14" t="s">
        <v>11</v>
      </c>
      <c r="B1491" s="14" t="s">
        <v>2456</v>
      </c>
      <c r="C1491" s="15" t="s">
        <v>2455</v>
      </c>
      <c r="D1491" s="14" t="s">
        <v>766</v>
      </c>
      <c r="E1491" s="15" t="s">
        <v>767</v>
      </c>
      <c r="F1491" s="17" t="str">
        <f>HYPERLINK("http://www.efsa.europa.eu/en/efsajournal/doc/1470.pdf","2010;8(2):1470")</f>
        <v>2010;8(2):1470</v>
      </c>
      <c r="G1491" s="15" t="s">
        <v>651</v>
      </c>
      <c r="H1491" s="15" t="s">
        <v>739</v>
      </c>
      <c r="I1491" s="15">
        <v>2982</v>
      </c>
    </row>
    <row r="1492" spans="1:9" ht="90" x14ac:dyDescent="0.2">
      <c r="A1492" s="14" t="s">
        <v>11</v>
      </c>
      <c r="B1492" s="14" t="s">
        <v>1523</v>
      </c>
      <c r="C1492" s="15" t="s">
        <v>2455</v>
      </c>
      <c r="D1492" s="14" t="s">
        <v>766</v>
      </c>
      <c r="E1492" s="15" t="s">
        <v>767</v>
      </c>
      <c r="F1492" s="17" t="str">
        <f>HYPERLINK("http://www.efsa.europa.eu/en/efsajournal/doc/1470.pdf","2010;8(2):1470")</f>
        <v>2010;8(2):1470</v>
      </c>
      <c r="G1492" s="15" t="s">
        <v>651</v>
      </c>
      <c r="H1492" s="15" t="s">
        <v>739</v>
      </c>
      <c r="I1492" s="15">
        <v>2979</v>
      </c>
    </row>
    <row r="1493" spans="1:9" ht="90" x14ac:dyDescent="0.2">
      <c r="A1493" s="14" t="s">
        <v>11</v>
      </c>
      <c r="B1493" s="14" t="s">
        <v>2457</v>
      </c>
      <c r="C1493" s="15" t="s">
        <v>2455</v>
      </c>
      <c r="D1493" s="14" t="s">
        <v>766</v>
      </c>
      <c r="E1493" s="15" t="s">
        <v>767</v>
      </c>
      <c r="F1493" s="17" t="str">
        <f>HYPERLINK("http://www.efsa.europa.eu/en/efsajournal/doc/1470.pdf","2010;8(2):1470")</f>
        <v>2010;8(2):1470</v>
      </c>
      <c r="G1493" s="15" t="s">
        <v>651</v>
      </c>
      <c r="H1493" s="15" t="s">
        <v>739</v>
      </c>
      <c r="I1493" s="15">
        <v>2985</v>
      </c>
    </row>
    <row r="1494" spans="1:9" ht="90" x14ac:dyDescent="0.2">
      <c r="A1494" s="14" t="s">
        <v>11</v>
      </c>
      <c r="B1494" s="14" t="s">
        <v>2458</v>
      </c>
      <c r="C1494" s="15" t="s">
        <v>2459</v>
      </c>
      <c r="D1494" s="14" t="s">
        <v>745</v>
      </c>
      <c r="E1494" s="15" t="s">
        <v>1171</v>
      </c>
      <c r="F1494" s="17" t="str">
        <f>HYPERLINK("http://www.efsa.europa.eu/en/scdocs/doc/1799.pdf","2010;8(10):1799")</f>
        <v>2010;8(10):1799</v>
      </c>
      <c r="G1494" s="15" t="s">
        <v>651</v>
      </c>
      <c r="H1494" s="15" t="s">
        <v>739</v>
      </c>
      <c r="I1494" s="15">
        <v>605</v>
      </c>
    </row>
    <row r="1495" spans="1:9" ht="120" x14ac:dyDescent="0.2">
      <c r="A1495" s="14" t="s">
        <v>11</v>
      </c>
      <c r="B1495" s="14" t="s">
        <v>2460</v>
      </c>
      <c r="C1495" s="15" t="s">
        <v>2461</v>
      </c>
      <c r="D1495" s="14" t="s">
        <v>766</v>
      </c>
      <c r="E1495" s="15" t="s">
        <v>767</v>
      </c>
      <c r="F1495" s="17" t="str">
        <f>HYPERLINK("http://www.efsa.europa.eu/en/efsajournal/doc/2244.pdf","2011;9(6):2244")</f>
        <v>2011;9(6):2244</v>
      </c>
      <c r="G1495" s="15" t="s">
        <v>651</v>
      </c>
      <c r="H1495" s="15" t="s">
        <v>739</v>
      </c>
      <c r="I1495" s="15">
        <v>1952</v>
      </c>
    </row>
    <row r="1496" spans="1:9" ht="60" x14ac:dyDescent="0.2">
      <c r="A1496" s="14" t="s">
        <v>11</v>
      </c>
      <c r="B1496" s="14" t="s">
        <v>2462</v>
      </c>
      <c r="C1496" s="15" t="s">
        <v>2463</v>
      </c>
      <c r="D1496" s="14" t="s">
        <v>737</v>
      </c>
      <c r="E1496" s="15" t="s">
        <v>815</v>
      </c>
      <c r="F1496" s="17" t="str">
        <f>HYPERLINK("http://www.efsa.europa.eu/en/efsajournal/doc/2246.pdf","2011;9(6):2246")</f>
        <v>2011;9(6):2246</v>
      </c>
      <c r="G1496" s="15" t="s">
        <v>651</v>
      </c>
      <c r="H1496" s="15" t="s">
        <v>739</v>
      </c>
      <c r="I1496" s="15">
        <v>2727</v>
      </c>
    </row>
    <row r="1497" spans="1:9" ht="75" x14ac:dyDescent="0.2">
      <c r="A1497" s="14" t="s">
        <v>11</v>
      </c>
      <c r="B1497" s="14" t="s">
        <v>2464</v>
      </c>
      <c r="C1497" s="15" t="s">
        <v>2465</v>
      </c>
      <c r="D1497" s="14" t="s">
        <v>737</v>
      </c>
      <c r="E1497" s="15" t="s">
        <v>2272</v>
      </c>
      <c r="F1497" s="17" t="str">
        <f>HYPERLINK("http://www.efsa.europa.eu/en/efsajournal/doc/2050.pdf","2011;9(4):2050")</f>
        <v>2011;9(4):2050</v>
      </c>
      <c r="G1497" s="15" t="s">
        <v>651</v>
      </c>
      <c r="H1497" s="15" t="s">
        <v>739</v>
      </c>
      <c r="I1497" s="15">
        <v>3182</v>
      </c>
    </row>
    <row r="1498" spans="1:9" ht="135" x14ac:dyDescent="0.2">
      <c r="A1498" s="14" t="s">
        <v>11</v>
      </c>
      <c r="B1498" s="14" t="s">
        <v>2464</v>
      </c>
      <c r="C1498" s="15" t="s">
        <v>2466</v>
      </c>
      <c r="D1498" s="14" t="s">
        <v>737</v>
      </c>
      <c r="E1498" s="15" t="s">
        <v>2272</v>
      </c>
      <c r="F1498" s="17" t="str">
        <f>HYPERLINK("http://www.efsa.europa.eu/en/efsajournal/doc/2050.pdf","2011;9(4):2050")</f>
        <v>2011;9(4):2050</v>
      </c>
      <c r="G1498" s="15" t="s">
        <v>651</v>
      </c>
      <c r="H1498" s="15" t="s">
        <v>739</v>
      </c>
      <c r="I1498" s="15">
        <v>601</v>
      </c>
    </row>
    <row r="1499" spans="1:9" ht="60" x14ac:dyDescent="0.2">
      <c r="A1499" s="14" t="s">
        <v>11</v>
      </c>
      <c r="B1499" s="14" t="s">
        <v>2467</v>
      </c>
      <c r="C1499" s="15" t="s">
        <v>2468</v>
      </c>
      <c r="D1499" s="14" t="s">
        <v>737</v>
      </c>
      <c r="E1499" s="15" t="s">
        <v>761</v>
      </c>
      <c r="F1499" s="17" t="str">
        <f>HYPERLINK("http://www.efsa.europa.eu/en/efsajournal/doc/2248.pdf","2011;9(6):2248")</f>
        <v>2011;9(6):2248</v>
      </c>
      <c r="G1499" s="15" t="s">
        <v>651</v>
      </c>
      <c r="H1499" s="15" t="s">
        <v>739</v>
      </c>
      <c r="I1499" s="15">
        <v>2028</v>
      </c>
    </row>
    <row r="1500" spans="1:9" ht="60" x14ac:dyDescent="0.2">
      <c r="A1500" s="14" t="s">
        <v>11</v>
      </c>
      <c r="B1500" s="14" t="s">
        <v>2469</v>
      </c>
      <c r="C1500" s="15" t="s">
        <v>2470</v>
      </c>
      <c r="D1500" s="14" t="s">
        <v>737</v>
      </c>
      <c r="E1500" s="15" t="s">
        <v>815</v>
      </c>
      <c r="F1500" s="17" t="str">
        <f>HYPERLINK("http://www.efsa.europa.eu/en/scdocs/doc/1817.pdf","2010;8(10):1817")</f>
        <v>2010;8(10):1817</v>
      </c>
      <c r="G1500" s="15" t="s">
        <v>651</v>
      </c>
      <c r="H1500" s="15" t="s">
        <v>739</v>
      </c>
      <c r="I1500" s="15">
        <v>829</v>
      </c>
    </row>
    <row r="1501" spans="1:9" ht="90" x14ac:dyDescent="0.2">
      <c r="A1501" s="14" t="s">
        <v>11</v>
      </c>
      <c r="B1501" s="14" t="s">
        <v>2471</v>
      </c>
      <c r="C1501" s="15" t="s">
        <v>2472</v>
      </c>
      <c r="D1501" s="14" t="s">
        <v>766</v>
      </c>
      <c r="E1501" s="15" t="s">
        <v>767</v>
      </c>
      <c r="F1501" s="17" t="str">
        <f>HYPERLINK("http://www.efsa.europa.eu/en/scdocs/doc/1766.pdf","2010;8(10):1766")</f>
        <v>2010;8(10):1766</v>
      </c>
      <c r="G1501" s="15" t="s">
        <v>651</v>
      </c>
      <c r="H1501" s="15" t="s">
        <v>739</v>
      </c>
      <c r="I1501" s="15">
        <v>832</v>
      </c>
    </row>
    <row r="1502" spans="1:9" ht="60" x14ac:dyDescent="0.2">
      <c r="A1502" s="14" t="s">
        <v>11</v>
      </c>
      <c r="B1502" s="14" t="s">
        <v>22</v>
      </c>
      <c r="C1502" s="15" t="s">
        <v>2473</v>
      </c>
      <c r="D1502" s="14" t="s">
        <v>737</v>
      </c>
      <c r="E1502" s="15" t="s">
        <v>905</v>
      </c>
      <c r="F1502" s="17" t="str">
        <f>HYPERLINK("http://www.efsa.europa.eu/en/scdocs/doc/1254.pdf","2009;7(9):1254")</f>
        <v>2009;7(9):1254</v>
      </c>
      <c r="G1502" s="15" t="s">
        <v>651</v>
      </c>
      <c r="H1502" s="15" t="s">
        <v>739</v>
      </c>
      <c r="I1502" s="15">
        <v>820</v>
      </c>
    </row>
    <row r="1503" spans="1:9" ht="60" x14ac:dyDescent="0.2">
      <c r="A1503" s="14" t="s">
        <v>11</v>
      </c>
      <c r="B1503" s="14" t="s">
        <v>350</v>
      </c>
      <c r="C1503" s="15" t="s">
        <v>2473</v>
      </c>
      <c r="D1503" s="14" t="s">
        <v>737</v>
      </c>
      <c r="E1503" s="15" t="s">
        <v>905</v>
      </c>
      <c r="F1503" s="17" t="str">
        <f>HYPERLINK("http://www.efsa.europa.eu/en/scdocs/doc/1254.pdf","2009;7(9):1254")</f>
        <v>2009;7(9):1254</v>
      </c>
      <c r="G1503" s="15" t="s">
        <v>651</v>
      </c>
      <c r="H1503" s="15" t="s">
        <v>739</v>
      </c>
      <c r="I1503" s="15">
        <v>823</v>
      </c>
    </row>
    <row r="1504" spans="1:9" ht="120" x14ac:dyDescent="0.2">
      <c r="A1504" s="14" t="s">
        <v>11</v>
      </c>
      <c r="B1504" s="14" t="s">
        <v>2396</v>
      </c>
      <c r="C1504" s="15" t="s">
        <v>2474</v>
      </c>
      <c r="D1504" s="14" t="s">
        <v>737</v>
      </c>
      <c r="E1504" s="15" t="s">
        <v>2475</v>
      </c>
      <c r="F1504" s="17" t="str">
        <f>HYPERLINK("http://www.efsa.europa.eu/en/scdocs/doc/1481.pdf","2010;8(2):1481")</f>
        <v>2010;8(2):1481</v>
      </c>
      <c r="G1504" s="15" t="s">
        <v>651</v>
      </c>
      <c r="H1504" s="15" t="s">
        <v>739</v>
      </c>
      <c r="I1504" s="15">
        <v>838</v>
      </c>
    </row>
    <row r="1505" spans="1:9" ht="75" x14ac:dyDescent="0.2">
      <c r="A1505" s="14" t="s">
        <v>11</v>
      </c>
      <c r="B1505" s="14" t="s">
        <v>2476</v>
      </c>
      <c r="C1505" s="15" t="s">
        <v>2477</v>
      </c>
      <c r="D1505" s="14" t="s">
        <v>737</v>
      </c>
      <c r="E1505" s="15" t="s">
        <v>1415</v>
      </c>
      <c r="F1505" s="17" t="str">
        <f>HYPERLINK("http://www.efsa.europa.eu/en/efsajournal/doc/2247.pdf","2011;9(6):2247")</f>
        <v>2011;9(6):2247</v>
      </c>
      <c r="G1505" s="15" t="s">
        <v>651</v>
      </c>
      <c r="H1505" s="15" t="s">
        <v>739</v>
      </c>
      <c r="I1505" s="15">
        <v>462</v>
      </c>
    </row>
    <row r="1506" spans="1:9" ht="90" x14ac:dyDescent="0.2">
      <c r="A1506" s="14" t="s">
        <v>11</v>
      </c>
      <c r="B1506" s="14" t="s">
        <v>2478</v>
      </c>
      <c r="C1506" s="15" t="s">
        <v>2479</v>
      </c>
      <c r="D1506" s="14" t="s">
        <v>766</v>
      </c>
      <c r="E1506" s="15" t="s">
        <v>767</v>
      </c>
      <c r="F1506" s="17" t="str">
        <f>HYPERLINK("http://www.efsa.europa.eu/en/efsajournal/doc/1247.pdf","2009;7(9):1247")</f>
        <v>2009;7(9):1247</v>
      </c>
      <c r="G1506" s="15" t="s">
        <v>651</v>
      </c>
      <c r="H1506" s="15" t="s">
        <v>739</v>
      </c>
      <c r="I1506" s="15">
        <v>1085</v>
      </c>
    </row>
    <row r="1507" spans="1:9" x14ac:dyDescent="0.2">
      <c r="A1507" s="30" t="s">
        <v>11</v>
      </c>
      <c r="B1507" s="30" t="s">
        <v>2480</v>
      </c>
      <c r="C1507" s="29" t="s">
        <v>2481</v>
      </c>
      <c r="D1507" s="30" t="s">
        <v>737</v>
      </c>
      <c r="E1507" s="29" t="s">
        <v>172</v>
      </c>
      <c r="F1507" s="17" t="str">
        <f>HYPERLINK("http://www.efsa.europa.eu/en/scdocs/doc/1259.pdf","2009;7(9):1259")</f>
        <v>2009;7(9):1259</v>
      </c>
      <c r="G1507" s="15" t="s">
        <v>651</v>
      </c>
      <c r="H1507" s="29" t="s">
        <v>739</v>
      </c>
      <c r="I1507" s="29">
        <v>1831</v>
      </c>
    </row>
    <row r="1508" spans="1:9" x14ac:dyDescent="0.2">
      <c r="A1508" s="30"/>
      <c r="B1508" s="30"/>
      <c r="C1508" s="29"/>
      <c r="D1508" s="30"/>
      <c r="E1508" s="29"/>
      <c r="F1508" s="17" t="str">
        <f>HYPERLINK("http://www.efsa.europa.eu/en/efsajournal/doc/2715.pdf ","2012;10(6):2715")</f>
        <v>2012;10(6):2715</v>
      </c>
      <c r="G1508" s="15" t="s">
        <v>651</v>
      </c>
      <c r="H1508" s="29"/>
      <c r="I1508" s="29"/>
    </row>
    <row r="1509" spans="1:9" ht="60" x14ac:dyDescent="0.2">
      <c r="A1509" s="14" t="s">
        <v>11</v>
      </c>
      <c r="B1509" s="14" t="s">
        <v>2482</v>
      </c>
      <c r="C1509" s="15" t="s">
        <v>2483</v>
      </c>
      <c r="D1509" s="14" t="s">
        <v>737</v>
      </c>
      <c r="E1509" s="15" t="s">
        <v>957</v>
      </c>
      <c r="F1509" s="17" t="str">
        <f>HYPERLINK("http://www.efsa.europa.eu/en/efsajournal/doc/2248.pdf","2011;9(6):2248")</f>
        <v>2011;9(6):2248</v>
      </c>
      <c r="G1509" s="15" t="s">
        <v>651</v>
      </c>
      <c r="H1509" s="15" t="s">
        <v>739</v>
      </c>
      <c r="I1509" s="15">
        <v>1926</v>
      </c>
    </row>
    <row r="1510" spans="1:9" ht="75" x14ac:dyDescent="0.2">
      <c r="A1510" s="14" t="s">
        <v>11</v>
      </c>
      <c r="B1510" s="14" t="s">
        <v>2484</v>
      </c>
      <c r="C1510" s="15" t="s">
        <v>2485</v>
      </c>
      <c r="D1510" s="14" t="s">
        <v>749</v>
      </c>
      <c r="E1510" s="15" t="s">
        <v>1620</v>
      </c>
      <c r="F1510" s="17" t="str">
        <f>HYPERLINK("http://www.efsa.europa.eu/en/efsajournal/doc/2228.pdf","2011;9(6):2228")</f>
        <v>2011;9(6):2228</v>
      </c>
      <c r="G1510" s="15" t="s">
        <v>651</v>
      </c>
      <c r="H1510" s="15" t="s">
        <v>739</v>
      </c>
      <c r="I1510" s="15">
        <v>2886</v>
      </c>
    </row>
    <row r="1511" spans="1:9" ht="90" x14ac:dyDescent="0.2">
      <c r="A1511" s="14" t="s">
        <v>11</v>
      </c>
      <c r="B1511" s="14" t="s">
        <v>2486</v>
      </c>
      <c r="C1511" s="15" t="s">
        <v>2487</v>
      </c>
      <c r="D1511" s="14" t="s">
        <v>766</v>
      </c>
      <c r="E1511" s="15" t="s">
        <v>767</v>
      </c>
      <c r="F1511" s="17" t="str">
        <f>HYPERLINK("http://www.efsa.europa.eu/en/efsajournal/doc/2032.pdf","2011;9(4):2032")</f>
        <v>2011;9(4):2032</v>
      </c>
      <c r="G1511" s="15" t="s">
        <v>651</v>
      </c>
      <c r="H1511" s="15" t="s">
        <v>739</v>
      </c>
      <c r="I1511" s="15">
        <v>1305</v>
      </c>
    </row>
    <row r="1512" spans="1:9" ht="150" x14ac:dyDescent="0.2">
      <c r="A1512" s="14" t="s">
        <v>11</v>
      </c>
      <c r="B1512" s="14" t="s">
        <v>2488</v>
      </c>
      <c r="C1512" s="15" t="s">
        <v>2489</v>
      </c>
      <c r="D1512" s="14" t="s">
        <v>766</v>
      </c>
      <c r="E1512" s="15" t="s">
        <v>767</v>
      </c>
      <c r="F1512" s="17" t="str">
        <f>HYPERLINK("http://www.efsa.europa.eu/en/efsajournal/doc/1247.pdf","2009;7(9):1247")</f>
        <v>2009;7(9):1247</v>
      </c>
      <c r="G1512" s="15" t="s">
        <v>651</v>
      </c>
      <c r="H1512" s="15" t="s">
        <v>739</v>
      </c>
      <c r="I1512" s="15">
        <v>1096</v>
      </c>
    </row>
    <row r="1513" spans="1:9" ht="60" x14ac:dyDescent="0.2">
      <c r="A1513" s="14" t="s">
        <v>11</v>
      </c>
      <c r="B1513" s="14" t="s">
        <v>309</v>
      </c>
      <c r="C1513" s="15" t="s">
        <v>2490</v>
      </c>
      <c r="D1513" s="14" t="s">
        <v>737</v>
      </c>
      <c r="E1513" s="15" t="s">
        <v>254</v>
      </c>
      <c r="F1513" s="17" t="str">
        <f>HYPERLINK("http://www.efsa.europa.eu/en/scdocs/doc/1217.pdf","2009;7(9):1217")</f>
        <v>2009;7(9):1217</v>
      </c>
      <c r="G1513" s="15" t="s">
        <v>651</v>
      </c>
      <c r="H1513" s="15" t="s">
        <v>739</v>
      </c>
      <c r="I1513" s="15">
        <v>340</v>
      </c>
    </row>
    <row r="1514" spans="1:9" ht="90" x14ac:dyDescent="0.2">
      <c r="A1514" s="14" t="s">
        <v>11</v>
      </c>
      <c r="B1514" s="14" t="s">
        <v>1796</v>
      </c>
      <c r="C1514" s="15" t="s">
        <v>2491</v>
      </c>
      <c r="D1514" s="14" t="s">
        <v>745</v>
      </c>
      <c r="E1514" s="15" t="s">
        <v>1283</v>
      </c>
      <c r="F1514" s="17" t="str">
        <f>HYPERLINK("http://www.efsa.europa.eu/en/efsajournal/doc/2228.pdf","2011;9(6):2228")</f>
        <v>2011;9(6):2228</v>
      </c>
      <c r="G1514" s="15" t="s">
        <v>651</v>
      </c>
      <c r="H1514" s="15" t="s">
        <v>739</v>
      </c>
      <c r="I1514" s="15">
        <v>1732</v>
      </c>
    </row>
    <row r="1515" spans="1:9" ht="105" x14ac:dyDescent="0.2">
      <c r="A1515" s="14" t="s">
        <v>11</v>
      </c>
      <c r="B1515" s="14" t="s">
        <v>2492</v>
      </c>
      <c r="C1515" s="15" t="s">
        <v>2493</v>
      </c>
      <c r="D1515" s="14" t="s">
        <v>737</v>
      </c>
      <c r="E1515" s="15" t="s">
        <v>1371</v>
      </c>
      <c r="F1515" s="17" t="str">
        <f>HYPERLINK("http://www.efsa.europa.eu/en/scdocs/doc/1746.pdf","2010;8(10):1746")</f>
        <v>2010;8(10):1746</v>
      </c>
      <c r="G1515" s="15" t="s">
        <v>651</v>
      </c>
      <c r="H1515" s="15" t="s">
        <v>739</v>
      </c>
      <c r="I1515" s="15">
        <v>1695</v>
      </c>
    </row>
    <row r="1516" spans="1:9" ht="105" x14ac:dyDescent="0.2">
      <c r="A1516" s="14" t="s">
        <v>11</v>
      </c>
      <c r="B1516" s="14" t="s">
        <v>2492</v>
      </c>
      <c r="C1516" s="15" t="s">
        <v>2493</v>
      </c>
      <c r="D1516" s="14" t="s">
        <v>737</v>
      </c>
      <c r="E1516" s="15" t="s">
        <v>446</v>
      </c>
      <c r="F1516" s="17" t="str">
        <f>HYPERLINK("http://www.efsa.europa.eu/en/scdocs/doc/1746.pdf","2010;8(10):1746")</f>
        <v>2010;8(10):1746</v>
      </c>
      <c r="G1516" s="15" t="s">
        <v>651</v>
      </c>
      <c r="H1516" s="15" t="s">
        <v>739</v>
      </c>
      <c r="I1516" s="15">
        <v>1695</v>
      </c>
    </row>
    <row r="1517" spans="1:9" ht="60" x14ac:dyDescent="0.2">
      <c r="A1517" s="14" t="s">
        <v>11</v>
      </c>
      <c r="B1517" s="14" t="s">
        <v>903</v>
      </c>
      <c r="C1517" s="15" t="s">
        <v>2494</v>
      </c>
      <c r="D1517" s="14" t="s">
        <v>737</v>
      </c>
      <c r="E1517" s="15" t="s">
        <v>1776</v>
      </c>
      <c r="F1517" s="17" t="str">
        <f>HYPERLINK("http://www.efsa.europa.eu/en/efsajournal/doc/2269.pdf","2011;9(6):2269")</f>
        <v>2011;9(6):2269</v>
      </c>
      <c r="G1517" s="15" t="s">
        <v>651</v>
      </c>
      <c r="H1517" s="15" t="s">
        <v>739</v>
      </c>
      <c r="I1517" s="15">
        <v>4276</v>
      </c>
    </row>
    <row r="1518" spans="1:9" ht="75" x14ac:dyDescent="0.2">
      <c r="A1518" s="14" t="s">
        <v>11</v>
      </c>
      <c r="B1518" s="14" t="s">
        <v>2495</v>
      </c>
      <c r="C1518" s="15" t="s">
        <v>2496</v>
      </c>
      <c r="D1518" s="14" t="s">
        <v>749</v>
      </c>
      <c r="E1518" s="15" t="s">
        <v>2497</v>
      </c>
      <c r="F1518" s="17" t="str">
        <f>HYPERLINK("http://www.efsa.europa.eu/en/scdocs/doc/1741.pdf","2010;8(10):1741")</f>
        <v>2010;8(10):1741</v>
      </c>
      <c r="G1518" s="15" t="s">
        <v>651</v>
      </c>
      <c r="H1518" s="15" t="s">
        <v>739</v>
      </c>
      <c r="I1518" s="15">
        <v>4251</v>
      </c>
    </row>
    <row r="1519" spans="1:9" ht="60" x14ac:dyDescent="0.2">
      <c r="A1519" s="14" t="s">
        <v>11</v>
      </c>
      <c r="B1519" s="14" t="s">
        <v>2495</v>
      </c>
      <c r="C1519" s="15" t="s">
        <v>2498</v>
      </c>
      <c r="D1519" s="14" t="s">
        <v>737</v>
      </c>
      <c r="E1519" s="15" t="s">
        <v>2499</v>
      </c>
      <c r="F1519" s="17" t="str">
        <f>HYPERLINK("http://www.efsa.europa.eu/en/scdocs/doc/1741.pdf","2010;8(10):1741")</f>
        <v>2010;8(10):1741</v>
      </c>
      <c r="G1519" s="15" t="s">
        <v>651</v>
      </c>
      <c r="H1519" s="15" t="s">
        <v>739</v>
      </c>
      <c r="I1519" s="15">
        <v>4250</v>
      </c>
    </row>
    <row r="1520" spans="1:9" ht="90" x14ac:dyDescent="0.2">
      <c r="A1520" s="14" t="s">
        <v>11</v>
      </c>
      <c r="B1520" s="14" t="s">
        <v>2500</v>
      </c>
      <c r="C1520" s="15" t="s">
        <v>2501</v>
      </c>
      <c r="D1520" s="14" t="s">
        <v>737</v>
      </c>
      <c r="E1520" s="15" t="s">
        <v>394</v>
      </c>
      <c r="F1520" s="17" t="str">
        <f>HYPERLINK("http://www.efsa.europa.eu/en/scdocs/doc/1790.pdf","2010;8(10):1790")</f>
        <v>2010;8(10):1790</v>
      </c>
      <c r="G1520" s="15" t="s">
        <v>651</v>
      </c>
      <c r="H1520" s="15" t="s">
        <v>739</v>
      </c>
      <c r="I1520" s="15">
        <v>451</v>
      </c>
    </row>
    <row r="1521" spans="1:9" ht="120" x14ac:dyDescent="0.2">
      <c r="A1521" s="14" t="s">
        <v>11</v>
      </c>
      <c r="B1521" s="14" t="s">
        <v>2502</v>
      </c>
      <c r="C1521" s="15" t="s">
        <v>2503</v>
      </c>
      <c r="D1521" s="14" t="s">
        <v>737</v>
      </c>
      <c r="E1521" s="15" t="s">
        <v>2504</v>
      </c>
      <c r="F1521" s="17" t="str">
        <f>HYPERLINK("http://www.efsa.europa.eu/en/efsajournal/doc/2081.pdf","2011;9(4):2081")</f>
        <v>2011;9(4):2081</v>
      </c>
      <c r="G1521" s="15" t="s">
        <v>651</v>
      </c>
      <c r="H1521" s="15" t="s">
        <v>739</v>
      </c>
      <c r="I1521" s="15">
        <v>1946</v>
      </c>
    </row>
    <row r="1522" spans="1:9" ht="90" x14ac:dyDescent="0.2">
      <c r="A1522" s="14" t="s">
        <v>11</v>
      </c>
      <c r="B1522" s="14" t="s">
        <v>2505</v>
      </c>
      <c r="C1522" s="15" t="s">
        <v>2506</v>
      </c>
      <c r="D1522" s="14" t="s">
        <v>745</v>
      </c>
      <c r="E1522" s="15" t="s">
        <v>2507</v>
      </c>
      <c r="F1522" s="17" t="str">
        <f>HYPERLINK("http://www.efsa.europa.eu/en/efsajournal/doc/2228.pdf","2011;9(6):2228")</f>
        <v>2011;9(6):2228</v>
      </c>
      <c r="G1522" s="15" t="s">
        <v>651</v>
      </c>
      <c r="H1522" s="15" t="s">
        <v>739</v>
      </c>
      <c r="I1522" s="15">
        <v>1342</v>
      </c>
    </row>
    <row r="1523" spans="1:9" ht="60" x14ac:dyDescent="0.2">
      <c r="A1523" s="14" t="s">
        <v>11</v>
      </c>
      <c r="B1523" s="14" t="s">
        <v>2508</v>
      </c>
      <c r="C1523" s="15" t="s">
        <v>2509</v>
      </c>
      <c r="D1523" s="14" t="s">
        <v>737</v>
      </c>
      <c r="E1523" s="15" t="s">
        <v>439</v>
      </c>
      <c r="F1523" s="17" t="str">
        <f t="shared" ref="F1523:F1535" si="23">HYPERLINK("http://www.efsa.europa.eu/en/efsajournal/doc/2254.pdf","2011;9(6):2254")</f>
        <v>2011;9(6):2254</v>
      </c>
      <c r="G1523" s="15" t="s">
        <v>651</v>
      </c>
      <c r="H1523" s="15" t="s">
        <v>739</v>
      </c>
      <c r="I1523" s="15">
        <v>853</v>
      </c>
    </row>
    <row r="1524" spans="1:9" ht="60" x14ac:dyDescent="0.2">
      <c r="A1524" s="14" t="s">
        <v>11</v>
      </c>
      <c r="B1524" s="14" t="s">
        <v>2510</v>
      </c>
      <c r="C1524" s="15" t="s">
        <v>2511</v>
      </c>
      <c r="D1524" s="14" t="s">
        <v>737</v>
      </c>
      <c r="E1524" s="15" t="s">
        <v>439</v>
      </c>
      <c r="F1524" s="17" t="str">
        <f t="shared" si="23"/>
        <v>2011;9(6):2254</v>
      </c>
      <c r="G1524" s="15" t="s">
        <v>651</v>
      </c>
      <c r="H1524" s="15" t="s">
        <v>739</v>
      </c>
      <c r="I1524" s="15">
        <v>2930</v>
      </c>
    </row>
    <row r="1525" spans="1:9" ht="60" x14ac:dyDescent="0.2">
      <c r="A1525" s="14" t="s">
        <v>11</v>
      </c>
      <c r="B1525" s="14" t="s">
        <v>2510</v>
      </c>
      <c r="C1525" s="15" t="s">
        <v>2511</v>
      </c>
      <c r="D1525" s="14" t="s">
        <v>737</v>
      </c>
      <c r="E1525" s="15" t="s">
        <v>761</v>
      </c>
      <c r="F1525" s="17" t="str">
        <f t="shared" si="23"/>
        <v>2011;9(6):2254</v>
      </c>
      <c r="G1525" s="15" t="s">
        <v>651</v>
      </c>
      <c r="H1525" s="15" t="s">
        <v>739</v>
      </c>
      <c r="I1525" s="15">
        <v>2930</v>
      </c>
    </row>
    <row r="1526" spans="1:9" ht="60" x14ac:dyDescent="0.2">
      <c r="A1526" s="14" t="s">
        <v>11</v>
      </c>
      <c r="B1526" s="14" t="s">
        <v>2512</v>
      </c>
      <c r="C1526" s="15" t="s">
        <v>2511</v>
      </c>
      <c r="D1526" s="14" t="s">
        <v>737</v>
      </c>
      <c r="E1526" s="15" t="s">
        <v>439</v>
      </c>
      <c r="F1526" s="17" t="str">
        <f t="shared" si="23"/>
        <v>2011;9(6):2254</v>
      </c>
      <c r="G1526" s="15" t="s">
        <v>651</v>
      </c>
      <c r="H1526" s="15" t="s">
        <v>739</v>
      </c>
      <c r="I1526" s="15">
        <v>1903</v>
      </c>
    </row>
    <row r="1527" spans="1:9" ht="60" x14ac:dyDescent="0.2">
      <c r="A1527" s="14" t="s">
        <v>11</v>
      </c>
      <c r="B1527" s="14" t="s">
        <v>2512</v>
      </c>
      <c r="C1527" s="15" t="s">
        <v>2511</v>
      </c>
      <c r="D1527" s="14" t="s">
        <v>737</v>
      </c>
      <c r="E1527" s="15" t="s">
        <v>761</v>
      </c>
      <c r="F1527" s="17" t="str">
        <f t="shared" si="23"/>
        <v>2011;9(6):2254</v>
      </c>
      <c r="G1527" s="15" t="s">
        <v>651</v>
      </c>
      <c r="H1527" s="15" t="s">
        <v>739</v>
      </c>
      <c r="I1527" s="15">
        <v>1903</v>
      </c>
    </row>
    <row r="1528" spans="1:9" ht="60" x14ac:dyDescent="0.2">
      <c r="A1528" s="14" t="s">
        <v>11</v>
      </c>
      <c r="B1528" s="14" t="s">
        <v>2512</v>
      </c>
      <c r="C1528" s="15" t="s">
        <v>2513</v>
      </c>
      <c r="D1528" s="14" t="s">
        <v>737</v>
      </c>
      <c r="E1528" s="15" t="s">
        <v>439</v>
      </c>
      <c r="F1528" s="17" t="str">
        <f t="shared" si="23"/>
        <v>2011;9(6):2254</v>
      </c>
      <c r="G1528" s="15" t="s">
        <v>651</v>
      </c>
      <c r="H1528" s="15" t="s">
        <v>739</v>
      </c>
      <c r="I1528" s="15">
        <v>1902</v>
      </c>
    </row>
    <row r="1529" spans="1:9" ht="60" x14ac:dyDescent="0.2">
      <c r="A1529" s="14" t="s">
        <v>11</v>
      </c>
      <c r="B1529" s="14" t="s">
        <v>2512</v>
      </c>
      <c r="C1529" s="15" t="s">
        <v>2513</v>
      </c>
      <c r="D1529" s="14" t="s">
        <v>737</v>
      </c>
      <c r="E1529" s="15" t="s">
        <v>761</v>
      </c>
      <c r="F1529" s="17" t="str">
        <f t="shared" si="23"/>
        <v>2011;9(6):2254</v>
      </c>
      <c r="G1529" s="15" t="s">
        <v>651</v>
      </c>
      <c r="H1529" s="15" t="s">
        <v>739</v>
      </c>
      <c r="I1529" s="15">
        <v>1902</v>
      </c>
    </row>
    <row r="1530" spans="1:9" ht="60" x14ac:dyDescent="0.2">
      <c r="A1530" s="14" t="s">
        <v>11</v>
      </c>
      <c r="B1530" s="14" t="s">
        <v>2512</v>
      </c>
      <c r="C1530" s="15" t="s">
        <v>2514</v>
      </c>
      <c r="D1530" s="14" t="s">
        <v>737</v>
      </c>
      <c r="E1530" s="15" t="s">
        <v>439</v>
      </c>
      <c r="F1530" s="17" t="str">
        <f t="shared" si="23"/>
        <v>2011;9(6):2254</v>
      </c>
      <c r="G1530" s="15" t="s">
        <v>651</v>
      </c>
      <c r="H1530" s="15" t="s">
        <v>739</v>
      </c>
      <c r="I1530" s="15">
        <v>1904</v>
      </c>
    </row>
    <row r="1531" spans="1:9" ht="60" x14ac:dyDescent="0.2">
      <c r="A1531" s="14" t="s">
        <v>11</v>
      </c>
      <c r="B1531" s="14" t="s">
        <v>2512</v>
      </c>
      <c r="C1531" s="15" t="s">
        <v>2514</v>
      </c>
      <c r="D1531" s="14" t="s">
        <v>737</v>
      </c>
      <c r="E1531" s="15" t="s">
        <v>761</v>
      </c>
      <c r="F1531" s="17" t="str">
        <f t="shared" si="23"/>
        <v>2011;9(6):2254</v>
      </c>
      <c r="G1531" s="15" t="s">
        <v>651</v>
      </c>
      <c r="H1531" s="15" t="s">
        <v>739</v>
      </c>
      <c r="I1531" s="15">
        <v>1904</v>
      </c>
    </row>
    <row r="1532" spans="1:9" ht="60" x14ac:dyDescent="0.2">
      <c r="A1532" s="14" t="s">
        <v>11</v>
      </c>
      <c r="B1532" s="14" t="s">
        <v>2510</v>
      </c>
      <c r="C1532" s="15" t="s">
        <v>2515</v>
      </c>
      <c r="D1532" s="14" t="s">
        <v>737</v>
      </c>
      <c r="E1532" s="15" t="s">
        <v>439</v>
      </c>
      <c r="F1532" s="17" t="str">
        <f t="shared" si="23"/>
        <v>2011;9(6):2254</v>
      </c>
      <c r="G1532" s="15" t="s">
        <v>651</v>
      </c>
      <c r="H1532" s="15" t="s">
        <v>739</v>
      </c>
      <c r="I1532" s="15">
        <v>2929</v>
      </c>
    </row>
    <row r="1533" spans="1:9" ht="60" x14ac:dyDescent="0.2">
      <c r="A1533" s="14" t="s">
        <v>11</v>
      </c>
      <c r="B1533" s="14" t="s">
        <v>2510</v>
      </c>
      <c r="C1533" s="15" t="s">
        <v>2515</v>
      </c>
      <c r="D1533" s="14" t="s">
        <v>737</v>
      </c>
      <c r="E1533" s="15" t="s">
        <v>761</v>
      </c>
      <c r="F1533" s="17" t="str">
        <f t="shared" si="23"/>
        <v>2011;9(6):2254</v>
      </c>
      <c r="G1533" s="15" t="s">
        <v>651</v>
      </c>
      <c r="H1533" s="15" t="s">
        <v>739</v>
      </c>
      <c r="I1533" s="15">
        <v>2929</v>
      </c>
    </row>
    <row r="1534" spans="1:9" ht="60" x14ac:dyDescent="0.2">
      <c r="A1534" s="14" t="s">
        <v>11</v>
      </c>
      <c r="B1534" s="14" t="s">
        <v>2510</v>
      </c>
      <c r="C1534" s="15" t="s">
        <v>2516</v>
      </c>
      <c r="D1534" s="14" t="s">
        <v>737</v>
      </c>
      <c r="E1534" s="15" t="s">
        <v>439</v>
      </c>
      <c r="F1534" s="17" t="str">
        <f t="shared" si="23"/>
        <v>2011;9(6):2254</v>
      </c>
      <c r="G1534" s="15" t="s">
        <v>651</v>
      </c>
      <c r="H1534" s="15" t="s">
        <v>739</v>
      </c>
      <c r="I1534" s="15">
        <v>2931</v>
      </c>
    </row>
    <row r="1535" spans="1:9" ht="60" x14ac:dyDescent="0.2">
      <c r="A1535" s="14" t="s">
        <v>11</v>
      </c>
      <c r="B1535" s="14" t="s">
        <v>2510</v>
      </c>
      <c r="C1535" s="15" t="s">
        <v>2516</v>
      </c>
      <c r="D1535" s="14" t="s">
        <v>737</v>
      </c>
      <c r="E1535" s="15" t="s">
        <v>761</v>
      </c>
      <c r="F1535" s="17" t="str">
        <f t="shared" si="23"/>
        <v>2011;9(6):2254</v>
      </c>
      <c r="G1535" s="15" t="s">
        <v>651</v>
      </c>
      <c r="H1535" s="15" t="s">
        <v>739</v>
      </c>
      <c r="I1535" s="15">
        <v>2931</v>
      </c>
    </row>
    <row r="1536" spans="1:9" ht="60" x14ac:dyDescent="0.2">
      <c r="A1536" s="14" t="s">
        <v>11</v>
      </c>
      <c r="B1536" s="14" t="s">
        <v>164</v>
      </c>
      <c r="C1536" s="15" t="s">
        <v>2517</v>
      </c>
      <c r="D1536" s="14" t="s">
        <v>737</v>
      </c>
      <c r="E1536" s="15" t="s">
        <v>2518</v>
      </c>
      <c r="F1536" s="17" t="str">
        <f>HYPERLINK("http://www.efsa.europa.eu/en/efsajournal/doc/2216.pdf","2011;9(6):2216")</f>
        <v>2011;9(6):2216</v>
      </c>
      <c r="G1536" s="15" t="s">
        <v>651</v>
      </c>
      <c r="H1536" s="15" t="s">
        <v>739</v>
      </c>
      <c r="I1536" s="15">
        <v>1524</v>
      </c>
    </row>
    <row r="1537" spans="1:9" ht="60" x14ac:dyDescent="0.2">
      <c r="A1537" s="14" t="s">
        <v>11</v>
      </c>
      <c r="B1537" s="14" t="s">
        <v>164</v>
      </c>
      <c r="C1537" s="15" t="s">
        <v>2519</v>
      </c>
      <c r="D1537" s="14" t="s">
        <v>737</v>
      </c>
      <c r="E1537" s="15" t="s">
        <v>2520</v>
      </c>
      <c r="F1537" s="17" t="str">
        <f>HYPERLINK("http://www.efsa.europa.eu/en/efsajournal/doc/2216.pdf","2011;9(6):2216")</f>
        <v>2011;9(6):2216</v>
      </c>
      <c r="G1537" s="15" t="s">
        <v>651</v>
      </c>
      <c r="H1537" s="15" t="s">
        <v>739</v>
      </c>
      <c r="I1537" s="15">
        <v>1528</v>
      </c>
    </row>
    <row r="1538" spans="1:9" ht="60" x14ac:dyDescent="0.2">
      <c r="A1538" s="14" t="s">
        <v>11</v>
      </c>
      <c r="B1538" s="14" t="s">
        <v>1269</v>
      </c>
      <c r="C1538" s="15" t="s">
        <v>2521</v>
      </c>
      <c r="D1538" s="14" t="s">
        <v>737</v>
      </c>
      <c r="E1538" s="15" t="s">
        <v>2251</v>
      </c>
      <c r="F1538" s="17" t="str">
        <f>HYPERLINK("http://www.efsa.europa.eu/en/scdocs/doc/1477.pdf","2010;8(2):1477")</f>
        <v>2010;8(2):1477</v>
      </c>
      <c r="G1538" s="15" t="s">
        <v>651</v>
      </c>
      <c r="H1538" s="15" t="s">
        <v>739</v>
      </c>
      <c r="I1538" s="15">
        <v>1774</v>
      </c>
    </row>
    <row r="1539" spans="1:9" ht="60" x14ac:dyDescent="0.2">
      <c r="A1539" s="14" t="s">
        <v>11</v>
      </c>
      <c r="B1539" s="14" t="s">
        <v>1269</v>
      </c>
      <c r="C1539" s="15" t="s">
        <v>2521</v>
      </c>
      <c r="D1539" s="14" t="s">
        <v>737</v>
      </c>
      <c r="E1539" s="15" t="s">
        <v>1148</v>
      </c>
      <c r="F1539" s="17" t="str">
        <f>HYPERLINK("http://www.efsa.europa.eu/en/scdocs/doc/1477.pdf","2010;8(2):1477")</f>
        <v>2010;8(2):1477</v>
      </c>
      <c r="G1539" s="15" t="s">
        <v>651</v>
      </c>
      <c r="H1539" s="15" t="s">
        <v>739</v>
      </c>
      <c r="I1539" s="15">
        <v>1774</v>
      </c>
    </row>
    <row r="1540" spans="1:9" ht="90" x14ac:dyDescent="0.2">
      <c r="A1540" s="14" t="s">
        <v>11</v>
      </c>
      <c r="B1540" s="14" t="s">
        <v>1372</v>
      </c>
      <c r="C1540" s="15" t="s">
        <v>2522</v>
      </c>
      <c r="D1540" s="14" t="s">
        <v>766</v>
      </c>
      <c r="E1540" s="15" t="s">
        <v>767</v>
      </c>
      <c r="F1540" s="17" t="str">
        <f>HYPERLINK("http://www.efsa.europa.eu/en/efsajournal/doc/2243.pdf","2011;9(6):2243")</f>
        <v>2011;9(6):2243</v>
      </c>
      <c r="G1540" s="15" t="s">
        <v>651</v>
      </c>
      <c r="H1540" s="15" t="s">
        <v>739</v>
      </c>
      <c r="I1540" s="15">
        <v>1815</v>
      </c>
    </row>
    <row r="1541" spans="1:9" ht="60" x14ac:dyDescent="0.2">
      <c r="A1541" s="14" t="s">
        <v>11</v>
      </c>
      <c r="B1541" s="14" t="s">
        <v>1828</v>
      </c>
      <c r="C1541" s="15" t="s">
        <v>2523</v>
      </c>
      <c r="D1541" s="14" t="s">
        <v>737</v>
      </c>
      <c r="E1541" s="15" t="s">
        <v>1143</v>
      </c>
      <c r="F1541" s="17" t="str">
        <f>HYPERLINK("http://www.efsa.europa.eu/en/efsajournal/doc/2053.pdf","2011;9(4):2053")</f>
        <v>2011;9(4):2053</v>
      </c>
      <c r="G1541" s="15" t="s">
        <v>651</v>
      </c>
      <c r="H1541" s="15" t="s">
        <v>739</v>
      </c>
      <c r="I1541" s="15" t="s">
        <v>2524</v>
      </c>
    </row>
    <row r="1542" spans="1:9" ht="75" x14ac:dyDescent="0.2">
      <c r="A1542" s="14" t="s">
        <v>11</v>
      </c>
      <c r="B1542" s="14" t="s">
        <v>1262</v>
      </c>
      <c r="C1542" s="15" t="s">
        <v>2525</v>
      </c>
      <c r="D1542" s="14" t="s">
        <v>995</v>
      </c>
      <c r="E1542" s="15" t="s">
        <v>2012</v>
      </c>
      <c r="F1542" s="17" t="str">
        <f>HYPERLINK("http://www.efsa.europa.eu/en/efsajournal/doc/2228.pdf","2011;9(6):2228")</f>
        <v>2011;9(6):2228</v>
      </c>
      <c r="G1542" s="15" t="s">
        <v>651</v>
      </c>
      <c r="H1542" s="15" t="s">
        <v>739</v>
      </c>
      <c r="I1542" s="15">
        <v>1385</v>
      </c>
    </row>
    <row r="1543" spans="1:9" ht="75" x14ac:dyDescent="0.2">
      <c r="A1543" s="14" t="s">
        <v>11</v>
      </c>
      <c r="B1543" s="14" t="s">
        <v>1262</v>
      </c>
      <c r="C1543" s="15" t="s">
        <v>2525</v>
      </c>
      <c r="D1543" s="14" t="s">
        <v>995</v>
      </c>
      <c r="E1543" s="15" t="s">
        <v>1690</v>
      </c>
      <c r="F1543" s="17" t="str">
        <f>HYPERLINK("http://www.efsa.europa.eu/en/efsajournal/doc/2228.pdf","2011;9(6):2228")</f>
        <v>2011;9(6):2228</v>
      </c>
      <c r="G1543" s="15" t="s">
        <v>651</v>
      </c>
      <c r="H1543" s="15" t="s">
        <v>739</v>
      </c>
      <c r="I1543" s="15">
        <v>1385</v>
      </c>
    </row>
    <row r="1544" spans="1:9" ht="60" x14ac:dyDescent="0.2">
      <c r="A1544" s="14" t="s">
        <v>11</v>
      </c>
      <c r="B1544" s="14" t="s">
        <v>2526</v>
      </c>
      <c r="C1544" s="15" t="s">
        <v>2527</v>
      </c>
      <c r="D1544" s="14" t="s">
        <v>737</v>
      </c>
      <c r="E1544" s="15" t="s">
        <v>1469</v>
      </c>
      <c r="F1544" s="17" t="str">
        <f>HYPERLINK("http://www.efsa.europa.eu/en/efsajournal/doc/2212.pdf","2011;9(6):2212")</f>
        <v>2011;9(6):2212</v>
      </c>
      <c r="G1544" s="15" t="s">
        <v>651</v>
      </c>
      <c r="H1544" s="15" t="s">
        <v>739</v>
      </c>
      <c r="I1544" s="15">
        <v>1822</v>
      </c>
    </row>
    <row r="1545" spans="1:9" ht="90" x14ac:dyDescent="0.2">
      <c r="A1545" s="14" t="s">
        <v>11</v>
      </c>
      <c r="B1545" s="14" t="s">
        <v>2347</v>
      </c>
      <c r="C1545" s="15" t="s">
        <v>2528</v>
      </c>
      <c r="D1545" s="14" t="s">
        <v>766</v>
      </c>
      <c r="E1545" s="15" t="s">
        <v>767</v>
      </c>
      <c r="F1545" s="17" t="str">
        <f>HYPERLINK("http://www.efsa.europa.eu/en/efsajournal/doc/1470.pdf","2010;8(2):1470")</f>
        <v>2010;8(2):1470</v>
      </c>
      <c r="G1545" s="15" t="s">
        <v>651</v>
      </c>
      <c r="H1545" s="15" t="s">
        <v>739</v>
      </c>
      <c r="I1545" s="15">
        <v>2999</v>
      </c>
    </row>
    <row r="1546" spans="1:9" ht="60" x14ac:dyDescent="0.2">
      <c r="A1546" s="14" t="s">
        <v>11</v>
      </c>
      <c r="B1546" s="14" t="s">
        <v>2529</v>
      </c>
      <c r="C1546" s="15" t="s">
        <v>2530</v>
      </c>
      <c r="D1546" s="14" t="s">
        <v>737</v>
      </c>
      <c r="E1546" s="15" t="s">
        <v>47</v>
      </c>
      <c r="F1546" s="17" t="str">
        <f>HYPERLINK("http://www.efsa.europa.eu/en/scdocs/doc/1795.pdf","2010;8(10):1795")</f>
        <v>2010;8(10):1795</v>
      </c>
      <c r="G1546" s="15" t="s">
        <v>651</v>
      </c>
      <c r="H1546" s="15" t="s">
        <v>739</v>
      </c>
      <c r="I1546" s="15">
        <v>597</v>
      </c>
    </row>
    <row r="1547" spans="1:9" ht="60" x14ac:dyDescent="0.2">
      <c r="A1547" s="14" t="s">
        <v>11</v>
      </c>
      <c r="B1547" s="14" t="s">
        <v>2529</v>
      </c>
      <c r="C1547" s="15" t="s">
        <v>2530</v>
      </c>
      <c r="D1547" s="14" t="s">
        <v>737</v>
      </c>
      <c r="E1547" s="15" t="s">
        <v>446</v>
      </c>
      <c r="F1547" s="17" t="str">
        <f>HYPERLINK("http://www.efsa.europa.eu/en/scdocs/doc/1795.pdf","2010;8(10):1795")</f>
        <v>2010;8(10):1795</v>
      </c>
      <c r="G1547" s="15" t="s">
        <v>651</v>
      </c>
      <c r="H1547" s="15" t="s">
        <v>739</v>
      </c>
      <c r="I1547" s="15">
        <v>597</v>
      </c>
    </row>
    <row r="1548" spans="1:9" ht="60" x14ac:dyDescent="0.2">
      <c r="A1548" s="14" t="s">
        <v>11</v>
      </c>
      <c r="B1548" s="14" t="s">
        <v>2531</v>
      </c>
      <c r="C1548" s="15" t="s">
        <v>2532</v>
      </c>
      <c r="D1548" s="14" t="s">
        <v>737</v>
      </c>
      <c r="E1548" s="15" t="s">
        <v>2533</v>
      </c>
      <c r="F1548" s="17" t="str">
        <f>HYPERLINK("http://www.efsa.europa.eu/en/scdocs/doc/1246.pdf","2009;7(9):1246")</f>
        <v>2009;7(9):1246</v>
      </c>
      <c r="G1548" s="15" t="s">
        <v>651</v>
      </c>
      <c r="H1548" s="15" t="s">
        <v>739</v>
      </c>
      <c r="I1548" s="15">
        <v>1835</v>
      </c>
    </row>
    <row r="1549" spans="1:9" ht="90" x14ac:dyDescent="0.2">
      <c r="A1549" s="14" t="s">
        <v>11</v>
      </c>
      <c r="B1549" s="14" t="s">
        <v>125</v>
      </c>
      <c r="C1549" s="15" t="s">
        <v>2534</v>
      </c>
      <c r="D1549" s="14" t="s">
        <v>745</v>
      </c>
      <c r="E1549" s="15" t="s">
        <v>2535</v>
      </c>
      <c r="F1549" s="17" t="str">
        <f>HYPERLINK("http://www.efsa.europa.eu/en/efsajournal/doc/2228.pdf","2011;9(6):2228")</f>
        <v>2011;9(6):2228</v>
      </c>
      <c r="G1549" s="15" t="s">
        <v>651</v>
      </c>
      <c r="H1549" s="15" t="s">
        <v>739</v>
      </c>
      <c r="I1549" s="15">
        <v>555</v>
      </c>
    </row>
    <row r="1550" spans="1:9" ht="75" x14ac:dyDescent="0.2">
      <c r="A1550" s="14" t="s">
        <v>11</v>
      </c>
      <c r="B1550" s="14" t="s">
        <v>1622</v>
      </c>
      <c r="C1550" s="15" t="s">
        <v>2536</v>
      </c>
      <c r="D1550" s="14" t="s">
        <v>737</v>
      </c>
      <c r="E1550" s="15" t="s">
        <v>243</v>
      </c>
      <c r="F1550" s="17" t="str">
        <f>HYPERLINK("http://www.efsa.europa.eu/en/scdocs/doc/1793.pdf","2010;8(10):1793")</f>
        <v>2010;8(10):1793</v>
      </c>
      <c r="G1550" s="15" t="s">
        <v>651</v>
      </c>
      <c r="H1550" s="15" t="s">
        <v>739</v>
      </c>
      <c r="I1550" s="15">
        <v>1912</v>
      </c>
    </row>
    <row r="1551" spans="1:9" ht="90" x14ac:dyDescent="0.2">
      <c r="A1551" s="14" t="s">
        <v>11</v>
      </c>
      <c r="B1551" s="14" t="s">
        <v>2537</v>
      </c>
      <c r="C1551" s="15" t="s">
        <v>2538</v>
      </c>
      <c r="D1551" s="14" t="s">
        <v>737</v>
      </c>
      <c r="E1551" s="15" t="s">
        <v>801</v>
      </c>
      <c r="F1551" s="17" t="str">
        <f>HYPERLINK("http://www.efsa.europa.eu/en/efsajournal/doc/1489.pdf","2010;8(2):1489")</f>
        <v>2010;8(2):1489</v>
      </c>
      <c r="G1551" s="15" t="s">
        <v>651</v>
      </c>
      <c r="H1551" s="15" t="s">
        <v>739</v>
      </c>
      <c r="I1551" s="15">
        <v>2059</v>
      </c>
    </row>
    <row r="1552" spans="1:9" ht="90" x14ac:dyDescent="0.2">
      <c r="A1552" s="14" t="s">
        <v>11</v>
      </c>
      <c r="B1552" s="14" t="s">
        <v>2539</v>
      </c>
      <c r="C1552" s="15" t="s">
        <v>2540</v>
      </c>
      <c r="D1552" s="14" t="s">
        <v>737</v>
      </c>
      <c r="E1552" s="15" t="s">
        <v>801</v>
      </c>
      <c r="F1552" s="17" t="str">
        <f>HYPERLINK("http://www.efsa.europa.eu/en/efsajournal/doc/1489.pdf","2010;8(2):1489")</f>
        <v>2010;8(2):1489</v>
      </c>
      <c r="G1552" s="15" t="s">
        <v>651</v>
      </c>
      <c r="H1552" s="15" t="s">
        <v>739</v>
      </c>
      <c r="I1552" s="15">
        <v>2061</v>
      </c>
    </row>
    <row r="1553" spans="1:9" ht="60" x14ac:dyDescent="0.2">
      <c r="A1553" s="14" t="s">
        <v>11</v>
      </c>
      <c r="B1553" s="14" t="s">
        <v>2541</v>
      </c>
      <c r="C1553" s="15" t="s">
        <v>2542</v>
      </c>
      <c r="D1553" s="14" t="s">
        <v>737</v>
      </c>
      <c r="E1553" s="15" t="s">
        <v>815</v>
      </c>
      <c r="F1553" s="17" t="str">
        <f>HYPERLINK("http://www.efsa.europa.eu/en/efsajournal/doc/2252.pdf","2011;9(6):2252")</f>
        <v>2011;9(6):2252</v>
      </c>
      <c r="G1553" s="15" t="s">
        <v>651</v>
      </c>
      <c r="H1553" s="15" t="s">
        <v>739</v>
      </c>
      <c r="I1553" s="15">
        <v>577</v>
      </c>
    </row>
    <row r="1554" spans="1:9" ht="90" x14ac:dyDescent="0.2">
      <c r="A1554" s="14" t="s">
        <v>11</v>
      </c>
      <c r="B1554" s="14" t="s">
        <v>2543</v>
      </c>
      <c r="C1554" s="15" t="s">
        <v>2544</v>
      </c>
      <c r="D1554" s="14" t="s">
        <v>766</v>
      </c>
      <c r="E1554" s="15" t="s">
        <v>767</v>
      </c>
      <c r="F1554" s="17" t="str">
        <f>HYPERLINK("http://www.efsa.europa.eu/en/efsajournal/doc/2082.pdf","2011;9(4):2082")</f>
        <v>2011;9(4):2082</v>
      </c>
      <c r="G1554" s="15" t="s">
        <v>651</v>
      </c>
      <c r="H1554" s="15" t="s">
        <v>739</v>
      </c>
      <c r="I1554" s="15">
        <v>1186</v>
      </c>
    </row>
    <row r="1555" spans="1:9" ht="75" x14ac:dyDescent="0.2">
      <c r="A1555" s="14" t="s">
        <v>11</v>
      </c>
      <c r="B1555" s="14" t="s">
        <v>2545</v>
      </c>
      <c r="C1555" s="15" t="s">
        <v>2546</v>
      </c>
      <c r="D1555" s="14" t="s">
        <v>737</v>
      </c>
      <c r="E1555" s="15" t="s">
        <v>162</v>
      </c>
      <c r="F1555" s="17" t="str">
        <f>HYPERLINK("http://www.efsa.europa.eu/en/scdocs/doc/1752.pdf","2010;8(10):1752")</f>
        <v>2010;8(10):1752</v>
      </c>
      <c r="G1555" s="15" t="s">
        <v>651</v>
      </c>
      <c r="H1555" s="15" t="s">
        <v>739</v>
      </c>
      <c r="I1555" s="15">
        <v>1440</v>
      </c>
    </row>
    <row r="1556" spans="1:9" ht="90" x14ac:dyDescent="0.2">
      <c r="A1556" s="14" t="s">
        <v>11</v>
      </c>
      <c r="B1556" s="14" t="s">
        <v>2545</v>
      </c>
      <c r="C1556" s="15" t="s">
        <v>2547</v>
      </c>
      <c r="D1556" s="14" t="s">
        <v>745</v>
      </c>
      <c r="E1556" s="15" t="s">
        <v>1162</v>
      </c>
      <c r="F1556" s="17" t="str">
        <f>HYPERLINK("http://www.efsa.europa.eu/en/scdocs/doc/1752.pdf","2010;8(10):1752")</f>
        <v>2010;8(10):1752</v>
      </c>
      <c r="G1556" s="15" t="s">
        <v>651</v>
      </c>
      <c r="H1556" s="15" t="s">
        <v>739</v>
      </c>
      <c r="I1556" s="15">
        <v>1917</v>
      </c>
    </row>
    <row r="1557" spans="1:9" ht="60" x14ac:dyDescent="0.2">
      <c r="A1557" s="14" t="s">
        <v>11</v>
      </c>
      <c r="B1557" s="14" t="s">
        <v>2548</v>
      </c>
      <c r="C1557" s="15" t="s">
        <v>2549</v>
      </c>
      <c r="D1557" s="14" t="s">
        <v>737</v>
      </c>
      <c r="E1557" s="15" t="s">
        <v>89</v>
      </c>
      <c r="F1557" s="17" t="str">
        <f>HYPERLINK("http://www.efsa.europa.eu/en/efsajournal/doc/2264.pdf","2011;9(7):2264")</f>
        <v>2011;9(7):2264</v>
      </c>
      <c r="G1557" s="15" t="s">
        <v>651</v>
      </c>
      <c r="H1557" s="15" t="s">
        <v>739</v>
      </c>
      <c r="I1557" s="15">
        <v>1135</v>
      </c>
    </row>
    <row r="1558" spans="1:9" ht="90" x14ac:dyDescent="0.2">
      <c r="A1558" s="14" t="s">
        <v>11</v>
      </c>
      <c r="B1558" s="14" t="s">
        <v>2550</v>
      </c>
      <c r="C1558" s="15" t="s">
        <v>2551</v>
      </c>
      <c r="D1558" s="14" t="s">
        <v>766</v>
      </c>
      <c r="E1558" s="15" t="s">
        <v>767</v>
      </c>
      <c r="F1558" s="17" t="str">
        <f>HYPERLINK("http://www.efsa.europa.eu/en/scdocs/doc/1735.pdf","2010;8(10):1735")</f>
        <v>2010;8(10):1735</v>
      </c>
      <c r="G1558" s="15" t="s">
        <v>651</v>
      </c>
      <c r="H1558" s="15" t="s">
        <v>739</v>
      </c>
      <c r="I1558" s="15">
        <v>4330</v>
      </c>
    </row>
    <row r="1559" spans="1:9" ht="60" x14ac:dyDescent="0.2">
      <c r="A1559" s="14" t="s">
        <v>11</v>
      </c>
      <c r="B1559" s="14" t="s">
        <v>2552</v>
      </c>
      <c r="C1559" s="15" t="s">
        <v>2553</v>
      </c>
      <c r="D1559" s="14" t="s">
        <v>737</v>
      </c>
      <c r="E1559" s="15" t="s">
        <v>47</v>
      </c>
      <c r="F1559" s="17" t="str">
        <f>HYPERLINK("http://www.efsa.europa.eu/en/scdocs/doc/1795.pdf","2010;8(10):1795")</f>
        <v>2010;8(10):1795</v>
      </c>
      <c r="G1559" s="15" t="s">
        <v>651</v>
      </c>
      <c r="H1559" s="15" t="s">
        <v>739</v>
      </c>
      <c r="I1559" s="15">
        <v>4224</v>
      </c>
    </row>
    <row r="1560" spans="1:9" ht="60" x14ac:dyDescent="0.2">
      <c r="A1560" s="14" t="s">
        <v>11</v>
      </c>
      <c r="B1560" s="14" t="s">
        <v>2552</v>
      </c>
      <c r="C1560" s="15" t="s">
        <v>2553</v>
      </c>
      <c r="D1560" s="14" t="s">
        <v>737</v>
      </c>
      <c r="E1560" s="15" t="s">
        <v>446</v>
      </c>
      <c r="F1560" s="17" t="str">
        <f>HYPERLINK("http://www.efsa.europa.eu/en/scdocs/doc/1795.pdf","2010;8(10):1795")</f>
        <v>2010;8(10):1795</v>
      </c>
      <c r="G1560" s="15" t="s">
        <v>651</v>
      </c>
      <c r="H1560" s="15" t="s">
        <v>739</v>
      </c>
      <c r="I1560" s="15">
        <v>4224</v>
      </c>
    </row>
    <row r="1561" spans="1:9" ht="60" x14ac:dyDescent="0.2">
      <c r="A1561" s="14" t="s">
        <v>11</v>
      </c>
      <c r="B1561" s="14" t="s">
        <v>2554</v>
      </c>
      <c r="C1561" s="15" t="s">
        <v>2555</v>
      </c>
      <c r="D1561" s="14" t="s">
        <v>737</v>
      </c>
      <c r="E1561" s="15" t="s">
        <v>1302</v>
      </c>
      <c r="F1561" s="17" t="str">
        <f>HYPERLINK("http://www.efsa.europa.eu/en/efsajournal/doc/2255.pdf","2011;9(6):2255")</f>
        <v>2011;9(6):2255</v>
      </c>
      <c r="G1561" s="15" t="s">
        <v>651</v>
      </c>
      <c r="H1561" s="15" t="s">
        <v>739</v>
      </c>
      <c r="I1561" s="15">
        <v>1864</v>
      </c>
    </row>
    <row r="1562" spans="1:9" ht="60" x14ac:dyDescent="0.2">
      <c r="A1562" s="14" t="s">
        <v>11</v>
      </c>
      <c r="B1562" s="14" t="s">
        <v>2554</v>
      </c>
      <c r="C1562" s="15" t="s">
        <v>2555</v>
      </c>
      <c r="D1562" s="14" t="s">
        <v>737</v>
      </c>
      <c r="E1562" s="15" t="s">
        <v>89</v>
      </c>
      <c r="F1562" s="17" t="str">
        <f>HYPERLINK("http://www.efsa.europa.eu/en/efsajournal/doc/2255.pdf","2011;9(6):2255")</f>
        <v>2011;9(6):2255</v>
      </c>
      <c r="G1562" s="15" t="s">
        <v>651</v>
      </c>
      <c r="H1562" s="15" t="s">
        <v>739</v>
      </c>
      <c r="I1562" s="15">
        <v>1864</v>
      </c>
    </row>
    <row r="1563" spans="1:9" ht="180" x14ac:dyDescent="0.2">
      <c r="A1563" s="14" t="s">
        <v>11</v>
      </c>
      <c r="B1563" s="14" t="s">
        <v>2556</v>
      </c>
      <c r="C1563" s="15" t="s">
        <v>2557</v>
      </c>
      <c r="D1563" s="14" t="s">
        <v>737</v>
      </c>
      <c r="E1563" s="15" t="s">
        <v>1459</v>
      </c>
      <c r="F1563" s="17" t="str">
        <f>HYPERLINK("http://www.efsa.europa.eu/en/efsajournal/doc/2058.pdf","2011;9(4):2058")</f>
        <v>2011;9(4):2058</v>
      </c>
      <c r="G1563" s="15" t="s">
        <v>651</v>
      </c>
      <c r="H1563" s="15" t="s">
        <v>739</v>
      </c>
      <c r="I1563" s="15">
        <v>1800</v>
      </c>
    </row>
    <row r="1564" spans="1:9" ht="60" x14ac:dyDescent="0.2">
      <c r="A1564" s="14" t="s">
        <v>11</v>
      </c>
      <c r="B1564" s="14" t="s">
        <v>2558</v>
      </c>
      <c r="C1564" s="15" t="s">
        <v>2559</v>
      </c>
      <c r="D1564" s="14" t="s">
        <v>737</v>
      </c>
      <c r="E1564" s="15" t="s">
        <v>2560</v>
      </c>
      <c r="F1564" s="17" t="str">
        <f>HYPERLINK("http://www.efsa.europa.eu/en/efsajournal/doc/2214.pdf","2011;9(6):2214")</f>
        <v>2011;9(6):2214</v>
      </c>
      <c r="G1564" s="15" t="s">
        <v>651</v>
      </c>
      <c r="H1564" s="15" t="s">
        <v>739</v>
      </c>
      <c r="I1564" s="15">
        <v>4664</v>
      </c>
    </row>
    <row r="1565" spans="1:9" ht="60" x14ac:dyDescent="0.2">
      <c r="A1565" s="14" t="s">
        <v>11</v>
      </c>
      <c r="B1565" s="14" t="s">
        <v>164</v>
      </c>
      <c r="C1565" s="15" t="s">
        <v>2561</v>
      </c>
      <c r="D1565" s="14" t="s">
        <v>737</v>
      </c>
      <c r="E1565" s="15" t="s">
        <v>1347</v>
      </c>
      <c r="F1565" s="17" t="str">
        <f>HYPERLINK("http://www.efsa.europa.eu/en/efsajournal/doc/2303.pdf","2011;9(7):2303")</f>
        <v>2011;9(7):2303</v>
      </c>
      <c r="G1565" s="15" t="s">
        <v>651</v>
      </c>
      <c r="H1565" s="15" t="s">
        <v>739</v>
      </c>
      <c r="I1565" s="15">
        <v>1963</v>
      </c>
    </row>
    <row r="1566" spans="1:9" ht="60" x14ac:dyDescent="0.2">
      <c r="A1566" s="14" t="s">
        <v>11</v>
      </c>
      <c r="B1566" s="14" t="s">
        <v>2562</v>
      </c>
      <c r="C1566" s="15" t="s">
        <v>2563</v>
      </c>
      <c r="D1566" s="14" t="s">
        <v>737</v>
      </c>
      <c r="E1566" s="15" t="s">
        <v>394</v>
      </c>
      <c r="F1566" s="17" t="str">
        <f>HYPERLINK("http://www.efsa.europa.eu/en/scdocs/doc/1818.pdf","2010;8(10):1818")</f>
        <v>2010;8(10):1818</v>
      </c>
      <c r="G1566" s="15" t="s">
        <v>651</v>
      </c>
      <c r="H1566" s="15" t="s">
        <v>739</v>
      </c>
      <c r="I1566" s="15">
        <v>4307</v>
      </c>
    </row>
    <row r="1567" spans="1:9" ht="60" x14ac:dyDescent="0.2">
      <c r="A1567" s="14" t="s">
        <v>11</v>
      </c>
      <c r="B1567" s="14" t="s">
        <v>1286</v>
      </c>
      <c r="C1567" s="15" t="s">
        <v>2564</v>
      </c>
      <c r="D1567" s="14" t="s">
        <v>737</v>
      </c>
      <c r="E1567" s="15" t="s">
        <v>2565</v>
      </c>
      <c r="F1567" s="17" t="str">
        <f>HYPERLINK("http://www.efsa.europa.eu/en/scdocs/doc/1762.pdf","2010;8(10):1762")</f>
        <v>2010;8(10):1762</v>
      </c>
      <c r="G1567" s="15" t="s">
        <v>651</v>
      </c>
      <c r="H1567" s="15" t="s">
        <v>739</v>
      </c>
      <c r="I1567" s="15">
        <v>1392</v>
      </c>
    </row>
    <row r="1568" spans="1:9" ht="90" x14ac:dyDescent="0.2">
      <c r="A1568" s="14" t="s">
        <v>11</v>
      </c>
      <c r="B1568" s="14" t="s">
        <v>1195</v>
      </c>
      <c r="C1568" s="15" t="s">
        <v>2566</v>
      </c>
      <c r="D1568" s="14" t="s">
        <v>766</v>
      </c>
      <c r="E1568" s="15" t="s">
        <v>767</v>
      </c>
      <c r="F1568" s="17" t="str">
        <f>HYPERLINK("http://www.efsa.europa.eu/en/scdocs/doc/1810.pdf","2010;8(10):1810")</f>
        <v>2010;8(10):1810</v>
      </c>
      <c r="G1568" s="15" t="s">
        <v>651</v>
      </c>
      <c r="H1568" s="15" t="s">
        <v>739</v>
      </c>
      <c r="I1568" s="15">
        <v>3798</v>
      </c>
    </row>
    <row r="1569" spans="1:9" ht="60" x14ac:dyDescent="0.2">
      <c r="A1569" s="14" t="s">
        <v>11</v>
      </c>
      <c r="B1569" s="14" t="s">
        <v>2567</v>
      </c>
      <c r="C1569" s="15" t="s">
        <v>2568</v>
      </c>
      <c r="D1569" s="14" t="s">
        <v>737</v>
      </c>
      <c r="E1569" s="15" t="s">
        <v>816</v>
      </c>
      <c r="F1569" s="17" t="str">
        <f>HYPERLINK("http://www.efsa.europa.eu/en/efsajournal/doc/2246.pdf","2011;9(6):2246")</f>
        <v>2011;9(6):2246</v>
      </c>
      <c r="G1569" s="15" t="s">
        <v>651</v>
      </c>
      <c r="H1569" s="15" t="s">
        <v>739</v>
      </c>
      <c r="I1569" s="15">
        <v>2894</v>
      </c>
    </row>
    <row r="1570" spans="1:9" ht="120" x14ac:dyDescent="0.2">
      <c r="A1570" s="14" t="s">
        <v>11</v>
      </c>
      <c r="B1570" s="14" t="s">
        <v>884</v>
      </c>
      <c r="C1570" s="15" t="s">
        <v>2569</v>
      </c>
      <c r="D1570" s="14" t="s">
        <v>737</v>
      </c>
      <c r="E1570" s="15" t="s">
        <v>1168</v>
      </c>
      <c r="F1570" s="17" t="str">
        <f>HYPERLINK("http://www.efsa.europa.eu/en/scdocs/doc/1761.pdf","2010;8(10):1761")</f>
        <v>2010;8(10):1761</v>
      </c>
      <c r="G1570" s="15" t="s">
        <v>651</v>
      </c>
      <c r="H1570" s="15" t="s">
        <v>739</v>
      </c>
      <c r="I1570" s="15">
        <v>1680</v>
      </c>
    </row>
    <row r="1571" spans="1:9" ht="210" x14ac:dyDescent="0.2">
      <c r="A1571" s="14" t="s">
        <v>11</v>
      </c>
      <c r="B1571" s="14" t="s">
        <v>884</v>
      </c>
      <c r="C1571" s="15" t="s">
        <v>2570</v>
      </c>
      <c r="D1571" s="14" t="s">
        <v>737</v>
      </c>
      <c r="E1571" s="15" t="s">
        <v>1200</v>
      </c>
      <c r="F1571" s="17" t="str">
        <f>HYPERLINK("http://www.efsa.europa.eu/en/scdocs/doc/1761.pdf","2010;8(10):1761")</f>
        <v>2010;8(10):1761</v>
      </c>
      <c r="G1571" s="15" t="s">
        <v>651</v>
      </c>
      <c r="H1571" s="15" t="s">
        <v>739</v>
      </c>
      <c r="I1571" s="15">
        <v>843</v>
      </c>
    </row>
    <row r="1572" spans="1:9" ht="210" x14ac:dyDescent="0.2">
      <c r="A1572" s="14" t="s">
        <v>11</v>
      </c>
      <c r="B1572" s="14" t="s">
        <v>884</v>
      </c>
      <c r="C1572" s="15" t="s">
        <v>2570</v>
      </c>
      <c r="D1572" s="14" t="s">
        <v>737</v>
      </c>
      <c r="E1572" s="15" t="s">
        <v>1168</v>
      </c>
      <c r="F1572" s="17" t="str">
        <f>HYPERLINK("http://www.efsa.europa.eu/en/scdocs/doc/1761.pdf","2010;8(10):1761")</f>
        <v>2010;8(10):1761</v>
      </c>
      <c r="G1572" s="15" t="s">
        <v>651</v>
      </c>
      <c r="H1572" s="15" t="s">
        <v>739</v>
      </c>
      <c r="I1572" s="15">
        <v>843</v>
      </c>
    </row>
    <row r="1573" spans="1:9" ht="90" x14ac:dyDescent="0.2">
      <c r="A1573" s="14" t="s">
        <v>11</v>
      </c>
      <c r="B1573" s="14" t="s">
        <v>2571</v>
      </c>
      <c r="C1573" s="15" t="s">
        <v>2572</v>
      </c>
      <c r="D1573" s="14" t="s">
        <v>745</v>
      </c>
      <c r="E1573" s="15" t="s">
        <v>2573</v>
      </c>
      <c r="F1573" s="17" t="str">
        <f>HYPERLINK("http://www.efsa.europa.eu/en/efsajournal/doc/2228.pdf","2011;9(6):2228")</f>
        <v>2011;9(6):2228</v>
      </c>
      <c r="G1573" s="15" t="s">
        <v>651</v>
      </c>
      <c r="H1573" s="15" t="s">
        <v>739</v>
      </c>
      <c r="I1573" s="15">
        <v>2916</v>
      </c>
    </row>
    <row r="1574" spans="1:9" ht="60" x14ac:dyDescent="0.2">
      <c r="A1574" s="14" t="s">
        <v>11</v>
      </c>
      <c r="B1574" s="14" t="s">
        <v>2571</v>
      </c>
      <c r="C1574" s="15" t="s">
        <v>2574</v>
      </c>
      <c r="D1574" s="14" t="s">
        <v>737</v>
      </c>
      <c r="E1574" s="15" t="s">
        <v>2575</v>
      </c>
      <c r="F1574" s="17" t="str">
        <f>HYPERLINK("http://www.efsa.europa.eu/en/efsajournal/doc/2248.pdf","2011;9(6):2248")</f>
        <v>2011;9(6):2248</v>
      </c>
      <c r="G1574" s="15" t="s">
        <v>651</v>
      </c>
      <c r="H1574" s="15" t="s">
        <v>739</v>
      </c>
      <c r="I1574" s="15">
        <v>2917</v>
      </c>
    </row>
    <row r="1575" spans="1:9" ht="60" x14ac:dyDescent="0.2">
      <c r="A1575" s="14" t="s">
        <v>11</v>
      </c>
      <c r="B1575" s="14" t="s">
        <v>136</v>
      </c>
      <c r="C1575" s="15" t="s">
        <v>2576</v>
      </c>
      <c r="D1575" s="14" t="s">
        <v>737</v>
      </c>
      <c r="E1575" s="15" t="s">
        <v>816</v>
      </c>
      <c r="F1575" s="17" t="str">
        <f>HYPERLINK("http://www.efsa.europa.eu/en/scdocs/doc/1747.pdf","2010;8(10):1747")</f>
        <v>2010;8(10):1747</v>
      </c>
      <c r="G1575" s="15" t="s">
        <v>651</v>
      </c>
      <c r="H1575" s="15" t="s">
        <v>739</v>
      </c>
      <c r="I1575" s="15">
        <v>4692</v>
      </c>
    </row>
    <row r="1576" spans="1:9" ht="105" x14ac:dyDescent="0.2">
      <c r="A1576" s="14" t="s">
        <v>11</v>
      </c>
      <c r="B1576" s="14" t="s">
        <v>2398</v>
      </c>
      <c r="C1576" s="15" t="s">
        <v>2577</v>
      </c>
      <c r="D1576" s="14" t="s">
        <v>737</v>
      </c>
      <c r="E1576" s="15" t="s">
        <v>108</v>
      </c>
      <c r="F1576" s="17" t="str">
        <f>HYPERLINK("http://www.efsa.europa.eu/en/scdocs/doc/1798.pdf","2010;8(10):1798")</f>
        <v>2010;8(10):1798</v>
      </c>
      <c r="G1576" s="15" t="s">
        <v>651</v>
      </c>
      <c r="H1576" s="15" t="s">
        <v>739</v>
      </c>
      <c r="I1576" s="15">
        <v>835</v>
      </c>
    </row>
    <row r="1577" spans="1:9" ht="60" x14ac:dyDescent="0.2">
      <c r="A1577" s="14" t="s">
        <v>11</v>
      </c>
      <c r="B1577" s="14" t="s">
        <v>1843</v>
      </c>
      <c r="C1577" s="15" t="s">
        <v>2578</v>
      </c>
      <c r="D1577" s="14" t="s">
        <v>2579</v>
      </c>
      <c r="E1577" s="15" t="s">
        <v>2580</v>
      </c>
      <c r="F1577" s="17" t="str">
        <f>HYPERLINK("http://www.efsa.europa.eu/en/efsajournal/doc/2051.pdf","2011;9(4):2051")</f>
        <v>2011;9(4):2051</v>
      </c>
      <c r="G1577" s="15" t="s">
        <v>651</v>
      </c>
      <c r="H1577" s="15" t="s">
        <v>739</v>
      </c>
      <c r="I1577" s="15">
        <v>4683</v>
      </c>
    </row>
    <row r="1578" spans="1:9" ht="150" x14ac:dyDescent="0.2">
      <c r="A1578" s="14" t="s">
        <v>11</v>
      </c>
      <c r="B1578" s="14" t="s">
        <v>2390</v>
      </c>
      <c r="C1578" s="15" t="s">
        <v>2581</v>
      </c>
      <c r="D1578" s="14" t="s">
        <v>766</v>
      </c>
      <c r="E1578" s="15" t="s">
        <v>767</v>
      </c>
      <c r="F1578" s="17" t="str">
        <f>HYPERLINK("http://www.efsa.europa.eu/en/efsajournal/doc/2082.pdf","2011;9(4):2082")</f>
        <v>2011;9(4):2082</v>
      </c>
      <c r="G1578" s="15" t="s">
        <v>651</v>
      </c>
      <c r="H1578" s="15" t="s">
        <v>739</v>
      </c>
      <c r="I1578" s="15">
        <v>1693</v>
      </c>
    </row>
    <row r="1579" spans="1:9" ht="90" x14ac:dyDescent="0.2">
      <c r="A1579" s="14" t="s">
        <v>11</v>
      </c>
      <c r="B1579" s="14" t="s">
        <v>1258</v>
      </c>
      <c r="C1579" s="15" t="s">
        <v>2582</v>
      </c>
      <c r="D1579" s="14" t="s">
        <v>766</v>
      </c>
      <c r="E1579" s="15" t="s">
        <v>767</v>
      </c>
      <c r="F1579" s="17" t="str">
        <f>HYPERLINK("http://www.efsa.europa.eu/en/efsajournal/doc/2244.pdf","2011;9(6):2244")</f>
        <v>2011;9(6):2244</v>
      </c>
      <c r="G1579" s="15" t="s">
        <v>651</v>
      </c>
      <c r="H1579" s="15" t="s">
        <v>739</v>
      </c>
      <c r="I1579" s="15">
        <v>849</v>
      </c>
    </row>
    <row r="1580" spans="1:9" ht="90" x14ac:dyDescent="0.2">
      <c r="A1580" s="14" t="s">
        <v>11</v>
      </c>
      <c r="B1580" s="14" t="s">
        <v>1228</v>
      </c>
      <c r="C1580" s="15" t="s">
        <v>2583</v>
      </c>
      <c r="D1580" s="14" t="s">
        <v>766</v>
      </c>
      <c r="E1580" s="15" t="s">
        <v>767</v>
      </c>
      <c r="F1580" s="17" t="str">
        <f>HYPERLINK("http://www.efsa.europa.eu/en/efsajournal/doc/2244.pdf","2011;9(6):2244")</f>
        <v>2011;9(6):2244</v>
      </c>
      <c r="G1580" s="15" t="s">
        <v>651</v>
      </c>
      <c r="H1580" s="15" t="s">
        <v>739</v>
      </c>
      <c r="I1580" s="15">
        <v>2922</v>
      </c>
    </row>
    <row r="1581" spans="1:9" ht="60" x14ac:dyDescent="0.2">
      <c r="A1581" s="14" t="s">
        <v>11</v>
      </c>
      <c r="B1581" s="14" t="s">
        <v>2584</v>
      </c>
      <c r="C1581" s="15" t="s">
        <v>2585</v>
      </c>
      <c r="D1581" s="14" t="s">
        <v>737</v>
      </c>
      <c r="E1581" s="15" t="s">
        <v>908</v>
      </c>
      <c r="F1581" s="17" t="str">
        <f>HYPERLINK("http://www.efsa.europa.eu/en/scdocs/doc/1263.pdf","2009;7(9):1263")</f>
        <v>2009;7(9):1263</v>
      </c>
      <c r="G1581" s="15" t="s">
        <v>651</v>
      </c>
      <c r="H1581" s="15" t="s">
        <v>739</v>
      </c>
      <c r="I1581" s="15">
        <v>524</v>
      </c>
    </row>
    <row r="1582" spans="1:9" ht="90" x14ac:dyDescent="0.2">
      <c r="A1582" s="14" t="s">
        <v>11</v>
      </c>
      <c r="B1582" s="14" t="s">
        <v>251</v>
      </c>
      <c r="C1582" s="15" t="s">
        <v>2586</v>
      </c>
      <c r="D1582" s="14" t="s">
        <v>745</v>
      </c>
      <c r="E1582" s="15" t="s">
        <v>2587</v>
      </c>
      <c r="F1582" s="17" t="str">
        <f>HYPERLINK("http://www.efsa.europa.eu/en/scdocs/doc/1740.pdf","2010;8(10):1740")</f>
        <v>2010;8(10):1740</v>
      </c>
      <c r="G1582" s="15" t="s">
        <v>651</v>
      </c>
      <c r="H1582" s="15" t="s">
        <v>739</v>
      </c>
      <c r="I1582" s="15">
        <v>397</v>
      </c>
    </row>
    <row r="1583" spans="1:9" ht="90" x14ac:dyDescent="0.2">
      <c r="A1583" s="14" t="s">
        <v>11</v>
      </c>
      <c r="B1583" s="14" t="s">
        <v>251</v>
      </c>
      <c r="C1583" s="15" t="s">
        <v>2588</v>
      </c>
      <c r="D1583" s="14" t="s">
        <v>745</v>
      </c>
      <c r="E1583" s="15" t="s">
        <v>1268</v>
      </c>
      <c r="F1583" s="17" t="str">
        <f>HYPERLINK("http://www.efsa.europa.eu/en/scdocs/doc/1740.pdf","2010;8(10):1740")</f>
        <v>2010;8(10):1740</v>
      </c>
      <c r="G1583" s="15" t="s">
        <v>651</v>
      </c>
      <c r="H1583" s="15" t="s">
        <v>739</v>
      </c>
      <c r="I1583" s="15">
        <v>258</v>
      </c>
    </row>
    <row r="1584" spans="1:9" ht="60" x14ac:dyDescent="0.2">
      <c r="A1584" s="14" t="s">
        <v>11</v>
      </c>
      <c r="B1584" s="14" t="s">
        <v>876</v>
      </c>
      <c r="C1584" s="15" t="s">
        <v>2589</v>
      </c>
      <c r="D1584" s="14" t="s">
        <v>737</v>
      </c>
      <c r="E1584" s="15" t="s">
        <v>1341</v>
      </c>
      <c r="F1584" s="17" t="str">
        <f>HYPERLINK("http://www.efsa.europa.eu/en/scdocs/doc/1474.pdf","2010;8(2):1474")</f>
        <v>2010;8(2):1474</v>
      </c>
      <c r="G1584" s="15" t="s">
        <v>651</v>
      </c>
      <c r="H1584" s="15" t="s">
        <v>739</v>
      </c>
      <c r="I1584" s="15">
        <v>1434</v>
      </c>
    </row>
    <row r="1585" spans="1:9" ht="105" x14ac:dyDescent="0.2">
      <c r="A1585" s="14" t="s">
        <v>11</v>
      </c>
      <c r="B1585" s="14" t="s">
        <v>1547</v>
      </c>
      <c r="C1585" s="15" t="s">
        <v>2590</v>
      </c>
      <c r="D1585" s="14" t="s">
        <v>737</v>
      </c>
      <c r="E1585" s="15" t="s">
        <v>162</v>
      </c>
      <c r="F1585" s="17" t="str">
        <f>HYPERLINK("http://www.efsa.europa.eu/en/efsajournal/doc/2021.pdf","2011;9(4):2021")</f>
        <v>2011;9(4):2021</v>
      </c>
      <c r="G1585" s="15" t="s">
        <v>651</v>
      </c>
      <c r="H1585" s="15" t="s">
        <v>739</v>
      </c>
      <c r="I1585" s="15">
        <v>1460</v>
      </c>
    </row>
    <row r="1586" spans="1:9" ht="90" x14ac:dyDescent="0.2">
      <c r="A1586" s="14" t="s">
        <v>11</v>
      </c>
      <c r="B1586" s="14" t="s">
        <v>2591</v>
      </c>
      <c r="C1586" s="15" t="s">
        <v>2592</v>
      </c>
      <c r="D1586" s="14" t="s">
        <v>737</v>
      </c>
      <c r="E1586" s="15" t="s">
        <v>917</v>
      </c>
      <c r="F1586" s="17" t="str">
        <f>HYPERLINK("http://www.efsa.europa.eu/en/efsajournal/doc/2273.pdf","2011;9(6):2273")</f>
        <v>2011;9(6):2273</v>
      </c>
      <c r="G1586" s="15" t="s">
        <v>651</v>
      </c>
      <c r="H1586" s="15" t="s">
        <v>739</v>
      </c>
      <c r="I1586" s="15">
        <v>656</v>
      </c>
    </row>
    <row r="1587" spans="1:9" ht="90" x14ac:dyDescent="0.2">
      <c r="A1587" s="14" t="s">
        <v>11</v>
      </c>
      <c r="B1587" s="14" t="s">
        <v>2593</v>
      </c>
      <c r="C1587" s="15" t="s">
        <v>2594</v>
      </c>
      <c r="D1587" s="14" t="s">
        <v>766</v>
      </c>
      <c r="E1587" s="15" t="s">
        <v>767</v>
      </c>
      <c r="F1587" s="17" t="str">
        <f>HYPERLINK("http://www.efsa.europa.eu/en/scdocs/doc/1484.pdf","2010;8(2):1484")</f>
        <v>2010;8(2):1484</v>
      </c>
      <c r="G1587" s="15" t="s">
        <v>651</v>
      </c>
      <c r="H1587" s="15" t="s">
        <v>739</v>
      </c>
      <c r="I1587" s="15" t="s">
        <v>2595</v>
      </c>
    </row>
    <row r="1588" spans="1:9" ht="60" x14ac:dyDescent="0.2">
      <c r="A1588" s="14" t="s">
        <v>11</v>
      </c>
      <c r="B1588" s="14" t="s">
        <v>1353</v>
      </c>
      <c r="C1588" s="15" t="s">
        <v>2596</v>
      </c>
      <c r="D1588" s="14" t="s">
        <v>737</v>
      </c>
      <c r="E1588" s="15" t="s">
        <v>1454</v>
      </c>
      <c r="F1588" s="17" t="str">
        <f>HYPERLINK("http://www.efsa.europa.eu/en/efsajournal/doc/2051.pdf","2011;9(4):2051")</f>
        <v>2011;9(4):2051</v>
      </c>
      <c r="G1588" s="15" t="s">
        <v>651</v>
      </c>
      <c r="H1588" s="15" t="s">
        <v>739</v>
      </c>
      <c r="I1588" s="15">
        <v>456</v>
      </c>
    </row>
    <row r="1589" spans="1:9" ht="60" x14ac:dyDescent="0.2">
      <c r="A1589" s="14" t="s">
        <v>11</v>
      </c>
      <c r="B1589" s="14" t="s">
        <v>1353</v>
      </c>
      <c r="C1589" s="15" t="s">
        <v>2596</v>
      </c>
      <c r="D1589" s="14" t="s">
        <v>737</v>
      </c>
      <c r="E1589" s="15" t="s">
        <v>394</v>
      </c>
      <c r="F1589" s="17" t="str">
        <f>HYPERLINK("http://www.efsa.europa.eu/en/efsajournal/doc/2051.pdf","2011;9(4):2051")</f>
        <v>2011;9(4):2051</v>
      </c>
      <c r="G1589" s="15" t="s">
        <v>651</v>
      </c>
      <c r="H1589" s="15" t="s">
        <v>739</v>
      </c>
      <c r="I1589" s="15">
        <v>456</v>
      </c>
    </row>
    <row r="1590" spans="1:9" ht="60" x14ac:dyDescent="0.2">
      <c r="A1590" s="14" t="s">
        <v>11</v>
      </c>
      <c r="B1590" s="14" t="s">
        <v>1353</v>
      </c>
      <c r="C1590" s="15" t="s">
        <v>2597</v>
      </c>
      <c r="D1590" s="14" t="s">
        <v>737</v>
      </c>
      <c r="E1590" s="15" t="s">
        <v>1454</v>
      </c>
      <c r="F1590" s="17" t="str">
        <f>HYPERLINK("http://www.efsa.europa.eu/en/efsajournal/doc/2051.pdf","2011;9(4):2051")</f>
        <v>2011;9(4):2051</v>
      </c>
      <c r="G1590" s="15" t="s">
        <v>651</v>
      </c>
      <c r="H1590" s="15" t="s">
        <v>739</v>
      </c>
      <c r="I1590" s="15">
        <v>1712</v>
      </c>
    </row>
    <row r="1591" spans="1:9" ht="60" x14ac:dyDescent="0.2">
      <c r="A1591" s="14" t="s">
        <v>11</v>
      </c>
      <c r="B1591" s="14" t="s">
        <v>1353</v>
      </c>
      <c r="C1591" s="15" t="s">
        <v>2597</v>
      </c>
      <c r="D1591" s="14" t="s">
        <v>737</v>
      </c>
      <c r="E1591" s="15" t="s">
        <v>394</v>
      </c>
      <c r="F1591" s="17" t="str">
        <f>HYPERLINK("http://www.efsa.europa.eu/en/efsajournal/doc/2051.pdf","2011;9(4):2051")</f>
        <v>2011;9(4):2051</v>
      </c>
      <c r="G1591" s="15" t="s">
        <v>651</v>
      </c>
      <c r="H1591" s="15" t="s">
        <v>739</v>
      </c>
      <c r="I1591" s="15">
        <v>1712</v>
      </c>
    </row>
    <row r="1592" spans="1:9" ht="120" x14ac:dyDescent="0.2">
      <c r="A1592" s="14" t="s">
        <v>11</v>
      </c>
      <c r="B1592" s="14" t="s">
        <v>2598</v>
      </c>
      <c r="C1592" s="15" t="s">
        <v>2599</v>
      </c>
      <c r="D1592" s="14" t="s">
        <v>766</v>
      </c>
      <c r="E1592" s="15" t="s">
        <v>767</v>
      </c>
      <c r="F1592" s="17" t="str">
        <f>HYPERLINK("http://www.efsa.europa.eu/en/efsajournal/doc/2083.pdf","2011;9(4):2083")</f>
        <v>2011;9(4):2083</v>
      </c>
      <c r="G1592" s="15" t="s">
        <v>651</v>
      </c>
      <c r="H1592" s="15" t="s">
        <v>739</v>
      </c>
      <c r="I1592" s="15">
        <v>6</v>
      </c>
    </row>
    <row r="1593" spans="1:9" ht="60" x14ac:dyDescent="0.2">
      <c r="A1593" s="14" t="s">
        <v>11</v>
      </c>
      <c r="B1593" s="14" t="s">
        <v>2600</v>
      </c>
      <c r="C1593" s="15" t="s">
        <v>2601</v>
      </c>
      <c r="D1593" s="14" t="s">
        <v>737</v>
      </c>
      <c r="E1593" s="15" t="s">
        <v>895</v>
      </c>
      <c r="F1593" s="17" t="str">
        <f>HYPERLINK("http://www.efsa.europa.eu/en/efsajournal/doc/2238.pdf","2011;9(6):2238")</f>
        <v>2011;9(6):2238</v>
      </c>
      <c r="G1593" s="15" t="s">
        <v>651</v>
      </c>
      <c r="H1593" s="15" t="s">
        <v>739</v>
      </c>
      <c r="I1593" s="15">
        <v>1707</v>
      </c>
    </row>
    <row r="1594" spans="1:9" ht="60" x14ac:dyDescent="0.2">
      <c r="A1594" s="14" t="s">
        <v>11</v>
      </c>
      <c r="B1594" s="14" t="s">
        <v>1946</v>
      </c>
      <c r="C1594" s="15" t="s">
        <v>2602</v>
      </c>
      <c r="D1594" s="14" t="s">
        <v>737</v>
      </c>
      <c r="E1594" s="15" t="s">
        <v>2603</v>
      </c>
      <c r="F1594" s="17" t="str">
        <f>HYPERLINK("http://www.efsa.europa.eu/en/efsajournal/doc/2063.pdf","2011;9(4):2063")</f>
        <v>2011;9(4):2063</v>
      </c>
      <c r="G1594" s="15" t="s">
        <v>651</v>
      </c>
      <c r="H1594" s="15" t="s">
        <v>739</v>
      </c>
      <c r="I1594" s="15">
        <v>610</v>
      </c>
    </row>
    <row r="1595" spans="1:9" ht="60" x14ac:dyDescent="0.2">
      <c r="A1595" s="14" t="s">
        <v>11</v>
      </c>
      <c r="B1595" s="14" t="s">
        <v>2604</v>
      </c>
      <c r="C1595" s="15" t="s">
        <v>2605</v>
      </c>
      <c r="D1595" s="14" t="s">
        <v>737</v>
      </c>
      <c r="E1595" s="15" t="s">
        <v>2606</v>
      </c>
      <c r="F1595" s="17" t="str">
        <f>HYPERLINK("http://www.efsa.europa.eu/en/scdocs/doc/1725.pdf","2010;8(10):1725")</f>
        <v>2010;8(10):1725</v>
      </c>
      <c r="G1595" s="15" t="s">
        <v>651</v>
      </c>
      <c r="H1595" s="15" t="s">
        <v>739</v>
      </c>
      <c r="I1595" s="15">
        <v>3155</v>
      </c>
    </row>
    <row r="1596" spans="1:9" ht="90" x14ac:dyDescent="0.2">
      <c r="A1596" s="14" t="s">
        <v>11</v>
      </c>
      <c r="B1596" s="14" t="s">
        <v>2607</v>
      </c>
      <c r="C1596" s="15" t="s">
        <v>2608</v>
      </c>
      <c r="D1596" s="14" t="s">
        <v>745</v>
      </c>
      <c r="E1596" s="15" t="s">
        <v>2609</v>
      </c>
      <c r="F1596" s="17" t="str">
        <f>HYPERLINK("http://www.efsa.europa.eu/en/efsajournal/doc/1738.pdf","2010;8(10):1738")</f>
        <v>2010;8(10):1738</v>
      </c>
      <c r="G1596" s="15" t="s">
        <v>651</v>
      </c>
      <c r="H1596" s="15" t="s">
        <v>739</v>
      </c>
      <c r="I1596" s="15">
        <v>3190</v>
      </c>
    </row>
    <row r="1597" spans="1:9" ht="90" x14ac:dyDescent="0.2">
      <c r="A1597" s="14" t="s">
        <v>11</v>
      </c>
      <c r="B1597" s="14" t="s">
        <v>2607</v>
      </c>
      <c r="C1597" s="15" t="s">
        <v>2608</v>
      </c>
      <c r="D1597" s="14" t="s">
        <v>745</v>
      </c>
      <c r="E1597" s="15" t="s">
        <v>1171</v>
      </c>
      <c r="F1597" s="17" t="str">
        <f>HYPERLINK("http://www.efsa.europa.eu/en/scdocs/doc/1799.pdf","2010;8(10):1799")</f>
        <v>2010;8(10):1799</v>
      </c>
      <c r="G1597" s="15" t="s">
        <v>651</v>
      </c>
      <c r="H1597" s="15" t="s">
        <v>739</v>
      </c>
      <c r="I1597" s="15">
        <v>3191</v>
      </c>
    </row>
    <row r="1598" spans="1:9" ht="60" x14ac:dyDescent="0.2">
      <c r="A1598" s="14" t="s">
        <v>11</v>
      </c>
      <c r="B1598" s="14" t="s">
        <v>1294</v>
      </c>
      <c r="C1598" s="15" t="s">
        <v>2610</v>
      </c>
      <c r="D1598" s="14" t="s">
        <v>737</v>
      </c>
      <c r="E1598" s="15" t="s">
        <v>957</v>
      </c>
      <c r="F1598" s="17" t="str">
        <f>HYPERLINK("http://www.efsa.europa.eu/en/scdocs/doc/1741.pdf","2010;8(10):1741")</f>
        <v>2010;8(10):1741</v>
      </c>
      <c r="G1598" s="15" t="s">
        <v>651</v>
      </c>
      <c r="H1598" s="15" t="s">
        <v>739</v>
      </c>
      <c r="I1598" s="15">
        <v>1596</v>
      </c>
    </row>
    <row r="1599" spans="1:9" ht="60" x14ac:dyDescent="0.2">
      <c r="A1599" s="14" t="s">
        <v>11</v>
      </c>
      <c r="B1599" s="14" t="s">
        <v>1294</v>
      </c>
      <c r="C1599" s="15" t="s">
        <v>2610</v>
      </c>
      <c r="D1599" s="14" t="s">
        <v>737</v>
      </c>
      <c r="E1599" s="15" t="s">
        <v>2611</v>
      </c>
      <c r="F1599" s="17" t="str">
        <f>HYPERLINK("http://www.efsa.europa.eu/en/scdocs/doc/1741.pdf","2010;8(10):1741")</f>
        <v>2010;8(10):1741</v>
      </c>
      <c r="G1599" s="15" t="s">
        <v>651</v>
      </c>
      <c r="H1599" s="15" t="s">
        <v>739</v>
      </c>
      <c r="I1599" s="15">
        <v>1596</v>
      </c>
    </row>
    <row r="1600" spans="1:9" ht="60" x14ac:dyDescent="0.2">
      <c r="A1600" s="14" t="s">
        <v>11</v>
      </c>
      <c r="B1600" s="14" t="s">
        <v>899</v>
      </c>
      <c r="C1600" s="15" t="s">
        <v>2612</v>
      </c>
      <c r="D1600" s="14" t="s">
        <v>737</v>
      </c>
      <c r="E1600" s="15" t="s">
        <v>196</v>
      </c>
      <c r="F1600" s="17" t="str">
        <f>HYPERLINK("http://www.efsa.europa.eu/en/efsajournal/doc/2035.pdf","2011;9(4):2035")</f>
        <v>2011;9(4):2035</v>
      </c>
      <c r="G1600" s="15" t="s">
        <v>651</v>
      </c>
      <c r="H1600" s="15" t="s">
        <v>739</v>
      </c>
      <c r="I1600" s="15">
        <v>1661</v>
      </c>
    </row>
    <row r="1601" spans="1:9" ht="90" x14ac:dyDescent="0.2">
      <c r="A1601" s="14" t="s">
        <v>11</v>
      </c>
      <c r="B1601" s="14" t="s">
        <v>899</v>
      </c>
      <c r="C1601" s="15" t="s">
        <v>2613</v>
      </c>
      <c r="D1601" s="14" t="s">
        <v>745</v>
      </c>
      <c r="E1601" s="15" t="s">
        <v>2614</v>
      </c>
      <c r="F1601" s="17" t="str">
        <f>HYPERLINK("http://www.efsa.europa.eu/en/efsajournal/doc/2035.pdf","2011;9(4):2035")</f>
        <v>2011;9(4):2035</v>
      </c>
      <c r="G1601" s="15" t="s">
        <v>651</v>
      </c>
      <c r="H1601" s="15" t="s">
        <v>739</v>
      </c>
      <c r="I1601" s="15">
        <v>613</v>
      </c>
    </row>
    <row r="1602" spans="1:9" ht="105" x14ac:dyDescent="0.2">
      <c r="A1602" s="14" t="s">
        <v>11</v>
      </c>
      <c r="B1602" s="14" t="s">
        <v>2615</v>
      </c>
      <c r="C1602" s="15" t="s">
        <v>2616</v>
      </c>
      <c r="D1602" s="14" t="s">
        <v>766</v>
      </c>
      <c r="E1602" s="15" t="s">
        <v>767</v>
      </c>
      <c r="F1602" s="17" t="str">
        <f>HYPERLINK("http://www.efsa.europa.eu/en/efsajournal/doc/1247.pdf","2009;7(9):1247")</f>
        <v>2009;7(9):1247</v>
      </c>
      <c r="G1602" s="15" t="s">
        <v>651</v>
      </c>
      <c r="H1602" s="15" t="s">
        <v>739</v>
      </c>
      <c r="I1602" s="15">
        <v>942</v>
      </c>
    </row>
    <row r="1603" spans="1:9" ht="120" x14ac:dyDescent="0.2">
      <c r="A1603" s="14" t="s">
        <v>11</v>
      </c>
      <c r="B1603" s="14" t="s">
        <v>2617</v>
      </c>
      <c r="C1603" s="15" t="s">
        <v>2618</v>
      </c>
      <c r="D1603" s="14" t="s">
        <v>737</v>
      </c>
      <c r="E1603" s="15" t="s">
        <v>271</v>
      </c>
      <c r="F1603" s="17" t="str">
        <f>HYPERLINK("http://www.efsa.europa.eu/en/scdocs/doc/1292.pdf","2009;7(9):1292")</f>
        <v>2009;7(9):1292</v>
      </c>
      <c r="G1603" s="15" t="s">
        <v>651</v>
      </c>
      <c r="H1603" s="15" t="s">
        <v>739</v>
      </c>
      <c r="I1603" s="15">
        <v>2819</v>
      </c>
    </row>
    <row r="1604" spans="1:9" ht="120" x14ac:dyDescent="0.2">
      <c r="A1604" s="14" t="s">
        <v>11</v>
      </c>
      <c r="B1604" s="14" t="s">
        <v>2617</v>
      </c>
      <c r="C1604" s="15" t="s">
        <v>2618</v>
      </c>
      <c r="D1604" s="14" t="s">
        <v>737</v>
      </c>
      <c r="E1604" s="15" t="s">
        <v>1237</v>
      </c>
      <c r="F1604" s="17" t="str">
        <f>HYPERLINK("http://www.efsa.europa.eu/en/scdocs/doc/1292.pdf","2009;7(9):1292")</f>
        <v>2009;7(9):1292</v>
      </c>
      <c r="G1604" s="15" t="s">
        <v>651</v>
      </c>
      <c r="H1604" s="15" t="s">
        <v>739</v>
      </c>
      <c r="I1604" s="15">
        <v>2819</v>
      </c>
    </row>
    <row r="1605" spans="1:9" ht="90" x14ac:dyDescent="0.2">
      <c r="A1605" s="14" t="s">
        <v>11</v>
      </c>
      <c r="B1605" s="14" t="s">
        <v>2619</v>
      </c>
      <c r="C1605" s="15" t="s">
        <v>2620</v>
      </c>
      <c r="D1605" s="14" t="s">
        <v>745</v>
      </c>
      <c r="E1605" s="15" t="s">
        <v>2621</v>
      </c>
      <c r="F1605" s="17" t="str">
        <f>HYPERLINK("http://www.efsa.europa.eu/en/efsajournal/doc/2207.pdf","2011;9(6):2207")</f>
        <v>2011;9(6):2207</v>
      </c>
      <c r="G1605" s="15" t="s">
        <v>651</v>
      </c>
      <c r="H1605" s="15" t="s">
        <v>739</v>
      </c>
      <c r="I1605" s="15">
        <v>850</v>
      </c>
    </row>
    <row r="1606" spans="1:9" ht="135" x14ac:dyDescent="0.2">
      <c r="A1606" s="14" t="s">
        <v>11</v>
      </c>
      <c r="B1606" s="14" t="s">
        <v>2619</v>
      </c>
      <c r="C1606" s="15" t="s">
        <v>2622</v>
      </c>
      <c r="D1606" s="14" t="s">
        <v>737</v>
      </c>
      <c r="E1606" s="15" t="s">
        <v>816</v>
      </c>
      <c r="F1606" s="17" t="str">
        <f>HYPERLINK("http://www.efsa.europa.eu/en/efsajournal/doc/2207.pdf","2011;9(6):2207")</f>
        <v>2011;9(6):2207</v>
      </c>
      <c r="G1606" s="15" t="s">
        <v>651</v>
      </c>
      <c r="H1606" s="15" t="s">
        <v>739</v>
      </c>
      <c r="I1606" s="15">
        <v>851</v>
      </c>
    </row>
    <row r="1607" spans="1:9" ht="105" x14ac:dyDescent="0.2">
      <c r="A1607" s="14" t="s">
        <v>11</v>
      </c>
      <c r="B1607" s="14" t="s">
        <v>2623</v>
      </c>
      <c r="C1607" s="15" t="s">
        <v>2624</v>
      </c>
      <c r="D1607" s="14" t="s">
        <v>737</v>
      </c>
      <c r="E1607" s="15" t="s">
        <v>801</v>
      </c>
      <c r="F1607" s="17" t="str">
        <f>HYPERLINK("http://www.efsa.europa.eu/en/efsajournal/doc/1489.pdf","2010;8(2):1489")</f>
        <v>2010;8(2):1489</v>
      </c>
      <c r="G1607" s="15" t="s">
        <v>651</v>
      </c>
      <c r="H1607" s="15" t="s">
        <v>739</v>
      </c>
      <c r="I1607" s="15">
        <v>1260</v>
      </c>
    </row>
    <row r="1608" spans="1:9" ht="75" x14ac:dyDescent="0.2">
      <c r="A1608" s="14" t="s">
        <v>11</v>
      </c>
      <c r="B1608" s="14" t="s">
        <v>2623</v>
      </c>
      <c r="C1608" s="15" t="s">
        <v>2625</v>
      </c>
      <c r="D1608" s="14" t="s">
        <v>737</v>
      </c>
      <c r="E1608" s="15" t="s">
        <v>641</v>
      </c>
      <c r="F1608" s="17" t="str">
        <f>HYPERLINK("http://www.efsa.europa.eu/en/scdocs/doc/1275.pdf","2009;7(9):1275")</f>
        <v>2009;7(9):1275</v>
      </c>
      <c r="G1608" s="15" t="s">
        <v>651</v>
      </c>
      <c r="H1608" s="15" t="s">
        <v>739</v>
      </c>
      <c r="I1608" s="15">
        <v>1261</v>
      </c>
    </row>
    <row r="1609" spans="1:9" ht="90" x14ac:dyDescent="0.2">
      <c r="A1609" s="14" t="s">
        <v>11</v>
      </c>
      <c r="B1609" s="14" t="s">
        <v>2626</v>
      </c>
      <c r="C1609" s="15" t="s">
        <v>2627</v>
      </c>
      <c r="D1609" s="14" t="s">
        <v>766</v>
      </c>
      <c r="E1609" s="15" t="s">
        <v>767</v>
      </c>
      <c r="F1609" s="17" t="str">
        <f>HYPERLINK("http://www.efsa.europa.eu/en/efsajournal/doc/2082.pdf","2011;9(4):2082")</f>
        <v>2011;9(4):2082</v>
      </c>
      <c r="G1609" s="15" t="s">
        <v>651</v>
      </c>
      <c r="H1609" s="15" t="s">
        <v>739</v>
      </c>
      <c r="I1609" s="15">
        <v>1171</v>
      </c>
    </row>
    <row r="1610" spans="1:9" ht="75" x14ac:dyDescent="0.2">
      <c r="A1610" s="14" t="s">
        <v>11</v>
      </c>
      <c r="B1610" s="14" t="s">
        <v>2628</v>
      </c>
      <c r="C1610" s="15" t="s">
        <v>2629</v>
      </c>
      <c r="D1610" s="14" t="s">
        <v>737</v>
      </c>
      <c r="E1610" s="15" t="s">
        <v>15</v>
      </c>
      <c r="F1610" s="17" t="str">
        <f>HYPERLINK("http://www.efsa.europa.eu/en/scdocs/doc/1744.pdf","2010;8(10):1744")</f>
        <v>2010;8(10):1744</v>
      </c>
      <c r="G1610" s="15" t="s">
        <v>651</v>
      </c>
      <c r="H1610" s="15" t="s">
        <v>739</v>
      </c>
      <c r="I1610" s="15">
        <v>2913</v>
      </c>
    </row>
    <row r="1611" spans="1:9" ht="60" x14ac:dyDescent="0.2">
      <c r="A1611" s="14" t="s">
        <v>11</v>
      </c>
      <c r="B1611" s="14" t="s">
        <v>1452</v>
      </c>
      <c r="C1611" s="15" t="s">
        <v>2630</v>
      </c>
      <c r="D1611" s="14" t="s">
        <v>737</v>
      </c>
      <c r="E1611" s="15" t="s">
        <v>2345</v>
      </c>
      <c r="F1611" s="17" t="str">
        <f>HYPERLINK("http://www.efsa.europa.eu/en/efsajournal/doc/2051.pdf","2011;9(4):2051")</f>
        <v>2011;9(4):2051</v>
      </c>
      <c r="G1611" s="15" t="s">
        <v>651</v>
      </c>
      <c r="H1611" s="15" t="s">
        <v>739</v>
      </c>
      <c r="I1611" s="15">
        <v>649</v>
      </c>
    </row>
    <row r="1612" spans="1:9" ht="60" x14ac:dyDescent="0.2">
      <c r="A1612" s="14" t="s">
        <v>11</v>
      </c>
      <c r="B1612" s="14" t="s">
        <v>1452</v>
      </c>
      <c r="C1612" s="15" t="s">
        <v>2631</v>
      </c>
      <c r="D1612" s="14" t="s">
        <v>737</v>
      </c>
      <c r="E1612" s="15" t="s">
        <v>2344</v>
      </c>
      <c r="F1612" s="17" t="str">
        <f>HYPERLINK("http://www.efsa.europa.eu/en/efsajournal/doc/2051.pdf","2011;9(4):2051")</f>
        <v>2011;9(4):2051</v>
      </c>
      <c r="G1612" s="15" t="s">
        <v>651</v>
      </c>
      <c r="H1612" s="15" t="s">
        <v>739</v>
      </c>
      <c r="I1612" s="15">
        <v>650</v>
      </c>
    </row>
    <row r="1613" spans="1:9" ht="60" x14ac:dyDescent="0.2">
      <c r="A1613" s="14" t="s">
        <v>11</v>
      </c>
      <c r="B1613" s="14" t="s">
        <v>2632</v>
      </c>
      <c r="C1613" s="15" t="s">
        <v>2633</v>
      </c>
      <c r="D1613" s="14" t="s">
        <v>737</v>
      </c>
      <c r="E1613" s="15" t="s">
        <v>2634</v>
      </c>
      <c r="F1613" s="17" t="str">
        <f>HYPERLINK("http://www.efsa.europa.eu/en/scdocs/doc/1485.pdf","2010;8(2):1485")</f>
        <v>2010;8(2):1485</v>
      </c>
      <c r="G1613" s="15" t="s">
        <v>651</v>
      </c>
      <c r="H1613" s="15" t="s">
        <v>739</v>
      </c>
      <c r="I1613" s="15">
        <v>2897</v>
      </c>
    </row>
    <row r="1614" spans="1:9" ht="60" x14ac:dyDescent="0.2">
      <c r="A1614" s="14" t="s">
        <v>11</v>
      </c>
      <c r="B1614" s="14" t="s">
        <v>1178</v>
      </c>
      <c r="C1614" s="15" t="s">
        <v>2635</v>
      </c>
      <c r="D1614" s="14" t="s">
        <v>737</v>
      </c>
      <c r="E1614" s="15" t="s">
        <v>2634</v>
      </c>
      <c r="F1614" s="17" t="str">
        <f>HYPERLINK("http://www.efsa.europa.eu/en/scdocs/doc/1485.pdf","2010;8(2):1485")</f>
        <v>2010;8(2):1485</v>
      </c>
      <c r="G1614" s="15" t="s">
        <v>651</v>
      </c>
      <c r="H1614" s="15" t="s">
        <v>739</v>
      </c>
      <c r="I1614" s="15">
        <v>732</v>
      </c>
    </row>
    <row r="1615" spans="1:9" ht="90" x14ac:dyDescent="0.2">
      <c r="A1615" s="14" t="s">
        <v>11</v>
      </c>
      <c r="B1615" s="14" t="s">
        <v>1135</v>
      </c>
      <c r="C1615" s="15" t="s">
        <v>2636</v>
      </c>
      <c r="D1615" s="14" t="s">
        <v>971</v>
      </c>
      <c r="E1615" s="15" t="s">
        <v>2637</v>
      </c>
      <c r="F1615" s="17" t="str">
        <f>HYPERLINK("http://www.efsa.europa.eu/en/efsajournal/doc/2061.pdf","2011;9(4):2061")</f>
        <v>2011;9(4):2061</v>
      </c>
      <c r="G1615" s="15" t="s">
        <v>651</v>
      </c>
      <c r="H1615" s="15" t="s">
        <v>739</v>
      </c>
      <c r="I1615" s="15">
        <v>500</v>
      </c>
    </row>
    <row r="1616" spans="1:9" x14ac:dyDescent="0.2">
      <c r="A1616" s="30" t="s">
        <v>11</v>
      </c>
      <c r="B1616" s="30" t="s">
        <v>2638</v>
      </c>
      <c r="C1616" s="29" t="s">
        <v>2639</v>
      </c>
      <c r="D1616" s="30" t="s">
        <v>749</v>
      </c>
      <c r="E1616" s="29" t="s">
        <v>2640</v>
      </c>
      <c r="F1616" s="17" t="str">
        <f>HYPERLINK("http://www.efsa.europa.eu/en/efsajournal/doc/1247.pdf","2009;7(9):1247")</f>
        <v>2009;7(9):1247</v>
      </c>
      <c r="G1616" s="31" t="s">
        <v>651</v>
      </c>
      <c r="H1616" s="29" t="s">
        <v>739</v>
      </c>
      <c r="I1616" s="29">
        <v>2952</v>
      </c>
    </row>
    <row r="1617" spans="1:9" x14ac:dyDescent="0.2">
      <c r="A1617" s="30"/>
      <c r="B1617" s="30"/>
      <c r="C1617" s="29"/>
      <c r="D1617" s="30"/>
      <c r="E1617" s="29"/>
      <c r="F1617" s="17" t="str">
        <f>HYPERLINK("http://www.efsa.europa.eu/en/efsajournal/doc/2855.pdf ","2012;10(8):2855")</f>
        <v>2012;10(8):2855</v>
      </c>
      <c r="G1617" s="31"/>
      <c r="H1617" s="29"/>
      <c r="I1617" s="29"/>
    </row>
    <row r="1618" spans="1:9" x14ac:dyDescent="0.2">
      <c r="A1618" s="30" t="s">
        <v>11</v>
      </c>
      <c r="B1618" s="30" t="s">
        <v>2641</v>
      </c>
      <c r="C1618" s="29" t="s">
        <v>2642</v>
      </c>
      <c r="D1618" s="30" t="s">
        <v>749</v>
      </c>
      <c r="E1618" s="29" t="s">
        <v>2640</v>
      </c>
      <c r="F1618" s="17" t="str">
        <f>HYPERLINK("http://www.efsa.europa.eu/en/efsajournal/doc/1247.pdf","2009;7(9):1247")</f>
        <v>2009;7(9):1247</v>
      </c>
      <c r="G1618" s="31" t="s">
        <v>651</v>
      </c>
      <c r="H1618" s="29" t="s">
        <v>739</v>
      </c>
      <c r="I1618" s="29">
        <v>2947</v>
      </c>
    </row>
    <row r="1619" spans="1:9" x14ac:dyDescent="0.2">
      <c r="A1619" s="30"/>
      <c r="B1619" s="30"/>
      <c r="C1619" s="29"/>
      <c r="D1619" s="30"/>
      <c r="E1619" s="29"/>
      <c r="F1619" s="17" t="str">
        <f>HYPERLINK("http://www.efsa.europa.eu/en/efsajournal/doc/2855.pdf ","2012;10(8):2855")</f>
        <v>2012;10(8):2855</v>
      </c>
      <c r="G1619" s="31"/>
      <c r="H1619" s="29"/>
      <c r="I1619" s="29"/>
    </row>
    <row r="1620" spans="1:9" x14ac:dyDescent="0.2">
      <c r="A1620" s="30" t="s">
        <v>11</v>
      </c>
      <c r="B1620" s="30" t="s">
        <v>2643</v>
      </c>
      <c r="C1620" s="29" t="s">
        <v>2644</v>
      </c>
      <c r="D1620" s="30" t="s">
        <v>749</v>
      </c>
      <c r="E1620" s="29" t="s">
        <v>2640</v>
      </c>
      <c r="F1620" s="17" t="str">
        <f>HYPERLINK("http://www.efsa.europa.eu/en/efsajournal/doc/1470.pdf","2010;8(2):1470")</f>
        <v>2010;8(2):1470</v>
      </c>
      <c r="G1620" s="31" t="s">
        <v>651</v>
      </c>
      <c r="H1620" s="29" t="s">
        <v>739</v>
      </c>
      <c r="I1620" s="29">
        <v>2975</v>
      </c>
    </row>
    <row r="1621" spans="1:9" x14ac:dyDescent="0.2">
      <c r="A1621" s="30"/>
      <c r="B1621" s="30"/>
      <c r="C1621" s="29"/>
      <c r="D1621" s="30"/>
      <c r="E1621" s="29"/>
      <c r="F1621" s="17" t="str">
        <f>HYPERLINK("http://www.efsa.europa.eu/en/efsajournal/doc/2855.pdf ","2012;10(8):2855")</f>
        <v>2012;10(8):2855</v>
      </c>
      <c r="G1621" s="31"/>
      <c r="H1621" s="29"/>
      <c r="I1621" s="29"/>
    </row>
    <row r="1622" spans="1:9" x14ac:dyDescent="0.2">
      <c r="A1622" s="30" t="s">
        <v>11</v>
      </c>
      <c r="B1622" s="30" t="s">
        <v>2641</v>
      </c>
      <c r="C1622" s="29" t="s">
        <v>2645</v>
      </c>
      <c r="D1622" s="30" t="s">
        <v>737</v>
      </c>
      <c r="E1622" s="29" t="s">
        <v>848</v>
      </c>
      <c r="F1622" s="17" t="str">
        <f>HYPERLINK("http://www.efsa.europa.eu/en/efsajournal/doc/1247.pdf","2009;7(9):1247")</f>
        <v>2009;7(9):1247</v>
      </c>
      <c r="G1622" s="31" t="s">
        <v>651</v>
      </c>
      <c r="H1622" s="29" t="s">
        <v>739</v>
      </c>
      <c r="I1622" s="29">
        <v>2946</v>
      </c>
    </row>
    <row r="1623" spans="1:9" x14ac:dyDescent="0.2">
      <c r="A1623" s="30"/>
      <c r="B1623" s="30"/>
      <c r="C1623" s="29"/>
      <c r="D1623" s="30"/>
      <c r="E1623" s="29"/>
      <c r="F1623" s="17" t="str">
        <f>HYPERLINK("http://www.efsa.europa.eu/en/efsajournal/doc/2855.pdf ","2012;10(8):2855")</f>
        <v>2012;10(8):2855</v>
      </c>
      <c r="G1623" s="31"/>
      <c r="H1623" s="29"/>
      <c r="I1623" s="29"/>
    </row>
    <row r="1624" spans="1:9" x14ac:dyDescent="0.2">
      <c r="A1624" s="30" t="s">
        <v>11</v>
      </c>
      <c r="B1624" s="30" t="s">
        <v>2641</v>
      </c>
      <c r="C1624" s="29" t="s">
        <v>2645</v>
      </c>
      <c r="D1624" s="30" t="s">
        <v>737</v>
      </c>
      <c r="E1624" s="29" t="s">
        <v>2034</v>
      </c>
      <c r="F1624" s="17" t="str">
        <f>HYPERLINK("http://www.efsa.europa.eu/en/efsajournal/doc/1247.pdf","2009;7(9):1247")</f>
        <v>2009;7(9):1247</v>
      </c>
      <c r="G1624" s="31" t="s">
        <v>651</v>
      </c>
      <c r="H1624" s="29" t="s">
        <v>739</v>
      </c>
      <c r="I1624" s="29">
        <v>2946</v>
      </c>
    </row>
    <row r="1625" spans="1:9" x14ac:dyDescent="0.2">
      <c r="A1625" s="30"/>
      <c r="B1625" s="30"/>
      <c r="C1625" s="29"/>
      <c r="D1625" s="30"/>
      <c r="E1625" s="29"/>
      <c r="F1625" s="17" t="str">
        <f>HYPERLINK("http://www.efsa.europa.eu/en/efsajournal/doc/2855.pdf ","2012;10(8):2855")</f>
        <v>2012;10(8):2855</v>
      </c>
      <c r="G1625" s="31"/>
      <c r="H1625" s="29"/>
      <c r="I1625" s="29"/>
    </row>
    <row r="1626" spans="1:9" x14ac:dyDescent="0.2">
      <c r="A1626" s="30" t="s">
        <v>11</v>
      </c>
      <c r="B1626" s="30" t="s">
        <v>2641</v>
      </c>
      <c r="C1626" s="29" t="s">
        <v>2645</v>
      </c>
      <c r="D1626" s="30" t="s">
        <v>737</v>
      </c>
      <c r="E1626" s="29" t="s">
        <v>1193</v>
      </c>
      <c r="F1626" s="17" t="str">
        <f>HYPERLINK("http://www.efsa.europa.eu/en/efsajournal/doc/1247.pdf","2009;7(9):1247")</f>
        <v>2009;7(9):1247</v>
      </c>
      <c r="G1626" s="31" t="s">
        <v>651</v>
      </c>
      <c r="H1626" s="29" t="s">
        <v>739</v>
      </c>
      <c r="I1626" s="29">
        <v>2946</v>
      </c>
    </row>
    <row r="1627" spans="1:9" x14ac:dyDescent="0.2">
      <c r="A1627" s="30"/>
      <c r="B1627" s="30"/>
      <c r="C1627" s="29"/>
      <c r="D1627" s="30"/>
      <c r="E1627" s="29"/>
      <c r="F1627" s="17" t="str">
        <f>HYPERLINK("http://www.efsa.europa.eu/en/efsajournal/doc/2855.pdf ","2012;10(8):2855")</f>
        <v>2012;10(8):2855</v>
      </c>
      <c r="G1627" s="31"/>
      <c r="H1627" s="29"/>
      <c r="I1627" s="29"/>
    </row>
    <row r="1628" spans="1:9" x14ac:dyDescent="0.2">
      <c r="A1628" s="30" t="s">
        <v>11</v>
      </c>
      <c r="B1628" s="30" t="s">
        <v>2638</v>
      </c>
      <c r="C1628" s="29" t="s">
        <v>2645</v>
      </c>
      <c r="D1628" s="30" t="s">
        <v>737</v>
      </c>
      <c r="E1628" s="29" t="s">
        <v>848</v>
      </c>
      <c r="F1628" s="17" t="str">
        <f>HYPERLINK("http://www.efsa.europa.eu/en/efsajournal/doc/1247.pdf","2009;7(9):1247")</f>
        <v>2009;7(9):1247</v>
      </c>
      <c r="G1628" s="31" t="s">
        <v>651</v>
      </c>
      <c r="H1628" s="29" t="s">
        <v>739</v>
      </c>
      <c r="I1628" s="29">
        <v>2951</v>
      </c>
    </row>
    <row r="1629" spans="1:9" x14ac:dyDescent="0.2">
      <c r="A1629" s="30"/>
      <c r="B1629" s="30"/>
      <c r="C1629" s="29"/>
      <c r="D1629" s="30"/>
      <c r="E1629" s="29"/>
      <c r="F1629" s="17" t="str">
        <f>HYPERLINK("http://www.efsa.europa.eu/en/efsajournal/doc/2855.pdf ","2012;10(8):2855")</f>
        <v>2012;10(8):2855</v>
      </c>
      <c r="G1629" s="31"/>
      <c r="H1629" s="29"/>
      <c r="I1629" s="29"/>
    </row>
    <row r="1630" spans="1:9" x14ac:dyDescent="0.2">
      <c r="A1630" s="30" t="s">
        <v>11</v>
      </c>
      <c r="B1630" s="30" t="s">
        <v>2638</v>
      </c>
      <c r="C1630" s="29" t="s">
        <v>2645</v>
      </c>
      <c r="D1630" s="30" t="s">
        <v>737</v>
      </c>
      <c r="E1630" s="29" t="s">
        <v>2034</v>
      </c>
      <c r="F1630" s="17" t="str">
        <f>HYPERLINK("http://www.efsa.europa.eu/en/efsajournal/doc/1247.pdf","2009;7(9):1247")</f>
        <v>2009;7(9):1247</v>
      </c>
      <c r="G1630" s="31" t="s">
        <v>651</v>
      </c>
      <c r="H1630" s="29" t="s">
        <v>739</v>
      </c>
      <c r="I1630" s="29">
        <v>2951</v>
      </c>
    </row>
    <row r="1631" spans="1:9" x14ac:dyDescent="0.2">
      <c r="A1631" s="30"/>
      <c r="B1631" s="30"/>
      <c r="C1631" s="29"/>
      <c r="D1631" s="30"/>
      <c r="E1631" s="29"/>
      <c r="F1631" s="17" t="str">
        <f>HYPERLINK("http://www.efsa.europa.eu/en/efsajournal/doc/2855.pdf ","2012;10(8):2855")</f>
        <v>2012;10(8):2855</v>
      </c>
      <c r="G1631" s="31"/>
      <c r="H1631" s="29"/>
      <c r="I1631" s="29"/>
    </row>
    <row r="1632" spans="1:9" x14ac:dyDescent="0.2">
      <c r="A1632" s="30" t="s">
        <v>11</v>
      </c>
      <c r="B1632" s="30" t="s">
        <v>2638</v>
      </c>
      <c r="C1632" s="29" t="s">
        <v>2645</v>
      </c>
      <c r="D1632" s="30" t="s">
        <v>737</v>
      </c>
      <c r="E1632" s="29" t="s">
        <v>1193</v>
      </c>
      <c r="F1632" s="17" t="str">
        <f>HYPERLINK("http://www.efsa.europa.eu/en/efsajournal/doc/1247.pdf","2009;7(9):1247")</f>
        <v>2009;7(9):1247</v>
      </c>
      <c r="G1632" s="31" t="s">
        <v>651</v>
      </c>
      <c r="H1632" s="29" t="s">
        <v>739</v>
      </c>
      <c r="I1632" s="29">
        <v>2951</v>
      </c>
    </row>
    <row r="1633" spans="1:9" x14ac:dyDescent="0.2">
      <c r="A1633" s="30"/>
      <c r="B1633" s="30"/>
      <c r="C1633" s="29"/>
      <c r="D1633" s="30"/>
      <c r="E1633" s="29"/>
      <c r="F1633" s="17" t="str">
        <f>HYPERLINK("http://www.efsa.europa.eu/en/efsajournal/doc/2855.pdf ","2012;10(8):2855")</f>
        <v>2012;10(8):2855</v>
      </c>
      <c r="G1633" s="31"/>
      <c r="H1633" s="29"/>
      <c r="I1633" s="29"/>
    </row>
    <row r="1634" spans="1:9" x14ac:dyDescent="0.2">
      <c r="A1634" s="30" t="s">
        <v>11</v>
      </c>
      <c r="B1634" s="30" t="s">
        <v>2643</v>
      </c>
      <c r="C1634" s="29" t="s">
        <v>2645</v>
      </c>
      <c r="D1634" s="30" t="s">
        <v>737</v>
      </c>
      <c r="E1634" s="29" t="s">
        <v>848</v>
      </c>
      <c r="F1634" s="17" t="str">
        <f>HYPERLINK("http://www.efsa.europa.eu/en/efsajournal/doc/1470.pdf","2010;8(2):1470")</f>
        <v>2010;8(2):1470</v>
      </c>
      <c r="G1634" s="31" t="s">
        <v>651</v>
      </c>
      <c r="H1634" s="29" t="s">
        <v>739</v>
      </c>
      <c r="I1634" s="29">
        <v>2974</v>
      </c>
    </row>
    <row r="1635" spans="1:9" x14ac:dyDescent="0.2">
      <c r="A1635" s="30"/>
      <c r="B1635" s="30"/>
      <c r="C1635" s="29"/>
      <c r="D1635" s="30"/>
      <c r="E1635" s="29"/>
      <c r="F1635" s="17" t="str">
        <f>HYPERLINK("http://www.efsa.europa.eu/en/efsajournal/doc/2855.pdf ","2012;10(8):2855")</f>
        <v>2012;10(8):2855</v>
      </c>
      <c r="G1635" s="31"/>
      <c r="H1635" s="29"/>
      <c r="I1635" s="29"/>
    </row>
    <row r="1636" spans="1:9" x14ac:dyDescent="0.2">
      <c r="A1636" s="30" t="s">
        <v>11</v>
      </c>
      <c r="B1636" s="30" t="s">
        <v>2643</v>
      </c>
      <c r="C1636" s="29" t="s">
        <v>2645</v>
      </c>
      <c r="D1636" s="30" t="s">
        <v>737</v>
      </c>
      <c r="E1636" s="29" t="s">
        <v>2034</v>
      </c>
      <c r="F1636" s="17" t="str">
        <f>HYPERLINK("http://www.efsa.europa.eu/en/efsajournal/doc/1470.pdf","2010;8(2):1470")</f>
        <v>2010;8(2):1470</v>
      </c>
      <c r="G1636" s="31" t="s">
        <v>651</v>
      </c>
      <c r="H1636" s="29" t="s">
        <v>739</v>
      </c>
      <c r="I1636" s="29">
        <v>2974</v>
      </c>
    </row>
    <row r="1637" spans="1:9" x14ac:dyDescent="0.2">
      <c r="A1637" s="30"/>
      <c r="B1637" s="30"/>
      <c r="C1637" s="29"/>
      <c r="D1637" s="30"/>
      <c r="E1637" s="29"/>
      <c r="F1637" s="17" t="str">
        <f>HYPERLINK("http://www.efsa.europa.eu/en/efsajournal/doc/2855.pdf ","2012;10(8):2855")</f>
        <v>2012;10(8):2855</v>
      </c>
      <c r="G1637" s="31"/>
      <c r="H1637" s="29"/>
      <c r="I1637" s="29"/>
    </row>
    <row r="1638" spans="1:9" x14ac:dyDescent="0.2">
      <c r="A1638" s="30" t="s">
        <v>11</v>
      </c>
      <c r="B1638" s="30" t="s">
        <v>2643</v>
      </c>
      <c r="C1638" s="29" t="s">
        <v>2645</v>
      </c>
      <c r="D1638" s="30" t="s">
        <v>737</v>
      </c>
      <c r="E1638" s="29" t="s">
        <v>1193</v>
      </c>
      <c r="F1638" s="17" t="str">
        <f>HYPERLINK("http://www.efsa.europa.eu/en/efsajournal/doc/1470.pdf","2010;8(2):1470")</f>
        <v>2010;8(2):1470</v>
      </c>
      <c r="G1638" s="31" t="s">
        <v>651</v>
      </c>
      <c r="H1638" s="29" t="s">
        <v>739</v>
      </c>
      <c r="I1638" s="29">
        <v>2974</v>
      </c>
    </row>
    <row r="1639" spans="1:9" x14ac:dyDescent="0.2">
      <c r="A1639" s="30"/>
      <c r="B1639" s="30"/>
      <c r="C1639" s="29"/>
      <c r="D1639" s="30"/>
      <c r="E1639" s="29"/>
      <c r="F1639" s="17" t="str">
        <f>HYPERLINK("http://www.efsa.europa.eu/en/efsajournal/doc/2855.pdf ","2012;10(8):2855")</f>
        <v>2012;10(8):2855</v>
      </c>
      <c r="G1639" s="31"/>
      <c r="H1639" s="29"/>
      <c r="I1639" s="29"/>
    </row>
    <row r="1640" spans="1:9" ht="90" x14ac:dyDescent="0.2">
      <c r="A1640" s="14" t="s">
        <v>11</v>
      </c>
      <c r="B1640" s="14" t="s">
        <v>2646</v>
      </c>
      <c r="C1640" s="15" t="s">
        <v>2647</v>
      </c>
      <c r="D1640" s="14" t="s">
        <v>971</v>
      </c>
      <c r="E1640" s="15" t="s">
        <v>1751</v>
      </c>
      <c r="F1640" s="17" t="str">
        <f>HYPERLINK("http://www.efsa.europa.eu/en/efsajournal/doc/2228.pdf","2011;9(6):2228")</f>
        <v>2011;9(6):2228</v>
      </c>
      <c r="G1640" s="15" t="s">
        <v>651</v>
      </c>
      <c r="H1640" s="15" t="s">
        <v>739</v>
      </c>
      <c r="I1640" s="15">
        <v>3164</v>
      </c>
    </row>
    <row r="1641" spans="1:9" ht="60" x14ac:dyDescent="0.2">
      <c r="A1641" s="14" t="s">
        <v>11</v>
      </c>
      <c r="B1641" s="14" t="s">
        <v>2648</v>
      </c>
      <c r="C1641" s="15" t="s">
        <v>2649</v>
      </c>
      <c r="D1641" s="14" t="s">
        <v>737</v>
      </c>
      <c r="E1641" s="15" t="s">
        <v>2650</v>
      </c>
      <c r="F1641" s="17" t="str">
        <f>HYPERLINK("http://www.efsa.europa.eu/en/efsajournal/doc/2234.pdf","2011;9(6):2234")</f>
        <v>2011;9(6):2234</v>
      </c>
      <c r="G1641" s="15" t="s">
        <v>651</v>
      </c>
      <c r="H1641" s="15" t="s">
        <v>739</v>
      </c>
      <c r="I1641" s="15">
        <v>668</v>
      </c>
    </row>
    <row r="1642" spans="1:9" ht="60" x14ac:dyDescent="0.2">
      <c r="A1642" s="14" t="s">
        <v>11</v>
      </c>
      <c r="B1642" s="14" t="s">
        <v>2651</v>
      </c>
      <c r="C1642" s="15" t="s">
        <v>2652</v>
      </c>
      <c r="D1642" s="14" t="s">
        <v>737</v>
      </c>
      <c r="E1642" s="15" t="s">
        <v>2653</v>
      </c>
      <c r="F1642" s="17" t="str">
        <f>HYPERLINK("http://www.efsa.europa.eu/en/scdocs/doc/1807.pdf","2010;8(10):1807")</f>
        <v>2010;8(10):1807</v>
      </c>
      <c r="G1642" s="15" t="s">
        <v>651</v>
      </c>
      <c r="H1642" s="15" t="s">
        <v>739</v>
      </c>
      <c r="I1642" s="15">
        <v>375</v>
      </c>
    </row>
    <row r="1643" spans="1:9" ht="60" x14ac:dyDescent="0.2">
      <c r="A1643" s="14" t="s">
        <v>11</v>
      </c>
      <c r="B1643" s="14" t="s">
        <v>2654</v>
      </c>
      <c r="C1643" s="15" t="s">
        <v>2655</v>
      </c>
      <c r="D1643" s="14" t="s">
        <v>737</v>
      </c>
      <c r="E1643" s="15" t="s">
        <v>1293</v>
      </c>
      <c r="F1643" s="17" t="str">
        <f>HYPERLINK("http://www.efsa.europa.eu/en/efsajournal/doc/2021.pdf","2011;9(4):2021")</f>
        <v>2011;9(4):2021</v>
      </c>
      <c r="G1643" s="15" t="s">
        <v>651</v>
      </c>
      <c r="H1643" s="15" t="s">
        <v>739</v>
      </c>
      <c r="I1643" s="15">
        <v>1968</v>
      </c>
    </row>
    <row r="1644" spans="1:9" ht="60" x14ac:dyDescent="0.2">
      <c r="A1644" s="14" t="s">
        <v>11</v>
      </c>
      <c r="B1644" s="14" t="s">
        <v>1957</v>
      </c>
      <c r="C1644" s="15" t="s">
        <v>2656</v>
      </c>
      <c r="D1644" s="14" t="s">
        <v>737</v>
      </c>
      <c r="E1644" s="15" t="s">
        <v>2657</v>
      </c>
      <c r="F1644" s="17" t="str">
        <f>HYPERLINK("http://www.efsa.europa.eu/en/scdocs/doc/1807.pdf","2010;8(10):1807")</f>
        <v>2010;8(10):1807</v>
      </c>
      <c r="G1644" s="15" t="s">
        <v>651</v>
      </c>
      <c r="H1644" s="15" t="s">
        <v>739</v>
      </c>
      <c r="I1644" s="15">
        <v>378</v>
      </c>
    </row>
    <row r="1645" spans="1:9" ht="90" x14ac:dyDescent="0.2">
      <c r="A1645" s="14" t="s">
        <v>11</v>
      </c>
      <c r="B1645" s="14" t="s">
        <v>2658</v>
      </c>
      <c r="C1645" s="15" t="s">
        <v>2659</v>
      </c>
      <c r="D1645" s="14" t="s">
        <v>971</v>
      </c>
      <c r="E1645" s="15" t="s">
        <v>1588</v>
      </c>
      <c r="F1645" s="17" t="str">
        <f>HYPERLINK("http://www.efsa.europa.eu/en/efsajournal/doc/2228.pdf","2011;9(6):2228")</f>
        <v>2011;9(6):2228</v>
      </c>
      <c r="G1645" s="15" t="s">
        <v>651</v>
      </c>
      <c r="H1645" s="15" t="s">
        <v>739</v>
      </c>
      <c r="I1645" s="15">
        <v>2773</v>
      </c>
    </row>
    <row r="1646" spans="1:9" ht="60" x14ac:dyDescent="0.2">
      <c r="A1646" s="14" t="s">
        <v>11</v>
      </c>
      <c r="B1646" s="14" t="s">
        <v>2660</v>
      </c>
      <c r="C1646" s="15" t="s">
        <v>2661</v>
      </c>
      <c r="D1646" s="14" t="s">
        <v>737</v>
      </c>
      <c r="E1646" s="15" t="s">
        <v>761</v>
      </c>
      <c r="F1646" s="17" t="str">
        <f>HYPERLINK("http://www.efsa.europa.eu/en/efsajournal/doc/2248.pdf","2011;9(6):2248")</f>
        <v>2011;9(6):2248</v>
      </c>
      <c r="G1646" s="15" t="s">
        <v>651</v>
      </c>
      <c r="H1646" s="15" t="s">
        <v>739</v>
      </c>
      <c r="I1646" s="15">
        <v>3193</v>
      </c>
    </row>
    <row r="1647" spans="1:9" ht="60" x14ac:dyDescent="0.2">
      <c r="A1647" s="14" t="s">
        <v>11</v>
      </c>
      <c r="B1647" s="14" t="s">
        <v>1294</v>
      </c>
      <c r="C1647" s="15" t="s">
        <v>2662</v>
      </c>
      <c r="D1647" s="14" t="s">
        <v>737</v>
      </c>
      <c r="E1647" s="15" t="s">
        <v>957</v>
      </c>
      <c r="F1647" s="17" t="str">
        <f>HYPERLINK("http://www.efsa.europa.eu/en/scdocs/doc/1741.pdf","2010;8(10):1741")</f>
        <v>2010;8(10):1741</v>
      </c>
      <c r="G1647" s="15" t="s">
        <v>651</v>
      </c>
      <c r="H1647" s="15" t="s">
        <v>739</v>
      </c>
      <c r="I1647" s="15">
        <v>1983</v>
      </c>
    </row>
    <row r="1648" spans="1:9" ht="60" x14ac:dyDescent="0.2">
      <c r="A1648" s="14" t="s">
        <v>11</v>
      </c>
      <c r="B1648" s="14" t="s">
        <v>1294</v>
      </c>
      <c r="C1648" s="15" t="s">
        <v>2663</v>
      </c>
      <c r="D1648" s="14" t="s">
        <v>737</v>
      </c>
      <c r="E1648" s="15" t="s">
        <v>15</v>
      </c>
      <c r="F1648" s="17" t="str">
        <f>HYPERLINK("http://www.efsa.europa.eu/en/scdocs/doc/1741.pdf","2010;8(10):1741")</f>
        <v>2010;8(10):1741</v>
      </c>
      <c r="G1648" s="15" t="s">
        <v>651</v>
      </c>
      <c r="H1648" s="15" t="s">
        <v>739</v>
      </c>
      <c r="I1648" s="15">
        <v>3187</v>
      </c>
    </row>
    <row r="1649" spans="1:9" ht="105" x14ac:dyDescent="0.2">
      <c r="A1649" s="14" t="s">
        <v>11</v>
      </c>
      <c r="B1649" s="14" t="s">
        <v>2664</v>
      </c>
      <c r="C1649" s="15" t="s">
        <v>2665</v>
      </c>
      <c r="D1649" s="14" t="s">
        <v>766</v>
      </c>
      <c r="E1649" s="15" t="s">
        <v>767</v>
      </c>
      <c r="F1649" s="17" t="str">
        <f>HYPERLINK("http://www.efsa.europa.eu/en/efsajournal/doc/2082.pdf","2011;9(4):2082")</f>
        <v>2011;9(4):2082</v>
      </c>
      <c r="G1649" s="15" t="s">
        <v>651</v>
      </c>
      <c r="H1649" s="15" t="s">
        <v>739</v>
      </c>
      <c r="I1649" s="15">
        <v>602</v>
      </c>
    </row>
    <row r="1650" spans="1:9" ht="60" x14ac:dyDescent="0.2">
      <c r="A1650" s="14" t="s">
        <v>11</v>
      </c>
      <c r="B1650" s="14" t="s">
        <v>1317</v>
      </c>
      <c r="C1650" s="15" t="s">
        <v>2666</v>
      </c>
      <c r="D1650" s="14" t="s">
        <v>737</v>
      </c>
      <c r="E1650" s="15" t="s">
        <v>908</v>
      </c>
      <c r="F1650" s="17" t="str">
        <f>HYPERLINK("http://www.efsa.europa.eu/en/scdocs/doc/1263.pdf","2009;7(9):1263")</f>
        <v>2009;7(9):1263</v>
      </c>
      <c r="G1650" s="15" t="s">
        <v>651</v>
      </c>
      <c r="H1650" s="15" t="s">
        <v>739</v>
      </c>
      <c r="I1650" s="15">
        <v>518</v>
      </c>
    </row>
    <row r="1651" spans="1:9" ht="135" x14ac:dyDescent="0.2">
      <c r="A1651" s="14" t="s">
        <v>11</v>
      </c>
      <c r="B1651" s="14" t="s">
        <v>2667</v>
      </c>
      <c r="C1651" s="15" t="s">
        <v>2668</v>
      </c>
      <c r="D1651" s="14" t="s">
        <v>737</v>
      </c>
      <c r="E1651" s="15" t="s">
        <v>908</v>
      </c>
      <c r="F1651" s="17" t="str">
        <f>HYPERLINK("http://www.efsa.europa.eu/en/scdocs/doc/1263.pdf","2009;7(9):1263")</f>
        <v>2009;7(9):1263</v>
      </c>
      <c r="G1651" s="15" t="s">
        <v>651</v>
      </c>
      <c r="H1651" s="15" t="s">
        <v>739</v>
      </c>
      <c r="I1651" s="15">
        <v>505</v>
      </c>
    </row>
    <row r="1652" spans="1:9" ht="90" x14ac:dyDescent="0.2">
      <c r="A1652" s="14" t="s">
        <v>11</v>
      </c>
      <c r="B1652" s="14" t="s">
        <v>2669</v>
      </c>
      <c r="C1652" s="15" t="s">
        <v>2670</v>
      </c>
      <c r="D1652" s="14" t="s">
        <v>737</v>
      </c>
      <c r="E1652" s="15" t="s">
        <v>2671</v>
      </c>
      <c r="F1652" s="17" t="str">
        <f>HYPERLINK("http://www.efsa.europa.eu/en/scdocs/doc/1263.pdf","2009;7(9):1263")</f>
        <v>2009;7(9):1263</v>
      </c>
      <c r="G1652" s="15" t="s">
        <v>651</v>
      </c>
      <c r="H1652" s="15" t="s">
        <v>739</v>
      </c>
      <c r="I1652" s="15">
        <v>515</v>
      </c>
    </row>
    <row r="1653" spans="1:9" ht="60" x14ac:dyDescent="0.2">
      <c r="A1653" s="14" t="s">
        <v>11</v>
      </c>
      <c r="B1653" s="14" t="s">
        <v>437</v>
      </c>
      <c r="C1653" s="15" t="s">
        <v>2672</v>
      </c>
      <c r="D1653" s="14" t="s">
        <v>737</v>
      </c>
      <c r="E1653" s="15" t="s">
        <v>113</v>
      </c>
      <c r="F1653" s="17" t="str">
        <f>HYPERLINK("http://www.efsa.europa.eu/en/efsajournal/doc/2258.pdf","2011;9(6):2258")</f>
        <v>2011;9(6):2258</v>
      </c>
      <c r="G1653" s="15" t="s">
        <v>651</v>
      </c>
      <c r="H1653" s="15" t="s">
        <v>739</v>
      </c>
      <c r="I1653" s="15">
        <v>826</v>
      </c>
    </row>
    <row r="1654" spans="1:9" ht="90" x14ac:dyDescent="0.2">
      <c r="A1654" s="14" t="s">
        <v>11</v>
      </c>
      <c r="B1654" s="14" t="s">
        <v>1189</v>
      </c>
      <c r="C1654" s="15" t="s">
        <v>2673</v>
      </c>
      <c r="D1654" s="14" t="s">
        <v>766</v>
      </c>
      <c r="E1654" s="15" t="s">
        <v>767</v>
      </c>
      <c r="F1654" s="17" t="str">
        <f>HYPERLINK("http://www.efsa.europa.eu/en/scdocs/doc/1491.pdf","2010;8(2):1491")</f>
        <v>2010;8(2):1491</v>
      </c>
      <c r="G1654" s="15" t="s">
        <v>651</v>
      </c>
      <c r="H1654" s="15" t="s">
        <v>739</v>
      </c>
      <c r="I1654" s="15">
        <v>480</v>
      </c>
    </row>
    <row r="1655" spans="1:9" ht="90" x14ac:dyDescent="0.2">
      <c r="A1655" s="14" t="s">
        <v>11</v>
      </c>
      <c r="B1655" s="14" t="s">
        <v>1328</v>
      </c>
      <c r="C1655" s="15" t="s">
        <v>2674</v>
      </c>
      <c r="D1655" s="14" t="s">
        <v>766</v>
      </c>
      <c r="E1655" s="15" t="s">
        <v>767</v>
      </c>
      <c r="F1655" s="17" t="str">
        <f>HYPERLINK("http://www.efsa.europa.eu/en/efsajournal/doc/2082.pdf","2011;9(4):2082")</f>
        <v>2011;9(4):2082</v>
      </c>
      <c r="G1655" s="15" t="s">
        <v>651</v>
      </c>
      <c r="H1655" s="15" t="s">
        <v>739</v>
      </c>
      <c r="I1655" s="15">
        <v>478</v>
      </c>
    </row>
    <row r="1656" spans="1:9" ht="150" x14ac:dyDescent="0.2">
      <c r="A1656" s="14" t="s">
        <v>11</v>
      </c>
      <c r="B1656" s="14" t="s">
        <v>2675</v>
      </c>
      <c r="C1656" s="15" t="s">
        <v>2676</v>
      </c>
      <c r="D1656" s="14" t="s">
        <v>766</v>
      </c>
      <c r="E1656" s="15" t="s">
        <v>767</v>
      </c>
      <c r="F1656" s="17" t="str">
        <f>HYPERLINK("http://www.efsa.europa.eu/en/scdocs/doc/1491.pdf","2010;8(2):1491")</f>
        <v>2010;8(2):1491</v>
      </c>
      <c r="G1656" s="15" t="s">
        <v>651</v>
      </c>
      <c r="H1656" s="15" t="s">
        <v>739</v>
      </c>
      <c r="I1656" s="15">
        <v>474</v>
      </c>
    </row>
    <row r="1657" spans="1:9" ht="90" x14ac:dyDescent="0.2">
      <c r="A1657" s="14" t="s">
        <v>11</v>
      </c>
      <c r="B1657" s="14" t="s">
        <v>2677</v>
      </c>
      <c r="C1657" s="15" t="s">
        <v>2678</v>
      </c>
      <c r="D1657" s="14" t="s">
        <v>766</v>
      </c>
      <c r="E1657" s="15" t="s">
        <v>767</v>
      </c>
      <c r="F1657" s="17" t="str">
        <f>HYPERLINK("http://www.efsa.europa.eu/en/efsajournal/doc/2271.pdf","2011;9(6):2271")</f>
        <v>2011;9(6):2271</v>
      </c>
      <c r="G1657" s="15" t="s">
        <v>651</v>
      </c>
      <c r="H1657" s="15" t="s">
        <v>739</v>
      </c>
      <c r="I1657" s="15">
        <v>1414</v>
      </c>
    </row>
    <row r="1658" spans="1:9" ht="165" x14ac:dyDescent="0.2">
      <c r="A1658" s="14" t="s">
        <v>11</v>
      </c>
      <c r="B1658" s="14" t="s">
        <v>2679</v>
      </c>
      <c r="C1658" s="15" t="s">
        <v>2680</v>
      </c>
      <c r="D1658" s="14" t="s">
        <v>737</v>
      </c>
      <c r="E1658" s="15" t="s">
        <v>815</v>
      </c>
      <c r="F1658" s="17" t="str">
        <f>HYPERLINK("http://www.efsa.europa.eu/en/efsajournal/doc/2246.pdf","2011;9(6):2246")</f>
        <v>2011;9(6):2246</v>
      </c>
      <c r="G1658" s="15" t="s">
        <v>651</v>
      </c>
      <c r="H1658" s="15" t="s">
        <v>739</v>
      </c>
      <c r="I1658" s="15">
        <v>559</v>
      </c>
    </row>
    <row r="1659" spans="1:9" ht="165" x14ac:dyDescent="0.2">
      <c r="A1659" s="14" t="s">
        <v>11</v>
      </c>
      <c r="B1659" s="14" t="s">
        <v>2679</v>
      </c>
      <c r="C1659" s="15" t="s">
        <v>2680</v>
      </c>
      <c r="D1659" s="14" t="s">
        <v>737</v>
      </c>
      <c r="E1659" s="15" t="s">
        <v>113</v>
      </c>
      <c r="F1659" s="17" t="str">
        <f>HYPERLINK("http://www.efsa.europa.eu/en/efsajournal/doc/2246.pdf","2011;9(6):2246")</f>
        <v>2011;9(6):2246</v>
      </c>
      <c r="G1659" s="15" t="s">
        <v>651</v>
      </c>
      <c r="H1659" s="15" t="s">
        <v>739</v>
      </c>
      <c r="I1659" s="15">
        <v>559</v>
      </c>
    </row>
    <row r="1660" spans="1:9" ht="60" x14ac:dyDescent="0.2">
      <c r="A1660" s="14" t="s">
        <v>11</v>
      </c>
      <c r="B1660" s="14" t="s">
        <v>2681</v>
      </c>
      <c r="C1660" s="15" t="s">
        <v>2682</v>
      </c>
      <c r="D1660" s="14" t="s">
        <v>737</v>
      </c>
      <c r="E1660" s="15" t="s">
        <v>89</v>
      </c>
      <c r="F1660" s="17" t="str">
        <f>HYPERLINK("http://www.efsa.europa.eu/en/efsajournal/doc/2063.pdf","2011;9(4):2063")</f>
        <v>2011;9(4):2063</v>
      </c>
      <c r="G1660" s="15" t="s">
        <v>651</v>
      </c>
      <c r="H1660" s="15" t="s">
        <v>739</v>
      </c>
      <c r="I1660" s="15">
        <v>4669</v>
      </c>
    </row>
    <row r="1661" spans="1:9" ht="90" x14ac:dyDescent="0.2">
      <c r="A1661" s="14" t="s">
        <v>11</v>
      </c>
      <c r="B1661" s="14" t="s">
        <v>2683</v>
      </c>
      <c r="C1661" s="15" t="s">
        <v>2684</v>
      </c>
      <c r="D1661" s="14" t="s">
        <v>745</v>
      </c>
      <c r="E1661" s="15" t="s">
        <v>1162</v>
      </c>
      <c r="F1661" s="17" t="str">
        <f>HYPERLINK("http://www.efsa.europa.eu/en/scdocs/doc/1752.pdf","2010;8(10):1752")</f>
        <v>2010;8(10):1752</v>
      </c>
      <c r="G1661" s="15" t="s">
        <v>651</v>
      </c>
      <c r="H1661" s="15" t="s">
        <v>739</v>
      </c>
      <c r="I1661" s="15">
        <v>4415</v>
      </c>
    </row>
    <row r="1662" spans="1:9" ht="75" x14ac:dyDescent="0.2">
      <c r="A1662" s="14" t="s">
        <v>11</v>
      </c>
      <c r="B1662" s="14" t="s">
        <v>2685</v>
      </c>
      <c r="C1662" s="15" t="s">
        <v>2686</v>
      </c>
      <c r="D1662" s="14" t="s">
        <v>980</v>
      </c>
      <c r="E1662" s="15" t="s">
        <v>187</v>
      </c>
      <c r="F1662" s="17" t="str">
        <f>HYPERLINK("http://www.efsa.europa.eu/en/efsajournal/doc/2030.pdf","2011;9(4):2030")</f>
        <v>2011;9(4):2030</v>
      </c>
      <c r="G1662" s="15" t="s">
        <v>651</v>
      </c>
      <c r="H1662" s="15" t="s">
        <v>739</v>
      </c>
      <c r="I1662" s="15">
        <v>2080</v>
      </c>
    </row>
    <row r="1663" spans="1:9" ht="330" x14ac:dyDescent="0.2">
      <c r="A1663" s="14" t="s">
        <v>11</v>
      </c>
      <c r="B1663" s="14" t="s">
        <v>1291</v>
      </c>
      <c r="C1663" s="15" t="s">
        <v>2687</v>
      </c>
      <c r="D1663" s="14" t="s">
        <v>980</v>
      </c>
      <c r="E1663" s="15" t="s">
        <v>2292</v>
      </c>
      <c r="F1663" s="17" t="str">
        <f>HYPERLINK("http://www.efsa.europa.eu/en/scdocs/doc/1492.pdf","2010;8(2):1492")</f>
        <v>2010;8(2):1492</v>
      </c>
      <c r="G1663" s="15" t="s">
        <v>651</v>
      </c>
      <c r="H1663" s="15" t="s">
        <v>739</v>
      </c>
      <c r="I1663" s="15">
        <v>1931</v>
      </c>
    </row>
    <row r="1664" spans="1:9" ht="75" x14ac:dyDescent="0.2">
      <c r="A1664" s="14" t="s">
        <v>11</v>
      </c>
      <c r="B1664" s="14" t="s">
        <v>2688</v>
      </c>
      <c r="C1664" s="15" t="s">
        <v>2689</v>
      </c>
      <c r="D1664" s="14" t="s">
        <v>737</v>
      </c>
      <c r="E1664" s="15" t="s">
        <v>162</v>
      </c>
      <c r="F1664" s="17" t="str">
        <f>HYPERLINK("http://www.efsa.europa.eu/en/efsajournal/doc/2031.pdf","2011;9(4):2031")</f>
        <v>2011;9(4):2031</v>
      </c>
      <c r="G1664" s="15" t="s">
        <v>651</v>
      </c>
      <c r="H1664" s="15" t="s">
        <v>739</v>
      </c>
      <c r="I1664" s="15">
        <v>2081</v>
      </c>
    </row>
    <row r="1665" spans="1:9" ht="75" x14ac:dyDescent="0.2">
      <c r="A1665" s="14" t="s">
        <v>11</v>
      </c>
      <c r="B1665" s="14" t="s">
        <v>1823</v>
      </c>
      <c r="C1665" s="15" t="s">
        <v>2690</v>
      </c>
      <c r="D1665" s="14" t="s">
        <v>737</v>
      </c>
      <c r="E1665" s="15" t="s">
        <v>162</v>
      </c>
      <c r="F1665" s="17" t="str">
        <f>HYPERLINK("http://www.efsa.europa.eu/en/efsajournal/doc/2031.pdf","2011;9(4):2031")</f>
        <v>2011;9(4):2031</v>
      </c>
      <c r="G1665" s="15" t="s">
        <v>651</v>
      </c>
      <c r="H1665" s="15" t="s">
        <v>739</v>
      </c>
      <c r="I1665" s="15">
        <v>1608</v>
      </c>
    </row>
    <row r="1666" spans="1:9" ht="60" x14ac:dyDescent="0.2">
      <c r="A1666" s="14" t="s">
        <v>11</v>
      </c>
      <c r="B1666" s="14" t="s">
        <v>2691</v>
      </c>
      <c r="C1666" s="15" t="s">
        <v>2692</v>
      </c>
      <c r="D1666" s="14" t="s">
        <v>737</v>
      </c>
      <c r="E1666" s="15" t="s">
        <v>162</v>
      </c>
      <c r="F1666" s="17" t="str">
        <f>HYPERLINK("http://www.efsa.europa.eu/en/efsajournal/doc/2031.pdf","2011;9(4):2031")</f>
        <v>2011;9(4):2031</v>
      </c>
      <c r="G1666" s="15" t="s">
        <v>651</v>
      </c>
      <c r="H1666" s="15" t="s">
        <v>739</v>
      </c>
      <c r="I1666" s="15">
        <v>1611</v>
      </c>
    </row>
    <row r="1667" spans="1:9" ht="60" x14ac:dyDescent="0.2">
      <c r="A1667" s="14" t="s">
        <v>11</v>
      </c>
      <c r="B1667" s="14" t="s">
        <v>2693</v>
      </c>
      <c r="C1667" s="15" t="s">
        <v>2694</v>
      </c>
      <c r="D1667" s="14" t="s">
        <v>737</v>
      </c>
      <c r="E1667" s="15" t="s">
        <v>2695</v>
      </c>
      <c r="F1667" s="17" t="str">
        <f>HYPERLINK("http://www.efsa.europa.eu/en/efsajournal/doc/2063.pdf","2011;9(4):2063")</f>
        <v>2011;9(4):2063</v>
      </c>
      <c r="G1667" s="15" t="s">
        <v>651</v>
      </c>
      <c r="H1667" s="15" t="s">
        <v>739</v>
      </c>
      <c r="I1667" s="15" t="s">
        <v>2696</v>
      </c>
    </row>
    <row r="1668" spans="1:9" ht="75" x14ac:dyDescent="0.2">
      <c r="A1668" s="14" t="s">
        <v>11</v>
      </c>
      <c r="B1668" s="14" t="s">
        <v>1946</v>
      </c>
      <c r="C1668" s="15" t="s">
        <v>2697</v>
      </c>
      <c r="D1668" s="14" t="s">
        <v>737</v>
      </c>
      <c r="E1668" s="15" t="s">
        <v>1948</v>
      </c>
      <c r="F1668" s="17" t="str">
        <f>HYPERLINK("http://www.efsa.europa.eu/en/efsajournal/doc/2063.pdf","2011;9(4):2063")</f>
        <v>2011;9(4):2063</v>
      </c>
      <c r="G1668" s="15" t="s">
        <v>651</v>
      </c>
      <c r="H1668" s="15" t="s">
        <v>739</v>
      </c>
      <c r="I1668" s="15">
        <v>1612</v>
      </c>
    </row>
    <row r="1669" spans="1:9" ht="75" x14ac:dyDescent="0.2">
      <c r="A1669" s="14" t="s">
        <v>11</v>
      </c>
      <c r="B1669" s="14" t="s">
        <v>1946</v>
      </c>
      <c r="C1669" s="15" t="s">
        <v>2697</v>
      </c>
      <c r="D1669" s="14" t="s">
        <v>737</v>
      </c>
      <c r="E1669" s="15" t="s">
        <v>1949</v>
      </c>
      <c r="F1669" s="17" t="str">
        <f>HYPERLINK("http://www.efsa.europa.eu/en/efsajournal/doc/2063.pdf","2011;9(4):2063")</f>
        <v>2011;9(4):2063</v>
      </c>
      <c r="G1669" s="15" t="s">
        <v>651</v>
      </c>
      <c r="H1669" s="15" t="s">
        <v>739</v>
      </c>
      <c r="I1669" s="15">
        <v>1612</v>
      </c>
    </row>
    <row r="1670" spans="1:9" ht="60" x14ac:dyDescent="0.2">
      <c r="A1670" s="14" t="s">
        <v>11</v>
      </c>
      <c r="B1670" s="14" t="s">
        <v>1946</v>
      </c>
      <c r="C1670" s="15" t="s">
        <v>2698</v>
      </c>
      <c r="D1670" s="14" t="s">
        <v>737</v>
      </c>
      <c r="E1670" s="15" t="s">
        <v>89</v>
      </c>
      <c r="F1670" s="17" t="str">
        <f>HYPERLINK("http://www.efsa.europa.eu/en/efsajournal/doc/2063.pdf","2011;9(4):2063")</f>
        <v>2011;9(4):2063</v>
      </c>
      <c r="G1670" s="15" t="s">
        <v>651</v>
      </c>
      <c r="H1670" s="15" t="s">
        <v>739</v>
      </c>
      <c r="I1670" s="15">
        <v>454</v>
      </c>
    </row>
    <row r="1671" spans="1:9" ht="60" x14ac:dyDescent="0.2">
      <c r="A1671" s="14" t="s">
        <v>11</v>
      </c>
      <c r="B1671" s="14" t="s">
        <v>1946</v>
      </c>
      <c r="C1671" s="15" t="s">
        <v>2699</v>
      </c>
      <c r="D1671" s="14" t="s">
        <v>737</v>
      </c>
      <c r="E1671" s="15" t="s">
        <v>2700</v>
      </c>
      <c r="F1671" s="17" t="str">
        <f>HYPERLINK("http://www.efsa.europa.eu/en/efsajournal/doc/2063.pdf","2011;9(4):2063")</f>
        <v>2011;9(4):2063</v>
      </c>
      <c r="G1671" s="15" t="s">
        <v>651</v>
      </c>
      <c r="H1671" s="15" t="s">
        <v>739</v>
      </c>
      <c r="I1671" s="15">
        <v>453</v>
      </c>
    </row>
    <row r="1672" spans="1:9" ht="90" x14ac:dyDescent="0.2">
      <c r="A1672" s="14" t="s">
        <v>11</v>
      </c>
      <c r="B1672" s="14" t="s">
        <v>2349</v>
      </c>
      <c r="C1672" s="15" t="s">
        <v>2701</v>
      </c>
      <c r="D1672" s="14" t="s">
        <v>971</v>
      </c>
      <c r="E1672" s="15" t="s">
        <v>2702</v>
      </c>
      <c r="F1672" s="17" t="str">
        <f>HYPERLINK("http://www.efsa.europa.eu/en/scdocs/doc/1746.pdf","2010;8(10):1746")</f>
        <v>2010;8(10):1746</v>
      </c>
      <c r="G1672" s="15" t="s">
        <v>651</v>
      </c>
      <c r="H1672" s="15" t="s">
        <v>739</v>
      </c>
      <c r="I1672" s="15">
        <v>390</v>
      </c>
    </row>
    <row r="1673" spans="1:9" ht="60" x14ac:dyDescent="0.2">
      <c r="A1673" s="14" t="s">
        <v>11</v>
      </c>
      <c r="B1673" s="14" t="s">
        <v>2703</v>
      </c>
      <c r="C1673" s="15" t="s">
        <v>2704</v>
      </c>
      <c r="D1673" s="14" t="s">
        <v>737</v>
      </c>
      <c r="E1673" s="15" t="s">
        <v>1371</v>
      </c>
      <c r="F1673" s="17" t="str">
        <f>HYPERLINK("http://www.efsa.europa.eu/en/scdocs/doc/1746.pdf","2010;8(10):1746")</f>
        <v>2010;8(10):1746</v>
      </c>
      <c r="G1673" s="15" t="s">
        <v>651</v>
      </c>
      <c r="H1673" s="15" t="s">
        <v>739</v>
      </c>
      <c r="I1673" s="15">
        <v>389</v>
      </c>
    </row>
    <row r="1674" spans="1:9" ht="60" x14ac:dyDescent="0.2">
      <c r="A1674" s="14" t="s">
        <v>11</v>
      </c>
      <c r="B1674" s="14" t="s">
        <v>2349</v>
      </c>
      <c r="C1674" s="15" t="s">
        <v>2705</v>
      </c>
      <c r="D1674" s="14" t="s">
        <v>737</v>
      </c>
      <c r="E1674" s="15" t="s">
        <v>1168</v>
      </c>
      <c r="F1674" s="17" t="str">
        <f>HYPERLINK("http://www.efsa.europa.eu/en/scdocs/doc/1746.pdf","2010;8(10):1746")</f>
        <v>2010;8(10):1746</v>
      </c>
      <c r="G1674" s="15" t="s">
        <v>651</v>
      </c>
      <c r="H1674" s="15" t="s">
        <v>739</v>
      </c>
      <c r="I1674" s="15">
        <v>391</v>
      </c>
    </row>
    <row r="1675" spans="1:9" ht="60" x14ac:dyDescent="0.2">
      <c r="A1675" s="14" t="s">
        <v>11</v>
      </c>
      <c r="B1675" s="14" t="s">
        <v>2706</v>
      </c>
      <c r="C1675" s="15" t="s">
        <v>2707</v>
      </c>
      <c r="D1675" s="14" t="s">
        <v>737</v>
      </c>
      <c r="E1675" s="15" t="s">
        <v>1371</v>
      </c>
      <c r="F1675" s="17" t="str">
        <f>HYPERLINK("http://www.efsa.europa.eu/en/scdocs/doc/1746.pdf","2010;8(10):1746")</f>
        <v>2010;8(10):1746</v>
      </c>
      <c r="G1675" s="15" t="s">
        <v>651</v>
      </c>
      <c r="H1675" s="15" t="s">
        <v>739</v>
      </c>
      <c r="I1675" s="15">
        <v>394</v>
      </c>
    </row>
    <row r="1676" spans="1:9" ht="60" x14ac:dyDescent="0.2">
      <c r="A1676" s="14" t="s">
        <v>11</v>
      </c>
      <c r="B1676" s="14" t="s">
        <v>2349</v>
      </c>
      <c r="C1676" s="15" t="s">
        <v>2708</v>
      </c>
      <c r="D1676" s="14" t="s">
        <v>737</v>
      </c>
      <c r="E1676" s="15" t="s">
        <v>2709</v>
      </c>
      <c r="F1676" s="17" t="str">
        <f>HYPERLINK("http://www.efsa.europa.eu/en/scdocs/doc/1746.pdf","2010;8(10):1746")</f>
        <v>2010;8(10):1746</v>
      </c>
      <c r="G1676" s="15" t="s">
        <v>651</v>
      </c>
      <c r="H1676" s="15" t="s">
        <v>739</v>
      </c>
      <c r="I1676" s="15">
        <v>392</v>
      </c>
    </row>
    <row r="1677" spans="1:9" ht="60" x14ac:dyDescent="0.2">
      <c r="A1677" s="14" t="s">
        <v>11</v>
      </c>
      <c r="B1677" s="14" t="s">
        <v>286</v>
      </c>
      <c r="C1677" s="15" t="s">
        <v>2710</v>
      </c>
      <c r="D1677" s="14" t="s">
        <v>737</v>
      </c>
      <c r="E1677" s="15" t="s">
        <v>2711</v>
      </c>
      <c r="F1677" s="17" t="str">
        <f>HYPERLINK("http://www.efsa.europa.eu/en/scdocs/doc/1807.pdf","2010;8(10):1807")</f>
        <v>2010;8(10):1807</v>
      </c>
      <c r="G1677" s="15" t="s">
        <v>651</v>
      </c>
      <c r="H1677" s="15" t="s">
        <v>739</v>
      </c>
      <c r="I1677" s="15">
        <v>367</v>
      </c>
    </row>
    <row r="1678" spans="1:9" ht="90" x14ac:dyDescent="0.2">
      <c r="A1678" s="14" t="s">
        <v>11</v>
      </c>
      <c r="B1678" s="14" t="s">
        <v>286</v>
      </c>
      <c r="C1678" s="15" t="s">
        <v>2712</v>
      </c>
      <c r="D1678" s="14" t="s">
        <v>745</v>
      </c>
      <c r="E1678" s="15" t="s">
        <v>2713</v>
      </c>
      <c r="F1678" s="17" t="str">
        <f>HYPERLINK("http://www.efsa.europa.eu/en/scdocs/doc/1807.pdf","2010;8(10):1807")</f>
        <v>2010;8(10):1807</v>
      </c>
      <c r="G1678" s="15" t="s">
        <v>651</v>
      </c>
      <c r="H1678" s="15" t="s">
        <v>739</v>
      </c>
      <c r="I1678" s="15">
        <v>243</v>
      </c>
    </row>
    <row r="1679" spans="1:9" ht="60" x14ac:dyDescent="0.2">
      <c r="A1679" s="14" t="s">
        <v>11</v>
      </c>
      <c r="B1679" s="14" t="s">
        <v>286</v>
      </c>
      <c r="C1679" s="15" t="s">
        <v>2714</v>
      </c>
      <c r="D1679" s="14" t="s">
        <v>737</v>
      </c>
      <c r="E1679" s="15" t="s">
        <v>162</v>
      </c>
      <c r="F1679" s="17" t="str">
        <f>HYPERLINK("http://www.efsa.europa.eu/en/scdocs/doc/1807.pdf","2010;8(10):1807")</f>
        <v>2010;8(10):1807</v>
      </c>
      <c r="G1679" s="15" t="s">
        <v>651</v>
      </c>
      <c r="H1679" s="15" t="s">
        <v>739</v>
      </c>
      <c r="I1679" s="15">
        <v>351</v>
      </c>
    </row>
    <row r="1680" spans="1:9" ht="60" x14ac:dyDescent="0.2">
      <c r="A1680" s="14" t="s">
        <v>11</v>
      </c>
      <c r="B1680" s="14" t="s">
        <v>286</v>
      </c>
      <c r="C1680" s="15" t="s">
        <v>2715</v>
      </c>
      <c r="D1680" s="14" t="s">
        <v>737</v>
      </c>
      <c r="E1680" s="15" t="s">
        <v>56</v>
      </c>
      <c r="F1680" s="17" t="str">
        <f>HYPERLINK("http://www.efsa.europa.eu/en/scdocs/doc/1216.pdf","2009;7(9):1216")</f>
        <v>2009;7(9):1216</v>
      </c>
      <c r="G1680" s="15" t="s">
        <v>651</v>
      </c>
      <c r="H1680" s="15" t="s">
        <v>739</v>
      </c>
      <c r="I1680" s="15">
        <v>357</v>
      </c>
    </row>
    <row r="1681" spans="1:9" ht="60" x14ac:dyDescent="0.2">
      <c r="A1681" s="14" t="s">
        <v>11</v>
      </c>
      <c r="B1681" s="14" t="s">
        <v>286</v>
      </c>
      <c r="C1681" s="15" t="s">
        <v>2716</v>
      </c>
      <c r="D1681" s="14" t="s">
        <v>737</v>
      </c>
      <c r="E1681" s="15" t="s">
        <v>448</v>
      </c>
      <c r="F1681" s="17" t="str">
        <f>HYPERLINK("http://www.efsa.europa.eu/en/scdocs/doc/1807.pdf","2010;8(10):1807")</f>
        <v>2010;8(10):1807</v>
      </c>
      <c r="G1681" s="15" t="s">
        <v>651</v>
      </c>
      <c r="H1681" s="15" t="s">
        <v>739</v>
      </c>
      <c r="I1681" s="15">
        <v>352</v>
      </c>
    </row>
    <row r="1682" spans="1:9" ht="90" x14ac:dyDescent="0.2">
      <c r="A1682" s="14" t="s">
        <v>11</v>
      </c>
      <c r="B1682" s="14" t="s">
        <v>2717</v>
      </c>
      <c r="C1682" s="15" t="s">
        <v>2718</v>
      </c>
      <c r="D1682" s="14" t="s">
        <v>745</v>
      </c>
      <c r="E1682" s="15" t="s">
        <v>2092</v>
      </c>
      <c r="F1682" s="17" t="str">
        <f>HYPERLINK("http://www.efsa.europa.eu/en/efsajournal/doc/2228.pdf","2011;9(6):2228")</f>
        <v>2011;9(6):2228</v>
      </c>
      <c r="G1682" s="15" t="s">
        <v>651</v>
      </c>
      <c r="H1682" s="15" t="s">
        <v>739</v>
      </c>
      <c r="I1682" s="15">
        <v>4243</v>
      </c>
    </row>
    <row r="1683" spans="1:9" ht="75" x14ac:dyDescent="0.2">
      <c r="A1683" s="14" t="s">
        <v>11</v>
      </c>
      <c r="B1683" s="14" t="s">
        <v>2450</v>
      </c>
      <c r="C1683" s="15" t="s">
        <v>2719</v>
      </c>
      <c r="D1683" s="14" t="s">
        <v>737</v>
      </c>
      <c r="E1683" s="15" t="s">
        <v>1237</v>
      </c>
      <c r="F1683" s="17" t="str">
        <f>HYPERLINK("http://www.efsa.europa.eu/en/scdocs/doc/1239.pdf","2009;7(9):1239")</f>
        <v>2009;7(9):1239</v>
      </c>
      <c r="G1683" s="15" t="s">
        <v>651</v>
      </c>
      <c r="H1683" s="15" t="s">
        <v>739</v>
      </c>
      <c r="I1683" s="15">
        <v>989</v>
      </c>
    </row>
    <row r="1684" spans="1:9" ht="75" x14ac:dyDescent="0.2">
      <c r="A1684" s="14" t="s">
        <v>11</v>
      </c>
      <c r="B1684" s="14" t="s">
        <v>991</v>
      </c>
      <c r="C1684" s="15" t="s">
        <v>2720</v>
      </c>
      <c r="D1684" s="14" t="s">
        <v>980</v>
      </c>
      <c r="E1684" s="15" t="s">
        <v>407</v>
      </c>
      <c r="F1684" s="17" t="str">
        <f>HYPERLINK("http://www.efsa.europa.eu/en/scdocs/doc/1792.pdf","2010;8(10):1792")</f>
        <v>2010;8(10):1792</v>
      </c>
      <c r="G1684" s="15" t="s">
        <v>651</v>
      </c>
      <c r="H1684" s="15" t="s">
        <v>739</v>
      </c>
      <c r="I1684" s="15">
        <v>1507</v>
      </c>
    </row>
    <row r="1685" spans="1:9" ht="90" x14ac:dyDescent="0.2">
      <c r="A1685" s="14" t="s">
        <v>11</v>
      </c>
      <c r="B1685" s="14" t="s">
        <v>2721</v>
      </c>
      <c r="C1685" s="15" t="s">
        <v>2722</v>
      </c>
      <c r="D1685" s="14" t="s">
        <v>745</v>
      </c>
      <c r="E1685" s="15" t="s">
        <v>746</v>
      </c>
      <c r="F1685" s="17" t="str">
        <f>HYPERLINK("http://www.efsa.europa.eu/en/efsajournal/doc/2228.pdf","2011;9(6):2228")</f>
        <v>2011;9(6):2228</v>
      </c>
      <c r="G1685" s="15" t="s">
        <v>651</v>
      </c>
      <c r="H1685" s="15" t="s">
        <v>739</v>
      </c>
      <c r="I1685" s="15">
        <v>1998</v>
      </c>
    </row>
    <row r="1686" spans="1:9" x14ac:dyDescent="0.2">
      <c r="A1686" s="30" t="s">
        <v>11</v>
      </c>
      <c r="B1686" s="30" t="s">
        <v>2362</v>
      </c>
      <c r="C1686" s="29" t="s">
        <v>2723</v>
      </c>
      <c r="D1686" s="30" t="s">
        <v>980</v>
      </c>
      <c r="E1686" s="29" t="s">
        <v>2724</v>
      </c>
      <c r="F1686" s="17" t="str">
        <f>HYPERLINK("http://www.efsa.europa.eu/en/scdocs/doc/1270.pdf","2009;7(9):1270")</f>
        <v>2009;7(9):1270</v>
      </c>
      <c r="G1686" s="31" t="s">
        <v>651</v>
      </c>
      <c r="H1686" s="29" t="s">
        <v>739</v>
      </c>
      <c r="I1686" s="29">
        <v>1655</v>
      </c>
    </row>
    <row r="1687" spans="1:9" x14ac:dyDescent="0.2">
      <c r="A1687" s="30"/>
      <c r="B1687" s="30"/>
      <c r="C1687" s="29"/>
      <c r="D1687" s="30"/>
      <c r="E1687" s="29"/>
      <c r="F1687" s="17" t="str">
        <f>HYPERLINK("http://www.efsa.europa.eu/en/efsajournal/doc/2847.pdf ","2012;10(8):2847")</f>
        <v>2012;10(8):2847</v>
      </c>
      <c r="G1687" s="31"/>
      <c r="H1687" s="29"/>
      <c r="I1687" s="29"/>
    </row>
    <row r="1688" spans="1:9" ht="75" x14ac:dyDescent="0.2">
      <c r="A1688" s="14" t="s">
        <v>11</v>
      </c>
      <c r="B1688" s="14" t="s">
        <v>2725</v>
      </c>
      <c r="C1688" s="15" t="s">
        <v>2726</v>
      </c>
      <c r="D1688" s="14" t="s">
        <v>749</v>
      </c>
      <c r="E1688" s="15" t="s">
        <v>1152</v>
      </c>
      <c r="F1688" s="17" t="str">
        <f>HYPERLINK("http://www.efsa.europa.eu/en/efsajournal/doc/2214.pdf","2011;9(6):2214")</f>
        <v>2011;9(6):2214</v>
      </c>
      <c r="G1688" s="15" t="s">
        <v>651</v>
      </c>
      <c r="H1688" s="15" t="s">
        <v>739</v>
      </c>
      <c r="I1688" s="15">
        <v>1985</v>
      </c>
    </row>
    <row r="1689" spans="1:9" ht="90" x14ac:dyDescent="0.2">
      <c r="A1689" s="14" t="s">
        <v>11</v>
      </c>
      <c r="B1689" s="14" t="s">
        <v>2526</v>
      </c>
      <c r="C1689" s="15" t="s">
        <v>2727</v>
      </c>
      <c r="D1689" s="14" t="s">
        <v>745</v>
      </c>
      <c r="E1689" s="15" t="s">
        <v>2728</v>
      </c>
      <c r="F1689" s="17" t="str">
        <f>HYPERLINK("http://www.efsa.europa.eu/en/efsajournal/doc/2212.pdf","2011;9(6):2212")</f>
        <v>2011;9(6):2212</v>
      </c>
      <c r="G1689" s="15" t="s">
        <v>651</v>
      </c>
      <c r="H1689" s="15" t="s">
        <v>739</v>
      </c>
      <c r="I1689" s="15">
        <v>1821</v>
      </c>
    </row>
    <row r="1690" spans="1:9" ht="90" x14ac:dyDescent="0.2">
      <c r="A1690" s="14" t="s">
        <v>11</v>
      </c>
      <c r="B1690" s="14" t="s">
        <v>2729</v>
      </c>
      <c r="C1690" s="15" t="s">
        <v>2730</v>
      </c>
      <c r="D1690" s="14" t="s">
        <v>745</v>
      </c>
      <c r="E1690" s="15" t="s">
        <v>2731</v>
      </c>
      <c r="F1690" s="17" t="str">
        <f>HYPERLINK("http://www.efsa.europa.eu/en/scdocs/doc/1750.pdf","2010;8(10):1750")</f>
        <v>2010;8(10):1750</v>
      </c>
      <c r="G1690" s="15" t="s">
        <v>651</v>
      </c>
      <c r="H1690" s="15" t="s">
        <v>739</v>
      </c>
      <c r="I1690" s="15">
        <v>1901</v>
      </c>
    </row>
    <row r="1691" spans="1:9" ht="60" x14ac:dyDescent="0.2">
      <c r="A1691" s="14" t="s">
        <v>11</v>
      </c>
      <c r="B1691" s="14" t="s">
        <v>2531</v>
      </c>
      <c r="C1691" s="15" t="s">
        <v>2732</v>
      </c>
      <c r="D1691" s="14" t="s">
        <v>737</v>
      </c>
      <c r="E1691" s="15" t="s">
        <v>162</v>
      </c>
      <c r="F1691" s="17" t="str">
        <f>HYPERLINK("http://www.efsa.europa.eu/en/scdocs/doc/1246.pdf","2009;7(9):1246")</f>
        <v>2009;7(9):1246</v>
      </c>
      <c r="G1691" s="15" t="s">
        <v>651</v>
      </c>
      <c r="H1691" s="15" t="s">
        <v>739</v>
      </c>
      <c r="I1691" s="15">
        <v>1834</v>
      </c>
    </row>
    <row r="1692" spans="1:9" ht="60" x14ac:dyDescent="0.2">
      <c r="A1692" s="14" t="s">
        <v>11</v>
      </c>
      <c r="B1692" s="14" t="s">
        <v>2733</v>
      </c>
      <c r="C1692" s="15" t="s">
        <v>2734</v>
      </c>
      <c r="D1692" s="14" t="s">
        <v>737</v>
      </c>
      <c r="E1692" s="15" t="s">
        <v>243</v>
      </c>
      <c r="F1692" s="17" t="str">
        <f>HYPERLINK("http://www.efsa.europa.eu/en/efsajournal/doc/2247.pdf","2011;9(6):2247")</f>
        <v>2011;9(6):2247</v>
      </c>
      <c r="G1692" s="15" t="s">
        <v>651</v>
      </c>
      <c r="H1692" s="15" t="s">
        <v>739</v>
      </c>
      <c r="I1692" s="15">
        <v>1613</v>
      </c>
    </row>
    <row r="1693" spans="1:9" ht="90" x14ac:dyDescent="0.2">
      <c r="A1693" s="14" t="s">
        <v>11</v>
      </c>
      <c r="B1693" s="14" t="s">
        <v>2735</v>
      </c>
      <c r="C1693" s="15" t="s">
        <v>2736</v>
      </c>
      <c r="D1693" s="14" t="s">
        <v>745</v>
      </c>
      <c r="E1693" s="15" t="s">
        <v>1636</v>
      </c>
      <c r="F1693" s="17" t="str">
        <f>HYPERLINK("http://www.efsa.europa.eu/en/efsajournal/doc/2228.pdf","2011;9(6):2228")</f>
        <v>2011;9(6):2228</v>
      </c>
      <c r="G1693" s="15" t="s">
        <v>651</v>
      </c>
      <c r="H1693" s="15" t="s">
        <v>739</v>
      </c>
      <c r="I1693" s="15">
        <v>560</v>
      </c>
    </row>
    <row r="1694" spans="1:9" ht="75" x14ac:dyDescent="0.2">
      <c r="A1694" s="14" t="s">
        <v>11</v>
      </c>
      <c r="B1694" s="14" t="s">
        <v>2737</v>
      </c>
      <c r="C1694" s="15" t="s">
        <v>2738</v>
      </c>
      <c r="D1694" s="14" t="s">
        <v>749</v>
      </c>
      <c r="E1694" s="15" t="s">
        <v>1923</v>
      </c>
      <c r="F1694" s="17" t="str">
        <f>HYPERLINK("http://www.efsa.europa.eu/en/efsajournal/doc/2061.pdf","2011;9(4):2061")</f>
        <v>2011;9(4):2061</v>
      </c>
      <c r="G1694" s="15" t="s">
        <v>651</v>
      </c>
      <c r="H1694" s="15" t="s">
        <v>739</v>
      </c>
      <c r="I1694" s="15">
        <v>2862</v>
      </c>
    </row>
    <row r="1695" spans="1:9" ht="60" x14ac:dyDescent="0.2">
      <c r="A1695" s="14" t="s">
        <v>11</v>
      </c>
      <c r="B1695" s="14" t="s">
        <v>2737</v>
      </c>
      <c r="C1695" s="15" t="s">
        <v>2739</v>
      </c>
      <c r="D1695" s="14" t="s">
        <v>737</v>
      </c>
      <c r="E1695" s="15" t="s">
        <v>89</v>
      </c>
      <c r="F1695" s="17" t="str">
        <f>HYPERLINK("http://www.efsa.europa.eu/en/efsajournal/doc/2246.pdf","2011;9(6):2246")</f>
        <v>2011;9(6):2246</v>
      </c>
      <c r="G1695" s="15" t="s">
        <v>651</v>
      </c>
      <c r="H1695" s="15" t="s">
        <v>739</v>
      </c>
      <c r="I1695" s="15">
        <v>2861</v>
      </c>
    </row>
    <row r="1696" spans="1:9" ht="90" x14ac:dyDescent="0.2">
      <c r="A1696" s="14" t="s">
        <v>11</v>
      </c>
      <c r="B1696" s="14" t="s">
        <v>2737</v>
      </c>
      <c r="C1696" s="15" t="s">
        <v>2740</v>
      </c>
      <c r="D1696" s="14" t="s">
        <v>745</v>
      </c>
      <c r="E1696" s="15" t="s">
        <v>808</v>
      </c>
      <c r="F1696" s="17" t="str">
        <f>HYPERLINK("http://www.efsa.europa.eu/en/efsajournal/doc/2061.pdf","2011;9(4):2061")</f>
        <v>2011;9(4):2061</v>
      </c>
      <c r="G1696" s="15" t="s">
        <v>651</v>
      </c>
      <c r="H1696" s="15" t="s">
        <v>739</v>
      </c>
      <c r="I1696" s="15">
        <v>2859</v>
      </c>
    </row>
    <row r="1697" spans="1:9" ht="120" x14ac:dyDescent="0.2">
      <c r="A1697" s="14" t="s">
        <v>11</v>
      </c>
      <c r="B1697" s="14" t="s">
        <v>2737</v>
      </c>
      <c r="C1697" s="15" t="s">
        <v>2741</v>
      </c>
      <c r="D1697" s="14" t="s">
        <v>737</v>
      </c>
      <c r="E1697" s="15" t="s">
        <v>162</v>
      </c>
      <c r="F1697" s="17" t="str">
        <f>HYPERLINK("http://www.efsa.europa.eu/en/scdocs/doc/1752.pdf","2010;8(10):1752")</f>
        <v>2010;8(10):1752</v>
      </c>
      <c r="G1697" s="15" t="s">
        <v>651</v>
      </c>
      <c r="H1697" s="15" t="s">
        <v>739</v>
      </c>
      <c r="I1697" s="15">
        <v>2860</v>
      </c>
    </row>
    <row r="1698" spans="1:9" ht="75" x14ac:dyDescent="0.2">
      <c r="A1698" s="14" t="s">
        <v>11</v>
      </c>
      <c r="B1698" s="14" t="s">
        <v>2742</v>
      </c>
      <c r="C1698" s="15" t="s">
        <v>2743</v>
      </c>
      <c r="D1698" s="14" t="s">
        <v>749</v>
      </c>
      <c r="E1698" s="15" t="s">
        <v>1553</v>
      </c>
      <c r="F1698" s="17" t="str">
        <f>HYPERLINK("http://www.efsa.europa.eu/en/efsajournal/doc/1489.pdf","2010;8(2):1489")</f>
        <v>2010;8(2):1489</v>
      </c>
      <c r="G1698" s="15" t="s">
        <v>651</v>
      </c>
      <c r="H1698" s="15" t="s">
        <v>739</v>
      </c>
      <c r="I1698" s="15">
        <v>1315</v>
      </c>
    </row>
    <row r="1699" spans="1:9" ht="165" x14ac:dyDescent="0.2">
      <c r="A1699" s="14" t="s">
        <v>11</v>
      </c>
      <c r="B1699" s="14" t="s">
        <v>2744</v>
      </c>
      <c r="C1699" s="15" t="s">
        <v>2745</v>
      </c>
      <c r="D1699" s="14" t="s">
        <v>745</v>
      </c>
      <c r="E1699" s="15" t="s">
        <v>2746</v>
      </c>
      <c r="F1699" s="17" t="str">
        <f>HYPERLINK("http://www.efsa.europa.eu/en/efsajournal/doc/2078.pdf","2011;9(4):2078")</f>
        <v>2011;9(4):2078</v>
      </c>
      <c r="G1699" s="15" t="s">
        <v>651</v>
      </c>
      <c r="H1699" s="15" t="s">
        <v>739</v>
      </c>
      <c r="I1699" s="15">
        <v>514</v>
      </c>
    </row>
    <row r="1700" spans="1:9" ht="90" x14ac:dyDescent="0.2">
      <c r="A1700" s="14" t="s">
        <v>11</v>
      </c>
      <c r="B1700" s="14" t="s">
        <v>2584</v>
      </c>
      <c r="C1700" s="15" t="s">
        <v>2747</v>
      </c>
      <c r="D1700" s="14" t="s">
        <v>745</v>
      </c>
      <c r="E1700" s="15" t="s">
        <v>2748</v>
      </c>
      <c r="F1700" s="17" t="str">
        <f>HYPERLINK("http://www.efsa.europa.eu/en/efsajournal/doc/2078.pdf","2011;9(4):2078")</f>
        <v>2011;9(4):2078</v>
      </c>
      <c r="G1700" s="15" t="s">
        <v>651</v>
      </c>
      <c r="H1700" s="15" t="s">
        <v>739</v>
      </c>
      <c r="I1700" s="15">
        <v>525</v>
      </c>
    </row>
    <row r="1701" spans="1:9" ht="75" x14ac:dyDescent="0.2">
      <c r="A1701" s="14" t="s">
        <v>11</v>
      </c>
      <c r="B1701" s="14" t="s">
        <v>2749</v>
      </c>
      <c r="C1701" s="15" t="s">
        <v>2750</v>
      </c>
      <c r="D1701" s="14" t="s">
        <v>749</v>
      </c>
      <c r="E1701" s="15" t="s">
        <v>1429</v>
      </c>
      <c r="F1701" s="17" t="str">
        <f>HYPERLINK("http://www.efsa.europa.eu/en/scdocs/doc/1752.pdf","2010;8(10):1752")</f>
        <v>2010;8(10):1752</v>
      </c>
      <c r="G1701" s="15" t="s">
        <v>651</v>
      </c>
      <c r="H1701" s="15" t="s">
        <v>739</v>
      </c>
      <c r="I1701" s="15">
        <v>2728</v>
      </c>
    </row>
    <row r="1702" spans="1:9" ht="60" x14ac:dyDescent="0.2">
      <c r="A1702" s="14" t="s">
        <v>11</v>
      </c>
      <c r="B1702" s="14" t="s">
        <v>2751</v>
      </c>
      <c r="C1702" s="15" t="s">
        <v>2752</v>
      </c>
      <c r="D1702" s="14" t="s">
        <v>737</v>
      </c>
      <c r="E1702" s="15" t="s">
        <v>1148</v>
      </c>
      <c r="F1702" s="17" t="str">
        <f>HYPERLINK("http://www.efsa.europa.eu/en/scdocs/doc/1493.pdf","2010;8(2):1493")</f>
        <v>2010;8(2):1493</v>
      </c>
      <c r="G1702" s="15" t="s">
        <v>651</v>
      </c>
      <c r="H1702" s="15" t="s">
        <v>739</v>
      </c>
      <c r="I1702" s="15">
        <v>1799</v>
      </c>
    </row>
    <row r="1703" spans="1:9" ht="90" x14ac:dyDescent="0.2">
      <c r="A1703" s="14" t="s">
        <v>11</v>
      </c>
      <c r="B1703" s="14" t="s">
        <v>2753</v>
      </c>
      <c r="C1703" s="15" t="s">
        <v>2754</v>
      </c>
      <c r="D1703" s="14" t="s">
        <v>766</v>
      </c>
      <c r="E1703" s="15" t="s">
        <v>767</v>
      </c>
      <c r="F1703" s="17" t="str">
        <f>HYPERLINK("http://www.efsa.europa.eu/en/efsajournal/doc/2082.pdf","2011;9(4):2082")</f>
        <v>2011;9(4):2082</v>
      </c>
      <c r="G1703" s="15" t="s">
        <v>651</v>
      </c>
      <c r="H1703" s="15" t="s">
        <v>739</v>
      </c>
      <c r="I1703" s="15">
        <v>2793</v>
      </c>
    </row>
    <row r="1704" spans="1:9" ht="195" x14ac:dyDescent="0.2">
      <c r="A1704" s="14" t="s">
        <v>11</v>
      </c>
      <c r="B1704" s="14" t="s">
        <v>2755</v>
      </c>
      <c r="C1704" s="15" t="s">
        <v>2756</v>
      </c>
      <c r="D1704" s="14" t="s">
        <v>766</v>
      </c>
      <c r="E1704" s="15" t="s">
        <v>767</v>
      </c>
      <c r="F1704" s="17" t="str">
        <f>HYPERLINK("http://www.efsa.europa.eu/en/scdocs/doc/1749.pdf","2010;8(10):1749")</f>
        <v>2010;8(10):1749</v>
      </c>
      <c r="G1704" s="15" t="s">
        <v>651</v>
      </c>
      <c r="H1704" s="15" t="s">
        <v>739</v>
      </c>
      <c r="I1704" s="15">
        <v>711</v>
      </c>
    </row>
    <row r="1705" spans="1:9" ht="240" x14ac:dyDescent="0.2">
      <c r="A1705" s="14" t="s">
        <v>11</v>
      </c>
      <c r="B1705" s="14" t="s">
        <v>2755</v>
      </c>
      <c r="C1705" s="15" t="s">
        <v>2757</v>
      </c>
      <c r="D1705" s="14" t="s">
        <v>766</v>
      </c>
      <c r="E1705" s="15" t="s">
        <v>767</v>
      </c>
      <c r="F1705" s="17" t="str">
        <f>HYPERLINK("http://www.efsa.europa.eu/en/scdocs/doc/1749.pdf","2010;8(10):1749")</f>
        <v>2010;8(10):1749</v>
      </c>
      <c r="G1705" s="15" t="s">
        <v>651</v>
      </c>
      <c r="H1705" s="15" t="s">
        <v>739</v>
      </c>
      <c r="I1705" s="15">
        <v>552</v>
      </c>
    </row>
    <row r="1706" spans="1:9" ht="60" x14ac:dyDescent="0.2">
      <c r="A1706" s="14" t="s">
        <v>11</v>
      </c>
      <c r="B1706" s="14" t="s">
        <v>2758</v>
      </c>
      <c r="C1706" s="15" t="s">
        <v>2759</v>
      </c>
      <c r="D1706" s="14" t="s">
        <v>737</v>
      </c>
      <c r="E1706" s="15" t="s">
        <v>908</v>
      </c>
      <c r="F1706" s="17" t="str">
        <f>HYPERLINK("http://www.efsa.europa.eu/en/efsajournal/doc/1268.pdf","2009;7(9):1268")</f>
        <v>2009;7(9):1268</v>
      </c>
      <c r="G1706" s="15" t="s">
        <v>651</v>
      </c>
      <c r="H1706" s="15" t="s">
        <v>739</v>
      </c>
      <c r="I1706" s="15">
        <v>395</v>
      </c>
    </row>
    <row r="1707" spans="1:9" ht="135" x14ac:dyDescent="0.2">
      <c r="A1707" s="14" t="s">
        <v>11</v>
      </c>
      <c r="B1707" s="14" t="s">
        <v>2760</v>
      </c>
      <c r="C1707" s="15" t="s">
        <v>2761</v>
      </c>
      <c r="D1707" s="14" t="s">
        <v>737</v>
      </c>
      <c r="E1707" s="15" t="s">
        <v>2004</v>
      </c>
      <c r="F1707" s="17" t="str">
        <f>HYPERLINK("http://www.efsa.europa.eu/en/scdocs/doc/1733.pdf","2010;8(10):1733")</f>
        <v>2010;8(10):1733</v>
      </c>
      <c r="G1707" s="15" t="s">
        <v>651</v>
      </c>
      <c r="H1707" s="15" t="s">
        <v>739</v>
      </c>
      <c r="I1707" s="15">
        <v>3156</v>
      </c>
    </row>
    <row r="1708" spans="1:9" ht="60" x14ac:dyDescent="0.2">
      <c r="A1708" s="14" t="s">
        <v>11</v>
      </c>
      <c r="B1708" s="14" t="s">
        <v>2762</v>
      </c>
      <c r="C1708" s="15" t="s">
        <v>2763</v>
      </c>
      <c r="D1708" s="14" t="s">
        <v>737</v>
      </c>
      <c r="E1708" s="15" t="s">
        <v>1148</v>
      </c>
      <c r="F1708" s="17" t="str">
        <f>HYPERLINK("http://www.efsa.europa.eu/en/scdocs/doc/1493.pdf","2010;8(2):1493")</f>
        <v>2010;8(2):1493</v>
      </c>
      <c r="G1708" s="15" t="s">
        <v>651</v>
      </c>
      <c r="H1708" s="15" t="s">
        <v>739</v>
      </c>
      <c r="I1708" s="15">
        <v>3624</v>
      </c>
    </row>
    <row r="1709" spans="1:9" ht="60" x14ac:dyDescent="0.2">
      <c r="A1709" s="14" t="s">
        <v>11</v>
      </c>
      <c r="B1709" s="14" t="s">
        <v>1377</v>
      </c>
      <c r="C1709" s="15" t="s">
        <v>2764</v>
      </c>
      <c r="D1709" s="14" t="s">
        <v>737</v>
      </c>
      <c r="E1709" s="15" t="s">
        <v>1864</v>
      </c>
      <c r="F1709" s="17" t="str">
        <f>HYPERLINK("http://www.efsa.europa.eu/en/efsajournal/doc/2038.pdf","2011;9(4):2038")</f>
        <v>2011;9(4):2038</v>
      </c>
      <c r="G1709" s="15" t="s">
        <v>651</v>
      </c>
      <c r="H1709" s="15" t="s">
        <v>739</v>
      </c>
      <c r="I1709" s="15">
        <v>1824</v>
      </c>
    </row>
    <row r="1710" spans="1:9" ht="60" x14ac:dyDescent="0.2">
      <c r="A1710" s="14" t="s">
        <v>11</v>
      </c>
      <c r="B1710" s="14" t="s">
        <v>1377</v>
      </c>
      <c r="C1710" s="15" t="s">
        <v>2764</v>
      </c>
      <c r="D1710" s="14" t="s">
        <v>737</v>
      </c>
      <c r="E1710" s="15" t="s">
        <v>2765</v>
      </c>
      <c r="F1710" s="17" t="str">
        <f>HYPERLINK("http://www.efsa.europa.eu/en/efsajournal/doc/2038.pdf","2011;9(4):2038")</f>
        <v>2011;9(4):2038</v>
      </c>
      <c r="G1710" s="15" t="s">
        <v>651</v>
      </c>
      <c r="H1710" s="15" t="s">
        <v>739</v>
      </c>
      <c r="I1710" s="15">
        <v>1824</v>
      </c>
    </row>
    <row r="1711" spans="1:9" ht="60" x14ac:dyDescent="0.2">
      <c r="A1711" s="14" t="s">
        <v>11</v>
      </c>
      <c r="B1711" s="14" t="s">
        <v>1460</v>
      </c>
      <c r="C1711" s="15" t="s">
        <v>2766</v>
      </c>
      <c r="D1711" s="14" t="s">
        <v>737</v>
      </c>
      <c r="E1711" s="15" t="s">
        <v>816</v>
      </c>
      <c r="F1711" s="17" t="str">
        <f>HYPERLINK("http://www.efsa.europa.eu/en/efsajournal/doc/2042.pdf","2011;9(4):2042")</f>
        <v>2011;9(4):2042</v>
      </c>
      <c r="G1711" s="15" t="s">
        <v>651</v>
      </c>
      <c r="H1711" s="15" t="s">
        <v>739</v>
      </c>
      <c r="I1711" s="15">
        <v>1620</v>
      </c>
    </row>
    <row r="1712" spans="1:9" ht="210" x14ac:dyDescent="0.2">
      <c r="A1712" s="14" t="s">
        <v>11</v>
      </c>
      <c r="B1712" s="14" t="s">
        <v>2767</v>
      </c>
      <c r="C1712" s="15" t="s">
        <v>2768</v>
      </c>
      <c r="D1712" s="14" t="s">
        <v>737</v>
      </c>
      <c r="E1712" s="15" t="s">
        <v>407</v>
      </c>
      <c r="F1712" s="17" t="str">
        <f>HYPERLINK("http://www.efsa.europa.eu/en/scdocs/doc/1730.pdf","2010;8(10):1730")</f>
        <v>2010;8(10):1730</v>
      </c>
      <c r="G1712" s="15" t="s">
        <v>651</v>
      </c>
      <c r="H1712" s="15" t="s">
        <v>739</v>
      </c>
      <c r="I1712" s="15">
        <v>1716</v>
      </c>
    </row>
    <row r="1713" spans="1:9" ht="75" x14ac:dyDescent="0.2">
      <c r="A1713" s="14" t="s">
        <v>11</v>
      </c>
      <c r="B1713" s="14" t="s">
        <v>2769</v>
      </c>
      <c r="C1713" s="15" t="s">
        <v>2770</v>
      </c>
      <c r="D1713" s="14" t="s">
        <v>737</v>
      </c>
      <c r="E1713" s="15" t="s">
        <v>162</v>
      </c>
      <c r="F1713" s="17" t="str">
        <f>HYPERLINK("http://www.efsa.europa.eu/en/efsajournal/doc/2246.pdf","2011;9(6):2246")</f>
        <v>2011;9(6):2246</v>
      </c>
      <c r="G1713" s="15" t="s">
        <v>651</v>
      </c>
      <c r="H1713" s="15" t="s">
        <v>739</v>
      </c>
      <c r="I1713" s="15">
        <v>1184</v>
      </c>
    </row>
    <row r="1714" spans="1:9" ht="75" x14ac:dyDescent="0.2">
      <c r="A1714" s="14" t="s">
        <v>11</v>
      </c>
      <c r="B1714" s="14" t="s">
        <v>2771</v>
      </c>
      <c r="C1714" s="15" t="s">
        <v>2772</v>
      </c>
      <c r="D1714" s="14" t="s">
        <v>749</v>
      </c>
      <c r="E1714" s="15" t="s">
        <v>2306</v>
      </c>
      <c r="F1714" s="17" t="str">
        <f>HYPERLINK("http://www.efsa.europa.eu/en/efsajournal/doc/2228.pdf","2011;9(6):2228")</f>
        <v>2011;9(6):2228</v>
      </c>
      <c r="G1714" s="15" t="s">
        <v>651</v>
      </c>
      <c r="H1714" s="15" t="s">
        <v>739</v>
      </c>
      <c r="I1714" s="15">
        <v>3128</v>
      </c>
    </row>
    <row r="1715" spans="1:9" ht="105" x14ac:dyDescent="0.2">
      <c r="A1715" s="14" t="s">
        <v>11</v>
      </c>
      <c r="B1715" s="14" t="s">
        <v>2773</v>
      </c>
      <c r="C1715" s="15" t="s">
        <v>2774</v>
      </c>
      <c r="D1715" s="14" t="s">
        <v>737</v>
      </c>
      <c r="E1715" s="15" t="s">
        <v>1148</v>
      </c>
      <c r="F1715" s="17" t="str">
        <f>HYPERLINK("http://www.efsa.europa.eu/en/scdocs/doc/1493.pdf","2010;8(2):1493")</f>
        <v>2010;8(2):1493</v>
      </c>
      <c r="G1715" s="15" t="s">
        <v>651</v>
      </c>
      <c r="H1715" s="15" t="s">
        <v>739</v>
      </c>
      <c r="I1715" s="15">
        <v>2794</v>
      </c>
    </row>
    <row r="1716" spans="1:9" ht="60" x14ac:dyDescent="0.2">
      <c r="A1716" s="14" t="s">
        <v>11</v>
      </c>
      <c r="B1716" s="14" t="s">
        <v>2775</v>
      </c>
      <c r="C1716" s="15" t="s">
        <v>2776</v>
      </c>
      <c r="D1716" s="14" t="s">
        <v>737</v>
      </c>
      <c r="E1716" s="15" t="s">
        <v>89</v>
      </c>
      <c r="F1716" s="17" t="str">
        <f>HYPERLINK("http://www.efsa.europa.eu/en/scdocs/doc/1796.pdf","2010;8(10):1796")</f>
        <v>2010;8(10):1796</v>
      </c>
      <c r="G1716" s="15" t="s">
        <v>651</v>
      </c>
      <c r="H1716" s="15" t="s">
        <v>739</v>
      </c>
      <c r="I1716" s="15">
        <v>527</v>
      </c>
    </row>
    <row r="1717" spans="1:9" ht="60" x14ac:dyDescent="0.2">
      <c r="A1717" s="14" t="s">
        <v>11</v>
      </c>
      <c r="B1717" s="14" t="s">
        <v>2777</v>
      </c>
      <c r="C1717" s="15" t="s">
        <v>2778</v>
      </c>
      <c r="D1717" s="14" t="s">
        <v>737</v>
      </c>
      <c r="E1717" s="15" t="s">
        <v>908</v>
      </c>
      <c r="F1717" s="17" t="str">
        <f>HYPERLINK("http://www.efsa.europa.eu/en/scdocs/doc/1263.pdf","2009;7(9):1263")</f>
        <v>2009;7(9):1263</v>
      </c>
      <c r="G1717" s="15" t="s">
        <v>651</v>
      </c>
      <c r="H1717" s="15" t="s">
        <v>739</v>
      </c>
      <c r="I1717" s="15">
        <v>535</v>
      </c>
    </row>
    <row r="1718" spans="1:9" ht="60" x14ac:dyDescent="0.2">
      <c r="A1718" s="14" t="s">
        <v>11</v>
      </c>
      <c r="B1718" s="14" t="s">
        <v>2775</v>
      </c>
      <c r="C1718" s="15" t="s">
        <v>2778</v>
      </c>
      <c r="D1718" s="14" t="s">
        <v>737</v>
      </c>
      <c r="E1718" s="15" t="s">
        <v>908</v>
      </c>
      <c r="F1718" s="17" t="str">
        <f>HYPERLINK("http://www.efsa.europa.eu/en/scdocs/doc/1263.pdf","2009;7(9):1263")</f>
        <v>2009;7(9):1263</v>
      </c>
      <c r="G1718" s="15" t="s">
        <v>651</v>
      </c>
      <c r="H1718" s="15" t="s">
        <v>739</v>
      </c>
      <c r="I1718" s="15">
        <v>526</v>
      </c>
    </row>
    <row r="1719" spans="1:9" ht="180" x14ac:dyDescent="0.2">
      <c r="A1719" s="14" t="s">
        <v>11</v>
      </c>
      <c r="B1719" s="14" t="s">
        <v>2779</v>
      </c>
      <c r="C1719" s="15" t="s">
        <v>2780</v>
      </c>
      <c r="D1719" s="14" t="s">
        <v>737</v>
      </c>
      <c r="E1719" s="15" t="s">
        <v>1371</v>
      </c>
      <c r="F1719" s="17" t="str">
        <f>HYPERLINK("http://www.efsa.europa.eu/en/scdocs/doc/1746.pdf","2010;8(10):1746")</f>
        <v>2010;8(10):1746</v>
      </c>
      <c r="G1719" s="15" t="s">
        <v>651</v>
      </c>
      <c r="H1719" s="15" t="s">
        <v>739</v>
      </c>
      <c r="I1719" s="15">
        <v>353</v>
      </c>
    </row>
    <row r="1720" spans="1:9" ht="180" x14ac:dyDescent="0.2">
      <c r="A1720" s="14" t="s">
        <v>11</v>
      </c>
      <c r="B1720" s="14" t="s">
        <v>2779</v>
      </c>
      <c r="C1720" s="15" t="s">
        <v>2780</v>
      </c>
      <c r="D1720" s="14" t="s">
        <v>737</v>
      </c>
      <c r="E1720" s="15" t="s">
        <v>47</v>
      </c>
      <c r="F1720" s="17" t="str">
        <f>HYPERLINK("http://www.efsa.europa.eu/en/scdocs/doc/1746.pdf","2010;8(10):1746")</f>
        <v>2010;8(10):1746</v>
      </c>
      <c r="G1720" s="15" t="s">
        <v>651</v>
      </c>
      <c r="H1720" s="15" t="s">
        <v>739</v>
      </c>
      <c r="I1720" s="15">
        <v>353</v>
      </c>
    </row>
    <row r="1721" spans="1:9" ht="75" x14ac:dyDescent="0.2">
      <c r="A1721" s="14" t="s">
        <v>11</v>
      </c>
      <c r="B1721" s="14" t="s">
        <v>2781</v>
      </c>
      <c r="C1721" s="15" t="s">
        <v>2782</v>
      </c>
      <c r="D1721" s="14" t="s">
        <v>737</v>
      </c>
      <c r="E1721" s="15" t="s">
        <v>162</v>
      </c>
      <c r="F1721" s="17" t="str">
        <f>HYPERLINK("http://www.efsa.europa.eu/en/scdocs/doc/1793.pdf","2010;8(10):1793")</f>
        <v>2010;8(10):1793</v>
      </c>
      <c r="G1721" s="15" t="s">
        <v>651</v>
      </c>
      <c r="H1721" s="15" t="s">
        <v>739</v>
      </c>
      <c r="I1721" s="15">
        <v>1510</v>
      </c>
    </row>
    <row r="1722" spans="1:9" ht="60" x14ac:dyDescent="0.2">
      <c r="A1722" s="14" t="s">
        <v>11</v>
      </c>
      <c r="B1722" s="14" t="s">
        <v>2783</v>
      </c>
      <c r="C1722" s="15" t="s">
        <v>2784</v>
      </c>
      <c r="D1722" s="14" t="s">
        <v>737</v>
      </c>
      <c r="E1722" s="15" t="s">
        <v>2785</v>
      </c>
      <c r="F1722" s="17" t="str">
        <f>HYPERLINK("http://www.efsa.europa.eu/en/efsajournal/doc/2203.pdf","2011;9(6):2203")</f>
        <v>2011;9(6):2203</v>
      </c>
      <c r="G1722" s="15" t="s">
        <v>651</v>
      </c>
      <c r="H1722" s="15" t="s">
        <v>739</v>
      </c>
      <c r="I1722" s="15">
        <v>4191</v>
      </c>
    </row>
    <row r="1723" spans="1:9" ht="60" x14ac:dyDescent="0.2">
      <c r="A1723" s="14" t="s">
        <v>11</v>
      </c>
      <c r="B1723" s="14" t="s">
        <v>2783</v>
      </c>
      <c r="C1723" s="15" t="s">
        <v>2786</v>
      </c>
      <c r="D1723" s="14" t="s">
        <v>737</v>
      </c>
      <c r="E1723" s="15" t="s">
        <v>2787</v>
      </c>
      <c r="F1723" s="17" t="str">
        <f>HYPERLINK("http://www.efsa.europa.eu/en/efsajournal/doc/2203.pdf","2011;9(6):2203")</f>
        <v>2011;9(6):2203</v>
      </c>
      <c r="G1723" s="15" t="s">
        <v>651</v>
      </c>
      <c r="H1723" s="15" t="s">
        <v>739</v>
      </c>
      <c r="I1723" s="15">
        <v>4193</v>
      </c>
    </row>
    <row r="1724" spans="1:9" ht="60" x14ac:dyDescent="0.2">
      <c r="A1724" s="14" t="s">
        <v>11</v>
      </c>
      <c r="B1724" s="14" t="s">
        <v>2783</v>
      </c>
      <c r="C1724" s="15" t="s">
        <v>2788</v>
      </c>
      <c r="D1724" s="14" t="s">
        <v>737</v>
      </c>
      <c r="E1724" s="15" t="s">
        <v>2789</v>
      </c>
      <c r="F1724" s="17" t="str">
        <f>HYPERLINK("http://www.efsa.europa.eu/en/efsajournal/doc/2203.pdf","2011;9(6):2203")</f>
        <v>2011;9(6):2203</v>
      </c>
      <c r="G1724" s="15" t="s">
        <v>651</v>
      </c>
      <c r="H1724" s="15" t="s">
        <v>739</v>
      </c>
      <c r="I1724" s="15">
        <v>4192</v>
      </c>
    </row>
    <row r="1725" spans="1:9" ht="60" x14ac:dyDescent="0.2">
      <c r="A1725" s="14" t="s">
        <v>11</v>
      </c>
      <c r="B1725" s="14" t="s">
        <v>34</v>
      </c>
      <c r="C1725" s="15" t="s">
        <v>2790</v>
      </c>
      <c r="D1725" s="14" t="s">
        <v>737</v>
      </c>
      <c r="E1725" s="15" t="s">
        <v>999</v>
      </c>
      <c r="F1725" s="17" t="str">
        <f>HYPERLINK("http://www.efsa.europa.eu/en/scdocs/doc/1728.pdf","2010;8(10):1728")</f>
        <v>2010;8(10):1728</v>
      </c>
      <c r="G1725" s="15" t="s">
        <v>651</v>
      </c>
      <c r="H1725" s="15" t="s">
        <v>739</v>
      </c>
      <c r="I1725" s="15">
        <v>121</v>
      </c>
    </row>
    <row r="1726" spans="1:9" ht="60" x14ac:dyDescent="0.2">
      <c r="A1726" s="14" t="s">
        <v>11</v>
      </c>
      <c r="B1726" s="14" t="s">
        <v>34</v>
      </c>
      <c r="C1726" s="15" t="s">
        <v>2790</v>
      </c>
      <c r="D1726" s="14" t="s">
        <v>737</v>
      </c>
      <c r="E1726" s="15" t="s">
        <v>446</v>
      </c>
      <c r="F1726" s="17" t="str">
        <f>HYPERLINK("http://www.efsa.europa.eu/en/scdocs/doc/1728.pdf","2010;8(10):1728")</f>
        <v>2010;8(10):1728</v>
      </c>
      <c r="G1726" s="15" t="s">
        <v>651</v>
      </c>
      <c r="H1726" s="15" t="s">
        <v>739</v>
      </c>
      <c r="I1726" s="15">
        <v>121</v>
      </c>
    </row>
    <row r="1727" spans="1:9" ht="60" x14ac:dyDescent="0.2">
      <c r="A1727" s="14" t="s">
        <v>11</v>
      </c>
      <c r="B1727" s="14" t="s">
        <v>34</v>
      </c>
      <c r="C1727" s="15" t="s">
        <v>2790</v>
      </c>
      <c r="D1727" s="14" t="s">
        <v>737</v>
      </c>
      <c r="E1727" s="15" t="s">
        <v>2791</v>
      </c>
      <c r="F1727" s="17" t="str">
        <f>HYPERLINK("http://www.efsa.europa.eu/en/scdocs/doc/1728.pdf","2010;8(10):1728")</f>
        <v>2010;8(10):1728</v>
      </c>
      <c r="G1727" s="15" t="s">
        <v>651</v>
      </c>
      <c r="H1727" s="15" t="s">
        <v>739</v>
      </c>
      <c r="I1727" s="15">
        <v>121</v>
      </c>
    </row>
    <row r="1728" spans="1:9" ht="60" x14ac:dyDescent="0.2">
      <c r="A1728" s="14" t="s">
        <v>11</v>
      </c>
      <c r="B1728" s="14" t="s">
        <v>499</v>
      </c>
      <c r="C1728" s="15" t="s">
        <v>2790</v>
      </c>
      <c r="D1728" s="14" t="s">
        <v>737</v>
      </c>
      <c r="E1728" s="15" t="s">
        <v>999</v>
      </c>
      <c r="F1728" s="17" t="str">
        <f>HYPERLINK("http://www.efsa.europa.eu/en/scdocs/doc/1756.pdf","2010;8(10):1756")</f>
        <v>2010;8(10):1756</v>
      </c>
      <c r="G1728" s="15" t="s">
        <v>651</v>
      </c>
      <c r="H1728" s="15" t="s">
        <v>739</v>
      </c>
      <c r="I1728" s="15">
        <v>104</v>
      </c>
    </row>
    <row r="1729" spans="1:9" ht="60" x14ac:dyDescent="0.2">
      <c r="A1729" s="14" t="s">
        <v>11</v>
      </c>
      <c r="B1729" s="14" t="s">
        <v>499</v>
      </c>
      <c r="C1729" s="15" t="s">
        <v>2790</v>
      </c>
      <c r="D1729" s="14" t="s">
        <v>737</v>
      </c>
      <c r="E1729" s="15" t="s">
        <v>47</v>
      </c>
      <c r="F1729" s="17" t="str">
        <f>HYPERLINK("http://www.efsa.europa.eu/en/scdocs/doc/1756.pdf","2010;8(10):1756")</f>
        <v>2010;8(10):1756</v>
      </c>
      <c r="G1729" s="15" t="s">
        <v>651</v>
      </c>
      <c r="H1729" s="15" t="s">
        <v>739</v>
      </c>
      <c r="I1729" s="15">
        <v>104</v>
      </c>
    </row>
    <row r="1730" spans="1:9" ht="60" x14ac:dyDescent="0.2">
      <c r="A1730" s="14" t="s">
        <v>11</v>
      </c>
      <c r="B1730" s="14" t="s">
        <v>499</v>
      </c>
      <c r="C1730" s="15" t="s">
        <v>2790</v>
      </c>
      <c r="D1730" s="14" t="s">
        <v>737</v>
      </c>
      <c r="E1730" s="15" t="s">
        <v>446</v>
      </c>
      <c r="F1730" s="17" t="str">
        <f>HYPERLINK("http://www.efsa.europa.eu/en/scdocs/doc/1756.pdf","2010;8(10):1756")</f>
        <v>2010;8(10):1756</v>
      </c>
      <c r="G1730" s="15" t="s">
        <v>651</v>
      </c>
      <c r="H1730" s="15" t="s">
        <v>739</v>
      </c>
      <c r="I1730" s="15">
        <v>104</v>
      </c>
    </row>
    <row r="1731" spans="1:9" ht="60" x14ac:dyDescent="0.2">
      <c r="A1731" s="14" t="s">
        <v>11</v>
      </c>
      <c r="B1731" s="14" t="s">
        <v>499</v>
      </c>
      <c r="C1731" s="15" t="s">
        <v>2790</v>
      </c>
      <c r="D1731" s="14" t="s">
        <v>737</v>
      </c>
      <c r="E1731" s="15" t="s">
        <v>638</v>
      </c>
      <c r="F1731" s="17" t="str">
        <f>HYPERLINK("http://www.efsa.europa.eu/en/scdocs/doc/1756.pdf","2010;8(10):1756")</f>
        <v>2010;8(10):1756</v>
      </c>
      <c r="G1731" s="15" t="s">
        <v>651</v>
      </c>
      <c r="H1731" s="15" t="s">
        <v>739</v>
      </c>
      <c r="I1731" s="15">
        <v>104</v>
      </c>
    </row>
    <row r="1732" spans="1:9" ht="60" x14ac:dyDescent="0.2">
      <c r="A1732" s="14" t="s">
        <v>11</v>
      </c>
      <c r="B1732" s="14" t="s">
        <v>499</v>
      </c>
      <c r="C1732" s="15" t="s">
        <v>2790</v>
      </c>
      <c r="D1732" s="14" t="s">
        <v>737</v>
      </c>
      <c r="E1732" s="15" t="s">
        <v>2791</v>
      </c>
      <c r="F1732" s="17" t="str">
        <f>HYPERLINK("http://www.efsa.europa.eu/en/scdocs/doc/1756.pdf","2010;8(10):1756")</f>
        <v>2010;8(10):1756</v>
      </c>
      <c r="G1732" s="15" t="s">
        <v>651</v>
      </c>
      <c r="H1732" s="15" t="s">
        <v>739</v>
      </c>
      <c r="I1732" s="15">
        <v>104</v>
      </c>
    </row>
    <row r="1733" spans="1:9" ht="60" x14ac:dyDescent="0.2">
      <c r="A1733" s="14" t="s">
        <v>11</v>
      </c>
      <c r="B1733" s="14" t="s">
        <v>584</v>
      </c>
      <c r="C1733" s="15" t="s">
        <v>2790</v>
      </c>
      <c r="D1733" s="14" t="s">
        <v>737</v>
      </c>
      <c r="E1733" s="15" t="s">
        <v>999</v>
      </c>
      <c r="F1733" s="17" t="str">
        <f>HYPERLINK("http://www.efsa.europa.eu/en/scdocs/doc/1816.pdf","2010;8(10):1816")</f>
        <v>2010;8(10):1816</v>
      </c>
      <c r="G1733" s="15" t="s">
        <v>651</v>
      </c>
      <c r="H1733" s="15" t="s">
        <v>739</v>
      </c>
      <c r="I1733" s="15">
        <v>164</v>
      </c>
    </row>
    <row r="1734" spans="1:9" ht="60" x14ac:dyDescent="0.2">
      <c r="A1734" s="14" t="s">
        <v>11</v>
      </c>
      <c r="B1734" s="14" t="s">
        <v>584</v>
      </c>
      <c r="C1734" s="15" t="s">
        <v>2790</v>
      </c>
      <c r="D1734" s="14" t="s">
        <v>737</v>
      </c>
      <c r="E1734" s="15" t="s">
        <v>47</v>
      </c>
      <c r="F1734" s="17" t="str">
        <f>HYPERLINK("http://www.efsa.europa.eu/en/scdocs/doc/1816.pdf","2010;8(10):1816")</f>
        <v>2010;8(10):1816</v>
      </c>
      <c r="G1734" s="15" t="s">
        <v>651</v>
      </c>
      <c r="H1734" s="15" t="s">
        <v>739</v>
      </c>
      <c r="I1734" s="15">
        <v>164</v>
      </c>
    </row>
    <row r="1735" spans="1:9" ht="60" x14ac:dyDescent="0.2">
      <c r="A1735" s="14" t="s">
        <v>11</v>
      </c>
      <c r="B1735" s="14" t="s">
        <v>584</v>
      </c>
      <c r="C1735" s="15" t="s">
        <v>2790</v>
      </c>
      <c r="D1735" s="14" t="s">
        <v>737</v>
      </c>
      <c r="E1735" s="15" t="s">
        <v>446</v>
      </c>
      <c r="F1735" s="17" t="str">
        <f>HYPERLINK("http://www.efsa.europa.eu/en/scdocs/doc/1816.pdf","2010;8(10):1816")</f>
        <v>2010;8(10):1816</v>
      </c>
      <c r="G1735" s="15" t="s">
        <v>651</v>
      </c>
      <c r="H1735" s="15" t="s">
        <v>739</v>
      </c>
      <c r="I1735" s="15">
        <v>164</v>
      </c>
    </row>
    <row r="1736" spans="1:9" ht="60" x14ac:dyDescent="0.2">
      <c r="A1736" s="14" t="s">
        <v>11</v>
      </c>
      <c r="B1736" s="14" t="s">
        <v>584</v>
      </c>
      <c r="C1736" s="15" t="s">
        <v>2790</v>
      </c>
      <c r="D1736" s="14" t="s">
        <v>737</v>
      </c>
      <c r="E1736" s="15" t="s">
        <v>638</v>
      </c>
      <c r="F1736" s="17" t="str">
        <f>HYPERLINK("http://www.efsa.europa.eu/en/scdocs/doc/1816.pdf","2010;8(10):1816")</f>
        <v>2010;8(10):1816</v>
      </c>
      <c r="G1736" s="15" t="s">
        <v>651</v>
      </c>
      <c r="H1736" s="15" t="s">
        <v>739</v>
      </c>
      <c r="I1736" s="15">
        <v>164</v>
      </c>
    </row>
    <row r="1737" spans="1:9" ht="60" x14ac:dyDescent="0.2">
      <c r="A1737" s="14" t="s">
        <v>11</v>
      </c>
      <c r="B1737" s="14" t="s">
        <v>584</v>
      </c>
      <c r="C1737" s="15" t="s">
        <v>2790</v>
      </c>
      <c r="D1737" s="14" t="s">
        <v>737</v>
      </c>
      <c r="E1737" s="15" t="s">
        <v>2791</v>
      </c>
      <c r="F1737" s="17" t="str">
        <f>HYPERLINK("http://www.efsa.europa.eu/en/scdocs/doc/1816.pdf","2010;8(10):1816")</f>
        <v>2010;8(10):1816</v>
      </c>
      <c r="G1737" s="15" t="s">
        <v>651</v>
      </c>
      <c r="H1737" s="15" t="s">
        <v>739</v>
      </c>
      <c r="I1737" s="15">
        <v>164</v>
      </c>
    </row>
    <row r="1738" spans="1:9" ht="60" x14ac:dyDescent="0.2">
      <c r="A1738" s="14" t="s">
        <v>11</v>
      </c>
      <c r="B1738" s="14" t="s">
        <v>485</v>
      </c>
      <c r="C1738" s="15" t="s">
        <v>2792</v>
      </c>
      <c r="D1738" s="14" t="s">
        <v>737</v>
      </c>
      <c r="E1738" s="15" t="s">
        <v>1591</v>
      </c>
      <c r="F1738" s="17" t="str">
        <f>HYPERLINK("http://www.efsa.europa.eu/en/scdocs/doc/1221.pdf","2009;7(9):1221")</f>
        <v>2009;7(9):1221</v>
      </c>
      <c r="G1738" s="15" t="s">
        <v>651</v>
      </c>
      <c r="H1738" s="15" t="s">
        <v>739</v>
      </c>
      <c r="I1738" s="15">
        <v>17</v>
      </c>
    </row>
    <row r="1739" spans="1:9" ht="60" x14ac:dyDescent="0.2">
      <c r="A1739" s="14" t="s">
        <v>11</v>
      </c>
      <c r="B1739" s="14" t="s">
        <v>485</v>
      </c>
      <c r="C1739" s="15" t="s">
        <v>2792</v>
      </c>
      <c r="D1739" s="14" t="s">
        <v>737</v>
      </c>
      <c r="E1739" s="15" t="s">
        <v>1361</v>
      </c>
      <c r="F1739" s="17" t="str">
        <f>HYPERLINK("http://www.efsa.europa.eu/en/scdocs/doc/1221.pdf","2009;7(9):1221")</f>
        <v>2009;7(9):1221</v>
      </c>
      <c r="G1739" s="15" t="s">
        <v>651</v>
      </c>
      <c r="H1739" s="15" t="s">
        <v>739</v>
      </c>
      <c r="I1739" s="15">
        <v>17</v>
      </c>
    </row>
    <row r="1740" spans="1:9" ht="60" x14ac:dyDescent="0.2">
      <c r="A1740" s="14" t="s">
        <v>11</v>
      </c>
      <c r="B1740" s="14" t="s">
        <v>485</v>
      </c>
      <c r="C1740" s="15" t="s">
        <v>2792</v>
      </c>
      <c r="D1740" s="14" t="s">
        <v>737</v>
      </c>
      <c r="E1740" s="15" t="s">
        <v>1362</v>
      </c>
      <c r="F1740" s="17" t="str">
        <f>HYPERLINK("http://www.efsa.europa.eu/en/scdocs/doc/1221.pdf","2009;7(9):1221")</f>
        <v>2009;7(9):1221</v>
      </c>
      <c r="G1740" s="15" t="s">
        <v>651</v>
      </c>
      <c r="H1740" s="15" t="s">
        <v>739</v>
      </c>
      <c r="I1740" s="15">
        <v>17</v>
      </c>
    </row>
    <row r="1741" spans="1:9" ht="60" x14ac:dyDescent="0.2">
      <c r="A1741" s="14" t="s">
        <v>11</v>
      </c>
      <c r="B1741" s="14" t="s">
        <v>485</v>
      </c>
      <c r="C1741" s="15" t="s">
        <v>2792</v>
      </c>
      <c r="D1741" s="14" t="s">
        <v>737</v>
      </c>
      <c r="E1741" s="15" t="s">
        <v>306</v>
      </c>
      <c r="F1741" s="17" t="str">
        <f>HYPERLINK("http://www.efsa.europa.eu/en/scdocs/doc/1221.pdf","2009;7(9):1221")</f>
        <v>2009;7(9):1221</v>
      </c>
      <c r="G1741" s="15" t="s">
        <v>651</v>
      </c>
      <c r="H1741" s="15" t="s">
        <v>739</v>
      </c>
      <c r="I1741" s="15">
        <v>17</v>
      </c>
    </row>
    <row r="1742" spans="1:9" ht="60" x14ac:dyDescent="0.2">
      <c r="A1742" s="14" t="s">
        <v>11</v>
      </c>
      <c r="B1742" s="14" t="s">
        <v>2793</v>
      </c>
      <c r="C1742" s="15" t="s">
        <v>2792</v>
      </c>
      <c r="D1742" s="14" t="s">
        <v>737</v>
      </c>
      <c r="E1742" s="15" t="s">
        <v>1591</v>
      </c>
      <c r="F1742" s="17" t="str">
        <f>HYPERLINK("http://www.efsa.europa.eu/en/scdocs/doc/1222.pdf","2009;7(9):1222")</f>
        <v>2009;7(9):1222</v>
      </c>
      <c r="G1742" s="15" t="s">
        <v>651</v>
      </c>
      <c r="H1742" s="15" t="s">
        <v>739</v>
      </c>
      <c r="I1742" s="15">
        <v>25</v>
      </c>
    </row>
    <row r="1743" spans="1:9" ht="60" x14ac:dyDescent="0.2">
      <c r="A1743" s="14" t="s">
        <v>11</v>
      </c>
      <c r="B1743" s="14" t="s">
        <v>2793</v>
      </c>
      <c r="C1743" s="15" t="s">
        <v>2792</v>
      </c>
      <c r="D1743" s="14" t="s">
        <v>737</v>
      </c>
      <c r="E1743" s="15" t="s">
        <v>1361</v>
      </c>
      <c r="F1743" s="17" t="str">
        <f>HYPERLINK("http://www.efsa.europa.eu/en/scdocs/doc/1222.pdf","2009;7(9):1222")</f>
        <v>2009;7(9):1222</v>
      </c>
      <c r="G1743" s="15" t="s">
        <v>651</v>
      </c>
      <c r="H1743" s="15" t="s">
        <v>739</v>
      </c>
      <c r="I1743" s="15">
        <v>25</v>
      </c>
    </row>
    <row r="1744" spans="1:9" ht="60" x14ac:dyDescent="0.2">
      <c r="A1744" s="14" t="s">
        <v>11</v>
      </c>
      <c r="B1744" s="14" t="s">
        <v>2793</v>
      </c>
      <c r="C1744" s="15" t="s">
        <v>2792</v>
      </c>
      <c r="D1744" s="14" t="s">
        <v>737</v>
      </c>
      <c r="E1744" s="15" t="s">
        <v>1362</v>
      </c>
      <c r="F1744" s="17" t="str">
        <f>HYPERLINK("http://www.efsa.europa.eu/en/scdocs/doc/1222.pdf","2009;7(9):1222")</f>
        <v>2009;7(9):1222</v>
      </c>
      <c r="G1744" s="15" t="s">
        <v>651</v>
      </c>
      <c r="H1744" s="15" t="s">
        <v>739</v>
      </c>
      <c r="I1744" s="15">
        <v>25</v>
      </c>
    </row>
    <row r="1745" spans="1:9" ht="60" x14ac:dyDescent="0.2">
      <c r="A1745" s="14" t="s">
        <v>11</v>
      </c>
      <c r="B1745" s="14" t="s">
        <v>2793</v>
      </c>
      <c r="C1745" s="15" t="s">
        <v>2792</v>
      </c>
      <c r="D1745" s="14" t="s">
        <v>737</v>
      </c>
      <c r="E1745" s="15" t="s">
        <v>247</v>
      </c>
      <c r="F1745" s="17" t="str">
        <f>HYPERLINK("http://www.efsa.europa.eu/en/scdocs/doc/1222.pdf","2009;7(9):1222")</f>
        <v>2009;7(9):1222</v>
      </c>
      <c r="G1745" s="15" t="s">
        <v>651</v>
      </c>
      <c r="H1745" s="15" t="s">
        <v>739</v>
      </c>
      <c r="I1745" s="15">
        <v>25</v>
      </c>
    </row>
    <row r="1746" spans="1:9" ht="60" x14ac:dyDescent="0.2">
      <c r="A1746" s="14" t="s">
        <v>11</v>
      </c>
      <c r="B1746" s="14" t="s">
        <v>2793</v>
      </c>
      <c r="C1746" s="15" t="s">
        <v>2792</v>
      </c>
      <c r="D1746" s="14" t="s">
        <v>737</v>
      </c>
      <c r="E1746" s="15" t="s">
        <v>306</v>
      </c>
      <c r="F1746" s="17" t="str">
        <f>HYPERLINK("http://www.efsa.europa.eu/en/scdocs/doc/1222.pdf","2009;7(9):1222")</f>
        <v>2009;7(9):1222</v>
      </c>
      <c r="G1746" s="15" t="s">
        <v>651</v>
      </c>
      <c r="H1746" s="15" t="s">
        <v>739</v>
      </c>
      <c r="I1746" s="15">
        <v>25</v>
      </c>
    </row>
    <row r="1747" spans="1:9" ht="60" x14ac:dyDescent="0.2">
      <c r="A1747" s="14" t="s">
        <v>11</v>
      </c>
      <c r="B1747" s="14" t="s">
        <v>934</v>
      </c>
      <c r="C1747" s="15" t="s">
        <v>2792</v>
      </c>
      <c r="D1747" s="14" t="s">
        <v>737</v>
      </c>
      <c r="E1747" s="15" t="s">
        <v>999</v>
      </c>
      <c r="F1747" s="17" t="str">
        <f>HYPERLINK("http://www.efsa.europa.eu/en/scdocs/doc/1814.pdf","2010;8(10):1814")</f>
        <v>2010;8(10):1814</v>
      </c>
      <c r="G1747" s="15" t="s">
        <v>651</v>
      </c>
      <c r="H1747" s="15" t="s">
        <v>739</v>
      </c>
      <c r="I1747" s="15">
        <v>33</v>
      </c>
    </row>
    <row r="1748" spans="1:9" ht="60" x14ac:dyDescent="0.2">
      <c r="A1748" s="14" t="s">
        <v>11</v>
      </c>
      <c r="B1748" s="14" t="s">
        <v>934</v>
      </c>
      <c r="C1748" s="15" t="s">
        <v>2792</v>
      </c>
      <c r="D1748" s="14" t="s">
        <v>737</v>
      </c>
      <c r="E1748" s="15" t="s">
        <v>47</v>
      </c>
      <c r="F1748" s="17" t="str">
        <f>HYPERLINK("http://www.efsa.europa.eu/en/scdocs/doc/1814.pdf","2010;8(10):1814")</f>
        <v>2010;8(10):1814</v>
      </c>
      <c r="G1748" s="15" t="s">
        <v>651</v>
      </c>
      <c r="H1748" s="15" t="s">
        <v>739</v>
      </c>
      <c r="I1748" s="15">
        <v>33</v>
      </c>
    </row>
    <row r="1749" spans="1:9" ht="60" x14ac:dyDescent="0.2">
      <c r="A1749" s="14" t="s">
        <v>11</v>
      </c>
      <c r="B1749" s="14" t="s">
        <v>934</v>
      </c>
      <c r="C1749" s="15" t="s">
        <v>2792</v>
      </c>
      <c r="D1749" s="14" t="s">
        <v>737</v>
      </c>
      <c r="E1749" s="15" t="s">
        <v>446</v>
      </c>
      <c r="F1749" s="17" t="str">
        <f>HYPERLINK("http://www.efsa.europa.eu/en/scdocs/doc/1814.pdf","2010;8(10):1814")</f>
        <v>2010;8(10):1814</v>
      </c>
      <c r="G1749" s="15" t="s">
        <v>651</v>
      </c>
      <c r="H1749" s="15" t="s">
        <v>739</v>
      </c>
      <c r="I1749" s="15">
        <v>33</v>
      </c>
    </row>
    <row r="1750" spans="1:9" ht="60" x14ac:dyDescent="0.2">
      <c r="A1750" s="14" t="s">
        <v>11</v>
      </c>
      <c r="B1750" s="14" t="s">
        <v>934</v>
      </c>
      <c r="C1750" s="15" t="s">
        <v>2792</v>
      </c>
      <c r="D1750" s="14" t="s">
        <v>737</v>
      </c>
      <c r="E1750" s="15" t="s">
        <v>2791</v>
      </c>
      <c r="F1750" s="17" t="str">
        <f>HYPERLINK("http://www.efsa.europa.eu/en/scdocs/doc/1814.pdf","2010;8(10):1814")</f>
        <v>2010;8(10):1814</v>
      </c>
      <c r="G1750" s="15" t="s">
        <v>651</v>
      </c>
      <c r="H1750" s="15" t="s">
        <v>739</v>
      </c>
      <c r="I1750" s="15">
        <v>33</v>
      </c>
    </row>
    <row r="1751" spans="1:9" ht="60" x14ac:dyDescent="0.2">
      <c r="A1751" s="14" t="s">
        <v>11</v>
      </c>
      <c r="B1751" s="14" t="s">
        <v>2794</v>
      </c>
      <c r="C1751" s="15" t="s">
        <v>2792</v>
      </c>
      <c r="D1751" s="14" t="s">
        <v>737</v>
      </c>
      <c r="E1751" s="15" t="s">
        <v>1591</v>
      </c>
      <c r="F1751" s="17" t="str">
        <f>HYPERLINK("http://www.efsa.europa.eu/en/scdocs/doc/1224.pdf","2009;7(9):1224")</f>
        <v>2009;7(9):1224</v>
      </c>
      <c r="G1751" s="15" t="s">
        <v>651</v>
      </c>
      <c r="H1751" s="15" t="s">
        <v>739</v>
      </c>
      <c r="I1751" s="15">
        <v>50</v>
      </c>
    </row>
    <row r="1752" spans="1:9" ht="60" x14ac:dyDescent="0.2">
      <c r="A1752" s="14" t="s">
        <v>11</v>
      </c>
      <c r="B1752" s="14" t="s">
        <v>2794</v>
      </c>
      <c r="C1752" s="15" t="s">
        <v>2792</v>
      </c>
      <c r="D1752" s="14" t="s">
        <v>737</v>
      </c>
      <c r="E1752" s="15" t="s">
        <v>1361</v>
      </c>
      <c r="F1752" s="17" t="str">
        <f>HYPERLINK("http://www.efsa.europa.eu/en/scdocs/doc/1224.pdf","2009;7(9):1224")</f>
        <v>2009;7(9):1224</v>
      </c>
      <c r="G1752" s="15" t="s">
        <v>651</v>
      </c>
      <c r="H1752" s="15" t="s">
        <v>739</v>
      </c>
      <c r="I1752" s="15">
        <v>50</v>
      </c>
    </row>
    <row r="1753" spans="1:9" ht="60" x14ac:dyDescent="0.2">
      <c r="A1753" s="14" t="s">
        <v>11</v>
      </c>
      <c r="B1753" s="14" t="s">
        <v>2794</v>
      </c>
      <c r="C1753" s="15" t="s">
        <v>2792</v>
      </c>
      <c r="D1753" s="14" t="s">
        <v>737</v>
      </c>
      <c r="E1753" s="15" t="s">
        <v>1362</v>
      </c>
      <c r="F1753" s="17" t="str">
        <f>HYPERLINK("http://www.efsa.europa.eu/en/scdocs/doc/1224.pdf","2009;7(9):1224")</f>
        <v>2009;7(9):1224</v>
      </c>
      <c r="G1753" s="15" t="s">
        <v>651</v>
      </c>
      <c r="H1753" s="15" t="s">
        <v>739</v>
      </c>
      <c r="I1753" s="15">
        <v>50</v>
      </c>
    </row>
    <row r="1754" spans="1:9" ht="60" x14ac:dyDescent="0.2">
      <c r="A1754" s="14" t="s">
        <v>11</v>
      </c>
      <c r="B1754" s="14" t="s">
        <v>2794</v>
      </c>
      <c r="C1754" s="15" t="s">
        <v>2792</v>
      </c>
      <c r="D1754" s="14" t="s">
        <v>737</v>
      </c>
      <c r="E1754" s="15" t="s">
        <v>306</v>
      </c>
      <c r="F1754" s="17" t="str">
        <f>HYPERLINK("http://www.efsa.europa.eu/en/scdocs/doc/1224.pdf","2009;7(9):1224")</f>
        <v>2009;7(9):1224</v>
      </c>
      <c r="G1754" s="15" t="s">
        <v>651</v>
      </c>
      <c r="H1754" s="15" t="s">
        <v>739</v>
      </c>
      <c r="I1754" s="15">
        <v>50</v>
      </c>
    </row>
    <row r="1755" spans="1:9" ht="60" x14ac:dyDescent="0.2">
      <c r="A1755" s="14" t="s">
        <v>11</v>
      </c>
      <c r="B1755" s="14" t="s">
        <v>2795</v>
      </c>
      <c r="C1755" s="15" t="s">
        <v>2792</v>
      </c>
      <c r="D1755" s="14" t="s">
        <v>737</v>
      </c>
      <c r="E1755" s="15" t="s">
        <v>1591</v>
      </c>
      <c r="F1755" s="17" t="str">
        <f>HYPERLINK("http://www.efsa.europa.eu/en/scdocs/doc/1218.pdf","2009;7(9):1218")</f>
        <v>2009;7(9):1218</v>
      </c>
      <c r="G1755" s="15" t="s">
        <v>651</v>
      </c>
      <c r="H1755" s="15" t="s">
        <v>739</v>
      </c>
      <c r="I1755" s="15">
        <v>61</v>
      </c>
    </row>
    <row r="1756" spans="1:9" ht="60" x14ac:dyDescent="0.2">
      <c r="A1756" s="14" t="s">
        <v>11</v>
      </c>
      <c r="B1756" s="14" t="s">
        <v>2795</v>
      </c>
      <c r="C1756" s="15" t="s">
        <v>2792</v>
      </c>
      <c r="D1756" s="14" t="s">
        <v>737</v>
      </c>
      <c r="E1756" s="15" t="s">
        <v>1361</v>
      </c>
      <c r="F1756" s="17" t="str">
        <f>HYPERLINK("http://www.efsa.europa.eu/en/scdocs/doc/1218.pdf","2009;7(9):1218")</f>
        <v>2009;7(9):1218</v>
      </c>
      <c r="G1756" s="15" t="s">
        <v>651</v>
      </c>
      <c r="H1756" s="15" t="s">
        <v>739</v>
      </c>
      <c r="I1756" s="15">
        <v>61</v>
      </c>
    </row>
    <row r="1757" spans="1:9" ht="60" x14ac:dyDescent="0.2">
      <c r="A1757" s="14" t="s">
        <v>11</v>
      </c>
      <c r="B1757" s="14" t="s">
        <v>2795</v>
      </c>
      <c r="C1757" s="15" t="s">
        <v>2792</v>
      </c>
      <c r="D1757" s="14" t="s">
        <v>737</v>
      </c>
      <c r="E1757" s="15" t="s">
        <v>1362</v>
      </c>
      <c r="F1757" s="17" t="str">
        <f>HYPERLINK("http://www.efsa.europa.eu/en/scdocs/doc/1218.pdf","2009;7(9):1218")</f>
        <v>2009;7(9):1218</v>
      </c>
      <c r="G1757" s="15" t="s">
        <v>651</v>
      </c>
      <c r="H1757" s="15" t="s">
        <v>739</v>
      </c>
      <c r="I1757" s="15">
        <v>61</v>
      </c>
    </row>
    <row r="1758" spans="1:9" ht="60" x14ac:dyDescent="0.2">
      <c r="A1758" s="14" t="s">
        <v>11</v>
      </c>
      <c r="B1758" s="14" t="s">
        <v>2795</v>
      </c>
      <c r="C1758" s="15" t="s">
        <v>2792</v>
      </c>
      <c r="D1758" s="14" t="s">
        <v>737</v>
      </c>
      <c r="E1758" s="15" t="s">
        <v>247</v>
      </c>
      <c r="F1758" s="17" t="str">
        <f>HYPERLINK("http://www.efsa.europa.eu/en/scdocs/doc/1218.pdf","2009;7(9):1218")</f>
        <v>2009;7(9):1218</v>
      </c>
      <c r="G1758" s="15" t="s">
        <v>651</v>
      </c>
      <c r="H1758" s="15" t="s">
        <v>739</v>
      </c>
      <c r="I1758" s="15">
        <v>61</v>
      </c>
    </row>
    <row r="1759" spans="1:9" ht="60" x14ac:dyDescent="0.2">
      <c r="A1759" s="14" t="s">
        <v>11</v>
      </c>
      <c r="B1759" s="14" t="s">
        <v>2795</v>
      </c>
      <c r="C1759" s="15" t="s">
        <v>2792</v>
      </c>
      <c r="D1759" s="14" t="s">
        <v>737</v>
      </c>
      <c r="E1759" s="15" t="s">
        <v>306</v>
      </c>
      <c r="F1759" s="17" t="str">
        <f>HYPERLINK("http://www.efsa.europa.eu/en/scdocs/doc/1218.pdf","2009;7(9):1218")</f>
        <v>2009;7(9):1218</v>
      </c>
      <c r="G1759" s="15" t="s">
        <v>651</v>
      </c>
      <c r="H1759" s="15" t="s">
        <v>739</v>
      </c>
      <c r="I1759" s="15">
        <v>61</v>
      </c>
    </row>
    <row r="1760" spans="1:9" ht="60" x14ac:dyDescent="0.2">
      <c r="A1760" s="14" t="s">
        <v>11</v>
      </c>
      <c r="B1760" s="14" t="s">
        <v>516</v>
      </c>
      <c r="C1760" s="15" t="s">
        <v>2792</v>
      </c>
      <c r="D1760" s="14" t="s">
        <v>737</v>
      </c>
      <c r="E1760" s="15" t="s">
        <v>999</v>
      </c>
      <c r="F1760" s="17" t="str">
        <f>HYPERLINK("http://www.efsa.europa.eu/en/scdocs/doc/1759.pdf","2010;8(10):1759")</f>
        <v>2010;8(10):1759</v>
      </c>
      <c r="G1760" s="15" t="s">
        <v>651</v>
      </c>
      <c r="H1760" s="15" t="s">
        <v>739</v>
      </c>
      <c r="I1760" s="15">
        <v>74</v>
      </c>
    </row>
    <row r="1761" spans="1:9" ht="60" x14ac:dyDescent="0.2">
      <c r="A1761" s="14" t="s">
        <v>11</v>
      </c>
      <c r="B1761" s="14" t="s">
        <v>516</v>
      </c>
      <c r="C1761" s="15" t="s">
        <v>2792</v>
      </c>
      <c r="D1761" s="14" t="s">
        <v>737</v>
      </c>
      <c r="E1761" s="15" t="s">
        <v>47</v>
      </c>
      <c r="F1761" s="17" t="str">
        <f>HYPERLINK("http://www.efsa.europa.eu/en/scdocs/doc/1759.pdf","2010;8(10):1759")</f>
        <v>2010;8(10):1759</v>
      </c>
      <c r="G1761" s="15" t="s">
        <v>651</v>
      </c>
      <c r="H1761" s="15" t="s">
        <v>739</v>
      </c>
      <c r="I1761" s="15">
        <v>74</v>
      </c>
    </row>
    <row r="1762" spans="1:9" ht="60" x14ac:dyDescent="0.2">
      <c r="A1762" s="14" t="s">
        <v>11</v>
      </c>
      <c r="B1762" s="14" t="s">
        <v>516</v>
      </c>
      <c r="C1762" s="15" t="s">
        <v>2792</v>
      </c>
      <c r="D1762" s="14" t="s">
        <v>737</v>
      </c>
      <c r="E1762" s="15" t="s">
        <v>446</v>
      </c>
      <c r="F1762" s="17" t="str">
        <f>HYPERLINK("http://www.efsa.europa.eu/en/scdocs/doc/1759.pdf","2010;8(10):1759")</f>
        <v>2010;8(10):1759</v>
      </c>
      <c r="G1762" s="15" t="s">
        <v>651</v>
      </c>
      <c r="H1762" s="15" t="s">
        <v>739</v>
      </c>
      <c r="I1762" s="15">
        <v>74</v>
      </c>
    </row>
    <row r="1763" spans="1:9" ht="60" x14ac:dyDescent="0.2">
      <c r="A1763" s="14" t="s">
        <v>11</v>
      </c>
      <c r="B1763" s="14" t="s">
        <v>516</v>
      </c>
      <c r="C1763" s="15" t="s">
        <v>2792</v>
      </c>
      <c r="D1763" s="14" t="s">
        <v>737</v>
      </c>
      <c r="E1763" s="15" t="s">
        <v>638</v>
      </c>
      <c r="F1763" s="17" t="str">
        <f>HYPERLINK("http://www.efsa.europa.eu/en/scdocs/doc/1759.pdf","2010;8(10):1759")</f>
        <v>2010;8(10):1759</v>
      </c>
      <c r="G1763" s="15" t="s">
        <v>651</v>
      </c>
      <c r="H1763" s="15" t="s">
        <v>739</v>
      </c>
      <c r="I1763" s="15">
        <v>74</v>
      </c>
    </row>
    <row r="1764" spans="1:9" ht="60" x14ac:dyDescent="0.2">
      <c r="A1764" s="14" t="s">
        <v>11</v>
      </c>
      <c r="B1764" s="14" t="s">
        <v>516</v>
      </c>
      <c r="C1764" s="15" t="s">
        <v>2792</v>
      </c>
      <c r="D1764" s="14" t="s">
        <v>737</v>
      </c>
      <c r="E1764" s="15" t="s">
        <v>2791</v>
      </c>
      <c r="F1764" s="17" t="str">
        <f>HYPERLINK("http://www.efsa.europa.eu/en/scdocs/doc/1759.pdf","2010;8(10):1759")</f>
        <v>2010;8(10):1759</v>
      </c>
      <c r="G1764" s="15" t="s">
        <v>651</v>
      </c>
      <c r="H1764" s="15" t="s">
        <v>739</v>
      </c>
      <c r="I1764" s="15">
        <v>74</v>
      </c>
    </row>
    <row r="1765" spans="1:9" ht="60" x14ac:dyDescent="0.2">
      <c r="A1765" s="14" t="s">
        <v>11</v>
      </c>
      <c r="B1765" s="14" t="s">
        <v>1269</v>
      </c>
      <c r="C1765" s="15" t="s">
        <v>2796</v>
      </c>
      <c r="D1765" s="14" t="s">
        <v>737</v>
      </c>
      <c r="E1765" s="15" t="s">
        <v>1669</v>
      </c>
      <c r="F1765" s="17" t="str">
        <f>HYPERLINK("http://www.efsa.europa.eu/en/efsajournal/doc/2059.pdf","2011;9(4):2059")</f>
        <v>2011;9(4):2059</v>
      </c>
      <c r="G1765" s="15" t="s">
        <v>651</v>
      </c>
      <c r="H1765" s="15" t="s">
        <v>739</v>
      </c>
      <c r="I1765" s="15">
        <v>1770</v>
      </c>
    </row>
    <row r="1766" spans="1:9" ht="60" x14ac:dyDescent="0.2">
      <c r="A1766" s="14" t="s">
        <v>11</v>
      </c>
      <c r="B1766" s="14" t="s">
        <v>1286</v>
      </c>
      <c r="C1766" s="15" t="s">
        <v>2796</v>
      </c>
      <c r="D1766" s="14" t="s">
        <v>737</v>
      </c>
      <c r="E1766" s="15" t="s">
        <v>957</v>
      </c>
      <c r="F1766" s="17" t="str">
        <f>HYPERLINK("http://www.efsa.europa.eu/en/scdocs/doc/1762.pdf","2010;8(10):1762")</f>
        <v>2010;8(10):1762</v>
      </c>
      <c r="G1766" s="15" t="s">
        <v>651</v>
      </c>
      <c r="H1766" s="15" t="s">
        <v>739</v>
      </c>
      <c r="I1766" s="15">
        <v>1394</v>
      </c>
    </row>
    <row r="1767" spans="1:9" ht="60" x14ac:dyDescent="0.2">
      <c r="A1767" s="14" t="s">
        <v>11</v>
      </c>
      <c r="B1767" s="14" t="s">
        <v>1294</v>
      </c>
      <c r="C1767" s="15" t="s">
        <v>2797</v>
      </c>
      <c r="D1767" s="14" t="s">
        <v>737</v>
      </c>
      <c r="E1767" s="15" t="s">
        <v>2798</v>
      </c>
      <c r="F1767" s="17" t="str">
        <f>HYPERLINK("http://www.efsa.europa.eu/en/scdocs/doc/1741.pdf","2010;8(10):1741")</f>
        <v>2010;8(10):1741</v>
      </c>
      <c r="G1767" s="15" t="s">
        <v>651</v>
      </c>
      <c r="H1767" s="15" t="s">
        <v>739</v>
      </c>
      <c r="I1767" s="15">
        <v>1597</v>
      </c>
    </row>
    <row r="1768" spans="1:9" ht="90" x14ac:dyDescent="0.2">
      <c r="A1768" s="14" t="s">
        <v>11</v>
      </c>
      <c r="B1768" s="14" t="s">
        <v>34</v>
      </c>
      <c r="C1768" s="15" t="s">
        <v>2799</v>
      </c>
      <c r="D1768" s="14" t="s">
        <v>745</v>
      </c>
      <c r="E1768" s="15" t="s">
        <v>2800</v>
      </c>
      <c r="F1768" s="17" t="str">
        <f>HYPERLINK("http://www.efsa.europa.eu/en/efsajournal/doc/1738.pdf","2010;8(10):1738")</f>
        <v>2010;8(10):1738</v>
      </c>
      <c r="G1768" s="15" t="s">
        <v>651</v>
      </c>
      <c r="H1768" s="15" t="s">
        <v>739</v>
      </c>
      <c r="I1768" s="15">
        <v>122</v>
      </c>
    </row>
    <row r="1769" spans="1:9" ht="90" x14ac:dyDescent="0.2">
      <c r="A1769" s="14" t="s">
        <v>11</v>
      </c>
      <c r="B1769" s="14" t="s">
        <v>485</v>
      </c>
      <c r="C1769" s="15" t="s">
        <v>2799</v>
      </c>
      <c r="D1769" s="14" t="s">
        <v>745</v>
      </c>
      <c r="E1769" s="15" t="s">
        <v>2800</v>
      </c>
      <c r="F1769" s="17" t="str">
        <f>HYPERLINK("http://www.efsa.europa.eu/en/efsajournal/doc/1738.pdf","2010;8(10):1738")</f>
        <v>2010;8(10):1738</v>
      </c>
      <c r="G1769" s="15" t="s">
        <v>651</v>
      </c>
      <c r="H1769" s="15" t="s">
        <v>739</v>
      </c>
      <c r="I1769" s="15">
        <v>18</v>
      </c>
    </row>
    <row r="1770" spans="1:9" ht="90" x14ac:dyDescent="0.2">
      <c r="A1770" s="14" t="s">
        <v>11</v>
      </c>
      <c r="B1770" s="14" t="s">
        <v>2793</v>
      </c>
      <c r="C1770" s="15" t="s">
        <v>2799</v>
      </c>
      <c r="D1770" s="14" t="s">
        <v>745</v>
      </c>
      <c r="E1770" s="15" t="s">
        <v>2800</v>
      </c>
      <c r="F1770" s="17" t="str">
        <f>HYPERLINK("http://www.efsa.europa.eu/en/efsajournal/doc/1738.pdf","2010;8(10):1738")</f>
        <v>2010;8(10):1738</v>
      </c>
      <c r="G1770" s="15" t="s">
        <v>651</v>
      </c>
      <c r="H1770" s="15" t="s">
        <v>739</v>
      </c>
      <c r="I1770" s="15">
        <v>26</v>
      </c>
    </row>
    <row r="1771" spans="1:9" ht="90" x14ac:dyDescent="0.2">
      <c r="A1771" s="14" t="s">
        <v>11</v>
      </c>
      <c r="B1771" s="14" t="s">
        <v>499</v>
      </c>
      <c r="C1771" s="15" t="s">
        <v>2799</v>
      </c>
      <c r="D1771" s="14" t="s">
        <v>745</v>
      </c>
      <c r="E1771" s="15" t="s">
        <v>2800</v>
      </c>
      <c r="F1771" s="17" t="str">
        <f>HYPERLINK("http://www.efsa.europa.eu/en/efsajournal/doc/1738.pdf","2010;8(10):1738")</f>
        <v>2010;8(10):1738</v>
      </c>
      <c r="G1771" s="15" t="s">
        <v>651</v>
      </c>
      <c r="H1771" s="15" t="s">
        <v>739</v>
      </c>
      <c r="I1771" s="15">
        <v>105</v>
      </c>
    </row>
    <row r="1772" spans="1:9" ht="90" x14ac:dyDescent="0.2">
      <c r="A1772" s="14" t="s">
        <v>11</v>
      </c>
      <c r="B1772" s="14" t="s">
        <v>2795</v>
      </c>
      <c r="C1772" s="15" t="s">
        <v>2799</v>
      </c>
      <c r="D1772" s="14" t="s">
        <v>745</v>
      </c>
      <c r="E1772" s="15" t="s">
        <v>2800</v>
      </c>
      <c r="F1772" s="17" t="str">
        <f>HYPERLINK("http://www.efsa.europa.eu/en/scdocs/doc/1738.pdf","2010;8(10):1738")</f>
        <v>2010;8(10):1738</v>
      </c>
      <c r="G1772" s="15" t="s">
        <v>651</v>
      </c>
      <c r="H1772" s="15" t="s">
        <v>739</v>
      </c>
      <c r="I1772" s="15">
        <v>62</v>
      </c>
    </row>
    <row r="1773" spans="1:9" ht="90" x14ac:dyDescent="0.2">
      <c r="A1773" s="14" t="s">
        <v>11</v>
      </c>
      <c r="B1773" s="14" t="s">
        <v>535</v>
      </c>
      <c r="C1773" s="15" t="s">
        <v>2799</v>
      </c>
      <c r="D1773" s="14" t="s">
        <v>745</v>
      </c>
      <c r="E1773" s="15" t="s">
        <v>2800</v>
      </c>
      <c r="F1773" s="17" t="str">
        <f>HYPERLINK("http://www.efsa.europa.eu/en/efsajournal/doc/1738.pdf","2010;8(10):1738")</f>
        <v>2010;8(10):1738</v>
      </c>
      <c r="G1773" s="15" t="s">
        <v>651</v>
      </c>
      <c r="H1773" s="15" t="s">
        <v>739</v>
      </c>
      <c r="I1773" s="15">
        <v>145</v>
      </c>
    </row>
    <row r="1774" spans="1:9" ht="90" x14ac:dyDescent="0.2">
      <c r="A1774" s="14" t="s">
        <v>11</v>
      </c>
      <c r="B1774" s="14" t="s">
        <v>584</v>
      </c>
      <c r="C1774" s="15" t="s">
        <v>2799</v>
      </c>
      <c r="D1774" s="14" t="s">
        <v>745</v>
      </c>
      <c r="E1774" s="15" t="s">
        <v>2800</v>
      </c>
      <c r="F1774" s="17" t="str">
        <f>HYPERLINK("http://www.efsa.europa.eu/en/efsajournal/doc/1738.pdf","2010;8(10):1738")</f>
        <v>2010;8(10):1738</v>
      </c>
      <c r="G1774" s="15" t="s">
        <v>651</v>
      </c>
      <c r="H1774" s="15" t="s">
        <v>739</v>
      </c>
      <c r="I1774" s="15">
        <v>165</v>
      </c>
    </row>
    <row r="1775" spans="1:9" ht="90" x14ac:dyDescent="0.2">
      <c r="A1775" s="14" t="s">
        <v>11</v>
      </c>
      <c r="B1775" s="14" t="s">
        <v>2801</v>
      </c>
      <c r="C1775" s="15" t="s">
        <v>2802</v>
      </c>
      <c r="D1775" s="14" t="s">
        <v>2803</v>
      </c>
      <c r="E1775" s="15" t="s">
        <v>2804</v>
      </c>
      <c r="F1775" s="17" t="str">
        <f>HYPERLINK("http://www.efsa.europa.eu/en/scdocs/doc/1224.pdf","2009;7(9):1224")</f>
        <v>2009;7(9):1224</v>
      </c>
      <c r="G1775" s="15" t="s">
        <v>651</v>
      </c>
      <c r="H1775" s="15" t="s">
        <v>739</v>
      </c>
      <c r="I1775" s="15">
        <v>46</v>
      </c>
    </row>
    <row r="1776" spans="1:9" ht="90" x14ac:dyDescent="0.2">
      <c r="A1776" s="14" t="s">
        <v>11</v>
      </c>
      <c r="B1776" s="14" t="s">
        <v>2805</v>
      </c>
      <c r="C1776" s="15" t="s">
        <v>2806</v>
      </c>
      <c r="D1776" s="14" t="s">
        <v>745</v>
      </c>
      <c r="E1776" s="15" t="s">
        <v>1779</v>
      </c>
      <c r="F1776" s="17" t="str">
        <f>HYPERLINK("http://www.efsa.europa.eu/en/scdocs/doc/1799.pdf","2010;8(10):1799")</f>
        <v>2010;8(10):1799</v>
      </c>
      <c r="G1776" s="15" t="s">
        <v>651</v>
      </c>
      <c r="H1776" s="15" t="s">
        <v>739</v>
      </c>
      <c r="I1776" s="15">
        <v>4472</v>
      </c>
    </row>
    <row r="1777" spans="1:9" ht="105" x14ac:dyDescent="0.2">
      <c r="A1777" s="14" t="s">
        <v>11</v>
      </c>
      <c r="B1777" s="14" t="s">
        <v>2807</v>
      </c>
      <c r="C1777" s="15" t="s">
        <v>2808</v>
      </c>
      <c r="D1777" s="14" t="s">
        <v>737</v>
      </c>
      <c r="E1777" s="15" t="s">
        <v>2809</v>
      </c>
      <c r="F1777" s="17" t="str">
        <f>HYPERLINK("http://www.efsa.europa.eu/en/scdocs/doc/1487.pdf","2010;8(2):1487")</f>
        <v>2010;8(2):1487</v>
      </c>
      <c r="G1777" s="15" t="s">
        <v>651</v>
      </c>
      <c r="H1777" s="15" t="s">
        <v>739</v>
      </c>
      <c r="I1777" s="15">
        <v>1064</v>
      </c>
    </row>
    <row r="1778" spans="1:9" ht="90" x14ac:dyDescent="0.2">
      <c r="A1778" s="14" t="s">
        <v>11</v>
      </c>
      <c r="B1778" s="14" t="s">
        <v>2810</v>
      </c>
      <c r="C1778" s="15" t="s">
        <v>2811</v>
      </c>
      <c r="D1778" s="14" t="s">
        <v>766</v>
      </c>
      <c r="E1778" s="15" t="s">
        <v>767</v>
      </c>
      <c r="F1778" s="17" t="str">
        <f>HYPERLINK("http://www.efsa.europa.eu/en/efsajournal/doc/1247.pdf","2009;7(9):1247")</f>
        <v>2009;7(9):1247</v>
      </c>
      <c r="G1778" s="15" t="s">
        <v>651</v>
      </c>
      <c r="H1778" s="15" t="s">
        <v>739</v>
      </c>
      <c r="I1778" s="15">
        <v>1066</v>
      </c>
    </row>
    <row r="1779" spans="1:9" ht="90" x14ac:dyDescent="0.2">
      <c r="A1779" s="14" t="s">
        <v>11</v>
      </c>
      <c r="B1779" s="14" t="s">
        <v>2812</v>
      </c>
      <c r="C1779" s="15" t="s">
        <v>2811</v>
      </c>
      <c r="D1779" s="14" t="s">
        <v>766</v>
      </c>
      <c r="E1779" s="15" t="s">
        <v>767</v>
      </c>
      <c r="F1779" s="17" t="str">
        <f>HYPERLINK("http://www.efsa.europa.eu/en/efsajournal/doc/1247.pdf","2009;7(9):1247")</f>
        <v>2009;7(9):1247</v>
      </c>
      <c r="G1779" s="15" t="s">
        <v>651</v>
      </c>
      <c r="H1779" s="15" t="s">
        <v>739</v>
      </c>
      <c r="I1779" s="15">
        <v>1065</v>
      </c>
    </row>
    <row r="1780" spans="1:9" ht="90" x14ac:dyDescent="0.2">
      <c r="A1780" s="14" t="s">
        <v>11</v>
      </c>
      <c r="B1780" s="14" t="s">
        <v>2813</v>
      </c>
      <c r="C1780" s="15" t="s">
        <v>2814</v>
      </c>
      <c r="D1780" s="14" t="s">
        <v>766</v>
      </c>
      <c r="E1780" s="15" t="s">
        <v>767</v>
      </c>
      <c r="F1780" s="17" t="str">
        <f>HYPERLINK("http://www.efsa.europa.eu/en/efsajournal/doc/1247.pdf","2009;7(9):1247")</f>
        <v>2009;7(9):1247</v>
      </c>
      <c r="G1780" s="15" t="s">
        <v>651</v>
      </c>
      <c r="H1780" s="15" t="s">
        <v>739</v>
      </c>
      <c r="I1780" s="15">
        <v>1062</v>
      </c>
    </row>
    <row r="1781" spans="1:9" ht="90" x14ac:dyDescent="0.2">
      <c r="A1781" s="14" t="s">
        <v>11</v>
      </c>
      <c r="B1781" s="14" t="s">
        <v>2807</v>
      </c>
      <c r="C1781" s="15" t="s">
        <v>2815</v>
      </c>
      <c r="D1781" s="14" t="s">
        <v>737</v>
      </c>
      <c r="E1781" s="15" t="s">
        <v>912</v>
      </c>
      <c r="F1781" s="17" t="str">
        <f>HYPERLINK("http://www.efsa.europa.eu/en/scdocs/doc/1487.pdf","2010;8(2):1487")</f>
        <v>2010;8(2):1487</v>
      </c>
      <c r="G1781" s="15" t="s">
        <v>651</v>
      </c>
      <c r="H1781" s="15" t="s">
        <v>739</v>
      </c>
      <c r="I1781" s="15">
        <v>1064</v>
      </c>
    </row>
    <row r="1782" spans="1:9" ht="90" x14ac:dyDescent="0.2">
      <c r="A1782" s="14" t="s">
        <v>11</v>
      </c>
      <c r="B1782" s="14" t="s">
        <v>2807</v>
      </c>
      <c r="C1782" s="15" t="s">
        <v>2815</v>
      </c>
      <c r="D1782" s="14" t="s">
        <v>737</v>
      </c>
      <c r="E1782" s="15" t="s">
        <v>2816</v>
      </c>
      <c r="F1782" s="17" t="str">
        <f>HYPERLINK("http://www.efsa.europa.eu/en/scdocs/doc/1487.pdf","2010;8(2):1487")</f>
        <v>2010;8(2):1487</v>
      </c>
      <c r="G1782" s="15" t="s">
        <v>651</v>
      </c>
      <c r="H1782" s="15" t="s">
        <v>739</v>
      </c>
      <c r="I1782" s="15">
        <v>1064</v>
      </c>
    </row>
    <row r="1783" spans="1:9" ht="90" x14ac:dyDescent="0.2">
      <c r="A1783" s="14" t="s">
        <v>11</v>
      </c>
      <c r="B1783" s="14" t="s">
        <v>2817</v>
      </c>
      <c r="C1783" s="15" t="s">
        <v>2818</v>
      </c>
      <c r="D1783" s="14" t="s">
        <v>766</v>
      </c>
      <c r="E1783" s="15" t="s">
        <v>767</v>
      </c>
      <c r="F1783" s="17" t="str">
        <f>HYPERLINK("http://www.efsa.europa.eu/en/efsajournal/doc/1247.pdf","2009;7(9):1247")</f>
        <v>2009;7(9):1247</v>
      </c>
      <c r="G1783" s="15" t="s">
        <v>651</v>
      </c>
      <c r="H1783" s="15" t="s">
        <v>739</v>
      </c>
      <c r="I1783" s="15">
        <v>1069</v>
      </c>
    </row>
    <row r="1784" spans="1:9" ht="90" x14ac:dyDescent="0.2">
      <c r="A1784" s="14" t="s">
        <v>11</v>
      </c>
      <c r="B1784" s="14" t="s">
        <v>2819</v>
      </c>
      <c r="C1784" s="15" t="s">
        <v>2818</v>
      </c>
      <c r="D1784" s="14" t="s">
        <v>766</v>
      </c>
      <c r="E1784" s="15" t="s">
        <v>767</v>
      </c>
      <c r="F1784" s="17" t="str">
        <f>HYPERLINK("http://www.efsa.europa.eu/en/efsajournal/doc/1247.pdf","2009;7(9):1247")</f>
        <v>2009;7(9):1247</v>
      </c>
      <c r="G1784" s="15" t="s">
        <v>651</v>
      </c>
      <c r="H1784" s="15" t="s">
        <v>739</v>
      </c>
      <c r="I1784" s="15">
        <v>1070</v>
      </c>
    </row>
    <row r="1785" spans="1:9" ht="90" x14ac:dyDescent="0.2">
      <c r="A1785" s="14" t="s">
        <v>11</v>
      </c>
      <c r="B1785" s="14" t="s">
        <v>2820</v>
      </c>
      <c r="C1785" s="15" t="s">
        <v>2818</v>
      </c>
      <c r="D1785" s="14" t="s">
        <v>766</v>
      </c>
      <c r="E1785" s="15" t="s">
        <v>767</v>
      </c>
      <c r="F1785" s="17" t="str">
        <f>HYPERLINK("http://www.efsa.europa.eu/en/efsajournal/doc/1247.pdf","2009;7(9):1247")</f>
        <v>2009;7(9):1247</v>
      </c>
      <c r="G1785" s="15" t="s">
        <v>651</v>
      </c>
      <c r="H1785" s="15" t="s">
        <v>739</v>
      </c>
      <c r="I1785" s="15">
        <v>1067</v>
      </c>
    </row>
    <row r="1786" spans="1:9" ht="90" x14ac:dyDescent="0.2">
      <c r="A1786" s="14" t="s">
        <v>11</v>
      </c>
      <c r="B1786" s="14" t="s">
        <v>2821</v>
      </c>
      <c r="C1786" s="15" t="s">
        <v>2818</v>
      </c>
      <c r="D1786" s="14" t="s">
        <v>766</v>
      </c>
      <c r="E1786" s="15" t="s">
        <v>767</v>
      </c>
      <c r="F1786" s="17" t="str">
        <f>HYPERLINK("http://www.efsa.europa.eu/en/efsajournal/doc/1247.pdf","2009;7(9):1247")</f>
        <v>2009;7(9):1247</v>
      </c>
      <c r="G1786" s="15" t="s">
        <v>651</v>
      </c>
      <c r="H1786" s="15" t="s">
        <v>739</v>
      </c>
      <c r="I1786" s="15">
        <v>1068</v>
      </c>
    </row>
    <row r="1787" spans="1:9" ht="60" x14ac:dyDescent="0.2">
      <c r="A1787" s="14" t="s">
        <v>11</v>
      </c>
      <c r="B1787" s="14" t="s">
        <v>2822</v>
      </c>
      <c r="C1787" s="15" t="s">
        <v>2823</v>
      </c>
      <c r="D1787" s="14" t="s">
        <v>737</v>
      </c>
      <c r="E1787" s="15" t="s">
        <v>791</v>
      </c>
      <c r="F1787" s="17" t="str">
        <f>HYPERLINK("http://www.efsa.europa.eu/en/efsajournal/doc/2235.pdf","2011;9(6):2235")</f>
        <v>2011;9(6):2235</v>
      </c>
      <c r="G1787" s="15" t="s">
        <v>651</v>
      </c>
      <c r="H1787" s="15" t="s">
        <v>739</v>
      </c>
      <c r="I1787" s="15">
        <v>3659</v>
      </c>
    </row>
    <row r="1788" spans="1:9" ht="135" x14ac:dyDescent="0.2">
      <c r="A1788" s="14" t="s">
        <v>11</v>
      </c>
      <c r="B1788" s="14" t="s">
        <v>2824</v>
      </c>
      <c r="C1788" s="15" t="s">
        <v>2825</v>
      </c>
      <c r="D1788" s="14" t="s">
        <v>737</v>
      </c>
      <c r="E1788" s="15" t="s">
        <v>816</v>
      </c>
      <c r="F1788" s="17" t="str">
        <f>HYPERLINK("http://www.efsa.europa.eu/en/efsajournal/doc/2207.pdf","2011;9(6):2207")</f>
        <v>2011;9(6):2207</v>
      </c>
      <c r="G1788" s="15" t="s">
        <v>651</v>
      </c>
      <c r="H1788" s="15" t="s">
        <v>739</v>
      </c>
      <c r="I1788" s="15">
        <v>852</v>
      </c>
    </row>
    <row r="1789" spans="1:9" ht="60" x14ac:dyDescent="0.2">
      <c r="A1789" s="14" t="s">
        <v>11</v>
      </c>
      <c r="B1789" s="14" t="s">
        <v>2826</v>
      </c>
      <c r="C1789" s="15" t="s">
        <v>2827</v>
      </c>
      <c r="D1789" s="14" t="s">
        <v>737</v>
      </c>
      <c r="E1789" s="15" t="s">
        <v>886</v>
      </c>
      <c r="F1789" s="17" t="str">
        <f>HYPERLINK("http://www.efsa.europa.eu/en/efsajournal/doc/2044.pdf","2011;9(4):2044")</f>
        <v>2011;9(4):2044</v>
      </c>
      <c r="G1789" s="15" t="s">
        <v>651</v>
      </c>
      <c r="H1789" s="15" t="s">
        <v>739</v>
      </c>
      <c r="I1789" s="15">
        <v>1332</v>
      </c>
    </row>
    <row r="1790" spans="1:9" ht="60" x14ac:dyDescent="0.2">
      <c r="A1790" s="14" t="s">
        <v>11</v>
      </c>
      <c r="B1790" s="14" t="s">
        <v>2826</v>
      </c>
      <c r="C1790" s="15" t="s">
        <v>2827</v>
      </c>
      <c r="D1790" s="14" t="s">
        <v>737</v>
      </c>
      <c r="E1790" s="15" t="s">
        <v>1302</v>
      </c>
      <c r="F1790" s="17" t="str">
        <f>HYPERLINK("http://www.efsa.europa.eu/en/efsajournal/doc/2044.pdf","2011;9(4):2044")</f>
        <v>2011;9(4):2044</v>
      </c>
      <c r="G1790" s="15" t="s">
        <v>651</v>
      </c>
      <c r="H1790" s="15" t="s">
        <v>739</v>
      </c>
      <c r="I1790" s="15">
        <v>1332</v>
      </c>
    </row>
    <row r="1791" spans="1:9" ht="60" x14ac:dyDescent="0.2">
      <c r="A1791" s="14" t="s">
        <v>11</v>
      </c>
      <c r="B1791" s="14" t="s">
        <v>2826</v>
      </c>
      <c r="C1791" s="15" t="s">
        <v>2827</v>
      </c>
      <c r="D1791" s="14" t="s">
        <v>737</v>
      </c>
      <c r="E1791" s="15" t="s">
        <v>89</v>
      </c>
      <c r="F1791" s="17" t="str">
        <f>HYPERLINK("http://www.efsa.europa.eu/en/efsajournal/doc/2044.pdf","2011;9(4):2044")</f>
        <v>2011;9(4):2044</v>
      </c>
      <c r="G1791" s="15" t="s">
        <v>651</v>
      </c>
      <c r="H1791" s="15" t="s">
        <v>739</v>
      </c>
      <c r="I1791" s="15">
        <v>1332</v>
      </c>
    </row>
    <row r="1792" spans="1:9" ht="75" x14ac:dyDescent="0.2">
      <c r="A1792" s="14" t="s">
        <v>11</v>
      </c>
      <c r="B1792" s="14" t="s">
        <v>2828</v>
      </c>
      <c r="C1792" s="15" t="s">
        <v>2829</v>
      </c>
      <c r="D1792" s="14" t="s">
        <v>980</v>
      </c>
      <c r="E1792" s="15" t="s">
        <v>407</v>
      </c>
      <c r="F1792" s="17" t="str">
        <f>HYPERLINK("http://www.efsa.europa.eu/en/scdocs/doc/1252.pdf","2009;7(9):1252")</f>
        <v>2009;7(9):1252</v>
      </c>
      <c r="G1792" s="15" t="s">
        <v>651</v>
      </c>
      <c r="H1792" s="15" t="s">
        <v>739</v>
      </c>
      <c r="I1792" s="15">
        <v>625</v>
      </c>
    </row>
    <row r="1793" spans="1:9" ht="60" x14ac:dyDescent="0.2">
      <c r="A1793" s="14" t="s">
        <v>11</v>
      </c>
      <c r="B1793" s="14" t="s">
        <v>2830</v>
      </c>
      <c r="C1793" s="15" t="s">
        <v>2831</v>
      </c>
      <c r="D1793" s="14" t="s">
        <v>737</v>
      </c>
      <c r="E1793" s="15" t="s">
        <v>1302</v>
      </c>
      <c r="F1793" s="17" t="str">
        <f>HYPERLINK("http://www.efsa.europa.eu/en/scdocs/doc/1796.pdf","2010;8(10):1796")</f>
        <v>2010;8(10):1796</v>
      </c>
      <c r="G1793" s="15" t="s">
        <v>651</v>
      </c>
      <c r="H1793" s="15" t="s">
        <v>739</v>
      </c>
      <c r="I1793" s="15">
        <v>506</v>
      </c>
    </row>
    <row r="1794" spans="1:9" ht="60" x14ac:dyDescent="0.2">
      <c r="A1794" s="14" t="s">
        <v>11</v>
      </c>
      <c r="B1794" s="14" t="s">
        <v>2832</v>
      </c>
      <c r="C1794" s="15" t="s">
        <v>2833</v>
      </c>
      <c r="D1794" s="14" t="s">
        <v>737</v>
      </c>
      <c r="E1794" s="15" t="s">
        <v>2834</v>
      </c>
      <c r="F1794" s="17" t="str">
        <f>HYPERLINK("http://www.efsa.europa.eu/en/efsajournal/doc/2050.pdf","2011;9(4):2050")</f>
        <v>2011;9(4):2050</v>
      </c>
      <c r="G1794" s="15" t="s">
        <v>651</v>
      </c>
      <c r="H1794" s="15" t="s">
        <v>739</v>
      </c>
      <c r="I1794" s="15">
        <v>509</v>
      </c>
    </row>
    <row r="1795" spans="1:9" ht="60" x14ac:dyDescent="0.2">
      <c r="A1795" s="14" t="s">
        <v>11</v>
      </c>
      <c r="B1795" s="14" t="s">
        <v>2835</v>
      </c>
      <c r="C1795" s="15" t="s">
        <v>2836</v>
      </c>
      <c r="D1795" s="14" t="s">
        <v>737</v>
      </c>
      <c r="E1795" s="15" t="s">
        <v>908</v>
      </c>
      <c r="F1795" s="17" t="str">
        <f>HYPERLINK("http://www.efsa.europa.eu/en/scdocs/doc/1263.pdf","2009;7(9):1263")</f>
        <v>2009;7(9):1263</v>
      </c>
      <c r="G1795" s="15" t="s">
        <v>651</v>
      </c>
      <c r="H1795" s="15" t="s">
        <v>739</v>
      </c>
      <c r="I1795" s="15">
        <v>537</v>
      </c>
    </row>
    <row r="1796" spans="1:9" ht="60" x14ac:dyDescent="0.2">
      <c r="A1796" s="14" t="s">
        <v>11</v>
      </c>
      <c r="B1796" s="14" t="s">
        <v>2835</v>
      </c>
      <c r="C1796" s="15" t="s">
        <v>2837</v>
      </c>
      <c r="D1796" s="14" t="s">
        <v>737</v>
      </c>
      <c r="E1796" s="15" t="s">
        <v>2272</v>
      </c>
      <c r="F1796" s="17" t="str">
        <f>HYPERLINK("http://www.efsa.europa.eu/en/efsajournal/doc/2078.pdf","2011;9(4):2078")</f>
        <v>2011;9(4):2078</v>
      </c>
      <c r="G1796" s="15" t="s">
        <v>651</v>
      </c>
      <c r="H1796" s="15" t="s">
        <v>739</v>
      </c>
      <c r="I1796" s="15">
        <v>536</v>
      </c>
    </row>
    <row r="1797" spans="1:9" ht="60" x14ac:dyDescent="0.2">
      <c r="A1797" s="14" t="s">
        <v>11</v>
      </c>
      <c r="B1797" s="14" t="s">
        <v>2838</v>
      </c>
      <c r="C1797" s="15" t="s">
        <v>2839</v>
      </c>
      <c r="D1797" s="14" t="s">
        <v>737</v>
      </c>
      <c r="E1797" s="15" t="s">
        <v>1584</v>
      </c>
      <c r="F1797" s="17" t="str">
        <f>HYPERLINK("http://www.efsa.europa.eu/en/efsajournal/doc/2247.pdf","2011;9(6):2247")</f>
        <v>2011;9(6):2247</v>
      </c>
      <c r="G1797" s="15" t="s">
        <v>651</v>
      </c>
      <c r="H1797" s="15" t="s">
        <v>739</v>
      </c>
      <c r="I1797" s="15">
        <v>1627</v>
      </c>
    </row>
    <row r="1798" spans="1:9" ht="150" x14ac:dyDescent="0.2">
      <c r="A1798" s="14" t="s">
        <v>11</v>
      </c>
      <c r="B1798" s="14" t="s">
        <v>2840</v>
      </c>
      <c r="C1798" s="15" t="s">
        <v>2841</v>
      </c>
      <c r="D1798" s="14" t="s">
        <v>745</v>
      </c>
      <c r="E1798" s="15" t="s">
        <v>2842</v>
      </c>
      <c r="F1798" s="17" t="str">
        <f>HYPERLINK("http://www.efsa.europa.eu/en/efsajournal/doc/2050.pdf","2011;9(4):2050")</f>
        <v>2011;9(4):2050</v>
      </c>
      <c r="G1798" s="15" t="s">
        <v>651</v>
      </c>
      <c r="H1798" s="15" t="s">
        <v>739</v>
      </c>
      <c r="I1798" s="15">
        <v>576</v>
      </c>
    </row>
    <row r="1799" spans="1:9" ht="60" x14ac:dyDescent="0.2">
      <c r="A1799" s="14" t="s">
        <v>11</v>
      </c>
      <c r="B1799" s="14" t="s">
        <v>2840</v>
      </c>
      <c r="C1799" s="15" t="s">
        <v>2843</v>
      </c>
      <c r="D1799" s="14" t="s">
        <v>737</v>
      </c>
      <c r="E1799" s="15" t="s">
        <v>172</v>
      </c>
      <c r="F1799" s="17" t="str">
        <f>HYPERLINK("http://www.efsa.europa.eu/en/efsajournal/doc/2050.pdf","2011;9(4):2050")</f>
        <v>2011;9(4):2050</v>
      </c>
      <c r="G1799" s="15" t="s">
        <v>651</v>
      </c>
      <c r="H1799" s="15" t="s">
        <v>739</v>
      </c>
      <c r="I1799" s="15">
        <v>575</v>
      </c>
    </row>
    <row r="1800" spans="1:9" ht="60" x14ac:dyDescent="0.2">
      <c r="A1800" s="14" t="s">
        <v>11</v>
      </c>
      <c r="B1800" s="14" t="s">
        <v>2844</v>
      </c>
      <c r="C1800" s="15" t="s">
        <v>2845</v>
      </c>
      <c r="D1800" s="14" t="s">
        <v>737</v>
      </c>
      <c r="E1800" s="15" t="s">
        <v>930</v>
      </c>
      <c r="F1800" s="17" t="str">
        <f>HYPERLINK("http://www.efsa.europa.eu/en/scdocs/doc/1796.pdf","2010;8(10):1796")</f>
        <v>2010;8(10):1796</v>
      </c>
      <c r="G1800" s="15" t="s">
        <v>651</v>
      </c>
      <c r="H1800" s="15" t="s">
        <v>739</v>
      </c>
      <c r="I1800" s="15">
        <v>530</v>
      </c>
    </row>
    <row r="1801" spans="1:9" ht="90" x14ac:dyDescent="0.2">
      <c r="A1801" s="14" t="s">
        <v>11</v>
      </c>
      <c r="B1801" s="14" t="s">
        <v>955</v>
      </c>
      <c r="C1801" s="15" t="s">
        <v>2846</v>
      </c>
      <c r="D1801" s="14" t="s">
        <v>745</v>
      </c>
      <c r="E1801" s="15" t="s">
        <v>2847</v>
      </c>
      <c r="F1801" s="17" t="str">
        <f>HYPERLINK("http://www.efsa.europa.eu/en/efsajournal/doc/2228.pdf","2011;9(6):2228")</f>
        <v>2011;9(6):2228</v>
      </c>
      <c r="G1801" s="15" t="s">
        <v>651</v>
      </c>
      <c r="H1801" s="15" t="s">
        <v>739</v>
      </c>
      <c r="I1801" s="15">
        <v>531</v>
      </c>
    </row>
    <row r="1802" spans="1:9" ht="330" x14ac:dyDescent="0.2">
      <c r="A1802" s="14" t="s">
        <v>11</v>
      </c>
      <c r="B1802" s="14" t="s">
        <v>2848</v>
      </c>
      <c r="C1802" s="15" t="s">
        <v>2849</v>
      </c>
      <c r="D1802" s="14" t="s">
        <v>737</v>
      </c>
      <c r="E1802" s="15" t="s">
        <v>1193</v>
      </c>
      <c r="F1802" s="17" t="str">
        <f>HYPERLINK("http://www.efsa.europa.eu/en/efsajournal/doc/2027.pdf","2011;9(4):2027")</f>
        <v>2011;9(4):2027</v>
      </c>
      <c r="G1802" s="15" t="s">
        <v>651</v>
      </c>
      <c r="H1802" s="15" t="s">
        <v>739</v>
      </c>
      <c r="I1802" s="15">
        <v>2964</v>
      </c>
    </row>
    <row r="1803" spans="1:9" ht="330" x14ac:dyDescent="0.2">
      <c r="A1803" s="14" t="s">
        <v>11</v>
      </c>
      <c r="B1803" s="14" t="s">
        <v>2848</v>
      </c>
      <c r="C1803" s="15" t="s">
        <v>2849</v>
      </c>
      <c r="D1803" s="14" t="s">
        <v>737</v>
      </c>
      <c r="E1803" s="15" t="s">
        <v>1200</v>
      </c>
      <c r="F1803" s="17" t="str">
        <f>HYPERLINK("http://www.efsa.europa.eu/en/efsajournal/doc/2027.pdf","2011;9(4):2027")</f>
        <v>2011;9(4):2027</v>
      </c>
      <c r="G1803" s="15" t="s">
        <v>651</v>
      </c>
      <c r="H1803" s="15" t="s">
        <v>739</v>
      </c>
      <c r="I1803" s="15">
        <v>2964</v>
      </c>
    </row>
    <row r="1804" spans="1:9" ht="345" x14ac:dyDescent="0.2">
      <c r="A1804" s="14" t="s">
        <v>11</v>
      </c>
      <c r="B1804" s="14" t="s">
        <v>2850</v>
      </c>
      <c r="C1804" s="15" t="s">
        <v>2851</v>
      </c>
      <c r="D1804" s="14" t="s">
        <v>737</v>
      </c>
      <c r="E1804" s="15" t="s">
        <v>816</v>
      </c>
      <c r="F1804" s="17" t="str">
        <f>HYPERLINK("http://www.efsa.europa.eu/en/scdocs/doc/1739.pdf","2010;8(10):1739")</f>
        <v>2010;8(10):1739</v>
      </c>
      <c r="G1804" s="15" t="s">
        <v>651</v>
      </c>
      <c r="H1804" s="15" t="s">
        <v>739</v>
      </c>
      <c r="I1804" s="15">
        <v>2933</v>
      </c>
    </row>
    <row r="1805" spans="1:9" ht="120" x14ac:dyDescent="0.2">
      <c r="A1805" s="14" t="s">
        <v>11</v>
      </c>
      <c r="B1805" s="14" t="s">
        <v>2852</v>
      </c>
      <c r="C1805" s="15" t="s">
        <v>2853</v>
      </c>
      <c r="D1805" s="14" t="s">
        <v>745</v>
      </c>
      <c r="E1805" s="15" t="s">
        <v>2854</v>
      </c>
      <c r="F1805" s="17" t="str">
        <f>HYPERLINK("http://www.efsa.europa.eu/en/efsajournal/doc/2228.pdf","2011;9(6):2228")</f>
        <v>2011;9(6):2228</v>
      </c>
      <c r="G1805" s="15" t="s">
        <v>651</v>
      </c>
      <c r="H1805" s="15" t="s">
        <v>739</v>
      </c>
      <c r="I1805" s="15">
        <v>675</v>
      </c>
    </row>
    <row r="1806" spans="1:9" ht="120" x14ac:dyDescent="0.2">
      <c r="A1806" s="14" t="s">
        <v>11</v>
      </c>
      <c r="B1806" s="14" t="s">
        <v>2852</v>
      </c>
      <c r="C1806" s="15" t="s">
        <v>2853</v>
      </c>
      <c r="D1806" s="14" t="s">
        <v>745</v>
      </c>
      <c r="E1806" s="15" t="s">
        <v>1475</v>
      </c>
      <c r="F1806" s="17" t="str">
        <f>HYPERLINK("http://www.efsa.europa.eu/en/efsajournal/doc/2228.pdf","2011;9(6):2228")</f>
        <v>2011;9(6):2228</v>
      </c>
      <c r="G1806" s="15" t="s">
        <v>651</v>
      </c>
      <c r="H1806" s="15" t="s">
        <v>739</v>
      </c>
      <c r="I1806" s="15">
        <v>675</v>
      </c>
    </row>
    <row r="1807" spans="1:9" ht="90" x14ac:dyDescent="0.2">
      <c r="A1807" s="14" t="s">
        <v>11</v>
      </c>
      <c r="B1807" s="14" t="s">
        <v>1597</v>
      </c>
      <c r="C1807" s="15" t="s">
        <v>2855</v>
      </c>
      <c r="D1807" s="14" t="s">
        <v>766</v>
      </c>
      <c r="E1807" s="15" t="s">
        <v>767</v>
      </c>
      <c r="F1807" s="17" t="str">
        <f>HYPERLINK("http://www.efsa.europa.eu/en/efsajournal/doc/2048.pdf","2011;9(4):2048")</f>
        <v>2011;9(4):2048</v>
      </c>
      <c r="G1807" s="15" t="s">
        <v>651</v>
      </c>
      <c r="H1807" s="15" t="s">
        <v>739</v>
      </c>
      <c r="I1807" s="15">
        <v>1472</v>
      </c>
    </row>
    <row r="1808" spans="1:9" ht="120" x14ac:dyDescent="0.2">
      <c r="A1808" s="14" t="s">
        <v>11</v>
      </c>
      <c r="B1808" s="14" t="s">
        <v>2856</v>
      </c>
      <c r="C1808" s="15" t="s">
        <v>2857</v>
      </c>
      <c r="D1808" s="14" t="s">
        <v>766</v>
      </c>
      <c r="E1808" s="15" t="s">
        <v>767</v>
      </c>
      <c r="F1808" s="17" t="str">
        <f>HYPERLINK("http://www.efsa.europa.eu/en/efsajournal/doc/2244.pdf","2011;9(6):2244")</f>
        <v>2011;9(6):2244</v>
      </c>
      <c r="G1808" s="15" t="s">
        <v>651</v>
      </c>
      <c r="H1808" s="15" t="s">
        <v>739</v>
      </c>
      <c r="I1808" s="15">
        <v>461</v>
      </c>
    </row>
    <row r="1809" spans="1:9" ht="60" x14ac:dyDescent="0.2">
      <c r="A1809" s="14" t="s">
        <v>11</v>
      </c>
      <c r="B1809" s="14" t="s">
        <v>2858</v>
      </c>
      <c r="C1809" s="15" t="s">
        <v>2859</v>
      </c>
      <c r="D1809" s="14" t="s">
        <v>737</v>
      </c>
      <c r="E1809" s="15" t="s">
        <v>2860</v>
      </c>
      <c r="F1809" s="17" t="str">
        <f>HYPERLINK("http://www.efsa.europa.eu/en/efsajournal/doc/2251.pdf","2011;9(6):2251")</f>
        <v>2011;9(6):2251</v>
      </c>
      <c r="G1809" s="15" t="s">
        <v>651</v>
      </c>
      <c r="H1809" s="15" t="s">
        <v>739</v>
      </c>
      <c r="I1809" s="15">
        <v>4270</v>
      </c>
    </row>
    <row r="1810" spans="1:9" ht="60" x14ac:dyDescent="0.2">
      <c r="A1810" s="14" t="s">
        <v>11</v>
      </c>
      <c r="B1810" s="14" t="s">
        <v>2861</v>
      </c>
      <c r="C1810" s="15" t="s">
        <v>2862</v>
      </c>
      <c r="D1810" s="14" t="s">
        <v>737</v>
      </c>
      <c r="E1810" s="15" t="s">
        <v>235</v>
      </c>
      <c r="F1810" s="17" t="str">
        <f>HYPERLINK("http://www.efsa.europa.eu/en/scdocs/doc/1465.pdf","2010;8(2):1465")</f>
        <v>2010;8(2):1465</v>
      </c>
      <c r="G1810" s="15" t="s">
        <v>651</v>
      </c>
      <c r="H1810" s="15" t="s">
        <v>739</v>
      </c>
      <c r="I1810" s="15">
        <v>793</v>
      </c>
    </row>
    <row r="1811" spans="1:9" ht="60" x14ac:dyDescent="0.2">
      <c r="A1811" s="14" t="s">
        <v>11</v>
      </c>
      <c r="B1811" s="14" t="s">
        <v>2861</v>
      </c>
      <c r="C1811" s="15" t="s">
        <v>2862</v>
      </c>
      <c r="D1811" s="14" t="s">
        <v>737</v>
      </c>
      <c r="E1811" s="15" t="s">
        <v>1873</v>
      </c>
      <c r="F1811" s="17" t="str">
        <f>HYPERLINK("http://www.efsa.europa.eu/en/scdocs/doc/1465.pdf","2010;8(2):1465")</f>
        <v>2010;8(2):1465</v>
      </c>
      <c r="G1811" s="15" t="s">
        <v>651</v>
      </c>
      <c r="H1811" s="15" t="s">
        <v>739</v>
      </c>
      <c r="I1811" s="15">
        <v>793</v>
      </c>
    </row>
    <row r="1812" spans="1:9" ht="75" x14ac:dyDescent="0.2">
      <c r="A1812" s="14" t="s">
        <v>11</v>
      </c>
      <c r="B1812" s="14" t="s">
        <v>1871</v>
      </c>
      <c r="C1812" s="15" t="s">
        <v>2863</v>
      </c>
      <c r="D1812" s="14" t="s">
        <v>749</v>
      </c>
      <c r="E1812" s="15" t="s">
        <v>2864</v>
      </c>
      <c r="F1812" s="17" t="str">
        <f>HYPERLINK("http://www.efsa.europa.eu/en/efsajournal/doc/2254.pdf","2011;9(6):2254")</f>
        <v>2011;9(6):2254</v>
      </c>
      <c r="G1812" s="15" t="s">
        <v>651</v>
      </c>
      <c r="H1812" s="15" t="s">
        <v>739</v>
      </c>
      <c r="I1812" s="15">
        <v>787</v>
      </c>
    </row>
    <row r="1813" spans="1:9" ht="405" x14ac:dyDescent="0.2">
      <c r="A1813" s="14" t="s">
        <v>11</v>
      </c>
      <c r="B1813" s="14" t="s">
        <v>1871</v>
      </c>
      <c r="C1813" s="15" t="s">
        <v>2865</v>
      </c>
      <c r="D1813" s="14" t="s">
        <v>737</v>
      </c>
      <c r="E1813" s="15" t="s">
        <v>1200</v>
      </c>
      <c r="F1813" s="17" t="str">
        <f>HYPERLINK("http://www.efsa.europa.eu/en/efsajournal/doc/2254.pdf","2011;9(6):2254")</f>
        <v>2011;9(6):2254</v>
      </c>
      <c r="G1813" s="15" t="s">
        <v>651</v>
      </c>
      <c r="H1813" s="15" t="s">
        <v>739</v>
      </c>
      <c r="I1813" s="15">
        <v>788</v>
      </c>
    </row>
    <row r="1814" spans="1:9" ht="90" customHeight="1" x14ac:dyDescent="0.2">
      <c r="A1814" s="30" t="s">
        <v>11</v>
      </c>
      <c r="B1814" s="30" t="s">
        <v>2866</v>
      </c>
      <c r="C1814" s="29" t="s">
        <v>2867</v>
      </c>
      <c r="D1814" s="30" t="s">
        <v>737</v>
      </c>
      <c r="E1814" s="29" t="s">
        <v>848</v>
      </c>
      <c r="F1814" s="17" t="str">
        <f>HYPERLINK("http://www.efsa.europa.eu/en/efsajournal/doc/1247.pdf","2009;7(9):1247")</f>
        <v>2009;7(9):1247</v>
      </c>
      <c r="G1814" s="29" t="s">
        <v>651</v>
      </c>
      <c r="H1814" s="29" t="s">
        <v>739</v>
      </c>
      <c r="I1814" s="29">
        <v>2972</v>
      </c>
    </row>
    <row r="1815" spans="1:9" x14ac:dyDescent="0.2">
      <c r="A1815" s="30"/>
      <c r="B1815" s="30"/>
      <c r="C1815" s="29"/>
      <c r="D1815" s="30"/>
      <c r="E1815" s="29"/>
      <c r="F1815" s="17" t="str">
        <f>HYPERLINK("http://www.efsa.europa.eu/en/efsajournal/doc/2856.pdf ","2012;10(8):2856")</f>
        <v>2012;10(8):2856</v>
      </c>
      <c r="G1815" s="29"/>
      <c r="H1815" s="29"/>
      <c r="I1815" s="29"/>
    </row>
    <row r="1816" spans="1:9" ht="90" customHeight="1" x14ac:dyDescent="0.2">
      <c r="A1816" s="30" t="s">
        <v>11</v>
      </c>
      <c r="B1816" s="30" t="s">
        <v>2866</v>
      </c>
      <c r="C1816" s="29" t="s">
        <v>2867</v>
      </c>
      <c r="D1816" s="30" t="s">
        <v>737</v>
      </c>
      <c r="E1816" s="29" t="s">
        <v>2034</v>
      </c>
      <c r="F1816" s="17" t="str">
        <f>HYPERLINK("http://www.efsa.europa.eu/en/efsajournal/doc/1247.pdf","2009;7(9):1247")</f>
        <v>2009;7(9):1247</v>
      </c>
      <c r="G1816" s="29" t="s">
        <v>651</v>
      </c>
      <c r="H1816" s="29" t="s">
        <v>739</v>
      </c>
      <c r="I1816" s="29">
        <v>2972</v>
      </c>
    </row>
    <row r="1817" spans="1:9" x14ac:dyDescent="0.2">
      <c r="A1817" s="30"/>
      <c r="B1817" s="30"/>
      <c r="C1817" s="29"/>
      <c r="D1817" s="30"/>
      <c r="E1817" s="29"/>
      <c r="F1817" s="17" t="str">
        <f>HYPERLINK("http://www.efsa.europa.eu/en/efsajournal/doc/2856.pdf ","2012;10(8):2856")</f>
        <v>2012;10(8):2856</v>
      </c>
      <c r="G1817" s="29"/>
      <c r="H1817" s="29"/>
      <c r="I1817" s="29"/>
    </row>
    <row r="1818" spans="1:9" ht="90" customHeight="1" x14ac:dyDescent="0.2">
      <c r="A1818" s="30" t="s">
        <v>11</v>
      </c>
      <c r="B1818" s="30" t="s">
        <v>2866</v>
      </c>
      <c r="C1818" s="29" t="s">
        <v>2867</v>
      </c>
      <c r="D1818" s="30" t="s">
        <v>737</v>
      </c>
      <c r="E1818" s="29" t="s">
        <v>1193</v>
      </c>
      <c r="F1818" s="17" t="str">
        <f>HYPERLINK("http://www.efsa.europa.eu/en/efsajournal/doc/1247.pdf","2009;7(9):1247")</f>
        <v>2009;7(9):1247</v>
      </c>
      <c r="G1818" s="29" t="s">
        <v>651</v>
      </c>
      <c r="H1818" s="29" t="s">
        <v>739</v>
      </c>
      <c r="I1818" s="29">
        <v>2972</v>
      </c>
    </row>
    <row r="1819" spans="1:9" x14ac:dyDescent="0.2">
      <c r="A1819" s="30"/>
      <c r="B1819" s="30"/>
      <c r="C1819" s="29"/>
      <c r="D1819" s="30"/>
      <c r="E1819" s="29"/>
      <c r="F1819" s="17" t="str">
        <f>HYPERLINK("http://www.efsa.europa.eu/en/efsajournal/doc/2856.pdf ","2012;10(8):2856")</f>
        <v>2012;10(8):2856</v>
      </c>
      <c r="G1819" s="29"/>
      <c r="H1819" s="29"/>
      <c r="I1819" s="29"/>
    </row>
    <row r="1820" spans="1:9" ht="120" customHeight="1" x14ac:dyDescent="0.2">
      <c r="A1820" s="30" t="s">
        <v>11</v>
      </c>
      <c r="B1820" s="30" t="s">
        <v>2866</v>
      </c>
      <c r="C1820" s="29" t="s">
        <v>2868</v>
      </c>
      <c r="D1820" s="30" t="s">
        <v>737</v>
      </c>
      <c r="E1820" s="29" t="s">
        <v>2869</v>
      </c>
      <c r="F1820" s="17" t="str">
        <f>HYPERLINK("http://www.efsa.europa.eu/en/efsajournal/doc/1247.pdf","2009;7(9):1247")</f>
        <v>2009;7(9):1247</v>
      </c>
      <c r="G1820" s="29" t="s">
        <v>651</v>
      </c>
      <c r="H1820" s="29" t="s">
        <v>739</v>
      </c>
      <c r="I1820" s="29">
        <v>2973</v>
      </c>
    </row>
    <row r="1821" spans="1:9" x14ac:dyDescent="0.2">
      <c r="A1821" s="30"/>
      <c r="B1821" s="30"/>
      <c r="C1821" s="29"/>
      <c r="D1821" s="30"/>
      <c r="E1821" s="29"/>
      <c r="F1821" s="17" t="str">
        <f>HYPERLINK("http://www.efsa.europa.eu/en/efsajournal/doc/2856.pdf ","2012;10(8):2856")</f>
        <v>2012;10(8):2856</v>
      </c>
      <c r="G1821" s="29"/>
      <c r="H1821" s="29"/>
      <c r="I1821" s="29"/>
    </row>
    <row r="1822" spans="1:9" ht="90" x14ac:dyDescent="0.2">
      <c r="A1822" s="14" t="s">
        <v>11</v>
      </c>
      <c r="B1822" s="14" t="s">
        <v>2870</v>
      </c>
      <c r="C1822" s="15" t="s">
        <v>2871</v>
      </c>
      <c r="D1822" s="14" t="s">
        <v>745</v>
      </c>
      <c r="E1822" s="15" t="s">
        <v>2872</v>
      </c>
      <c r="F1822" s="17" t="str">
        <f>HYPERLINK("http://www.efsa.europa.eu/en/scdocs/doc/1758.pdf","2010;8(10):1758")</f>
        <v>2010;8(10):1758</v>
      </c>
      <c r="G1822" s="15" t="s">
        <v>651</v>
      </c>
      <c r="H1822" s="15" t="s">
        <v>739</v>
      </c>
      <c r="I1822" s="15">
        <v>204</v>
      </c>
    </row>
    <row r="1823" spans="1:9" ht="60" x14ac:dyDescent="0.2">
      <c r="A1823" s="14" t="s">
        <v>11</v>
      </c>
      <c r="B1823" s="14" t="s">
        <v>2495</v>
      </c>
      <c r="C1823" s="15" t="s">
        <v>2873</v>
      </c>
      <c r="D1823" s="14" t="s">
        <v>737</v>
      </c>
      <c r="E1823" s="15" t="s">
        <v>948</v>
      </c>
      <c r="F1823" s="17" t="str">
        <f>HYPERLINK("http://www.efsa.europa.eu/en/scdocs/doc/1741.pdf","2010;8(10):1741")</f>
        <v>2010;8(10):1741</v>
      </c>
      <c r="G1823" s="15" t="s">
        <v>651</v>
      </c>
      <c r="H1823" s="15" t="s">
        <v>739</v>
      </c>
      <c r="I1823" s="15">
        <v>4249</v>
      </c>
    </row>
    <row r="1824" spans="1:9" ht="120" customHeight="1" x14ac:dyDescent="0.2">
      <c r="A1824" s="30" t="s">
        <v>11</v>
      </c>
      <c r="B1824" s="30" t="s">
        <v>2874</v>
      </c>
      <c r="C1824" s="29" t="s">
        <v>2875</v>
      </c>
      <c r="D1824" s="30" t="s">
        <v>737</v>
      </c>
      <c r="E1824" s="29" t="s">
        <v>2876</v>
      </c>
      <c r="F1824" s="17" t="str">
        <f>HYPERLINK("http://www.efsa.europa.eu/en/efsajournal/doc/1470.pdf","2010;8(2):1470")</f>
        <v>2010;8(2):1470</v>
      </c>
      <c r="G1824" s="29" t="s">
        <v>651</v>
      </c>
      <c r="H1824" s="29" t="s">
        <v>739</v>
      </c>
      <c r="I1824" s="29">
        <v>3016</v>
      </c>
    </row>
    <row r="1825" spans="1:9" x14ac:dyDescent="0.2">
      <c r="A1825" s="30"/>
      <c r="B1825" s="30"/>
      <c r="C1825" s="29"/>
      <c r="D1825" s="30"/>
      <c r="E1825" s="29"/>
      <c r="F1825" s="17" t="str">
        <f>HYPERLINK("http://www.efsa.europa.eu/en/efsajournal/doc/2852.pdf ","2012;10(8):2852")</f>
        <v>2012;10(8):2852</v>
      </c>
      <c r="G1825" s="29"/>
      <c r="H1825" s="29"/>
      <c r="I1825" s="29"/>
    </row>
    <row r="1826" spans="1:9" ht="75" x14ac:dyDescent="0.2">
      <c r="A1826" s="14" t="s">
        <v>11</v>
      </c>
      <c r="B1826" s="14" t="s">
        <v>2877</v>
      </c>
      <c r="C1826" s="15" t="s">
        <v>2878</v>
      </c>
      <c r="D1826" s="14" t="s">
        <v>749</v>
      </c>
      <c r="E1826" s="15" t="s">
        <v>750</v>
      </c>
      <c r="F1826" s="17" t="str">
        <f>HYPERLINK("http://www.efsa.europa.eu/en/efsajournal/doc/1742.pdf","2010;8(10):1742")</f>
        <v>2010;8(10):1742</v>
      </c>
      <c r="G1826" s="15" t="s">
        <v>651</v>
      </c>
      <c r="H1826" s="15" t="s">
        <v>739</v>
      </c>
      <c r="I1826" s="15">
        <v>2531</v>
      </c>
    </row>
    <row r="1827" spans="1:9" ht="90" x14ac:dyDescent="0.2">
      <c r="A1827" s="14" t="s">
        <v>11</v>
      </c>
      <c r="B1827" s="14" t="s">
        <v>2879</v>
      </c>
      <c r="C1827" s="15" t="s">
        <v>2880</v>
      </c>
      <c r="D1827" s="14" t="s">
        <v>766</v>
      </c>
      <c r="E1827" s="15" t="s">
        <v>767</v>
      </c>
      <c r="F1827" s="17" t="str">
        <f>HYPERLINK("http://www.efsa.europa.eu/en/efsajournal/doc/2244.pdf","2011;9(6):2244")</f>
        <v>2011;9(6):2244</v>
      </c>
      <c r="G1827" s="15" t="s">
        <v>651</v>
      </c>
      <c r="H1827" s="15" t="s">
        <v>739</v>
      </c>
      <c r="I1827" s="15">
        <v>2556</v>
      </c>
    </row>
    <row r="1828" spans="1:9" ht="90" x14ac:dyDescent="0.2">
      <c r="A1828" s="14" t="s">
        <v>11</v>
      </c>
      <c r="B1828" s="14" t="s">
        <v>2881</v>
      </c>
      <c r="C1828" s="15" t="s">
        <v>2882</v>
      </c>
      <c r="D1828" s="14" t="s">
        <v>745</v>
      </c>
      <c r="E1828" s="15" t="s">
        <v>752</v>
      </c>
      <c r="F1828" s="17" t="str">
        <f>HYPERLINK("http://www.efsa.europa.eu/en/efsajournal/doc/2228.pdf","2011;9(6):2228")</f>
        <v>2011;9(6):2228</v>
      </c>
      <c r="G1828" s="15" t="s">
        <v>651</v>
      </c>
      <c r="H1828" s="15" t="s">
        <v>739</v>
      </c>
      <c r="I1828" s="15">
        <v>377</v>
      </c>
    </row>
    <row r="1829" spans="1:9" ht="90" x14ac:dyDescent="0.2">
      <c r="A1829" s="14" t="s">
        <v>11</v>
      </c>
      <c r="B1829" s="14" t="s">
        <v>2883</v>
      </c>
      <c r="C1829" s="15" t="s">
        <v>2884</v>
      </c>
      <c r="D1829" s="14" t="s">
        <v>766</v>
      </c>
      <c r="E1829" s="15" t="s">
        <v>767</v>
      </c>
      <c r="F1829" s="17" t="str">
        <f>HYPERLINK("http://www.efsa.europa.eu/en/scdocs/doc/1766.pdf","2010;8(10):1766")</f>
        <v>2010;8(10):1766</v>
      </c>
      <c r="G1829" s="15" t="s">
        <v>651</v>
      </c>
      <c r="H1829" s="15" t="s">
        <v>739</v>
      </c>
      <c r="I1829" s="15">
        <v>1126</v>
      </c>
    </row>
    <row r="1830" spans="1:9" ht="105" customHeight="1" x14ac:dyDescent="0.2">
      <c r="A1830" s="30" t="s">
        <v>11</v>
      </c>
      <c r="B1830" s="30" t="s">
        <v>2885</v>
      </c>
      <c r="C1830" s="29" t="s">
        <v>2886</v>
      </c>
      <c r="D1830" s="30" t="s">
        <v>737</v>
      </c>
      <c r="E1830" s="29" t="s">
        <v>172</v>
      </c>
      <c r="F1830" s="17" t="str">
        <f>HYPERLINK("http://www.efsa.europa.eu/en/scdocs/doc/1259.pdf","2009;7(9):1259")</f>
        <v>2009;7(9):1259</v>
      </c>
      <c r="G1830" s="29" t="s">
        <v>651</v>
      </c>
      <c r="H1830" s="29" t="s">
        <v>739</v>
      </c>
      <c r="I1830" s="29">
        <v>1832</v>
      </c>
    </row>
    <row r="1831" spans="1:9" x14ac:dyDescent="0.2">
      <c r="A1831" s="30"/>
      <c r="B1831" s="30"/>
      <c r="C1831" s="29"/>
      <c r="D1831" s="30"/>
      <c r="E1831" s="29"/>
      <c r="F1831" s="17" t="str">
        <f>HYPERLINK("http://www.efsa.europa.eu/en/efsajournal/doc/2715.pdf ","2012;10(6):2715")</f>
        <v>2012;10(6):2715</v>
      </c>
      <c r="G1831" s="29"/>
      <c r="H1831" s="29"/>
      <c r="I1831" s="29"/>
    </row>
    <row r="1832" spans="1:9" ht="135" x14ac:dyDescent="0.2">
      <c r="A1832" s="14" t="s">
        <v>11</v>
      </c>
      <c r="B1832" s="14" t="s">
        <v>2885</v>
      </c>
      <c r="C1832" s="15" t="s">
        <v>2887</v>
      </c>
      <c r="D1832" s="14" t="s">
        <v>737</v>
      </c>
      <c r="E1832" s="15" t="s">
        <v>2888</v>
      </c>
      <c r="F1832" s="17" t="str">
        <f>HYPERLINK("http://www.efsa.europa.eu/en/scdocs/doc/1259.pdf","2009;7(9):1259")</f>
        <v>2009;7(9):1259</v>
      </c>
      <c r="G1832" s="15" t="s">
        <v>651</v>
      </c>
      <c r="H1832" s="15" t="s">
        <v>739</v>
      </c>
      <c r="I1832" s="15">
        <v>1832</v>
      </c>
    </row>
    <row r="1833" spans="1:9" ht="60" x14ac:dyDescent="0.2">
      <c r="A1833" s="14" t="s">
        <v>11</v>
      </c>
      <c r="B1833" s="14" t="s">
        <v>1957</v>
      </c>
      <c r="C1833" s="15" t="s">
        <v>2889</v>
      </c>
      <c r="D1833" s="14" t="s">
        <v>737</v>
      </c>
      <c r="E1833" s="15" t="s">
        <v>2653</v>
      </c>
      <c r="F1833" s="17" t="str">
        <f>HYPERLINK("http://www.efsa.europa.eu/en/scdocs/doc/1807.pdf","2010;8(10):1807")</f>
        <v>2010;8(10):1807</v>
      </c>
      <c r="G1833" s="15" t="s">
        <v>651</v>
      </c>
      <c r="H1833" s="15" t="s">
        <v>739</v>
      </c>
      <c r="I1833" s="15">
        <v>381</v>
      </c>
    </row>
    <row r="1834" spans="1:9" ht="90" x14ac:dyDescent="0.2">
      <c r="A1834" s="14" t="s">
        <v>11</v>
      </c>
      <c r="B1834" s="14" t="s">
        <v>2890</v>
      </c>
      <c r="C1834" s="15" t="s">
        <v>2891</v>
      </c>
      <c r="D1834" s="14" t="s">
        <v>737</v>
      </c>
      <c r="E1834" s="15" t="s">
        <v>1864</v>
      </c>
      <c r="F1834" s="17" t="str">
        <f>HYPERLINK("http://www.efsa.europa.eu/en/efsajournal/doc/2263.pdf","2011;9(6):2263")</f>
        <v>2011;9(6):2263</v>
      </c>
      <c r="G1834" s="15" t="s">
        <v>651</v>
      </c>
      <c r="H1834" s="15" t="s">
        <v>739</v>
      </c>
      <c r="I1834" s="15">
        <v>318</v>
      </c>
    </row>
    <row r="1835" spans="1:9" ht="90" x14ac:dyDescent="0.2">
      <c r="A1835" s="14" t="s">
        <v>11</v>
      </c>
      <c r="B1835" s="14" t="s">
        <v>2890</v>
      </c>
      <c r="C1835" s="15" t="s">
        <v>2891</v>
      </c>
      <c r="D1835" s="14" t="s">
        <v>737</v>
      </c>
      <c r="E1835" s="15" t="s">
        <v>1347</v>
      </c>
      <c r="F1835" s="17" t="str">
        <f>HYPERLINK("http://www.efsa.europa.eu/en/efsajournal/doc/2263.pdf","2011;9(6):2263")</f>
        <v>2011;9(6):2263</v>
      </c>
      <c r="G1835" s="15" t="s">
        <v>651</v>
      </c>
      <c r="H1835" s="15" t="s">
        <v>739</v>
      </c>
      <c r="I1835" s="15">
        <v>318</v>
      </c>
    </row>
    <row r="1836" spans="1:9" ht="210" x14ac:dyDescent="0.2">
      <c r="A1836" s="14" t="s">
        <v>11</v>
      </c>
      <c r="B1836" s="14" t="s">
        <v>2890</v>
      </c>
      <c r="C1836" s="15" t="s">
        <v>2892</v>
      </c>
      <c r="D1836" s="14" t="s">
        <v>737</v>
      </c>
      <c r="E1836" s="15" t="s">
        <v>1864</v>
      </c>
      <c r="F1836" s="17" t="str">
        <f>HYPERLINK("http://www.efsa.europa.eu/en/efsajournal/doc/2263.pdf","2011;9(6):2263")</f>
        <v>2011;9(6):2263</v>
      </c>
      <c r="G1836" s="15" t="s">
        <v>651</v>
      </c>
      <c r="H1836" s="15" t="s">
        <v>739</v>
      </c>
      <c r="I1836" s="15">
        <v>2887</v>
      </c>
    </row>
    <row r="1837" spans="1:9" ht="210" x14ac:dyDescent="0.2">
      <c r="A1837" s="14" t="s">
        <v>11</v>
      </c>
      <c r="B1837" s="14" t="s">
        <v>2890</v>
      </c>
      <c r="C1837" s="15" t="s">
        <v>2892</v>
      </c>
      <c r="D1837" s="14" t="s">
        <v>737</v>
      </c>
      <c r="E1837" s="15" t="s">
        <v>1347</v>
      </c>
      <c r="F1837" s="17" t="str">
        <f>HYPERLINK("http://www.efsa.europa.eu/en/efsajournal/doc/2263.pdf","2011;9(6):2263")</f>
        <v>2011;9(6):2263</v>
      </c>
      <c r="G1837" s="15" t="s">
        <v>651</v>
      </c>
      <c r="H1837" s="15" t="s">
        <v>739</v>
      </c>
      <c r="I1837" s="15">
        <v>2887</v>
      </c>
    </row>
    <row r="1838" spans="1:9" ht="105" x14ac:dyDescent="0.2">
      <c r="A1838" s="14" t="s">
        <v>11</v>
      </c>
      <c r="B1838" s="14" t="s">
        <v>2893</v>
      </c>
      <c r="C1838" s="15" t="s">
        <v>2894</v>
      </c>
      <c r="D1838" s="14" t="s">
        <v>737</v>
      </c>
      <c r="E1838" s="15" t="s">
        <v>2895</v>
      </c>
      <c r="F1838" s="17" t="str">
        <f>HYPERLINK("http://www.efsa.europa.eu/en/efsajournal/doc/2248.pdf","2011;9(6):2248")</f>
        <v>2011;9(6):2248</v>
      </c>
      <c r="G1838" s="15" t="s">
        <v>651</v>
      </c>
      <c r="H1838" s="15" t="s">
        <v>739</v>
      </c>
      <c r="I1838" s="15" t="s">
        <v>2896</v>
      </c>
    </row>
    <row r="1839" spans="1:9" ht="60" x14ac:dyDescent="0.2">
      <c r="A1839" s="14" t="s">
        <v>11</v>
      </c>
      <c r="B1839" s="14" t="s">
        <v>2897</v>
      </c>
      <c r="C1839" s="15" t="s">
        <v>2898</v>
      </c>
      <c r="D1839" s="14" t="s">
        <v>737</v>
      </c>
      <c r="E1839" s="15" t="s">
        <v>2895</v>
      </c>
      <c r="F1839" s="17" t="str">
        <f>HYPERLINK("http://www.efsa.europa.eu/en/efsajournal/doc/2248.pdf","2011;9(6):2248")</f>
        <v>2011;9(6):2248</v>
      </c>
      <c r="G1839" s="15" t="s">
        <v>651</v>
      </c>
      <c r="H1839" s="15" t="s">
        <v>739</v>
      </c>
      <c r="I1839" s="15">
        <v>3129</v>
      </c>
    </row>
    <row r="1840" spans="1:9" ht="90" x14ac:dyDescent="0.2">
      <c r="A1840" s="14" t="s">
        <v>11</v>
      </c>
      <c r="B1840" s="14" t="s">
        <v>2899</v>
      </c>
      <c r="C1840" s="15" t="s">
        <v>2900</v>
      </c>
      <c r="D1840" s="14" t="s">
        <v>737</v>
      </c>
      <c r="E1840" s="15" t="s">
        <v>816</v>
      </c>
      <c r="F1840" s="17" t="str">
        <f>HYPERLINK("http://www.efsa.europa.eu/en/efsajournal/doc/2046.pdf","2011;9(4):2046")</f>
        <v>2011;9(4):2046</v>
      </c>
      <c r="G1840" s="15" t="s">
        <v>651</v>
      </c>
      <c r="H1840" s="15" t="s">
        <v>739</v>
      </c>
      <c r="I1840" s="15">
        <v>551</v>
      </c>
    </row>
    <row r="1841" spans="1:9" ht="120" x14ac:dyDescent="0.2">
      <c r="A1841" s="14" t="s">
        <v>11</v>
      </c>
      <c r="B1841" s="14" t="s">
        <v>2901</v>
      </c>
      <c r="C1841" s="15" t="s">
        <v>2902</v>
      </c>
      <c r="D1841" s="14" t="s">
        <v>737</v>
      </c>
      <c r="E1841" s="15" t="s">
        <v>162</v>
      </c>
      <c r="F1841" s="17" t="str">
        <f>HYPERLINK("http://www.efsa.europa.eu/en/efsajournal/doc/2021.pdf","2011;9(4):2021")</f>
        <v>2011;9(4):2021</v>
      </c>
      <c r="G1841" s="15" t="s">
        <v>651</v>
      </c>
      <c r="H1841" s="15" t="s">
        <v>739</v>
      </c>
      <c r="I1841" s="15">
        <v>1262</v>
      </c>
    </row>
    <row r="1842" spans="1:9" ht="105" x14ac:dyDescent="0.2">
      <c r="A1842" s="14" t="s">
        <v>11</v>
      </c>
      <c r="B1842" s="14" t="s">
        <v>2901</v>
      </c>
      <c r="C1842" s="15" t="s">
        <v>2903</v>
      </c>
      <c r="D1842" s="14" t="s">
        <v>737</v>
      </c>
      <c r="E1842" s="15" t="s">
        <v>801</v>
      </c>
      <c r="F1842" s="17" t="str">
        <f>HYPERLINK("http://www.efsa.europa.eu/en/efsajournal/doc/1489.pdf","2010;8(2):1489")</f>
        <v>2010;8(2):1489</v>
      </c>
      <c r="G1842" s="15" t="s">
        <v>651</v>
      </c>
      <c r="H1842" s="15" t="s">
        <v>739</v>
      </c>
      <c r="I1842" s="15">
        <v>2321</v>
      </c>
    </row>
    <row r="1843" spans="1:9" ht="60" x14ac:dyDescent="0.2">
      <c r="A1843" s="14" t="s">
        <v>11</v>
      </c>
      <c r="B1843" s="14" t="s">
        <v>2901</v>
      </c>
      <c r="C1843" s="15" t="s">
        <v>2904</v>
      </c>
      <c r="D1843" s="14" t="s">
        <v>737</v>
      </c>
      <c r="E1843" s="15" t="s">
        <v>1293</v>
      </c>
      <c r="F1843" s="17" t="str">
        <f>HYPERLINK("http://www.efsa.europa.eu/en/efsajournal/doc/2021.pdf","2011;9(4):2021")</f>
        <v>2011;9(4):2021</v>
      </c>
      <c r="G1843" s="15" t="s">
        <v>651</v>
      </c>
      <c r="H1843" s="15" t="s">
        <v>739</v>
      </c>
      <c r="I1843" s="15">
        <v>1263</v>
      </c>
    </row>
    <row r="1844" spans="1:9" ht="60" x14ac:dyDescent="0.2">
      <c r="A1844" s="14" t="s">
        <v>11</v>
      </c>
      <c r="B1844" s="14" t="s">
        <v>2901</v>
      </c>
      <c r="C1844" s="15" t="s">
        <v>2905</v>
      </c>
      <c r="D1844" s="14" t="s">
        <v>737</v>
      </c>
      <c r="E1844" s="15" t="s">
        <v>1293</v>
      </c>
      <c r="F1844" s="17" t="str">
        <f>HYPERLINK("http://www.efsa.europa.eu/en/efsajournal/doc/2021.pdf","2011;9(4):2021")</f>
        <v>2011;9(4):2021</v>
      </c>
      <c r="G1844" s="15" t="s">
        <v>651</v>
      </c>
      <c r="H1844" s="15" t="s">
        <v>739</v>
      </c>
      <c r="I1844" s="15">
        <v>2320</v>
      </c>
    </row>
    <row r="1845" spans="1:9" ht="90" x14ac:dyDescent="0.2">
      <c r="A1845" s="14" t="s">
        <v>11</v>
      </c>
      <c r="B1845" s="14" t="s">
        <v>2906</v>
      </c>
      <c r="C1845" s="15" t="s">
        <v>2907</v>
      </c>
      <c r="D1845" s="14" t="s">
        <v>737</v>
      </c>
      <c r="E1845" s="15" t="s">
        <v>999</v>
      </c>
      <c r="F1845" s="17" t="str">
        <f>HYPERLINK("http://www.efsa.europa.eu/en/efsajournal/doc/2259.pdf","2011;9(6):2259")</f>
        <v>2011;9(6):2259</v>
      </c>
      <c r="G1845" s="15" t="s">
        <v>651</v>
      </c>
      <c r="H1845" s="15" t="s">
        <v>739</v>
      </c>
      <c r="I1845" s="15">
        <v>1652</v>
      </c>
    </row>
    <row r="1846" spans="1:9" ht="90" x14ac:dyDescent="0.2">
      <c r="A1846" s="14" t="s">
        <v>11</v>
      </c>
      <c r="B1846" s="14" t="s">
        <v>2906</v>
      </c>
      <c r="C1846" s="15" t="s">
        <v>2907</v>
      </c>
      <c r="D1846" s="14" t="s">
        <v>737</v>
      </c>
      <c r="E1846" s="15" t="s">
        <v>987</v>
      </c>
      <c r="F1846" s="17" t="str">
        <f>HYPERLINK("http://www.efsa.europa.eu/en/efsajournal/doc/2259.pdf","2011;9(6):2259")</f>
        <v>2011;9(6):2259</v>
      </c>
      <c r="G1846" s="15" t="s">
        <v>651</v>
      </c>
      <c r="H1846" s="15" t="s">
        <v>739</v>
      </c>
      <c r="I1846" s="15">
        <v>1652</v>
      </c>
    </row>
    <row r="1847" spans="1:9" ht="90" x14ac:dyDescent="0.2">
      <c r="A1847" s="14" t="s">
        <v>11</v>
      </c>
      <c r="B1847" s="14" t="s">
        <v>2906</v>
      </c>
      <c r="C1847" s="15" t="s">
        <v>2907</v>
      </c>
      <c r="D1847" s="14" t="s">
        <v>737</v>
      </c>
      <c r="E1847" s="15" t="s">
        <v>988</v>
      </c>
      <c r="F1847" s="17" t="str">
        <f>HYPERLINK("http://www.efsa.europa.eu/en/efsajournal/doc/2259.pdf","2011;9(6):2259")</f>
        <v>2011;9(6):2259</v>
      </c>
      <c r="G1847" s="15" t="s">
        <v>651</v>
      </c>
      <c r="H1847" s="15" t="s">
        <v>739</v>
      </c>
      <c r="I1847" s="15">
        <v>1652</v>
      </c>
    </row>
    <row r="1848" spans="1:9" ht="90" x14ac:dyDescent="0.2">
      <c r="A1848" s="14" t="s">
        <v>11</v>
      </c>
      <c r="B1848" s="14" t="s">
        <v>2906</v>
      </c>
      <c r="C1848" s="15" t="s">
        <v>2907</v>
      </c>
      <c r="D1848" s="14" t="s">
        <v>737</v>
      </c>
      <c r="E1848" s="15" t="s">
        <v>1688</v>
      </c>
      <c r="F1848" s="17" t="str">
        <f>HYPERLINK("http://www.efsa.europa.eu/en/efsajournal/doc/2259.pdf","2011;9(6):2259")</f>
        <v>2011;9(6):2259</v>
      </c>
      <c r="G1848" s="15" t="s">
        <v>651</v>
      </c>
      <c r="H1848" s="15" t="s">
        <v>739</v>
      </c>
      <c r="I1848" s="15">
        <v>1652</v>
      </c>
    </row>
    <row r="1849" spans="1:9" ht="90" x14ac:dyDescent="0.2">
      <c r="A1849" s="14" t="s">
        <v>11</v>
      </c>
      <c r="B1849" s="14" t="s">
        <v>2908</v>
      </c>
      <c r="C1849" s="15" t="s">
        <v>2909</v>
      </c>
      <c r="D1849" s="14" t="s">
        <v>737</v>
      </c>
      <c r="E1849" s="15" t="s">
        <v>1302</v>
      </c>
      <c r="F1849" s="17" t="str">
        <f>HYPERLINK("http://www.efsa.europa.eu/en/efsajournal/doc/2255.pdf","2011;9(6):2255")</f>
        <v>2011;9(6):2255</v>
      </c>
      <c r="G1849" s="15" t="s">
        <v>651</v>
      </c>
      <c r="H1849" s="15" t="s">
        <v>739</v>
      </c>
      <c r="I1849" s="15">
        <v>1747</v>
      </c>
    </row>
    <row r="1850" spans="1:9" ht="90" x14ac:dyDescent="0.2">
      <c r="A1850" s="14" t="s">
        <v>11</v>
      </c>
      <c r="B1850" s="14" t="s">
        <v>2908</v>
      </c>
      <c r="C1850" s="15" t="s">
        <v>2909</v>
      </c>
      <c r="D1850" s="14" t="s">
        <v>737</v>
      </c>
      <c r="E1850" s="15" t="s">
        <v>89</v>
      </c>
      <c r="F1850" s="17" t="str">
        <f>HYPERLINK("http://www.efsa.europa.eu/en/efsajournal/doc/2255.pdf","2011;9(6):2255")</f>
        <v>2011;9(6):2255</v>
      </c>
      <c r="G1850" s="15" t="s">
        <v>651</v>
      </c>
      <c r="H1850" s="15" t="s">
        <v>739</v>
      </c>
      <c r="I1850" s="15">
        <v>1747</v>
      </c>
    </row>
    <row r="1851" spans="1:9" x14ac:dyDescent="0.2">
      <c r="A1851" s="30" t="s">
        <v>11</v>
      </c>
      <c r="B1851" s="30" t="s">
        <v>2910</v>
      </c>
      <c r="C1851" s="29" t="s">
        <v>2911</v>
      </c>
      <c r="D1851" s="30" t="s">
        <v>980</v>
      </c>
      <c r="E1851" s="29" t="s">
        <v>1926</v>
      </c>
      <c r="F1851" s="17" t="str">
        <f>HYPERLINK("http://www.efsa.europa.eu/en/efsajournal/doc/2848.pdf ","012;10(8):2848")</f>
        <v>012;10(8):2848</v>
      </c>
      <c r="G1851" s="31" t="s">
        <v>651</v>
      </c>
      <c r="H1851" s="29" t="s">
        <v>739</v>
      </c>
      <c r="I1851" s="29">
        <v>1639</v>
      </c>
    </row>
    <row r="1852" spans="1:9" x14ac:dyDescent="0.2">
      <c r="A1852" s="30"/>
      <c r="B1852" s="30"/>
      <c r="C1852" s="29"/>
      <c r="D1852" s="30"/>
      <c r="E1852" s="29"/>
      <c r="F1852" s="17" t="str">
        <f>HYPERLINK("http://www.efsa.europa.eu/en/efsajournal/doc/2033.pdf","2011;9(4):2033")</f>
        <v>2011;9(4):2033</v>
      </c>
      <c r="G1852" s="31"/>
      <c r="H1852" s="29"/>
      <c r="I1852" s="29"/>
    </row>
    <row r="1853" spans="1:9" ht="60" x14ac:dyDescent="0.2">
      <c r="A1853" s="14" t="s">
        <v>11</v>
      </c>
      <c r="B1853" s="14" t="s">
        <v>2912</v>
      </c>
      <c r="C1853" s="15" t="s">
        <v>2913</v>
      </c>
      <c r="D1853" s="14" t="s">
        <v>737</v>
      </c>
      <c r="E1853" s="15" t="s">
        <v>993</v>
      </c>
      <c r="F1853" s="17" t="str">
        <f>HYPERLINK("http://www.efsa.europa.eu/en/scdocs/doc/1792.pdf","2010;8(10):1792")</f>
        <v>2010;8(10):1792</v>
      </c>
      <c r="G1853" s="15" t="s">
        <v>651</v>
      </c>
      <c r="H1853" s="15" t="s">
        <v>739</v>
      </c>
      <c r="I1853" s="15" t="s">
        <v>2914</v>
      </c>
    </row>
    <row r="1854" spans="1:9" ht="75" x14ac:dyDescent="0.2">
      <c r="A1854" s="14" t="s">
        <v>11</v>
      </c>
      <c r="B1854" s="14" t="s">
        <v>2915</v>
      </c>
      <c r="C1854" s="15" t="s">
        <v>2916</v>
      </c>
      <c r="D1854" s="14" t="s">
        <v>749</v>
      </c>
      <c r="E1854" s="15" t="s">
        <v>1553</v>
      </c>
      <c r="F1854" s="17" t="str">
        <f>HYPERLINK("http://www.efsa.europa.eu/en/efsajournal/doc/1489.pdf","2010;8(2):1489")</f>
        <v>2010;8(2):1489</v>
      </c>
      <c r="G1854" s="15" t="s">
        <v>651</v>
      </c>
      <c r="H1854" s="15" t="s">
        <v>739</v>
      </c>
      <c r="I1854" s="15">
        <v>1969</v>
      </c>
    </row>
    <row r="1855" spans="1:9" ht="105" x14ac:dyDescent="0.2">
      <c r="A1855" s="14" t="s">
        <v>11</v>
      </c>
      <c r="B1855" s="14" t="s">
        <v>2917</v>
      </c>
      <c r="C1855" s="15" t="s">
        <v>2918</v>
      </c>
      <c r="D1855" s="14" t="s">
        <v>766</v>
      </c>
      <c r="E1855" s="15" t="s">
        <v>767</v>
      </c>
      <c r="F1855" s="17" t="str">
        <f>HYPERLINK("http://www.efsa.europa.eu/en/efsajournal/doc/2082.pdf","2011;9(4):2082")</f>
        <v>2011;9(4):2082</v>
      </c>
      <c r="G1855" s="15" t="s">
        <v>651</v>
      </c>
      <c r="H1855" s="15" t="s">
        <v>739</v>
      </c>
      <c r="I1855" s="15">
        <v>1640</v>
      </c>
    </row>
    <row r="1856" spans="1:9" ht="60" x14ac:dyDescent="0.2">
      <c r="A1856" s="14" t="s">
        <v>11</v>
      </c>
      <c r="B1856" s="14" t="s">
        <v>2919</v>
      </c>
      <c r="C1856" s="15" t="s">
        <v>2920</v>
      </c>
      <c r="D1856" s="14" t="s">
        <v>737</v>
      </c>
      <c r="E1856" s="15" t="s">
        <v>993</v>
      </c>
      <c r="F1856" s="17" t="str">
        <f>HYPERLINK("http://www.efsa.europa.eu/en/scdocs/doc/1750.pdf","2010;8(10):1750")</f>
        <v>2010;8(10):1750</v>
      </c>
      <c r="G1856" s="15" t="s">
        <v>651</v>
      </c>
      <c r="H1856" s="15" t="s">
        <v>739</v>
      </c>
      <c r="I1856" s="15">
        <v>1201</v>
      </c>
    </row>
    <row r="1857" spans="1:9" ht="60" x14ac:dyDescent="0.2">
      <c r="A1857" s="14" t="s">
        <v>11</v>
      </c>
      <c r="B1857" s="14" t="s">
        <v>682</v>
      </c>
      <c r="C1857" s="15" t="s">
        <v>2921</v>
      </c>
      <c r="D1857" s="14" t="s">
        <v>737</v>
      </c>
      <c r="E1857" s="15" t="s">
        <v>187</v>
      </c>
      <c r="F1857" s="17" t="str">
        <f>HYPERLINK("http://www.efsa.europa.eu/en/scdocs/doc/1760.pdf","2010;8(10):1760")</f>
        <v>2010;8(10):1760</v>
      </c>
      <c r="G1857" s="15" t="s">
        <v>651</v>
      </c>
      <c r="H1857" s="15" t="s">
        <v>739</v>
      </c>
      <c r="I1857" s="15">
        <v>87</v>
      </c>
    </row>
    <row r="1858" spans="1:9" ht="90" x14ac:dyDescent="0.2">
      <c r="A1858" s="14" t="s">
        <v>11</v>
      </c>
      <c r="B1858" s="14" t="s">
        <v>516</v>
      </c>
      <c r="C1858" s="15" t="s">
        <v>2922</v>
      </c>
      <c r="D1858" s="14" t="s">
        <v>2803</v>
      </c>
      <c r="E1858" s="15" t="s">
        <v>2923</v>
      </c>
      <c r="F1858" s="17" t="str">
        <f>HYPERLINK("http://www.efsa.europa.eu/en/scdocs/doc/1225.pdf","2009;7(9):1225")</f>
        <v>2009;7(9):1225</v>
      </c>
      <c r="G1858" s="15" t="s">
        <v>651</v>
      </c>
      <c r="H1858" s="15" t="s">
        <v>739</v>
      </c>
      <c r="I1858" s="15">
        <v>185</v>
      </c>
    </row>
    <row r="1859" spans="1:9" ht="165" x14ac:dyDescent="0.2">
      <c r="A1859" s="14" t="s">
        <v>11</v>
      </c>
      <c r="B1859" s="14" t="s">
        <v>2362</v>
      </c>
      <c r="C1859" s="15" t="s">
        <v>2924</v>
      </c>
      <c r="D1859" s="14" t="s">
        <v>995</v>
      </c>
      <c r="E1859" s="15" t="s">
        <v>2925</v>
      </c>
      <c r="F1859" s="17" t="str">
        <f>HYPERLINK("http://www.efsa.europa.eu/en/efsajournal/doc/2264.pdf","2011;9(7):2264")</f>
        <v>2011;9(7):2264</v>
      </c>
      <c r="G1859" s="15" t="s">
        <v>651</v>
      </c>
      <c r="H1859" s="15" t="s">
        <v>739</v>
      </c>
      <c r="I1859" s="15">
        <v>1704</v>
      </c>
    </row>
    <row r="1860" spans="1:9" x14ac:dyDescent="0.2">
      <c r="A1860" s="30" t="s">
        <v>11</v>
      </c>
      <c r="B1860" s="30" t="s">
        <v>2362</v>
      </c>
      <c r="C1860" s="29" t="s">
        <v>2924</v>
      </c>
      <c r="D1860" s="30" t="s">
        <v>980</v>
      </c>
      <c r="E1860" s="29" t="s">
        <v>1816</v>
      </c>
      <c r="F1860" s="17" t="str">
        <f>HYPERLINK("http://www.efsa.europa.eu/en/efsajournal/doc/2264.pdf","2011;9(7):2264")</f>
        <v>2011;9(7):2264</v>
      </c>
      <c r="G1860" s="31" t="s">
        <v>651</v>
      </c>
      <c r="H1860" s="29" t="s">
        <v>739</v>
      </c>
      <c r="I1860" s="29">
        <v>1704</v>
      </c>
    </row>
    <row r="1861" spans="1:9" x14ac:dyDescent="0.2">
      <c r="A1861" s="30"/>
      <c r="B1861" s="30"/>
      <c r="C1861" s="29"/>
      <c r="D1861" s="30"/>
      <c r="E1861" s="29"/>
      <c r="F1861" s="17" t="str">
        <f>HYPERLINK("http://www.efsa.europa.eu/en/efsajournal/doc/2847.pdf ","2012;10(8):2847")</f>
        <v>2012;10(8):2847</v>
      </c>
      <c r="G1861" s="31"/>
      <c r="H1861" s="29"/>
      <c r="I1861" s="29"/>
    </row>
    <row r="1862" spans="1:9" ht="165" x14ac:dyDescent="0.2">
      <c r="A1862" s="14" t="s">
        <v>11</v>
      </c>
      <c r="B1862" s="14" t="s">
        <v>2362</v>
      </c>
      <c r="C1862" s="15" t="s">
        <v>2924</v>
      </c>
      <c r="D1862" s="14" t="s">
        <v>737</v>
      </c>
      <c r="E1862" s="15" t="s">
        <v>2926</v>
      </c>
      <c r="F1862" s="17" t="str">
        <f>HYPERLINK("http://www.efsa.europa.eu/en/efsajournal/doc/2264.pdf","2011;9(7):2264")</f>
        <v>2011;9(7):2264</v>
      </c>
      <c r="G1862" s="15" t="s">
        <v>651</v>
      </c>
      <c r="H1862" s="15" t="s">
        <v>739</v>
      </c>
      <c r="I1862" s="15">
        <v>1704</v>
      </c>
    </row>
    <row r="1863" spans="1:9" ht="165" x14ac:dyDescent="0.2">
      <c r="A1863" s="14" t="s">
        <v>11</v>
      </c>
      <c r="B1863" s="14" t="s">
        <v>2362</v>
      </c>
      <c r="C1863" s="15" t="s">
        <v>2924</v>
      </c>
      <c r="D1863" s="14" t="s">
        <v>737</v>
      </c>
      <c r="E1863" s="15" t="s">
        <v>1561</v>
      </c>
      <c r="F1863" s="17" t="str">
        <f>HYPERLINK("http://www.efsa.europa.eu/en/efsajournal/doc/2264.pdf","2011;9(7):2264")</f>
        <v>2011;9(7):2264</v>
      </c>
      <c r="G1863" s="15" t="s">
        <v>651</v>
      </c>
      <c r="H1863" s="15" t="s">
        <v>739</v>
      </c>
      <c r="I1863" s="15">
        <v>1704</v>
      </c>
    </row>
    <row r="1864" spans="1:9" ht="90" x14ac:dyDescent="0.2">
      <c r="A1864" s="14" t="s">
        <v>11</v>
      </c>
      <c r="B1864" s="14" t="s">
        <v>2927</v>
      </c>
      <c r="C1864" s="15" t="s">
        <v>2928</v>
      </c>
      <c r="D1864" s="14" t="s">
        <v>745</v>
      </c>
      <c r="E1864" s="15" t="s">
        <v>2929</v>
      </c>
      <c r="F1864" s="17" t="str">
        <f>HYPERLINK("http://www.efsa.europa.eu/en/efsajournal/doc/2051.pdf","2011;9(4):2051")</f>
        <v>2011;9(4):2051</v>
      </c>
      <c r="G1864" s="15" t="s">
        <v>651</v>
      </c>
      <c r="H1864" s="15" t="s">
        <v>739</v>
      </c>
      <c r="I1864" s="15">
        <v>1820</v>
      </c>
    </row>
    <row r="1865" spans="1:9" ht="75" x14ac:dyDescent="0.2">
      <c r="A1865" s="14" t="s">
        <v>11</v>
      </c>
      <c r="B1865" s="14" t="s">
        <v>2930</v>
      </c>
      <c r="C1865" s="15" t="s">
        <v>2931</v>
      </c>
      <c r="D1865" s="14" t="s">
        <v>749</v>
      </c>
      <c r="E1865" s="15" t="s">
        <v>1928</v>
      </c>
      <c r="F1865" s="17" t="str">
        <f>HYPERLINK("http://www.efsa.europa.eu/en/efsajournal/doc/2228.pdf","2011;9(6):2228")</f>
        <v>2011;9(6):2228</v>
      </c>
      <c r="G1865" s="15" t="s">
        <v>651</v>
      </c>
      <c r="H1865" s="15" t="s">
        <v>739</v>
      </c>
      <c r="I1865" s="15">
        <v>782</v>
      </c>
    </row>
    <row r="1866" spans="1:9" ht="90" x14ac:dyDescent="0.2">
      <c r="A1866" s="14" t="s">
        <v>11</v>
      </c>
      <c r="B1866" s="14" t="s">
        <v>2932</v>
      </c>
      <c r="C1866" s="15" t="s">
        <v>2933</v>
      </c>
      <c r="D1866" s="14" t="s">
        <v>766</v>
      </c>
      <c r="E1866" s="15" t="s">
        <v>767</v>
      </c>
      <c r="F1866" s="17" t="str">
        <f>HYPERLINK("http://www.efsa.europa.eu/en/efsajournal/doc/2244.pdf","2011;9(6):2244")</f>
        <v>2011;9(6):2244</v>
      </c>
      <c r="G1866" s="15" t="s">
        <v>651</v>
      </c>
      <c r="H1866" s="15" t="s">
        <v>739</v>
      </c>
      <c r="I1866" s="15">
        <v>3092</v>
      </c>
    </row>
    <row r="1867" spans="1:9" ht="90" x14ac:dyDescent="0.2">
      <c r="A1867" s="14" t="s">
        <v>11</v>
      </c>
      <c r="B1867" s="14" t="s">
        <v>2934</v>
      </c>
      <c r="C1867" s="15" t="s">
        <v>2935</v>
      </c>
      <c r="D1867" s="14" t="s">
        <v>737</v>
      </c>
      <c r="E1867" s="15" t="s">
        <v>1272</v>
      </c>
      <c r="F1867" s="17" t="str">
        <f>HYPERLINK("http://www.efsa.europa.eu/en/efsajournal/doc/2059.pdf","2011;9(4):2059")</f>
        <v>2011;9(4):2059</v>
      </c>
      <c r="G1867" s="15" t="s">
        <v>651</v>
      </c>
      <c r="H1867" s="15" t="s">
        <v>739</v>
      </c>
      <c r="I1867" s="15">
        <v>495</v>
      </c>
    </row>
    <row r="1868" spans="1:9" ht="75" x14ac:dyDescent="0.2">
      <c r="A1868" s="14" t="s">
        <v>11</v>
      </c>
      <c r="B1868" s="14" t="s">
        <v>1921</v>
      </c>
      <c r="C1868" s="15" t="s">
        <v>2936</v>
      </c>
      <c r="D1868" s="14" t="s">
        <v>749</v>
      </c>
      <c r="E1868" s="15" t="s">
        <v>1923</v>
      </c>
      <c r="F1868" s="17" t="str">
        <f>HYPERLINK("http://www.efsa.europa.eu/en/efsajournal/doc/2061.pdf","2011;9(4):2061")</f>
        <v>2011;9(4):2061</v>
      </c>
      <c r="G1868" s="15" t="s">
        <v>651</v>
      </c>
      <c r="H1868" s="15" t="s">
        <v>739</v>
      </c>
      <c r="I1868" s="15">
        <v>547</v>
      </c>
    </row>
    <row r="1869" spans="1:9" ht="60" x14ac:dyDescent="0.2">
      <c r="A1869" s="14" t="s">
        <v>11</v>
      </c>
      <c r="B1869" s="14" t="s">
        <v>2937</v>
      </c>
      <c r="C1869" s="15" t="s">
        <v>2938</v>
      </c>
      <c r="D1869" s="14" t="s">
        <v>737</v>
      </c>
      <c r="E1869" s="15" t="s">
        <v>2939</v>
      </c>
      <c r="F1869" s="17" t="str">
        <f>HYPERLINK("http://www.efsa.europa.eu/en/scdocs/doc/1753.pdf","2010;8(10):1753")</f>
        <v>2010;8(10):1753</v>
      </c>
      <c r="G1869" s="15" t="s">
        <v>651</v>
      </c>
      <c r="H1869" s="15" t="s">
        <v>739</v>
      </c>
      <c r="I1869" s="15">
        <v>1840</v>
      </c>
    </row>
    <row r="1870" spans="1:9" ht="105" x14ac:dyDescent="0.2">
      <c r="A1870" s="14" t="s">
        <v>11</v>
      </c>
      <c r="B1870" s="14" t="s">
        <v>2940</v>
      </c>
      <c r="C1870" s="15" t="s">
        <v>2941</v>
      </c>
      <c r="D1870" s="14" t="s">
        <v>737</v>
      </c>
      <c r="E1870" s="15" t="s">
        <v>1200</v>
      </c>
      <c r="F1870" s="17" t="str">
        <f>HYPERLINK("http://www.efsa.europa.eu/en/efsajournal/doc/2025.pdf","2011;9(4):2025")</f>
        <v>2011;9(4):2025</v>
      </c>
      <c r="G1870" s="15" t="s">
        <v>651</v>
      </c>
      <c r="H1870" s="15" t="s">
        <v>739</v>
      </c>
      <c r="I1870" s="15">
        <v>3025</v>
      </c>
    </row>
    <row r="1871" spans="1:9" ht="195" x14ac:dyDescent="0.2">
      <c r="A1871" s="14" t="s">
        <v>11</v>
      </c>
      <c r="B1871" s="14" t="s">
        <v>2942</v>
      </c>
      <c r="C1871" s="15" t="s">
        <v>2943</v>
      </c>
      <c r="D1871" s="14" t="s">
        <v>766</v>
      </c>
      <c r="E1871" s="15" t="s">
        <v>767</v>
      </c>
      <c r="F1871" s="17" t="str">
        <f>HYPERLINK("http://www.efsa.europa.eu/en/efsajournal/doc/1247.pdf","2009;7(9):1247")</f>
        <v>2009;7(9):1247</v>
      </c>
      <c r="G1871" s="15" t="s">
        <v>651</v>
      </c>
      <c r="H1871" s="15" t="s">
        <v>739</v>
      </c>
      <c r="I1871" s="15">
        <v>943</v>
      </c>
    </row>
    <row r="1872" spans="1:9" ht="75" x14ac:dyDescent="0.2">
      <c r="A1872" s="14" t="s">
        <v>11</v>
      </c>
      <c r="B1872" s="14" t="s">
        <v>2944</v>
      </c>
      <c r="C1872" s="15" t="s">
        <v>2945</v>
      </c>
      <c r="D1872" s="14" t="s">
        <v>749</v>
      </c>
      <c r="E1872" s="15" t="s">
        <v>1928</v>
      </c>
      <c r="F1872" s="17" t="str">
        <f>HYPERLINK("http://www.efsa.europa.eu/en/efsajournal/doc/2061.pdf","2011;9(4):2061")</f>
        <v>2011;9(4):2061</v>
      </c>
      <c r="G1872" s="15" t="s">
        <v>651</v>
      </c>
      <c r="H1872" s="15" t="s">
        <v>739</v>
      </c>
      <c r="I1872" s="15">
        <v>884</v>
      </c>
    </row>
    <row r="1873" spans="1:9" ht="60" x14ac:dyDescent="0.2">
      <c r="A1873" s="14" t="s">
        <v>11</v>
      </c>
      <c r="B1873" s="14" t="s">
        <v>2946</v>
      </c>
      <c r="C1873" s="15" t="s">
        <v>2947</v>
      </c>
      <c r="D1873" s="14" t="s">
        <v>737</v>
      </c>
      <c r="E1873" s="15" t="s">
        <v>2948</v>
      </c>
      <c r="F1873" s="17" t="str">
        <f>HYPERLINK("http://www.efsa.europa.eu/en/efsajournal/doc/2037.pdf","2011;9(4):2037")</f>
        <v>2011;9(4):2037</v>
      </c>
      <c r="G1873" s="15" t="s">
        <v>651</v>
      </c>
      <c r="H1873" s="15" t="s">
        <v>739</v>
      </c>
      <c r="I1873" s="15">
        <v>902</v>
      </c>
    </row>
    <row r="1874" spans="1:9" ht="90" x14ac:dyDescent="0.2">
      <c r="A1874" s="14" t="s">
        <v>11</v>
      </c>
      <c r="B1874" s="14" t="s">
        <v>2949</v>
      </c>
      <c r="C1874" s="15" t="s">
        <v>2950</v>
      </c>
      <c r="D1874" s="14" t="s">
        <v>766</v>
      </c>
      <c r="E1874" s="15" t="s">
        <v>767</v>
      </c>
      <c r="F1874" s="17" t="str">
        <f>HYPERLINK("http://www.efsa.europa.eu/en/efsajournal/doc/1470.pdf","2010;8(2):1470")</f>
        <v>2010;8(2):1470</v>
      </c>
      <c r="G1874" s="15" t="s">
        <v>651</v>
      </c>
      <c r="H1874" s="15" t="s">
        <v>739</v>
      </c>
      <c r="I1874" s="15">
        <v>3028</v>
      </c>
    </row>
    <row r="1875" spans="1:9" ht="90" x14ac:dyDescent="0.2">
      <c r="A1875" s="14" t="s">
        <v>11</v>
      </c>
      <c r="B1875" s="14" t="s">
        <v>2949</v>
      </c>
      <c r="C1875" s="15" t="s">
        <v>2951</v>
      </c>
      <c r="D1875" s="14" t="s">
        <v>766</v>
      </c>
      <c r="E1875" s="15" t="s">
        <v>767</v>
      </c>
      <c r="F1875" s="17" t="str">
        <f>HYPERLINK("http://www.efsa.europa.eu/en/efsajournal/doc/1470.pdf","2010;8(2):1470")</f>
        <v>2010;8(2):1470</v>
      </c>
      <c r="G1875" s="15" t="s">
        <v>651</v>
      </c>
      <c r="H1875" s="15" t="s">
        <v>739</v>
      </c>
      <c r="I1875" s="15">
        <v>3030</v>
      </c>
    </row>
    <row r="1876" spans="1:9" ht="90" x14ac:dyDescent="0.2">
      <c r="A1876" s="14" t="s">
        <v>11</v>
      </c>
      <c r="B1876" s="14" t="s">
        <v>2949</v>
      </c>
      <c r="C1876" s="15" t="s">
        <v>2952</v>
      </c>
      <c r="D1876" s="14" t="s">
        <v>766</v>
      </c>
      <c r="E1876" s="15" t="s">
        <v>767</v>
      </c>
      <c r="F1876" s="17" t="str">
        <f>HYPERLINK("http://www.efsa.europa.eu/en/efsajournal/doc/1470.pdf","2010;8(2):1470")</f>
        <v>2010;8(2):1470</v>
      </c>
      <c r="G1876" s="15" t="s">
        <v>651</v>
      </c>
      <c r="H1876" s="15" t="s">
        <v>739</v>
      </c>
      <c r="I1876" s="15">
        <v>3029</v>
      </c>
    </row>
    <row r="1877" spans="1:9" ht="60" x14ac:dyDescent="0.2">
      <c r="A1877" s="14" t="s">
        <v>11</v>
      </c>
      <c r="B1877" s="14" t="s">
        <v>2953</v>
      </c>
      <c r="C1877" s="15" t="s">
        <v>2954</v>
      </c>
      <c r="D1877" s="14" t="s">
        <v>737</v>
      </c>
      <c r="E1877" s="15" t="s">
        <v>1200</v>
      </c>
      <c r="F1877" s="17" t="str">
        <f>HYPERLINK("http://www.efsa.europa.eu/en/scdocs/doc/1767.pdf","2010;8(10):1767")</f>
        <v>2010;8(10):1767</v>
      </c>
      <c r="G1877" s="15" t="s">
        <v>651</v>
      </c>
      <c r="H1877" s="15" t="s">
        <v>739</v>
      </c>
      <c r="I1877" s="15">
        <v>864</v>
      </c>
    </row>
    <row r="1878" spans="1:9" ht="75" x14ac:dyDescent="0.2">
      <c r="A1878" s="14" t="s">
        <v>11</v>
      </c>
      <c r="B1878" s="14" t="s">
        <v>2953</v>
      </c>
      <c r="C1878" s="15" t="s">
        <v>2954</v>
      </c>
      <c r="D1878" s="14" t="s">
        <v>749</v>
      </c>
      <c r="E1878" s="15" t="s">
        <v>1728</v>
      </c>
      <c r="F1878" s="17" t="str">
        <f>HYPERLINK("http://www.efsa.europa.eu/en/scdocs/doc/1767.pdf","2010;8(10):1767")</f>
        <v>2010;8(10):1767</v>
      </c>
      <c r="G1878" s="15" t="s">
        <v>651</v>
      </c>
      <c r="H1878" s="15" t="s">
        <v>739</v>
      </c>
      <c r="I1878" s="15">
        <v>864</v>
      </c>
    </row>
    <row r="1879" spans="1:9" ht="120" x14ac:dyDescent="0.2">
      <c r="A1879" s="14" t="s">
        <v>11</v>
      </c>
      <c r="B1879" s="14" t="s">
        <v>2955</v>
      </c>
      <c r="C1879" s="15" t="s">
        <v>2956</v>
      </c>
      <c r="D1879" s="14" t="s">
        <v>766</v>
      </c>
      <c r="E1879" s="15" t="s">
        <v>767</v>
      </c>
      <c r="F1879" s="17" t="str">
        <f>HYPERLINK("http://www.efsa.europa.eu/en/efsajournal/doc/1247.pdf","2009;7(9):1247")</f>
        <v>2009;7(9):1247</v>
      </c>
      <c r="G1879" s="15" t="s">
        <v>651</v>
      </c>
      <c r="H1879" s="15" t="s">
        <v>739</v>
      </c>
      <c r="I1879" s="15">
        <v>869</v>
      </c>
    </row>
    <row r="1880" spans="1:9" ht="75" x14ac:dyDescent="0.2">
      <c r="A1880" s="14" t="s">
        <v>11</v>
      </c>
      <c r="B1880" s="14" t="s">
        <v>2957</v>
      </c>
      <c r="C1880" s="15" t="s">
        <v>2958</v>
      </c>
      <c r="D1880" s="14" t="s">
        <v>995</v>
      </c>
      <c r="E1880" s="15" t="s">
        <v>2012</v>
      </c>
      <c r="F1880" s="17" t="str">
        <f>HYPERLINK("http://www.efsa.europa.eu/en/efsajournal/doc/2228.pdf","2011;9(6):2228")</f>
        <v>2011;9(6):2228</v>
      </c>
      <c r="G1880" s="15" t="s">
        <v>651</v>
      </c>
      <c r="H1880" s="15" t="s">
        <v>739</v>
      </c>
      <c r="I1880" s="15">
        <v>4202</v>
      </c>
    </row>
    <row r="1881" spans="1:9" ht="90" x14ac:dyDescent="0.2">
      <c r="A1881" s="14" t="s">
        <v>11</v>
      </c>
      <c r="B1881" s="14" t="s">
        <v>792</v>
      </c>
      <c r="C1881" s="15" t="s">
        <v>2959</v>
      </c>
      <c r="D1881" s="14" t="s">
        <v>766</v>
      </c>
      <c r="E1881" s="15" t="s">
        <v>767</v>
      </c>
      <c r="F1881" s="17" t="str">
        <f>HYPERLINK("http://www.efsa.europa.eu/en/efsajournal/doc/2243.pdf","2011;9(6):2243")</f>
        <v>2011;9(6):2243</v>
      </c>
      <c r="G1881" s="15" t="s">
        <v>651</v>
      </c>
      <c r="H1881" s="15" t="s">
        <v>739</v>
      </c>
      <c r="I1881" s="15">
        <v>4678</v>
      </c>
    </row>
    <row r="1882" spans="1:9" ht="90" x14ac:dyDescent="0.2">
      <c r="A1882" s="14" t="s">
        <v>11</v>
      </c>
      <c r="B1882" s="14" t="s">
        <v>1264</v>
      </c>
      <c r="C1882" s="15" t="s">
        <v>2960</v>
      </c>
      <c r="D1882" s="14" t="s">
        <v>766</v>
      </c>
      <c r="E1882" s="15" t="s">
        <v>767</v>
      </c>
      <c r="F1882" s="17" t="str">
        <f>HYPERLINK("http://www.efsa.europa.eu/en/efsajournal/doc/2083.pdf","2011;9(4):2083")</f>
        <v>2011;9(4):2083</v>
      </c>
      <c r="G1882" s="15" t="s">
        <v>651</v>
      </c>
      <c r="H1882" s="15" t="s">
        <v>739</v>
      </c>
      <c r="I1882" s="15" t="s">
        <v>2961</v>
      </c>
    </row>
    <row r="1883" spans="1:9" ht="75" x14ac:dyDescent="0.2">
      <c r="A1883" s="14" t="s">
        <v>11</v>
      </c>
      <c r="B1883" s="14" t="s">
        <v>103</v>
      </c>
      <c r="C1883" s="15" t="s">
        <v>2962</v>
      </c>
      <c r="D1883" s="14" t="s">
        <v>980</v>
      </c>
      <c r="E1883" s="15" t="s">
        <v>815</v>
      </c>
      <c r="F1883" s="17" t="str">
        <f>HYPERLINK("http://www.efsa.europa.eu/en/scdocs/doc/1732.pdf","2010;8(10):1732")</f>
        <v>2010;8(10):1732</v>
      </c>
      <c r="G1883" s="15" t="s">
        <v>651</v>
      </c>
      <c r="H1883" s="15" t="s">
        <v>739</v>
      </c>
      <c r="I1883" s="15">
        <v>4665</v>
      </c>
    </row>
    <row r="1884" spans="1:9" ht="90" x14ac:dyDescent="0.2">
      <c r="A1884" s="14" t="s">
        <v>11</v>
      </c>
      <c r="B1884" s="14" t="s">
        <v>2963</v>
      </c>
      <c r="C1884" s="15" t="s">
        <v>2964</v>
      </c>
      <c r="D1884" s="14" t="s">
        <v>749</v>
      </c>
      <c r="E1884" s="15" t="s">
        <v>1887</v>
      </c>
      <c r="F1884" s="17" t="str">
        <f>HYPERLINK("http://www.efsa.europa.eu/en/efsajournal/doc/2228.pdf","2011;9(6):2228")</f>
        <v>2011;9(6):2228</v>
      </c>
      <c r="G1884" s="15" t="s">
        <v>651</v>
      </c>
      <c r="H1884" s="15" t="s">
        <v>739</v>
      </c>
      <c r="I1884" s="15">
        <v>1842</v>
      </c>
    </row>
    <row r="1885" spans="1:9" ht="60" x14ac:dyDescent="0.2">
      <c r="A1885" s="14" t="s">
        <v>11</v>
      </c>
      <c r="B1885" s="14" t="s">
        <v>2965</v>
      </c>
      <c r="C1885" s="15" t="s">
        <v>2966</v>
      </c>
      <c r="D1885" s="14" t="s">
        <v>737</v>
      </c>
      <c r="E1885" s="15" t="s">
        <v>439</v>
      </c>
      <c r="F1885" s="17" t="str">
        <f>HYPERLINK("http://www.efsa.europa.eu/en/efsajournal/doc/2254.pdf","2011;9(6):2254")</f>
        <v>2011;9(6):2254</v>
      </c>
      <c r="G1885" s="15" t="s">
        <v>651</v>
      </c>
      <c r="H1885" s="15" t="s">
        <v>739</v>
      </c>
      <c r="I1885" s="15">
        <v>813</v>
      </c>
    </row>
    <row r="1886" spans="1:9" ht="60" x14ac:dyDescent="0.2">
      <c r="A1886" s="14" t="s">
        <v>11</v>
      </c>
      <c r="B1886" s="14" t="s">
        <v>2965</v>
      </c>
      <c r="C1886" s="15" t="s">
        <v>2966</v>
      </c>
      <c r="D1886" s="14" t="s">
        <v>737</v>
      </c>
      <c r="E1886" s="15" t="s">
        <v>761</v>
      </c>
      <c r="F1886" s="17" t="str">
        <f>HYPERLINK("http://www.efsa.europa.eu/en/efsajournal/doc/2254.pdf","2011;9(6):2254")</f>
        <v>2011;9(6):2254</v>
      </c>
      <c r="G1886" s="15" t="s">
        <v>651</v>
      </c>
      <c r="H1886" s="15" t="s">
        <v>739</v>
      </c>
      <c r="I1886" s="15">
        <v>813</v>
      </c>
    </row>
    <row r="1887" spans="1:9" ht="75" x14ac:dyDescent="0.2">
      <c r="A1887" s="14" t="s">
        <v>11</v>
      </c>
      <c r="B1887" s="14" t="s">
        <v>2965</v>
      </c>
      <c r="C1887" s="15" t="s">
        <v>2966</v>
      </c>
      <c r="D1887" s="14" t="s">
        <v>749</v>
      </c>
      <c r="E1887" s="15" t="s">
        <v>2864</v>
      </c>
      <c r="F1887" s="17" t="str">
        <f>HYPERLINK("http://www.efsa.europa.eu/en/efsajournal/doc/2254.pdf","2011;9(6):2254")</f>
        <v>2011;9(6):2254</v>
      </c>
      <c r="G1887" s="15" t="s">
        <v>651</v>
      </c>
      <c r="H1887" s="15" t="s">
        <v>739</v>
      </c>
      <c r="I1887" s="15">
        <v>813</v>
      </c>
    </row>
    <row r="1888" spans="1:9" ht="90" x14ac:dyDescent="0.2">
      <c r="A1888" s="14" t="s">
        <v>11</v>
      </c>
      <c r="B1888" s="14" t="s">
        <v>2471</v>
      </c>
      <c r="C1888" s="15" t="s">
        <v>2967</v>
      </c>
      <c r="D1888" s="14" t="s">
        <v>766</v>
      </c>
      <c r="E1888" s="15" t="s">
        <v>767</v>
      </c>
      <c r="F1888" s="17" t="str">
        <f>HYPERLINK("http://www.efsa.europa.eu/en/scdocs/doc/1766.pdf","2010;8(10):1766")</f>
        <v>2010;8(10):1766</v>
      </c>
      <c r="G1888" s="15" t="s">
        <v>651</v>
      </c>
      <c r="H1888" s="15" t="s">
        <v>739</v>
      </c>
      <c r="I1888" s="15">
        <v>831</v>
      </c>
    </row>
    <row r="1889" spans="1:9" ht="255" x14ac:dyDescent="0.2">
      <c r="A1889" s="14" t="s">
        <v>11</v>
      </c>
      <c r="B1889" s="14" t="s">
        <v>2968</v>
      </c>
      <c r="C1889" s="15" t="s">
        <v>2969</v>
      </c>
      <c r="D1889" s="14" t="s">
        <v>766</v>
      </c>
      <c r="E1889" s="15" t="s">
        <v>767</v>
      </c>
      <c r="F1889" s="17" t="str">
        <f>HYPERLINK("http://www.efsa.europa.eu/en/efsajournal/doc/1247.pdf","2009;7(9):1247")</f>
        <v>2009;7(9):1247</v>
      </c>
      <c r="G1889" s="15" t="s">
        <v>651</v>
      </c>
      <c r="H1889" s="15" t="s">
        <v>739</v>
      </c>
      <c r="I1889" s="15">
        <v>1055</v>
      </c>
    </row>
    <row r="1890" spans="1:9" ht="60" x14ac:dyDescent="0.2">
      <c r="A1890" s="14" t="s">
        <v>11</v>
      </c>
      <c r="B1890" s="14" t="s">
        <v>2970</v>
      </c>
      <c r="C1890" s="15" t="s">
        <v>2971</v>
      </c>
      <c r="D1890" s="14" t="s">
        <v>737</v>
      </c>
      <c r="E1890" s="15" t="s">
        <v>2834</v>
      </c>
      <c r="F1890" s="17" t="str">
        <f>HYPERLINK("http://www.efsa.europa.eu/en/efsajournal/doc/2050.pdf","2011;9(4):2050")</f>
        <v>2011;9(4):2050</v>
      </c>
      <c r="G1890" s="15" t="s">
        <v>651</v>
      </c>
      <c r="H1890" s="15" t="s">
        <v>739</v>
      </c>
      <c r="I1890" s="15">
        <v>579</v>
      </c>
    </row>
    <row r="1891" spans="1:9" ht="105" x14ac:dyDescent="0.2">
      <c r="A1891" s="14" t="s">
        <v>11</v>
      </c>
      <c r="B1891" s="14" t="s">
        <v>2081</v>
      </c>
      <c r="C1891" s="15" t="s">
        <v>2972</v>
      </c>
      <c r="D1891" s="14" t="s">
        <v>737</v>
      </c>
      <c r="E1891" s="15" t="s">
        <v>908</v>
      </c>
      <c r="F1891" s="17" t="str">
        <f>HYPERLINK("http://www.efsa.europa.eu/en/scdocs/doc/1269.pdf","2009;7(9):1269")</f>
        <v>2009;7(9):1269</v>
      </c>
      <c r="G1891" s="15" t="s">
        <v>651</v>
      </c>
      <c r="H1891" s="15" t="s">
        <v>739</v>
      </c>
      <c r="I1891" s="15">
        <v>1853</v>
      </c>
    </row>
    <row r="1892" spans="1:9" ht="75" x14ac:dyDescent="0.2">
      <c r="A1892" s="14" t="s">
        <v>11</v>
      </c>
      <c r="B1892" s="14" t="s">
        <v>103</v>
      </c>
      <c r="C1892" s="15" t="s">
        <v>2973</v>
      </c>
      <c r="D1892" s="14" t="s">
        <v>980</v>
      </c>
      <c r="E1892" s="15" t="s">
        <v>815</v>
      </c>
      <c r="F1892" s="17" t="str">
        <f>HYPERLINK("http://www.efsa.europa.eu/en/scdocs/doc/1732.pdf","2010;8(10):1732")</f>
        <v>2010;8(10):1732</v>
      </c>
      <c r="G1892" s="15" t="s">
        <v>651</v>
      </c>
      <c r="H1892" s="15" t="s">
        <v>739</v>
      </c>
      <c r="I1892" s="15">
        <v>4666</v>
      </c>
    </row>
    <row r="1893" spans="1:9" ht="60" x14ac:dyDescent="0.2">
      <c r="A1893" s="14" t="s">
        <v>11</v>
      </c>
      <c r="B1893" s="14" t="s">
        <v>535</v>
      </c>
      <c r="C1893" s="15" t="s">
        <v>2974</v>
      </c>
      <c r="D1893" s="14" t="s">
        <v>737</v>
      </c>
      <c r="E1893" s="15" t="s">
        <v>2975</v>
      </c>
      <c r="F1893" s="17" t="str">
        <f>HYPERLINK("http://www.efsa.europa.eu/en/scdocs/doc/1226.pdf","2009;7(9):1226")</f>
        <v>2009;7(9):1226</v>
      </c>
      <c r="G1893" s="15" t="s">
        <v>651</v>
      </c>
      <c r="H1893" s="15" t="s">
        <v>739</v>
      </c>
      <c r="I1893" s="15">
        <v>146</v>
      </c>
    </row>
    <row r="1894" spans="1:9" ht="75" x14ac:dyDescent="0.2">
      <c r="A1894" s="14" t="s">
        <v>11</v>
      </c>
      <c r="B1894" s="14" t="s">
        <v>103</v>
      </c>
      <c r="C1894" s="15" t="s">
        <v>2976</v>
      </c>
      <c r="D1894" s="14" t="s">
        <v>980</v>
      </c>
      <c r="E1894" s="15" t="s">
        <v>815</v>
      </c>
      <c r="F1894" s="17" t="str">
        <f>HYPERLINK("http://www.efsa.europa.eu/en/scdocs/doc/1732.pdf","2010;8(10):1732")</f>
        <v>2010;8(10):1732</v>
      </c>
      <c r="G1894" s="15" t="s">
        <v>651</v>
      </c>
      <c r="H1894" s="15" t="s">
        <v>739</v>
      </c>
      <c r="I1894" s="15">
        <v>339</v>
      </c>
    </row>
    <row r="1895" spans="1:9" ht="90" x14ac:dyDescent="0.2">
      <c r="A1895" s="14" t="s">
        <v>11</v>
      </c>
      <c r="B1895" s="14" t="s">
        <v>2977</v>
      </c>
      <c r="C1895" s="15" t="s">
        <v>2978</v>
      </c>
      <c r="D1895" s="14" t="s">
        <v>766</v>
      </c>
      <c r="E1895" s="15" t="s">
        <v>767</v>
      </c>
      <c r="F1895" s="17" t="str">
        <f>HYPERLINK("http://www.efsa.europa.eu/en/efsajournal/doc/1247.pdf","2009;7(9):1247")</f>
        <v>2009;7(9):1247</v>
      </c>
      <c r="G1895" s="15" t="s">
        <v>651</v>
      </c>
      <c r="H1895" s="15" t="s">
        <v>739</v>
      </c>
      <c r="I1895" s="15">
        <v>1057</v>
      </c>
    </row>
    <row r="1896" spans="1:9" ht="90" x14ac:dyDescent="0.2">
      <c r="A1896" s="14" t="s">
        <v>11</v>
      </c>
      <c r="B1896" s="14" t="s">
        <v>1372</v>
      </c>
      <c r="C1896" s="15" t="s">
        <v>2979</v>
      </c>
      <c r="D1896" s="14" t="s">
        <v>745</v>
      </c>
      <c r="E1896" s="15" t="s">
        <v>2980</v>
      </c>
      <c r="F1896" s="17" t="str">
        <f>HYPERLINK("http://www.efsa.europa.eu/en/efsajournal/doc/2228.pdf","2011;9(6):2228")</f>
        <v>2011;9(6):2228</v>
      </c>
      <c r="G1896" s="15" t="s">
        <v>651</v>
      </c>
      <c r="H1896" s="15" t="s">
        <v>739</v>
      </c>
      <c r="I1896" s="15">
        <v>1814</v>
      </c>
    </row>
    <row r="1897" spans="1:9" ht="60" x14ac:dyDescent="0.2">
      <c r="A1897" s="14" t="s">
        <v>11</v>
      </c>
      <c r="B1897" s="14" t="s">
        <v>1338</v>
      </c>
      <c r="C1897" s="15" t="s">
        <v>2981</v>
      </c>
      <c r="D1897" s="14" t="s">
        <v>737</v>
      </c>
      <c r="E1897" s="15" t="s">
        <v>798</v>
      </c>
      <c r="F1897" s="17" t="str">
        <f>HYPERLINK("http://www.efsa.europa.eu/en/scdocs/doc/1751.pdf","2010;8(10):1751")</f>
        <v>2010;8(10):1751</v>
      </c>
      <c r="G1897" s="15" t="s">
        <v>651</v>
      </c>
      <c r="H1897" s="15" t="s">
        <v>739</v>
      </c>
      <c r="I1897" s="15">
        <v>1783</v>
      </c>
    </row>
    <row r="1898" spans="1:9" ht="60" x14ac:dyDescent="0.2">
      <c r="A1898" s="14" t="s">
        <v>11</v>
      </c>
      <c r="B1898" s="14" t="s">
        <v>2982</v>
      </c>
      <c r="C1898" s="15" t="s">
        <v>2983</v>
      </c>
      <c r="D1898" s="14" t="s">
        <v>737</v>
      </c>
      <c r="E1898" s="15" t="s">
        <v>15</v>
      </c>
      <c r="F1898" s="17" t="str">
        <f>HYPERLINK("http://www.efsa.europa.eu/en/scdocs/doc/1741.pdf","2010;8(10):1741")</f>
        <v>2010;8(10):1741</v>
      </c>
      <c r="G1898" s="15" t="s">
        <v>651</v>
      </c>
      <c r="H1898" s="15" t="s">
        <v>739</v>
      </c>
      <c r="I1898" s="15">
        <v>4687</v>
      </c>
    </row>
    <row r="1899" spans="1:9" ht="135" x14ac:dyDescent="0.2">
      <c r="A1899" s="14" t="s">
        <v>11</v>
      </c>
      <c r="B1899" s="14" t="s">
        <v>1195</v>
      </c>
      <c r="C1899" s="15" t="s">
        <v>2984</v>
      </c>
      <c r="D1899" s="14" t="s">
        <v>766</v>
      </c>
      <c r="E1899" s="15" t="s">
        <v>767</v>
      </c>
      <c r="F1899" s="17" t="str">
        <f>HYPERLINK("http://www.efsa.europa.eu/en/scdocs/doc/1810.pdf","2010;8(10):1810")</f>
        <v>2010;8(10):1810</v>
      </c>
      <c r="G1899" s="15" t="s">
        <v>651</v>
      </c>
      <c r="H1899" s="15" t="s">
        <v>739</v>
      </c>
      <c r="I1899" s="15">
        <v>1242</v>
      </c>
    </row>
    <row r="1900" spans="1:9" ht="60" x14ac:dyDescent="0.2">
      <c r="A1900" s="14" t="s">
        <v>11</v>
      </c>
      <c r="B1900" s="14" t="s">
        <v>2985</v>
      </c>
      <c r="C1900" s="15" t="s">
        <v>2986</v>
      </c>
      <c r="D1900" s="14" t="s">
        <v>737</v>
      </c>
      <c r="E1900" s="15" t="s">
        <v>1253</v>
      </c>
      <c r="F1900" s="17" t="str">
        <f>HYPERLINK("http://www.efsa.europa.eu/en/efsajournal/doc/2059.pdf","2011;9(4):2059")</f>
        <v>2011;9(4):2059</v>
      </c>
      <c r="G1900" s="15" t="s">
        <v>651</v>
      </c>
      <c r="H1900" s="15" t="s">
        <v>739</v>
      </c>
      <c r="I1900" s="15">
        <v>591</v>
      </c>
    </row>
    <row r="1901" spans="1:9" ht="60" x14ac:dyDescent="0.2">
      <c r="A1901" s="14" t="s">
        <v>11</v>
      </c>
      <c r="B1901" s="14" t="s">
        <v>2987</v>
      </c>
      <c r="C1901" s="15" t="s">
        <v>2988</v>
      </c>
      <c r="D1901" s="14" t="s">
        <v>737</v>
      </c>
      <c r="E1901" s="15" t="s">
        <v>2989</v>
      </c>
      <c r="F1901" s="17" t="str">
        <f>HYPERLINK("http://www.efsa.europa.eu/en/efsajournal/doc/2246.pdf","2011;9(6):2246")</f>
        <v>2011;9(6):2246</v>
      </c>
      <c r="G1901" s="15" t="s">
        <v>651</v>
      </c>
      <c r="H1901" s="15" t="s">
        <v>739</v>
      </c>
      <c r="I1901" s="15">
        <v>4288</v>
      </c>
    </row>
    <row r="1902" spans="1:9" ht="60" x14ac:dyDescent="0.2">
      <c r="A1902" s="14" t="s">
        <v>11</v>
      </c>
      <c r="B1902" s="14" t="s">
        <v>2990</v>
      </c>
      <c r="C1902" s="15" t="s">
        <v>2991</v>
      </c>
      <c r="D1902" s="14" t="s">
        <v>737</v>
      </c>
      <c r="E1902" s="15" t="s">
        <v>162</v>
      </c>
      <c r="F1902" s="17" t="str">
        <f>HYPERLINK("http://www.efsa.europa.eu/en/scdocs/doc/1752.pdf","2010;8(10):1752")</f>
        <v>2010;8(10):1752</v>
      </c>
      <c r="G1902" s="15" t="s">
        <v>651</v>
      </c>
      <c r="H1902" s="15" t="s">
        <v>739</v>
      </c>
      <c r="I1902" s="15">
        <v>1900</v>
      </c>
    </row>
    <row r="1903" spans="1:9" ht="90" x14ac:dyDescent="0.2">
      <c r="A1903" s="14" t="s">
        <v>11</v>
      </c>
      <c r="B1903" s="14" t="s">
        <v>535</v>
      </c>
      <c r="C1903" s="15" t="s">
        <v>2992</v>
      </c>
      <c r="D1903" s="14" t="s">
        <v>980</v>
      </c>
      <c r="E1903" s="15" t="s">
        <v>641</v>
      </c>
      <c r="F1903" s="17" t="str">
        <f>HYPERLINK("http://www.efsa.europa.eu/en/scdocs/doc/1226.pdf","2009;7(9):1226")</f>
        <v>2009;7(9):1226</v>
      </c>
      <c r="G1903" s="15" t="s">
        <v>651</v>
      </c>
      <c r="H1903" s="15" t="s">
        <v>739</v>
      </c>
      <c r="I1903" s="15">
        <v>142</v>
      </c>
    </row>
    <row r="1904" spans="1:9" ht="60" x14ac:dyDescent="0.2">
      <c r="A1904" s="14" t="s">
        <v>11</v>
      </c>
      <c r="B1904" s="14" t="s">
        <v>584</v>
      </c>
      <c r="C1904" s="15" t="s">
        <v>2993</v>
      </c>
      <c r="D1904" s="14" t="s">
        <v>737</v>
      </c>
      <c r="E1904" s="15" t="s">
        <v>2994</v>
      </c>
      <c r="F1904" s="17" t="str">
        <f>HYPERLINK("http://www.efsa.europa.eu/en/scdocs/doc/1816.pdf","2010;8(10):1816")</f>
        <v>2010;8(10):1816</v>
      </c>
      <c r="G1904" s="15" t="s">
        <v>651</v>
      </c>
      <c r="H1904" s="15" t="s">
        <v>739</v>
      </c>
      <c r="I1904" s="15">
        <v>167</v>
      </c>
    </row>
    <row r="1905" spans="1:9" ht="90" x14ac:dyDescent="0.2">
      <c r="A1905" s="14" t="s">
        <v>11</v>
      </c>
      <c r="B1905" s="14" t="s">
        <v>2183</v>
      </c>
      <c r="C1905" s="15" t="s">
        <v>2995</v>
      </c>
      <c r="D1905" s="14" t="s">
        <v>745</v>
      </c>
      <c r="E1905" s="15" t="s">
        <v>1278</v>
      </c>
      <c r="F1905" s="17" t="str">
        <f>HYPERLINK("http://www.efsa.europa.eu/en/efsajournal/doc/2228.pdf","2011;9(6):2228")</f>
        <v>2011;9(6):2228</v>
      </c>
      <c r="G1905" s="15" t="s">
        <v>651</v>
      </c>
      <c r="H1905" s="15" t="s">
        <v>739</v>
      </c>
      <c r="I1905" s="15">
        <v>583</v>
      </c>
    </row>
    <row r="1906" spans="1:9" x14ac:dyDescent="0.2">
      <c r="A1906" s="30" t="s">
        <v>11</v>
      </c>
      <c r="B1906" s="30" t="s">
        <v>1394</v>
      </c>
      <c r="C1906" s="29" t="s">
        <v>2996</v>
      </c>
      <c r="D1906" s="30" t="s">
        <v>737</v>
      </c>
      <c r="E1906" s="29" t="s">
        <v>848</v>
      </c>
      <c r="F1906" s="17" t="str">
        <f>HYPERLINK("http://www.efsa.europa.eu/en/efsajournal/doc/1247.pdf","2009;7(9):1247")</f>
        <v>2009;7(9):1247</v>
      </c>
      <c r="G1906" s="31" t="s">
        <v>651</v>
      </c>
      <c r="H1906" s="29" t="s">
        <v>739</v>
      </c>
      <c r="I1906" s="29">
        <v>1030</v>
      </c>
    </row>
    <row r="1907" spans="1:9" x14ac:dyDescent="0.2">
      <c r="A1907" s="30"/>
      <c r="B1907" s="30"/>
      <c r="C1907" s="29"/>
      <c r="D1907" s="30"/>
      <c r="E1907" s="29"/>
      <c r="F1907" s="17" t="str">
        <f>HYPERLINK("http://www.efsa.europa.eu/en/efsajournal/doc/2858.pdf ","2012;10(8):2858")</f>
        <v>2012;10(8):2858</v>
      </c>
      <c r="G1907" s="31"/>
      <c r="H1907" s="29"/>
      <c r="I1907" s="29"/>
    </row>
    <row r="1908" spans="1:9" x14ac:dyDescent="0.2">
      <c r="A1908" s="30" t="s">
        <v>11</v>
      </c>
      <c r="B1908" s="30" t="s">
        <v>1394</v>
      </c>
      <c r="C1908" s="29" t="s">
        <v>2996</v>
      </c>
      <c r="D1908" s="30" t="s">
        <v>737</v>
      </c>
      <c r="E1908" s="29" t="s">
        <v>2034</v>
      </c>
      <c r="F1908" s="17" t="str">
        <f>HYPERLINK("http://www.efsa.europa.eu/en/efsajournal/doc/1247.pdf","2009;7(9):1247")</f>
        <v>2009;7(9):1247</v>
      </c>
      <c r="G1908" s="31" t="s">
        <v>651</v>
      </c>
      <c r="H1908" s="29" t="s">
        <v>739</v>
      </c>
      <c r="I1908" s="29">
        <v>1030</v>
      </c>
    </row>
    <row r="1909" spans="1:9" x14ac:dyDescent="0.2">
      <c r="A1909" s="30"/>
      <c r="B1909" s="30"/>
      <c r="C1909" s="29"/>
      <c r="D1909" s="30"/>
      <c r="E1909" s="29"/>
      <c r="F1909" s="17" t="str">
        <f>HYPERLINK("http://www.efsa.europa.eu/en/efsajournal/doc/2858.pdf ","2012;10(8):2858")</f>
        <v>2012;10(8):2858</v>
      </c>
      <c r="G1909" s="31"/>
      <c r="H1909" s="29"/>
      <c r="I1909" s="29"/>
    </row>
    <row r="1910" spans="1:9" x14ac:dyDescent="0.2">
      <c r="A1910" s="30" t="s">
        <v>11</v>
      </c>
      <c r="B1910" s="30" t="s">
        <v>1394</v>
      </c>
      <c r="C1910" s="29" t="s">
        <v>2996</v>
      </c>
      <c r="D1910" s="30" t="s">
        <v>737</v>
      </c>
      <c r="E1910" s="29" t="s">
        <v>1193</v>
      </c>
      <c r="F1910" s="17" t="str">
        <f>HYPERLINK("http://www.efsa.europa.eu/en/efsajournal/doc/1247.pdf","2009;7(9):1247")</f>
        <v>2009;7(9):1247</v>
      </c>
      <c r="G1910" s="31" t="s">
        <v>651</v>
      </c>
      <c r="H1910" s="29" t="s">
        <v>739</v>
      </c>
      <c r="I1910" s="29">
        <v>1030</v>
      </c>
    </row>
    <row r="1911" spans="1:9" x14ac:dyDescent="0.2">
      <c r="A1911" s="30"/>
      <c r="B1911" s="30"/>
      <c r="C1911" s="29"/>
      <c r="D1911" s="30"/>
      <c r="E1911" s="29"/>
      <c r="F1911" s="17" t="str">
        <f>HYPERLINK("http://www.efsa.europa.eu/en/efsajournal/doc/2858.pdf ","2012;10(8):2858")</f>
        <v>2012;10(8):2858</v>
      </c>
      <c r="G1911" s="31"/>
      <c r="H1911" s="29"/>
      <c r="I1911" s="29"/>
    </row>
    <row r="1912" spans="1:9" x14ac:dyDescent="0.2">
      <c r="A1912" s="30" t="s">
        <v>11</v>
      </c>
      <c r="B1912" s="30" t="s">
        <v>1392</v>
      </c>
      <c r="C1912" s="29" t="s">
        <v>2997</v>
      </c>
      <c r="D1912" s="30" t="s">
        <v>737</v>
      </c>
      <c r="E1912" s="29" t="s">
        <v>848</v>
      </c>
      <c r="F1912" s="17" t="str">
        <f>HYPERLINK("http://www.efsa.europa.eu/en/efsajournal/doc/1247.pdf","2009;7(9):1247")</f>
        <v>2009;7(9):1247</v>
      </c>
      <c r="G1912" s="31" t="s">
        <v>651</v>
      </c>
      <c r="H1912" s="29" t="s">
        <v>739</v>
      </c>
      <c r="I1912" s="29">
        <v>2966</v>
      </c>
    </row>
    <row r="1913" spans="1:9" x14ac:dyDescent="0.2">
      <c r="A1913" s="30"/>
      <c r="B1913" s="30"/>
      <c r="C1913" s="29"/>
      <c r="D1913" s="30"/>
      <c r="E1913" s="29"/>
      <c r="F1913" s="17" t="str">
        <f>HYPERLINK("http://www.efsa.europa.eu/en/efsajournal/doc/2858.pdf ","2012;10(8):2858")</f>
        <v>2012;10(8):2858</v>
      </c>
      <c r="G1913" s="31"/>
      <c r="H1913" s="29"/>
      <c r="I1913" s="29"/>
    </row>
    <row r="1914" spans="1:9" x14ac:dyDescent="0.2">
      <c r="A1914" s="30" t="s">
        <v>11</v>
      </c>
      <c r="B1914" s="30" t="s">
        <v>1392</v>
      </c>
      <c r="C1914" s="29" t="s">
        <v>2997</v>
      </c>
      <c r="D1914" s="30" t="s">
        <v>737</v>
      </c>
      <c r="E1914" s="29" t="s">
        <v>2034</v>
      </c>
      <c r="F1914" s="17" t="str">
        <f>HYPERLINK("http://www.efsa.europa.eu/en/efsajournal/doc/1247.pdf","2009;7(9):1247")</f>
        <v>2009;7(9):1247</v>
      </c>
      <c r="G1914" s="31" t="s">
        <v>651</v>
      </c>
      <c r="H1914" s="29" t="s">
        <v>739</v>
      </c>
      <c r="I1914" s="29">
        <v>2966</v>
      </c>
    </row>
    <row r="1915" spans="1:9" x14ac:dyDescent="0.2">
      <c r="A1915" s="30"/>
      <c r="B1915" s="30"/>
      <c r="C1915" s="29"/>
      <c r="D1915" s="30"/>
      <c r="E1915" s="29"/>
      <c r="F1915" s="17" t="str">
        <f>HYPERLINK("http://www.efsa.europa.eu/en/efsajournal/doc/2858.pdf ","2012;10(8):2858")</f>
        <v>2012;10(8):2858</v>
      </c>
      <c r="G1915" s="31"/>
      <c r="H1915" s="29"/>
      <c r="I1915" s="29"/>
    </row>
    <row r="1916" spans="1:9" x14ac:dyDescent="0.2">
      <c r="A1916" s="30" t="s">
        <v>11</v>
      </c>
      <c r="B1916" s="30" t="s">
        <v>1392</v>
      </c>
      <c r="C1916" s="29" t="s">
        <v>2997</v>
      </c>
      <c r="D1916" s="30" t="s">
        <v>737</v>
      </c>
      <c r="E1916" s="29" t="s">
        <v>1193</v>
      </c>
      <c r="F1916" s="17" t="str">
        <f>HYPERLINK("http://www.efsa.europa.eu/en/efsajournal/doc/1247.pdf","2009;7(9):1247")</f>
        <v>2009;7(9):1247</v>
      </c>
      <c r="G1916" s="31" t="s">
        <v>651</v>
      </c>
      <c r="H1916" s="29" t="s">
        <v>739</v>
      </c>
      <c r="I1916" s="29">
        <v>2966</v>
      </c>
    </row>
    <row r="1917" spans="1:9" x14ac:dyDescent="0.2">
      <c r="A1917" s="30"/>
      <c r="B1917" s="30"/>
      <c r="C1917" s="29"/>
      <c r="D1917" s="30"/>
      <c r="E1917" s="29"/>
      <c r="F1917" s="17" t="str">
        <f>HYPERLINK("http://www.efsa.europa.eu/en/efsajournal/doc/2858.pdf ","2012;10(8):2858")</f>
        <v>2012;10(8):2858</v>
      </c>
      <c r="G1917" s="31"/>
      <c r="H1917" s="29"/>
      <c r="I1917" s="29"/>
    </row>
    <row r="1918" spans="1:9" ht="60" x14ac:dyDescent="0.2">
      <c r="A1918" s="14" t="s">
        <v>11</v>
      </c>
      <c r="B1918" s="14" t="s">
        <v>391</v>
      </c>
      <c r="C1918" s="15" t="s">
        <v>2998</v>
      </c>
      <c r="D1918" s="14" t="s">
        <v>737</v>
      </c>
      <c r="E1918" s="15" t="s">
        <v>815</v>
      </c>
      <c r="F1918" s="17" t="str">
        <f>HYPERLINK("http://www.efsa.europa.eu/en/scdocs/doc/1811.pdf","2010;8(10):1811")</f>
        <v>2010;8(10):1811</v>
      </c>
      <c r="G1918" s="15" t="s">
        <v>651</v>
      </c>
      <c r="H1918" s="15" t="s">
        <v>739</v>
      </c>
      <c r="I1918" s="15">
        <v>730</v>
      </c>
    </row>
    <row r="1919" spans="1:9" ht="60" x14ac:dyDescent="0.2">
      <c r="A1919" s="14" t="s">
        <v>11</v>
      </c>
      <c r="B1919" s="14" t="s">
        <v>391</v>
      </c>
      <c r="C1919" s="15" t="s">
        <v>2998</v>
      </c>
      <c r="D1919" s="14" t="s">
        <v>737</v>
      </c>
      <c r="E1919" s="15" t="s">
        <v>816</v>
      </c>
      <c r="F1919" s="17" t="str">
        <f>HYPERLINK("http://www.efsa.europa.eu/en/scdocs/doc/1811.pdf","2010;8(10):1811")</f>
        <v>2010;8(10):1811</v>
      </c>
      <c r="G1919" s="15" t="s">
        <v>651</v>
      </c>
      <c r="H1919" s="15" t="s">
        <v>739</v>
      </c>
      <c r="I1919" s="15">
        <v>730</v>
      </c>
    </row>
    <row r="1920" spans="1:9" x14ac:dyDescent="0.2">
      <c r="A1920" s="30" t="s">
        <v>11</v>
      </c>
      <c r="B1920" s="30" t="s">
        <v>2999</v>
      </c>
      <c r="C1920" s="29" t="s">
        <v>3000</v>
      </c>
      <c r="D1920" s="30" t="s">
        <v>737</v>
      </c>
      <c r="E1920" s="29" t="s">
        <v>1391</v>
      </c>
      <c r="F1920" s="17" t="str">
        <f>HYPERLINK("http://www.efsa.europa.eu/en/efsajournal/doc/1247.pdf","2009;7(9):1247")</f>
        <v>2009;7(9):1247</v>
      </c>
      <c r="G1920" s="31" t="s">
        <v>651</v>
      </c>
      <c r="H1920" s="29" t="s">
        <v>739</v>
      </c>
      <c r="I1920" s="29">
        <v>934</v>
      </c>
    </row>
    <row r="1921" spans="1:9" x14ac:dyDescent="0.2">
      <c r="A1921" s="30"/>
      <c r="B1921" s="30"/>
      <c r="C1921" s="29"/>
      <c r="D1921" s="30"/>
      <c r="E1921" s="29"/>
      <c r="F1921" s="17" t="str">
        <f>HYPERLINK("http://www.efsa.europa.eu/en/efsajournal/doc/2719.pdf","2012;10(6):2719")</f>
        <v>2012;10(6):2719</v>
      </c>
      <c r="G1921" s="31"/>
      <c r="H1921" s="29"/>
      <c r="I1921" s="29"/>
    </row>
    <row r="1922" spans="1:9" ht="90" x14ac:dyDescent="0.2">
      <c r="A1922" s="14" t="s">
        <v>11</v>
      </c>
      <c r="B1922" s="14" t="s">
        <v>927</v>
      </c>
      <c r="C1922" s="15" t="s">
        <v>3001</v>
      </c>
      <c r="D1922" s="14" t="s">
        <v>745</v>
      </c>
      <c r="E1922" s="15" t="s">
        <v>2092</v>
      </c>
      <c r="F1922" s="17" t="str">
        <f>HYPERLINK("http://www.efsa.europa.eu/en/efsajournal/doc/2228.pdf","2011;9(6):2228")</f>
        <v>2011;9(6):2228</v>
      </c>
      <c r="G1922" s="15" t="s">
        <v>651</v>
      </c>
      <c r="H1922" s="15" t="s">
        <v>739</v>
      </c>
      <c r="I1922" s="15">
        <v>4241</v>
      </c>
    </row>
    <row r="1923" spans="1:9" ht="60" x14ac:dyDescent="0.2">
      <c r="A1923" s="14" t="s">
        <v>11</v>
      </c>
      <c r="B1923" s="14" t="s">
        <v>1950</v>
      </c>
      <c r="C1923" s="15" t="s">
        <v>3002</v>
      </c>
      <c r="D1923" s="14" t="s">
        <v>737</v>
      </c>
      <c r="E1923" s="15" t="s">
        <v>873</v>
      </c>
      <c r="F1923" s="17" t="str">
        <f>HYPERLINK("http://www.efsa.europa.eu/en/efsajournal/doc/2270.pdf","2011;9(6):2270")</f>
        <v>2011;9(6):2270</v>
      </c>
      <c r="G1923" s="15" t="s">
        <v>651</v>
      </c>
      <c r="H1923" s="15" t="s">
        <v>739</v>
      </c>
      <c r="I1923" s="15">
        <v>1930</v>
      </c>
    </row>
    <row r="1924" spans="1:9" ht="90" x14ac:dyDescent="0.2">
      <c r="A1924" s="14" t="s">
        <v>11</v>
      </c>
      <c r="B1924" s="14" t="s">
        <v>3003</v>
      </c>
      <c r="C1924" s="15" t="s">
        <v>3004</v>
      </c>
      <c r="D1924" s="14" t="s">
        <v>766</v>
      </c>
      <c r="E1924" s="15" t="s">
        <v>767</v>
      </c>
      <c r="F1924" s="17" t="str">
        <f>HYPERLINK("http://www.efsa.europa.eu/en/efsajournal/doc/2244.pdf","2011;9(6):2244")</f>
        <v>2011;9(6):2244</v>
      </c>
      <c r="G1924" s="15" t="s">
        <v>651</v>
      </c>
      <c r="H1924" s="15" t="s">
        <v>739</v>
      </c>
      <c r="I1924" s="15">
        <v>458</v>
      </c>
    </row>
    <row r="1925" spans="1:9" ht="105" x14ac:dyDescent="0.2">
      <c r="A1925" s="14" t="s">
        <v>11</v>
      </c>
      <c r="B1925" s="14" t="s">
        <v>1511</v>
      </c>
      <c r="C1925" s="15" t="s">
        <v>3005</v>
      </c>
      <c r="D1925" s="14" t="s">
        <v>766</v>
      </c>
      <c r="E1925" s="15" t="s">
        <v>767</v>
      </c>
      <c r="F1925" s="17" t="str">
        <f>HYPERLINK("http://www.efsa.europa.eu/en/efsajournal/doc/1247.pdf","2009;7(9):1247")</f>
        <v>2009;7(9):1247</v>
      </c>
      <c r="G1925" s="15" t="s">
        <v>651</v>
      </c>
      <c r="H1925" s="15" t="s">
        <v>739</v>
      </c>
      <c r="I1925" s="15">
        <v>1093</v>
      </c>
    </row>
    <row r="1926" spans="1:9" ht="195" x14ac:dyDescent="0.2">
      <c r="A1926" s="14" t="s">
        <v>11</v>
      </c>
      <c r="B1926" s="14" t="s">
        <v>3006</v>
      </c>
      <c r="C1926" s="15" t="s">
        <v>3007</v>
      </c>
      <c r="D1926" s="14" t="s">
        <v>737</v>
      </c>
      <c r="E1926" s="15" t="s">
        <v>1168</v>
      </c>
      <c r="F1926" s="17" t="str">
        <f>HYPERLINK("http://www.efsa.europa.eu/en/scdocs/doc/1768.pdf","2010;8(10):1768")</f>
        <v>2010;8(10):1768</v>
      </c>
      <c r="G1926" s="15" t="s">
        <v>651</v>
      </c>
      <c r="H1926" s="15" t="s">
        <v>739</v>
      </c>
      <c r="I1926" s="15">
        <v>1166</v>
      </c>
    </row>
    <row r="1927" spans="1:9" ht="75" x14ac:dyDescent="0.2">
      <c r="A1927" s="14" t="s">
        <v>11</v>
      </c>
      <c r="B1927" s="14" t="s">
        <v>3008</v>
      </c>
      <c r="C1927" s="15" t="s">
        <v>3009</v>
      </c>
      <c r="D1927" s="14" t="s">
        <v>749</v>
      </c>
      <c r="E1927" s="15" t="s">
        <v>1553</v>
      </c>
      <c r="F1927" s="17" t="str">
        <f>HYPERLINK("http://www.efsa.europa.eu/en/efsajournal/doc/1489.pdf","2010;8(2):1489")</f>
        <v>2010;8(2):1489</v>
      </c>
      <c r="G1927" s="15" t="s">
        <v>651</v>
      </c>
      <c r="H1927" s="15" t="s">
        <v>739</v>
      </c>
      <c r="I1927" s="15">
        <v>1285</v>
      </c>
    </row>
    <row r="1928" spans="1:9" ht="90" x14ac:dyDescent="0.2">
      <c r="A1928" s="14" t="s">
        <v>11</v>
      </c>
      <c r="B1928" s="14" t="s">
        <v>3010</v>
      </c>
      <c r="C1928" s="15" t="s">
        <v>3011</v>
      </c>
      <c r="D1928" s="14" t="s">
        <v>745</v>
      </c>
      <c r="E1928" s="15" t="s">
        <v>3012</v>
      </c>
      <c r="F1928" s="17" t="str">
        <f>HYPERLINK("http://www.efsa.europa.eu/en/efsajournal/doc/2228.pdf","2011;9(6):2228")</f>
        <v>2011;9(6):2228</v>
      </c>
      <c r="G1928" s="15" t="s">
        <v>651</v>
      </c>
      <c r="H1928" s="15" t="s">
        <v>739</v>
      </c>
      <c r="I1928" s="15">
        <v>1265</v>
      </c>
    </row>
    <row r="1929" spans="1:9" ht="105" x14ac:dyDescent="0.2">
      <c r="A1929" s="14" t="s">
        <v>11</v>
      </c>
      <c r="B1929" s="14" t="s">
        <v>3010</v>
      </c>
      <c r="C1929" s="15" t="s">
        <v>3013</v>
      </c>
      <c r="D1929" s="14" t="s">
        <v>737</v>
      </c>
      <c r="E1929" s="15" t="s">
        <v>801</v>
      </c>
      <c r="F1929" s="17" t="str">
        <f>HYPERLINK("http://www.efsa.europa.eu/en/efsajournal/doc/1489.pdf","2010;8(2):1489")</f>
        <v>2010;8(2):1489</v>
      </c>
      <c r="G1929" s="15" t="s">
        <v>651</v>
      </c>
      <c r="H1929" s="15" t="s">
        <v>739</v>
      </c>
      <c r="I1929" s="15">
        <v>1264</v>
      </c>
    </row>
    <row r="1930" spans="1:9" ht="60" x14ac:dyDescent="0.2">
      <c r="A1930" s="14" t="s">
        <v>11</v>
      </c>
      <c r="B1930" s="14" t="s">
        <v>3014</v>
      </c>
      <c r="C1930" s="15" t="s">
        <v>3015</v>
      </c>
      <c r="D1930" s="14" t="s">
        <v>737</v>
      </c>
      <c r="E1930" s="15" t="s">
        <v>243</v>
      </c>
      <c r="F1930" s="17" t="str">
        <f>HYPERLINK("http://www.efsa.europa.eu/en/scdocs/doc/1793.pdf","2010;8(10):1793")</f>
        <v>2010;8(10):1793</v>
      </c>
      <c r="G1930" s="15" t="s">
        <v>651</v>
      </c>
      <c r="H1930" s="15" t="s">
        <v>739</v>
      </c>
      <c r="I1930" s="15">
        <v>1512</v>
      </c>
    </row>
    <row r="1931" spans="1:9" ht="90" x14ac:dyDescent="0.2">
      <c r="A1931" s="14" t="s">
        <v>11</v>
      </c>
      <c r="B1931" s="14" t="s">
        <v>925</v>
      </c>
      <c r="C1931" s="15" t="s">
        <v>3016</v>
      </c>
      <c r="D1931" s="14" t="s">
        <v>737</v>
      </c>
      <c r="E1931" s="15" t="s">
        <v>930</v>
      </c>
      <c r="F1931" s="17" t="str">
        <f>HYPERLINK("http://www.efsa.europa.eu/en/scdocs/doc/1753.pdf","2010;8(10):1753")</f>
        <v>2010;8(10):1753</v>
      </c>
      <c r="G1931" s="15" t="s">
        <v>651</v>
      </c>
      <c r="H1931" s="15" t="s">
        <v>739</v>
      </c>
      <c r="I1931" s="15">
        <v>3161</v>
      </c>
    </row>
    <row r="1932" spans="1:9" ht="105" x14ac:dyDescent="0.2">
      <c r="A1932" s="14" t="s">
        <v>11</v>
      </c>
      <c r="B1932" s="14" t="s">
        <v>2072</v>
      </c>
      <c r="C1932" s="15" t="s">
        <v>3017</v>
      </c>
      <c r="D1932" s="14" t="s">
        <v>737</v>
      </c>
      <c r="E1932" s="15" t="s">
        <v>801</v>
      </c>
      <c r="F1932" s="17" t="str">
        <f>HYPERLINK("http://www.efsa.europa.eu/en/efsajournal/doc/2067.pdf","2011;9(4):2067")</f>
        <v>2011;9(4):2067</v>
      </c>
      <c r="G1932" s="15" t="s">
        <v>651</v>
      </c>
      <c r="H1932" s="15" t="s">
        <v>739</v>
      </c>
      <c r="I1932" s="15">
        <v>1647</v>
      </c>
    </row>
    <row r="1933" spans="1:9" ht="90" x14ac:dyDescent="0.2">
      <c r="A1933" s="14" t="s">
        <v>11</v>
      </c>
      <c r="B1933" s="14" t="s">
        <v>3018</v>
      </c>
      <c r="C1933" s="15" t="s">
        <v>3019</v>
      </c>
      <c r="D1933" s="14" t="s">
        <v>745</v>
      </c>
      <c r="E1933" s="15" t="s">
        <v>3020</v>
      </c>
      <c r="F1933" s="17" t="str">
        <f>HYPERLINK("http://www.efsa.europa.eu/en/efsajournal/doc/2024.pdf","2011;9(4):2024")</f>
        <v>2011;9(4):2024</v>
      </c>
      <c r="G1933" s="15" t="s">
        <v>651</v>
      </c>
      <c r="H1933" s="15" t="s">
        <v>739</v>
      </c>
      <c r="I1933" s="15">
        <v>682</v>
      </c>
    </row>
    <row r="1934" spans="1:9" ht="60" x14ac:dyDescent="0.2">
      <c r="A1934" s="14" t="s">
        <v>11</v>
      </c>
      <c r="B1934" s="14" t="s">
        <v>3021</v>
      </c>
      <c r="C1934" s="15" t="s">
        <v>3022</v>
      </c>
      <c r="D1934" s="14" t="s">
        <v>737</v>
      </c>
      <c r="E1934" s="15" t="s">
        <v>89</v>
      </c>
      <c r="F1934" s="17" t="str">
        <f>HYPERLINK("http://www.efsa.europa.eu/en/efsajournal/doc/2068.pdf","2011;9(4):2068")</f>
        <v>2011;9(4):2068</v>
      </c>
      <c r="G1934" s="15" t="s">
        <v>651</v>
      </c>
      <c r="H1934" s="15" t="s">
        <v>739</v>
      </c>
      <c r="I1934" s="15">
        <v>580</v>
      </c>
    </row>
    <row r="1935" spans="1:9" ht="60" x14ac:dyDescent="0.2">
      <c r="A1935" s="14" t="s">
        <v>11</v>
      </c>
      <c r="B1935" s="14" t="s">
        <v>3023</v>
      </c>
      <c r="C1935" s="15" t="s">
        <v>3024</v>
      </c>
      <c r="D1935" s="14" t="s">
        <v>737</v>
      </c>
      <c r="E1935" s="15" t="s">
        <v>815</v>
      </c>
      <c r="F1935" s="17" t="str">
        <f>HYPERLINK("http://www.efsa.europa.eu/en/efsajournal/doc/2246.pdf","2011;9(6):2246")</f>
        <v>2011;9(6):2246</v>
      </c>
      <c r="G1935" s="15" t="s">
        <v>651</v>
      </c>
      <c r="H1935" s="15" t="s">
        <v>739</v>
      </c>
      <c r="I1935" s="15">
        <v>4252</v>
      </c>
    </row>
    <row r="1936" spans="1:9" ht="60" x14ac:dyDescent="0.2">
      <c r="A1936" s="14" t="s">
        <v>11</v>
      </c>
      <c r="B1936" s="14" t="s">
        <v>3023</v>
      </c>
      <c r="C1936" s="15" t="s">
        <v>3024</v>
      </c>
      <c r="D1936" s="14" t="s">
        <v>737</v>
      </c>
      <c r="E1936" s="15" t="s">
        <v>816</v>
      </c>
      <c r="F1936" s="17" t="str">
        <f>HYPERLINK("http://www.efsa.europa.eu/en/efsajournal/doc/2246.pdf","2011;9(6):2246")</f>
        <v>2011;9(6):2246</v>
      </c>
      <c r="G1936" s="15" t="s">
        <v>651</v>
      </c>
      <c r="H1936" s="15" t="s">
        <v>739</v>
      </c>
      <c r="I1936" s="15">
        <v>4252</v>
      </c>
    </row>
    <row r="1937" spans="1:9" ht="150" x14ac:dyDescent="0.2">
      <c r="A1937" s="14" t="s">
        <v>11</v>
      </c>
      <c r="B1937" s="14" t="s">
        <v>1754</v>
      </c>
      <c r="C1937" s="15" t="s">
        <v>3025</v>
      </c>
      <c r="D1937" s="14" t="s">
        <v>737</v>
      </c>
      <c r="E1937" s="15" t="s">
        <v>3026</v>
      </c>
      <c r="F1937" s="17" t="str">
        <f>HYPERLINK("http://www.efsa.europa.eu/en/scdocs/doc/1725.pdf","2010;8(10):1725")</f>
        <v>2010;8(10):1725</v>
      </c>
      <c r="G1937" s="15" t="s">
        <v>651</v>
      </c>
      <c r="H1937" s="15" t="s">
        <v>739</v>
      </c>
      <c r="I1937" s="15" t="s">
        <v>3027</v>
      </c>
    </row>
    <row r="1938" spans="1:9" ht="120" x14ac:dyDescent="0.2">
      <c r="A1938" s="14" t="s">
        <v>11</v>
      </c>
      <c r="B1938" s="14" t="s">
        <v>3028</v>
      </c>
      <c r="C1938" s="15" t="s">
        <v>3029</v>
      </c>
      <c r="D1938" s="14" t="s">
        <v>737</v>
      </c>
      <c r="E1938" s="15" t="s">
        <v>815</v>
      </c>
      <c r="F1938" s="17" t="str">
        <f>HYPERLINK("http://www.efsa.europa.eu/en/efsajournal/doc/2246.pdf","2011;9(6):2246")</f>
        <v>2011;9(6):2246</v>
      </c>
      <c r="G1938" s="15" t="s">
        <v>651</v>
      </c>
      <c r="H1938" s="15" t="s">
        <v>739</v>
      </c>
      <c r="I1938" s="15">
        <v>3726</v>
      </c>
    </row>
    <row r="1939" spans="1:9" ht="135" x14ac:dyDescent="0.2">
      <c r="A1939" s="14" t="s">
        <v>11</v>
      </c>
      <c r="B1939" s="14" t="s">
        <v>3030</v>
      </c>
      <c r="C1939" s="15" t="s">
        <v>3031</v>
      </c>
      <c r="D1939" s="14" t="s">
        <v>737</v>
      </c>
      <c r="E1939" s="15" t="s">
        <v>439</v>
      </c>
      <c r="F1939" s="17" t="str">
        <f>HYPERLINK("http://www.efsa.europa.eu/en/efsajournal/doc/2246.pdf","2011;9(6):2246")</f>
        <v>2011;9(6):2246</v>
      </c>
      <c r="G1939" s="15" t="s">
        <v>651</v>
      </c>
      <c r="H1939" s="15" t="s">
        <v>739</v>
      </c>
      <c r="I1939" s="15">
        <v>3516</v>
      </c>
    </row>
    <row r="1940" spans="1:9" ht="90" x14ac:dyDescent="0.2">
      <c r="A1940" s="14" t="s">
        <v>11</v>
      </c>
      <c r="B1940" s="14" t="s">
        <v>1264</v>
      </c>
      <c r="C1940" s="15" t="s">
        <v>3032</v>
      </c>
      <c r="D1940" s="14" t="s">
        <v>745</v>
      </c>
      <c r="E1940" s="15" t="s">
        <v>3033</v>
      </c>
      <c r="F1940" s="17" t="str">
        <f>HYPERLINK("http://www.efsa.europa.eu/en/efsajournal/doc/1738.pdf","2010;8(10):1738")</f>
        <v>2010;8(10):1738</v>
      </c>
      <c r="G1940" s="15" t="s">
        <v>651</v>
      </c>
      <c r="H1940" s="15" t="s">
        <v>739</v>
      </c>
      <c r="I1940" s="15">
        <v>1703</v>
      </c>
    </row>
    <row r="1941" spans="1:9" ht="90" x14ac:dyDescent="0.2">
      <c r="A1941" s="14" t="s">
        <v>11</v>
      </c>
      <c r="B1941" s="14" t="s">
        <v>3034</v>
      </c>
      <c r="C1941" s="15" t="s">
        <v>3035</v>
      </c>
      <c r="D1941" s="14" t="s">
        <v>766</v>
      </c>
      <c r="E1941" s="15" t="s">
        <v>767</v>
      </c>
      <c r="F1941" s="17" t="str">
        <f>HYPERLINK("http://www.efsa.europa.eu/en/scdocs/doc/1749.pdf","2010;8(10):1749")</f>
        <v>2010;8(10):1749</v>
      </c>
      <c r="G1941" s="15" t="s">
        <v>651</v>
      </c>
      <c r="H1941" s="15" t="s">
        <v>739</v>
      </c>
      <c r="I1941" s="15">
        <v>1927</v>
      </c>
    </row>
    <row r="1942" spans="1:9" ht="90" x14ac:dyDescent="0.2">
      <c r="A1942" s="14" t="s">
        <v>11</v>
      </c>
      <c r="B1942" s="14" t="s">
        <v>2406</v>
      </c>
      <c r="C1942" s="15" t="s">
        <v>3036</v>
      </c>
      <c r="D1942" s="14" t="s">
        <v>766</v>
      </c>
      <c r="E1942" s="15" t="s">
        <v>767</v>
      </c>
      <c r="F1942" s="17" t="str">
        <f>HYPERLINK("http://www.efsa.europa.eu/en/efsajournal/doc/1470.pdf","2010;8(2):1470")</f>
        <v>2010;8(2):1470</v>
      </c>
      <c r="G1942" s="15" t="s">
        <v>651</v>
      </c>
      <c r="H1942" s="15" t="s">
        <v>739</v>
      </c>
      <c r="I1942" s="15">
        <v>2998</v>
      </c>
    </row>
    <row r="1943" spans="1:9" ht="60" x14ac:dyDescent="0.2">
      <c r="A1943" s="14" t="s">
        <v>11</v>
      </c>
      <c r="B1943" s="14" t="s">
        <v>3037</v>
      </c>
      <c r="C1943" s="15" t="s">
        <v>3038</v>
      </c>
      <c r="D1943" s="14" t="s">
        <v>737</v>
      </c>
      <c r="E1943" s="15" t="s">
        <v>1302</v>
      </c>
      <c r="F1943" s="17" t="str">
        <f>HYPERLINK("http://www.efsa.europa.eu/en/efsajournal/doc/2255.pdf","2011;9(6):2255")</f>
        <v>2011;9(6):2255</v>
      </c>
      <c r="G1943" s="15" t="s">
        <v>651</v>
      </c>
      <c r="H1943" s="15" t="s">
        <v>739</v>
      </c>
      <c r="I1943" s="15">
        <v>4693</v>
      </c>
    </row>
    <row r="1944" spans="1:9" ht="60" x14ac:dyDescent="0.2">
      <c r="A1944" s="14" t="s">
        <v>11</v>
      </c>
      <c r="B1944" s="14" t="s">
        <v>3037</v>
      </c>
      <c r="C1944" s="15" t="s">
        <v>3038</v>
      </c>
      <c r="D1944" s="14" t="s">
        <v>737</v>
      </c>
      <c r="E1944" s="15" t="s">
        <v>89</v>
      </c>
      <c r="F1944" s="17" t="str">
        <f>HYPERLINK("http://www.efsa.europa.eu/en/efsajournal/doc/2255.pdf","2011;9(6):2255")</f>
        <v>2011;9(6):2255</v>
      </c>
      <c r="G1944" s="15" t="s">
        <v>651</v>
      </c>
      <c r="H1944" s="15" t="s">
        <v>739</v>
      </c>
      <c r="I1944" s="15">
        <v>4693</v>
      </c>
    </row>
    <row r="1945" spans="1:9" ht="90" x14ac:dyDescent="0.2">
      <c r="A1945" s="14" t="s">
        <v>11</v>
      </c>
      <c r="B1945" s="14" t="s">
        <v>3039</v>
      </c>
      <c r="C1945" s="15" t="s">
        <v>3040</v>
      </c>
      <c r="D1945" s="14" t="s">
        <v>766</v>
      </c>
      <c r="E1945" s="15" t="s">
        <v>767</v>
      </c>
      <c r="F1945" s="17" t="str">
        <f>HYPERLINK("http://www.efsa.europa.eu/en/efsajournal/doc/2083.pdf","2011;9(4):2083")</f>
        <v>2011;9(4):2083</v>
      </c>
      <c r="G1945" s="15" t="s">
        <v>651</v>
      </c>
      <c r="H1945" s="15" t="s">
        <v>739</v>
      </c>
      <c r="I1945" s="15" t="s">
        <v>3041</v>
      </c>
    </row>
    <row r="1946" spans="1:9" ht="60" x14ac:dyDescent="0.2">
      <c r="A1946" s="14" t="s">
        <v>11</v>
      </c>
      <c r="B1946" s="14" t="s">
        <v>584</v>
      </c>
      <c r="C1946" s="15" t="s">
        <v>3042</v>
      </c>
      <c r="D1946" s="14" t="s">
        <v>737</v>
      </c>
      <c r="E1946" s="15" t="s">
        <v>3043</v>
      </c>
      <c r="F1946" s="17" t="str">
        <f>HYPERLINK("http://www.efsa.europa.eu/en/scdocs/doc/1816.pdf","2010;8(10):1816")</f>
        <v>2010;8(10):1816</v>
      </c>
      <c r="G1946" s="15" t="s">
        <v>651</v>
      </c>
      <c r="H1946" s="15" t="s">
        <v>739</v>
      </c>
      <c r="I1946" s="15">
        <v>203</v>
      </c>
    </row>
    <row r="1947" spans="1:9" ht="90" x14ac:dyDescent="0.2">
      <c r="A1947" s="14" t="s">
        <v>11</v>
      </c>
      <c r="B1947" s="14" t="s">
        <v>3044</v>
      </c>
      <c r="C1947" s="15" t="s">
        <v>3045</v>
      </c>
      <c r="D1947" s="14" t="s">
        <v>766</v>
      </c>
      <c r="E1947" s="15" t="s">
        <v>767</v>
      </c>
      <c r="F1947" s="17" t="str">
        <f>HYPERLINK("http://www.efsa.europa.eu/en/efsajournal/doc/2245.pdf","2011;9(6):2245")</f>
        <v>2011;9(6):2245</v>
      </c>
      <c r="G1947" s="15" t="s">
        <v>651</v>
      </c>
      <c r="H1947" s="15" t="s">
        <v>739</v>
      </c>
      <c r="I1947" s="15">
        <v>1301</v>
      </c>
    </row>
    <row r="1948" spans="1:9" ht="75" x14ac:dyDescent="0.2">
      <c r="A1948" s="14" t="s">
        <v>11</v>
      </c>
      <c r="B1948" s="14" t="s">
        <v>286</v>
      </c>
      <c r="C1948" s="15" t="s">
        <v>3046</v>
      </c>
      <c r="D1948" s="14" t="s">
        <v>980</v>
      </c>
      <c r="E1948" s="15" t="s">
        <v>172</v>
      </c>
      <c r="F1948" s="17" t="str">
        <f>HYPERLINK("http://www.efsa.europa.eu/en/scdocs/doc/1807.pdf","2010;8(10):1807")</f>
        <v>2010;8(10):1807</v>
      </c>
      <c r="G1948" s="15" t="s">
        <v>651</v>
      </c>
      <c r="H1948" s="15" t="s">
        <v>739</v>
      </c>
      <c r="I1948" s="15">
        <v>344</v>
      </c>
    </row>
    <row r="1949" spans="1:9" ht="60" x14ac:dyDescent="0.2">
      <c r="A1949" s="14" t="s">
        <v>11</v>
      </c>
      <c r="B1949" s="14" t="s">
        <v>3047</v>
      </c>
      <c r="C1949" s="15" t="s">
        <v>3048</v>
      </c>
      <c r="D1949" s="14" t="s">
        <v>737</v>
      </c>
      <c r="E1949" s="15" t="s">
        <v>917</v>
      </c>
      <c r="F1949" s="17" t="str">
        <f>HYPERLINK("http://www.efsa.europa.eu/en/efsajournal/doc/2273.pdf","2011;9(6):2273")</f>
        <v>2011;9(6):2273</v>
      </c>
      <c r="G1949" s="15" t="s">
        <v>651</v>
      </c>
      <c r="H1949" s="15" t="s">
        <v>739</v>
      </c>
      <c r="I1949" s="15">
        <v>1819</v>
      </c>
    </row>
    <row r="1950" spans="1:9" ht="60" x14ac:dyDescent="0.2">
      <c r="A1950" s="14" t="s">
        <v>11</v>
      </c>
      <c r="B1950" s="14" t="s">
        <v>286</v>
      </c>
      <c r="C1950" s="15" t="s">
        <v>3049</v>
      </c>
      <c r="D1950" s="14" t="s">
        <v>737</v>
      </c>
      <c r="E1950" s="15" t="s">
        <v>865</v>
      </c>
      <c r="F1950" s="17" t="str">
        <f>HYPERLINK("http://www.efsa.europa.eu/en/scdocs/doc/1807.pdf","2010;8(10):1807")</f>
        <v>2010;8(10):1807</v>
      </c>
      <c r="G1950" s="15" t="s">
        <v>651</v>
      </c>
      <c r="H1950" s="15" t="s">
        <v>739</v>
      </c>
      <c r="I1950" s="15">
        <v>342</v>
      </c>
    </row>
    <row r="1951" spans="1:9" ht="60" x14ac:dyDescent="0.2">
      <c r="A1951" s="14" t="s">
        <v>11</v>
      </c>
      <c r="B1951" s="14" t="s">
        <v>1286</v>
      </c>
      <c r="C1951" s="15" t="s">
        <v>3050</v>
      </c>
      <c r="D1951" s="14" t="s">
        <v>737</v>
      </c>
      <c r="E1951" s="15" t="s">
        <v>3051</v>
      </c>
      <c r="F1951" s="17" t="str">
        <f>HYPERLINK("http://www.efsa.europa.eu/en/scdocs/doc/1762.pdf","2010;8(10):1762")</f>
        <v>2010;8(10):1762</v>
      </c>
      <c r="G1951" s="15" t="s">
        <v>651</v>
      </c>
      <c r="H1951" s="15" t="s">
        <v>739</v>
      </c>
      <c r="I1951" s="15">
        <v>1395</v>
      </c>
    </row>
    <row r="1952" spans="1:9" ht="90" x14ac:dyDescent="0.2">
      <c r="A1952" s="14" t="s">
        <v>11</v>
      </c>
      <c r="B1952" s="14" t="s">
        <v>792</v>
      </c>
      <c r="C1952" s="15" t="s">
        <v>3052</v>
      </c>
      <c r="D1952" s="14" t="s">
        <v>766</v>
      </c>
      <c r="E1952" s="15" t="s">
        <v>767</v>
      </c>
      <c r="F1952" s="17" t="str">
        <f>HYPERLINK("http://www.efsa.europa.eu/en/efsajournal/doc/2243.pdf","2011;9(6):2243")</f>
        <v>2011;9(6):2243</v>
      </c>
      <c r="G1952" s="15" t="s">
        <v>651</v>
      </c>
      <c r="H1952" s="15" t="s">
        <v>739</v>
      </c>
      <c r="I1952" s="15">
        <v>4679</v>
      </c>
    </row>
    <row r="1953" spans="1:9" ht="90" x14ac:dyDescent="0.2">
      <c r="A1953" s="14" t="s">
        <v>11</v>
      </c>
      <c r="B1953" s="14" t="s">
        <v>3053</v>
      </c>
      <c r="C1953" s="15" t="s">
        <v>3054</v>
      </c>
      <c r="D1953" s="14" t="s">
        <v>745</v>
      </c>
      <c r="E1953" s="15" t="s">
        <v>1171</v>
      </c>
      <c r="F1953" s="17" t="str">
        <f>HYPERLINK("http://www.efsa.europa.eu/en/scdocs/doc/1799.pdf","2010;8(10):1799")</f>
        <v>2010;8(10):1799</v>
      </c>
      <c r="G1953" s="15" t="s">
        <v>651</v>
      </c>
      <c r="H1953" s="15" t="s">
        <v>739</v>
      </c>
      <c r="I1953" s="15">
        <v>1895</v>
      </c>
    </row>
    <row r="1954" spans="1:9" ht="90" x14ac:dyDescent="0.2">
      <c r="A1954" s="14" t="s">
        <v>11</v>
      </c>
      <c r="B1954" s="14" t="s">
        <v>1942</v>
      </c>
      <c r="C1954" s="15" t="s">
        <v>3055</v>
      </c>
      <c r="D1954" s="14" t="s">
        <v>745</v>
      </c>
      <c r="E1954" s="15" t="s">
        <v>1171</v>
      </c>
      <c r="F1954" s="17" t="str">
        <f>HYPERLINK("http://www.efsa.europa.eu/en/scdocs/doc/1799.pdf","2010;8(10):1799")</f>
        <v>2010;8(10):1799</v>
      </c>
      <c r="G1954" s="15" t="s">
        <v>651</v>
      </c>
      <c r="H1954" s="15" t="s">
        <v>739</v>
      </c>
      <c r="I1954" s="15">
        <v>1891</v>
      </c>
    </row>
    <row r="1955" spans="1:9" ht="60" x14ac:dyDescent="0.2">
      <c r="A1955" s="14" t="s">
        <v>11</v>
      </c>
      <c r="B1955" s="14" t="s">
        <v>3056</v>
      </c>
      <c r="C1955" s="15" t="s">
        <v>3057</v>
      </c>
      <c r="D1955" s="14" t="s">
        <v>737</v>
      </c>
      <c r="E1955" s="15" t="s">
        <v>908</v>
      </c>
      <c r="F1955" s="17" t="str">
        <f>HYPERLINK("http://www.efsa.europa.eu/en/scdocs/doc/1262.pdf","2009;7(9):1262")</f>
        <v>2009;7(9):1262</v>
      </c>
      <c r="G1955" s="15" t="s">
        <v>651</v>
      </c>
      <c r="H1955" s="15" t="s">
        <v>739</v>
      </c>
      <c r="I1955" s="15">
        <v>1505</v>
      </c>
    </row>
    <row r="1956" spans="1:9" ht="60" x14ac:dyDescent="0.2">
      <c r="A1956" s="14" t="s">
        <v>11</v>
      </c>
      <c r="B1956" s="14" t="s">
        <v>3058</v>
      </c>
      <c r="C1956" s="15" t="s">
        <v>3059</v>
      </c>
      <c r="D1956" s="14" t="s">
        <v>737</v>
      </c>
      <c r="E1956" s="15" t="s">
        <v>886</v>
      </c>
      <c r="F1956" s="17" t="str">
        <f>HYPERLINK("http://www.efsa.europa.eu/en/efsajournal/doc/2043.pdf","2011;9(4):2043")</f>
        <v>2011;9(4):2043</v>
      </c>
      <c r="G1956" s="15" t="s">
        <v>651</v>
      </c>
      <c r="H1956" s="15" t="s">
        <v>739</v>
      </c>
      <c r="I1956" s="15">
        <v>4334</v>
      </c>
    </row>
    <row r="1957" spans="1:9" ht="60" x14ac:dyDescent="0.2">
      <c r="A1957" s="14" t="s">
        <v>11</v>
      </c>
      <c r="B1957" s="14" t="s">
        <v>3060</v>
      </c>
      <c r="C1957" s="15" t="s">
        <v>3059</v>
      </c>
      <c r="D1957" s="14" t="s">
        <v>737</v>
      </c>
      <c r="E1957" s="15" t="s">
        <v>886</v>
      </c>
      <c r="F1957" s="17" t="str">
        <f>HYPERLINK("http://www.efsa.europa.eu/en/efsajournal/doc/2043.pdf","2011;9(4):2043")</f>
        <v>2011;9(4):2043</v>
      </c>
      <c r="G1957" s="15" t="s">
        <v>651</v>
      </c>
      <c r="H1957" s="15" t="s">
        <v>739</v>
      </c>
      <c r="I1957" s="15">
        <v>673</v>
      </c>
    </row>
    <row r="1958" spans="1:9" ht="90" x14ac:dyDescent="0.2">
      <c r="A1958" s="14" t="s">
        <v>11</v>
      </c>
      <c r="B1958" s="14" t="s">
        <v>409</v>
      </c>
      <c r="C1958" s="15" t="s">
        <v>3061</v>
      </c>
      <c r="D1958" s="14" t="s">
        <v>745</v>
      </c>
      <c r="E1958" s="15" t="s">
        <v>3062</v>
      </c>
      <c r="F1958" s="17" t="str">
        <f>HYPERLINK("http://www.efsa.europa.eu/en/efsajournal/doc/2024.pdf","2011;9(4):2024")</f>
        <v>2011;9(4):2024</v>
      </c>
      <c r="G1958" s="15" t="s">
        <v>651</v>
      </c>
      <c r="H1958" s="15" t="s">
        <v>739</v>
      </c>
      <c r="I1958" s="15">
        <v>783</v>
      </c>
    </row>
    <row r="1959" spans="1:9" ht="90" x14ac:dyDescent="0.2">
      <c r="A1959" s="14" t="s">
        <v>11</v>
      </c>
      <c r="B1959" s="14" t="s">
        <v>1286</v>
      </c>
      <c r="C1959" s="15" t="s">
        <v>3063</v>
      </c>
      <c r="D1959" s="14" t="s">
        <v>745</v>
      </c>
      <c r="E1959" s="15" t="s">
        <v>1162</v>
      </c>
      <c r="F1959" s="17" t="str">
        <f>HYPERLINK("http://www.efsa.europa.eu/en/scdocs/doc/1762.pdf","2010;8(10):1762")</f>
        <v>2010;8(10):1762</v>
      </c>
      <c r="G1959" s="15" t="s">
        <v>651</v>
      </c>
      <c r="H1959" s="15" t="s">
        <v>739</v>
      </c>
      <c r="I1959" s="15">
        <v>1393</v>
      </c>
    </row>
    <row r="1960" spans="1:9" ht="60" x14ac:dyDescent="0.2">
      <c r="A1960" s="14" t="s">
        <v>11</v>
      </c>
      <c r="B1960" s="14" t="s">
        <v>1547</v>
      </c>
      <c r="C1960" s="15" t="s">
        <v>3064</v>
      </c>
      <c r="D1960" s="14" t="s">
        <v>737</v>
      </c>
      <c r="E1960" s="15" t="s">
        <v>47</v>
      </c>
      <c r="F1960" s="17" t="str">
        <f>HYPERLINK("http://www.efsa.europa.eu/en/scdocs/doc/1754.pdf","2010;8(10):1754")</f>
        <v>2010;8(10):1754</v>
      </c>
      <c r="G1960" s="15" t="s">
        <v>651</v>
      </c>
      <c r="H1960" s="15" t="s">
        <v>739</v>
      </c>
      <c r="I1960" s="15">
        <v>4660</v>
      </c>
    </row>
    <row r="1961" spans="1:9" ht="60" x14ac:dyDescent="0.2">
      <c r="A1961" s="14" t="s">
        <v>11</v>
      </c>
      <c r="B1961" s="14" t="s">
        <v>1264</v>
      </c>
      <c r="C1961" s="15" t="s">
        <v>3065</v>
      </c>
      <c r="D1961" s="14" t="s">
        <v>737</v>
      </c>
      <c r="E1961" s="15" t="s">
        <v>801</v>
      </c>
      <c r="F1961" s="17" t="str">
        <f>HYPERLINK("http://www.efsa.europa.eu/en/efsajournal/doc/1489.pdf","2010;8(2):1489")</f>
        <v>2010;8(2):1489</v>
      </c>
      <c r="G1961" s="15" t="s">
        <v>651</v>
      </c>
      <c r="H1961" s="15" t="s">
        <v>739</v>
      </c>
      <c r="I1961" s="15">
        <v>1229</v>
      </c>
    </row>
    <row r="1962" spans="1:9" ht="90" x14ac:dyDescent="0.2">
      <c r="A1962" s="14" t="s">
        <v>11</v>
      </c>
      <c r="B1962" s="14" t="s">
        <v>3066</v>
      </c>
      <c r="C1962" s="15" t="s">
        <v>3067</v>
      </c>
      <c r="D1962" s="14" t="s">
        <v>766</v>
      </c>
      <c r="E1962" s="15" t="s">
        <v>767</v>
      </c>
      <c r="F1962" s="17" t="str">
        <f>HYPERLINK("http://www.efsa.europa.eu/en/efsajournal/doc/2243.pdf","2011;9(6):2243")</f>
        <v>2011;9(6):2243</v>
      </c>
      <c r="G1962" s="15" t="s">
        <v>651</v>
      </c>
      <c r="H1962" s="15" t="s">
        <v>739</v>
      </c>
      <c r="I1962" s="15">
        <v>1266</v>
      </c>
    </row>
    <row r="1963" spans="1:9" ht="60" x14ac:dyDescent="0.2">
      <c r="A1963" s="14" t="s">
        <v>11</v>
      </c>
      <c r="B1963" s="14" t="s">
        <v>2937</v>
      </c>
      <c r="C1963" s="15" t="s">
        <v>3068</v>
      </c>
      <c r="D1963" s="14" t="s">
        <v>737</v>
      </c>
      <c r="E1963" s="15" t="s">
        <v>162</v>
      </c>
      <c r="F1963" s="17" t="str">
        <f>HYPERLINK("http://www.efsa.europa.eu/en/scdocs/doc/1753.pdf","2010;8(10):1753")</f>
        <v>2010;8(10):1753</v>
      </c>
      <c r="G1963" s="15" t="s">
        <v>651</v>
      </c>
      <c r="H1963" s="15" t="s">
        <v>739</v>
      </c>
      <c r="I1963" s="15">
        <v>1839</v>
      </c>
    </row>
    <row r="1964" spans="1:9" ht="75" x14ac:dyDescent="0.2">
      <c r="A1964" s="14" t="s">
        <v>11</v>
      </c>
      <c r="B1964" s="14" t="s">
        <v>3069</v>
      </c>
      <c r="C1964" s="15" t="s">
        <v>3070</v>
      </c>
      <c r="D1964" s="14" t="s">
        <v>749</v>
      </c>
      <c r="E1964" s="15" t="s">
        <v>1553</v>
      </c>
      <c r="F1964" s="17" t="str">
        <f>HYPERLINK("http://www.efsa.europa.eu/en/efsajournal/doc/1489.pdf","2010;8(2):1489")</f>
        <v>2010;8(2):1489</v>
      </c>
      <c r="G1964" s="15" t="s">
        <v>651</v>
      </c>
      <c r="H1964" s="15" t="s">
        <v>739</v>
      </c>
      <c r="I1964" s="15">
        <v>1850</v>
      </c>
    </row>
    <row r="1965" spans="1:9" ht="105" x14ac:dyDescent="0.2">
      <c r="A1965" s="14" t="s">
        <v>11</v>
      </c>
      <c r="B1965" s="14" t="s">
        <v>3071</v>
      </c>
      <c r="C1965" s="15" t="s">
        <v>3072</v>
      </c>
      <c r="D1965" s="14" t="s">
        <v>745</v>
      </c>
      <c r="E1965" s="15" t="s">
        <v>3073</v>
      </c>
      <c r="F1965" s="17" t="str">
        <f>HYPERLINK("http://www.efsa.europa.eu/en/efsajournal/doc/2228.pdf","2011;9(6):2228")</f>
        <v>2011;9(6):2228</v>
      </c>
      <c r="G1965" s="15" t="s">
        <v>651</v>
      </c>
      <c r="H1965" s="15" t="s">
        <v>739</v>
      </c>
      <c r="I1965" s="15">
        <v>589</v>
      </c>
    </row>
    <row r="1966" spans="1:9" ht="60" x14ac:dyDescent="0.2">
      <c r="A1966" s="14" t="s">
        <v>11</v>
      </c>
      <c r="B1966" s="14" t="s">
        <v>3074</v>
      </c>
      <c r="C1966" s="15" t="s">
        <v>3075</v>
      </c>
      <c r="D1966" s="14" t="s">
        <v>737</v>
      </c>
      <c r="E1966" s="15" t="s">
        <v>1688</v>
      </c>
      <c r="F1966" s="17" t="str">
        <f>HYPERLINK("http://www.efsa.europa.eu/en/scdocs/doc/1727.pdf","2010;8(10):1727")</f>
        <v>2010;8(10):1727</v>
      </c>
      <c r="G1966" s="15" t="s">
        <v>651</v>
      </c>
      <c r="H1966" s="15" t="s">
        <v>739</v>
      </c>
      <c r="I1966" s="15">
        <v>409</v>
      </c>
    </row>
    <row r="1967" spans="1:9" ht="75" x14ac:dyDescent="0.2">
      <c r="A1967" s="14" t="s">
        <v>11</v>
      </c>
      <c r="B1967" s="14" t="s">
        <v>440</v>
      </c>
      <c r="C1967" s="15" t="s">
        <v>3076</v>
      </c>
      <c r="D1967" s="14" t="s">
        <v>980</v>
      </c>
      <c r="E1967" s="15" t="s">
        <v>3077</v>
      </c>
      <c r="F1967" s="17" t="str">
        <f>HYPERLINK("http://www.efsa.europa.eu/en/scdocs/doc/1220.pdf","2009;7(9):1220")</f>
        <v>2009;7(9):1220</v>
      </c>
      <c r="G1967" s="15" t="s">
        <v>651</v>
      </c>
      <c r="H1967" s="15" t="s">
        <v>739</v>
      </c>
      <c r="I1967" s="15">
        <v>280</v>
      </c>
    </row>
    <row r="1968" spans="1:9" ht="60" x14ac:dyDescent="0.2">
      <c r="A1968" s="14" t="s">
        <v>11</v>
      </c>
      <c r="B1968" s="14" t="s">
        <v>440</v>
      </c>
      <c r="C1968" s="15" t="s">
        <v>3078</v>
      </c>
      <c r="D1968" s="14" t="s">
        <v>737</v>
      </c>
      <c r="E1968" s="15" t="s">
        <v>254</v>
      </c>
      <c r="F1968" s="17" t="str">
        <f>HYPERLINK("http://www.efsa.europa.eu/en/scdocs/doc/1220.pdf","2009;7(9):1220")</f>
        <v>2009;7(9):1220</v>
      </c>
      <c r="G1968" s="15" t="s">
        <v>651</v>
      </c>
      <c r="H1968" s="15" t="s">
        <v>739</v>
      </c>
      <c r="I1968" s="15">
        <v>285</v>
      </c>
    </row>
    <row r="1969" spans="1:9" ht="60" x14ac:dyDescent="0.2">
      <c r="A1969" s="14" t="s">
        <v>11</v>
      </c>
      <c r="B1969" s="14" t="s">
        <v>3079</v>
      </c>
      <c r="C1969" s="15" t="s">
        <v>3080</v>
      </c>
      <c r="D1969" s="14" t="s">
        <v>737</v>
      </c>
      <c r="E1969" s="15" t="s">
        <v>3081</v>
      </c>
      <c r="F1969" s="17" t="str">
        <f>HYPERLINK("http://www.efsa.europa.eu/en/efsajournal/doc/1277.pdf","2009;7(9):1269")</f>
        <v>2009;7(9):1269</v>
      </c>
      <c r="G1969" s="15" t="s">
        <v>651</v>
      </c>
      <c r="H1969" s="15" t="s">
        <v>739</v>
      </c>
      <c r="I1969" s="15">
        <v>1594</v>
      </c>
    </row>
    <row r="1970" spans="1:9" ht="60" x14ac:dyDescent="0.2">
      <c r="A1970" s="14" t="s">
        <v>11</v>
      </c>
      <c r="B1970" s="14" t="s">
        <v>3082</v>
      </c>
      <c r="C1970" s="15" t="s">
        <v>3083</v>
      </c>
      <c r="D1970" s="14" t="s">
        <v>737</v>
      </c>
      <c r="E1970" s="15" t="s">
        <v>3084</v>
      </c>
      <c r="F1970" s="17" t="str">
        <f>HYPERLINK("http://www.efsa.europa.eu/en/efsajournal/doc/2259.pdf","2011;9(6):2259")</f>
        <v>2011;9(6):2259</v>
      </c>
      <c r="G1970" s="15" t="s">
        <v>651</v>
      </c>
      <c r="H1970" s="15" t="s">
        <v>739</v>
      </c>
      <c r="I1970" s="15">
        <v>290</v>
      </c>
    </row>
    <row r="1971" spans="1:9" ht="60" x14ac:dyDescent="0.2">
      <c r="A1971" s="14" t="s">
        <v>11</v>
      </c>
      <c r="B1971" s="14" t="s">
        <v>3082</v>
      </c>
      <c r="C1971" s="15" t="s">
        <v>3085</v>
      </c>
      <c r="D1971" s="14" t="s">
        <v>737</v>
      </c>
      <c r="E1971" s="15" t="s">
        <v>3086</v>
      </c>
      <c r="F1971" s="17" t="str">
        <f>HYPERLINK("http://www.efsa.europa.eu/en/scdocs/doc/1248.pdf","2009;7(9):1248")</f>
        <v>2009;7(9):1248</v>
      </c>
      <c r="G1971" s="15" t="s">
        <v>651</v>
      </c>
      <c r="H1971" s="15" t="s">
        <v>739</v>
      </c>
      <c r="I1971" s="15">
        <v>358</v>
      </c>
    </row>
    <row r="1972" spans="1:9" ht="90" x14ac:dyDescent="0.2">
      <c r="A1972" s="14" t="s">
        <v>11</v>
      </c>
      <c r="B1972" s="14" t="s">
        <v>3082</v>
      </c>
      <c r="C1972" s="15" t="s">
        <v>3087</v>
      </c>
      <c r="D1972" s="14" t="s">
        <v>745</v>
      </c>
      <c r="E1972" s="15" t="s">
        <v>1768</v>
      </c>
      <c r="F1972" s="17" t="str">
        <f>HYPERLINK("http://www.efsa.europa.eu/en/efsajournal/doc/2259.pdf","2011;9(6):2259")</f>
        <v>2011;9(6):2259</v>
      </c>
      <c r="G1972" s="15" t="s">
        <v>651</v>
      </c>
      <c r="H1972" s="15" t="s">
        <v>739</v>
      </c>
      <c r="I1972" s="15">
        <v>289</v>
      </c>
    </row>
    <row r="1973" spans="1:9" ht="75" x14ac:dyDescent="0.2">
      <c r="A1973" s="14" t="s">
        <v>11</v>
      </c>
      <c r="B1973" s="14" t="s">
        <v>3088</v>
      </c>
      <c r="C1973" s="15" t="s">
        <v>3089</v>
      </c>
      <c r="D1973" s="14" t="s">
        <v>995</v>
      </c>
      <c r="E1973" s="15" t="s">
        <v>996</v>
      </c>
      <c r="F1973" s="17" t="str">
        <f>HYPERLINK("http://www.efsa.europa.eu/en/efsajournal/doc/2259.pdf","2011;9(6):2259")</f>
        <v>2011;9(6):2259</v>
      </c>
      <c r="G1973" s="15" t="s">
        <v>651</v>
      </c>
      <c r="H1973" s="15" t="s">
        <v>739</v>
      </c>
      <c r="I1973" s="15">
        <v>288</v>
      </c>
    </row>
    <row r="1974" spans="1:9" ht="75" x14ac:dyDescent="0.2">
      <c r="A1974" s="14" t="s">
        <v>11</v>
      </c>
      <c r="B1974" s="14" t="s">
        <v>3088</v>
      </c>
      <c r="C1974" s="15" t="s">
        <v>3089</v>
      </c>
      <c r="D1974" s="14" t="s">
        <v>737</v>
      </c>
      <c r="E1974" s="15" t="s">
        <v>987</v>
      </c>
      <c r="F1974" s="17" t="str">
        <f>HYPERLINK("http://www.efsa.europa.eu/en/efsajournal/doc/2259.pdf","2011;9(6):2259")</f>
        <v>2011;9(6):2259</v>
      </c>
      <c r="G1974" s="15" t="s">
        <v>651</v>
      </c>
      <c r="H1974" s="15" t="s">
        <v>739</v>
      </c>
      <c r="I1974" s="15">
        <v>288</v>
      </c>
    </row>
    <row r="1975" spans="1:9" ht="60" x14ac:dyDescent="0.2">
      <c r="A1975" s="14" t="s">
        <v>11</v>
      </c>
      <c r="B1975" s="14" t="s">
        <v>2094</v>
      </c>
      <c r="C1975" s="15" t="s">
        <v>3090</v>
      </c>
      <c r="D1975" s="14" t="s">
        <v>737</v>
      </c>
      <c r="E1975" s="15" t="s">
        <v>999</v>
      </c>
      <c r="F1975" s="17" t="str">
        <f>HYPERLINK("http://www.efsa.europa.eu/en/efsajournal/doc/2259.pdf","2011;9(6):2259")</f>
        <v>2011;9(6):2259</v>
      </c>
      <c r="G1975" s="15" t="s">
        <v>651</v>
      </c>
      <c r="H1975" s="15" t="s">
        <v>739</v>
      </c>
      <c r="I1975" s="15">
        <v>287</v>
      </c>
    </row>
    <row r="1976" spans="1:9" ht="60" x14ac:dyDescent="0.2">
      <c r="A1976" s="14" t="s">
        <v>11</v>
      </c>
      <c r="B1976" s="14" t="s">
        <v>2094</v>
      </c>
      <c r="C1976" s="15" t="s">
        <v>3090</v>
      </c>
      <c r="D1976" s="14" t="s">
        <v>737</v>
      </c>
      <c r="E1976" s="15" t="s">
        <v>987</v>
      </c>
      <c r="F1976" s="17" t="str">
        <f>HYPERLINK("http://www.efsa.europa.eu/en/efsajournal/doc/2259.pdf","2011;9(6):2259")</f>
        <v>2011;9(6):2259</v>
      </c>
      <c r="G1976" s="15" t="s">
        <v>651</v>
      </c>
      <c r="H1976" s="15" t="s">
        <v>739</v>
      </c>
      <c r="I1976" s="15">
        <v>287</v>
      </c>
    </row>
    <row r="1977" spans="1:9" ht="375" x14ac:dyDescent="0.2">
      <c r="A1977" s="14" t="s">
        <v>11</v>
      </c>
      <c r="B1977" s="14" t="s">
        <v>871</v>
      </c>
      <c r="C1977" s="15" t="s">
        <v>3091</v>
      </c>
      <c r="D1977" s="14" t="s">
        <v>737</v>
      </c>
      <c r="E1977" s="15" t="s">
        <v>2017</v>
      </c>
      <c r="F1977" s="17" t="str">
        <f>HYPERLINK("http://www.efsa.europa.eu/en/efsajournal/doc/2225.pdf","2011;9(6):2225")</f>
        <v>2011;9(6):2225</v>
      </c>
      <c r="G1977" s="15" t="s">
        <v>651</v>
      </c>
      <c r="H1977" s="15" t="s">
        <v>739</v>
      </c>
      <c r="I1977" s="15">
        <v>1569</v>
      </c>
    </row>
    <row r="1978" spans="1:9" ht="285" x14ac:dyDescent="0.2">
      <c r="A1978" s="14" t="s">
        <v>11</v>
      </c>
      <c r="B1978" s="14" t="s">
        <v>871</v>
      </c>
      <c r="C1978" s="15" t="s">
        <v>3092</v>
      </c>
      <c r="D1978" s="14" t="s">
        <v>737</v>
      </c>
      <c r="E1978" s="15" t="s">
        <v>2017</v>
      </c>
      <c r="F1978" s="17" t="str">
        <f>HYPERLINK("http://www.efsa.europa.eu/en/efsajournal/doc/2225.pdf","2011;9(6):2225")</f>
        <v>2011;9(6):2225</v>
      </c>
      <c r="G1978" s="15" t="s">
        <v>651</v>
      </c>
      <c r="H1978" s="15" t="s">
        <v>739</v>
      </c>
      <c r="I1978" s="15">
        <v>699</v>
      </c>
    </row>
    <row r="1979" spans="1:9" ht="75" x14ac:dyDescent="0.2">
      <c r="A1979" s="14" t="s">
        <v>11</v>
      </c>
      <c r="B1979" s="14" t="s">
        <v>3093</v>
      </c>
      <c r="C1979" s="15" t="s">
        <v>3094</v>
      </c>
      <c r="D1979" s="14" t="s">
        <v>737</v>
      </c>
      <c r="E1979" s="15" t="s">
        <v>394</v>
      </c>
      <c r="F1979" s="17" t="str">
        <f>HYPERLINK("http://www.efsa.europa.eu/en/efsajournal/doc/2213.pdf","2011;9(6):2213")</f>
        <v>2011;9(6):2213</v>
      </c>
      <c r="G1979" s="15" t="s">
        <v>651</v>
      </c>
      <c r="H1979" s="15" t="s">
        <v>739</v>
      </c>
      <c r="I1979" s="15">
        <v>1498</v>
      </c>
    </row>
    <row r="1980" spans="1:9" ht="75" x14ac:dyDescent="0.2">
      <c r="A1980" s="14" t="s">
        <v>11</v>
      </c>
      <c r="B1980" s="14" t="s">
        <v>3095</v>
      </c>
      <c r="C1980" s="15" t="s">
        <v>3096</v>
      </c>
      <c r="D1980" s="14" t="s">
        <v>749</v>
      </c>
      <c r="E1980" s="15" t="s">
        <v>3097</v>
      </c>
      <c r="F1980" s="17" t="str">
        <f>HYPERLINK("http://www.efsa.europa.eu/en/scdocs/doc/1472.pdf","2010;8(2):1472")</f>
        <v>2010;8(2):1472</v>
      </c>
      <c r="G1980" s="15" t="s">
        <v>651</v>
      </c>
      <c r="H1980" s="15" t="s">
        <v>739</v>
      </c>
      <c r="I1980" s="15">
        <v>1653</v>
      </c>
    </row>
    <row r="1981" spans="1:9" ht="150" x14ac:dyDescent="0.2">
      <c r="A1981" s="14" t="s">
        <v>11</v>
      </c>
      <c r="B1981" s="14" t="s">
        <v>3098</v>
      </c>
      <c r="C1981" s="15" t="s">
        <v>3099</v>
      </c>
      <c r="D1981" s="14" t="s">
        <v>2026</v>
      </c>
      <c r="E1981" s="15" t="s">
        <v>3100</v>
      </c>
      <c r="F1981" s="17" t="str">
        <f>HYPERLINK("http://www.efsa.europa.eu/en/efsajournal/doc/2260.pdf","2011;9(6):2260")</f>
        <v>2011;9(6):2260</v>
      </c>
      <c r="G1981" s="15" t="s">
        <v>651</v>
      </c>
      <c r="H1981" s="15" t="s">
        <v>739</v>
      </c>
      <c r="I1981" s="15">
        <v>359</v>
      </c>
    </row>
    <row r="1982" spans="1:9" ht="60" x14ac:dyDescent="0.2">
      <c r="A1982" s="14" t="s">
        <v>11</v>
      </c>
      <c r="B1982" s="14" t="s">
        <v>3101</v>
      </c>
      <c r="C1982" s="15" t="s">
        <v>3102</v>
      </c>
      <c r="D1982" s="14" t="s">
        <v>737</v>
      </c>
      <c r="E1982" s="15" t="s">
        <v>1365</v>
      </c>
      <c r="F1982" s="17" t="str">
        <f>HYPERLINK("http://www.efsa.europa.eu/en/efsajournal/doc/2248.pdf","2011;9(6):2248")</f>
        <v>2011;9(6):2248</v>
      </c>
      <c r="G1982" s="15" t="s">
        <v>651</v>
      </c>
      <c r="H1982" s="15" t="s">
        <v>739</v>
      </c>
      <c r="I1982" s="15">
        <v>2435</v>
      </c>
    </row>
    <row r="1983" spans="1:9" ht="90" x14ac:dyDescent="0.2">
      <c r="A1983" s="14" t="s">
        <v>11</v>
      </c>
      <c r="B1983" s="14" t="s">
        <v>3103</v>
      </c>
      <c r="C1983" s="15" t="s">
        <v>3104</v>
      </c>
      <c r="D1983" s="14" t="s">
        <v>766</v>
      </c>
      <c r="E1983" s="15" t="s">
        <v>767</v>
      </c>
      <c r="F1983" s="17" t="str">
        <f>HYPERLINK("http://www.efsa.europa.eu/en/scdocs/doc/1735.pdf","2010;8(10):1735")</f>
        <v>2010;8(10):1735</v>
      </c>
      <c r="G1983" s="15" t="s">
        <v>651</v>
      </c>
      <c r="H1983" s="15" t="s">
        <v>739</v>
      </c>
      <c r="I1983" s="15">
        <v>810</v>
      </c>
    </row>
    <row r="1984" spans="1:9" ht="90" x14ac:dyDescent="0.2">
      <c r="A1984" s="14" t="s">
        <v>11</v>
      </c>
      <c r="B1984" s="14" t="s">
        <v>3105</v>
      </c>
      <c r="C1984" s="15" t="s">
        <v>3106</v>
      </c>
      <c r="D1984" s="14" t="s">
        <v>745</v>
      </c>
      <c r="E1984" s="15" t="s">
        <v>752</v>
      </c>
      <c r="F1984" s="17" t="str">
        <f>HYPERLINK("http://www.efsa.europa.eu/en/efsajournal/doc/2228.pdf","2011;9(6):2228")</f>
        <v>2011;9(6):2228</v>
      </c>
      <c r="G1984" s="15" t="s">
        <v>651</v>
      </c>
      <c r="H1984" s="15" t="s">
        <v>739</v>
      </c>
      <c r="I1984" s="15">
        <v>1267</v>
      </c>
    </row>
    <row r="1985" spans="1:9" ht="90" x14ac:dyDescent="0.2">
      <c r="A1985" s="14" t="s">
        <v>11</v>
      </c>
      <c r="B1985" s="14" t="s">
        <v>3107</v>
      </c>
      <c r="C1985" s="15" t="s">
        <v>3108</v>
      </c>
      <c r="D1985" s="14" t="s">
        <v>745</v>
      </c>
      <c r="E1985" s="15" t="s">
        <v>2188</v>
      </c>
      <c r="F1985" s="17" t="str">
        <f>HYPERLINK("http://www.efsa.europa.eu/en/efsajournal/doc/2228.pdf","2011;9(6):2228")</f>
        <v>2011;9(6):2228</v>
      </c>
      <c r="G1985" s="15" t="s">
        <v>651</v>
      </c>
      <c r="H1985" s="15" t="s">
        <v>739</v>
      </c>
      <c r="I1985" s="15">
        <v>2223</v>
      </c>
    </row>
    <row r="1986" spans="1:9" ht="90" x14ac:dyDescent="0.2">
      <c r="A1986" s="14" t="s">
        <v>11</v>
      </c>
      <c r="B1986" s="14" t="s">
        <v>1195</v>
      </c>
      <c r="C1986" s="15" t="s">
        <v>3109</v>
      </c>
      <c r="D1986" s="14" t="s">
        <v>766</v>
      </c>
      <c r="E1986" s="15" t="s">
        <v>767</v>
      </c>
      <c r="F1986" s="17" t="str">
        <f>HYPERLINK("http://www.efsa.europa.eu/en/scdocs/doc/1810.pdf","2010;8(10):1810")</f>
        <v>2010;8(10):1810</v>
      </c>
      <c r="G1986" s="15" t="s">
        <v>651</v>
      </c>
      <c r="H1986" s="15" t="s">
        <v>739</v>
      </c>
      <c r="I1986" s="15">
        <v>1247</v>
      </c>
    </row>
    <row r="1987" spans="1:9" ht="60" x14ac:dyDescent="0.2">
      <c r="A1987" s="14" t="s">
        <v>11</v>
      </c>
      <c r="B1987" s="14" t="s">
        <v>3110</v>
      </c>
      <c r="C1987" s="15" t="s">
        <v>3111</v>
      </c>
      <c r="D1987" s="14" t="s">
        <v>737</v>
      </c>
      <c r="E1987" s="15" t="s">
        <v>1365</v>
      </c>
      <c r="F1987" s="17" t="str">
        <f>HYPERLINK("http://www.efsa.europa.eu/en/scdocs/doc/1226.pdf","2009;7(9):1226")</f>
        <v>2009;7(9):1226</v>
      </c>
      <c r="G1987" s="15" t="s">
        <v>651</v>
      </c>
      <c r="H1987" s="15" t="s">
        <v>739</v>
      </c>
      <c r="I1987" s="15">
        <v>1714</v>
      </c>
    </row>
    <row r="1988" spans="1:9" ht="60" x14ac:dyDescent="0.2">
      <c r="A1988" s="14" t="s">
        <v>11</v>
      </c>
      <c r="B1988" s="14" t="s">
        <v>3112</v>
      </c>
      <c r="C1988" s="15" t="s">
        <v>3111</v>
      </c>
      <c r="D1988" s="14" t="s">
        <v>737</v>
      </c>
      <c r="E1988" s="15" t="s">
        <v>1365</v>
      </c>
      <c r="F1988" s="17" t="str">
        <f>HYPERLINK("http://www.efsa.europa.eu/en/scdocs/doc/1226.pdf","2009;7(9):1226")</f>
        <v>2009;7(9):1226</v>
      </c>
      <c r="G1988" s="15" t="s">
        <v>651</v>
      </c>
      <c r="H1988" s="15" t="s">
        <v>739</v>
      </c>
      <c r="I1988" s="15">
        <v>1715</v>
      </c>
    </row>
    <row r="1989" spans="1:9" ht="60" x14ac:dyDescent="0.2">
      <c r="A1989" s="14" t="s">
        <v>11</v>
      </c>
      <c r="B1989" s="14" t="s">
        <v>3113</v>
      </c>
      <c r="C1989" s="15" t="s">
        <v>3114</v>
      </c>
      <c r="D1989" s="14" t="s">
        <v>737</v>
      </c>
      <c r="E1989" s="15" t="s">
        <v>1365</v>
      </c>
      <c r="F1989" s="17" t="str">
        <f>HYPERLINK("http://www.efsa.europa.eu/en/efsajournal/doc/2248.pdf","2011;9(6):2248")</f>
        <v>2011;9(6):2248</v>
      </c>
      <c r="G1989" s="15" t="s">
        <v>651</v>
      </c>
      <c r="H1989" s="15" t="s">
        <v>739</v>
      </c>
      <c r="I1989" s="15">
        <v>2332</v>
      </c>
    </row>
    <row r="1990" spans="1:9" ht="60" x14ac:dyDescent="0.2">
      <c r="A1990" s="14" t="s">
        <v>11</v>
      </c>
      <c r="B1990" s="14" t="s">
        <v>3115</v>
      </c>
      <c r="C1990" s="15" t="s">
        <v>3116</v>
      </c>
      <c r="D1990" s="14" t="s">
        <v>737</v>
      </c>
      <c r="E1990" s="15" t="s">
        <v>1365</v>
      </c>
      <c r="F1990" s="17" t="str">
        <f>HYPERLINK("http://www.efsa.europa.eu/en/efsajournal/doc/2248.pdf","2011;9(6):2248")</f>
        <v>2011;9(6):2248</v>
      </c>
      <c r="G1990" s="15" t="s">
        <v>651</v>
      </c>
      <c r="H1990" s="15" t="s">
        <v>739</v>
      </c>
      <c r="I1990" s="15">
        <v>1730</v>
      </c>
    </row>
    <row r="1991" spans="1:9" ht="90" x14ac:dyDescent="0.2">
      <c r="A1991" s="14" t="s">
        <v>11</v>
      </c>
      <c r="B1991" s="14" t="s">
        <v>3117</v>
      </c>
      <c r="C1991" s="15" t="s">
        <v>3118</v>
      </c>
      <c r="D1991" s="14" t="s">
        <v>766</v>
      </c>
      <c r="E1991" s="15" t="s">
        <v>767</v>
      </c>
      <c r="F1991" s="17" t="str">
        <f>HYPERLINK("http://www.efsa.europa.eu/en/scdocs/doc/1484.pdf","2010;8(2):1484")</f>
        <v>2010;8(2):1484</v>
      </c>
      <c r="G1991" s="15" t="s">
        <v>651</v>
      </c>
      <c r="H1991" s="15" t="s">
        <v>739</v>
      </c>
      <c r="I1991" s="15">
        <v>1161</v>
      </c>
    </row>
    <row r="1992" spans="1:9" ht="90" x14ac:dyDescent="0.2">
      <c r="A1992" s="14" t="s">
        <v>11</v>
      </c>
      <c r="B1992" s="14" t="s">
        <v>3119</v>
      </c>
      <c r="C1992" s="15" t="s">
        <v>3120</v>
      </c>
      <c r="D1992" s="14" t="s">
        <v>737</v>
      </c>
      <c r="E1992" s="15" t="s">
        <v>1688</v>
      </c>
      <c r="F1992" s="17" t="str">
        <f>HYPERLINK("http://www.efsa.europa.eu/en/efsajournal/doc/2247.pdf","2011;9(6):2247")</f>
        <v>2011;9(6):2247</v>
      </c>
      <c r="G1992" s="15" t="s">
        <v>651</v>
      </c>
      <c r="H1992" s="15" t="s">
        <v>739</v>
      </c>
      <c r="I1992" s="15">
        <v>2514</v>
      </c>
    </row>
    <row r="1993" spans="1:9" ht="105" x14ac:dyDescent="0.2">
      <c r="A1993" s="14" t="s">
        <v>11</v>
      </c>
      <c r="B1993" s="14" t="s">
        <v>1557</v>
      </c>
      <c r="C1993" s="15" t="s">
        <v>3121</v>
      </c>
      <c r="D1993" s="14" t="s">
        <v>749</v>
      </c>
      <c r="E1993" s="15" t="s">
        <v>1152</v>
      </c>
      <c r="F1993" s="17" t="str">
        <f>HYPERLINK("http://www.efsa.europa.eu/en/scdocs/doc/1799.pdf","2010;8(10):1799")</f>
        <v>2010;8(10):1799</v>
      </c>
      <c r="G1993" s="15" t="s">
        <v>651</v>
      </c>
      <c r="H1993" s="15" t="s">
        <v>739</v>
      </c>
      <c r="I1993" s="15">
        <v>1327</v>
      </c>
    </row>
    <row r="1994" spans="1:9" ht="60" x14ac:dyDescent="0.2">
      <c r="A1994" s="14" t="s">
        <v>11</v>
      </c>
      <c r="B1994" s="14" t="s">
        <v>3122</v>
      </c>
      <c r="C1994" s="15" t="s">
        <v>3123</v>
      </c>
      <c r="D1994" s="14" t="s">
        <v>737</v>
      </c>
      <c r="E1994" s="15" t="s">
        <v>1688</v>
      </c>
      <c r="F1994" s="17" t="str">
        <f>HYPERLINK("http://www.efsa.europa.eu/en/efsajournal/doc/2247.pdf","2011;9(6):2247")</f>
        <v>2011;9(6):2247</v>
      </c>
      <c r="G1994" s="15" t="s">
        <v>651</v>
      </c>
      <c r="H1994" s="15" t="s">
        <v>739</v>
      </c>
      <c r="I1994" s="15">
        <v>1981</v>
      </c>
    </row>
    <row r="1995" spans="1:9" ht="90" x14ac:dyDescent="0.2">
      <c r="A1995" s="14" t="s">
        <v>11</v>
      </c>
      <c r="B1995" s="14" t="s">
        <v>1557</v>
      </c>
      <c r="C1995" s="15" t="s">
        <v>3124</v>
      </c>
      <c r="D1995" s="14" t="s">
        <v>766</v>
      </c>
      <c r="E1995" s="15" t="s">
        <v>767</v>
      </c>
      <c r="F1995" s="17" t="str">
        <f>HYPERLINK("http://www.efsa.europa.eu/en/efsajournal/doc/2083.pdf","2011;9(4):2083")</f>
        <v>2011;9(4):2083</v>
      </c>
      <c r="G1995" s="15" t="s">
        <v>651</v>
      </c>
      <c r="H1995" s="15" t="s">
        <v>739</v>
      </c>
      <c r="I1995" s="15">
        <v>1329</v>
      </c>
    </row>
    <row r="1996" spans="1:9" ht="60" x14ac:dyDescent="0.2">
      <c r="A1996" s="14" t="s">
        <v>11</v>
      </c>
      <c r="B1996" s="14" t="s">
        <v>3125</v>
      </c>
      <c r="C1996" s="15" t="s">
        <v>3126</v>
      </c>
      <c r="D1996" s="14" t="s">
        <v>737</v>
      </c>
      <c r="E1996" s="15" t="s">
        <v>89</v>
      </c>
      <c r="F1996" s="17" t="str">
        <f>HYPERLINK("http://www.efsa.europa.eu/en/scdocs/doc/1796.pdf","2010;8(10):1796")</f>
        <v>2010;8(10):1796</v>
      </c>
      <c r="G1996" s="15" t="s">
        <v>651</v>
      </c>
      <c r="H1996" s="15" t="s">
        <v>739</v>
      </c>
      <c r="I1996" s="15">
        <v>1325</v>
      </c>
    </row>
    <row r="1997" spans="1:9" ht="165" x14ac:dyDescent="0.2">
      <c r="A1997" s="14" t="s">
        <v>11</v>
      </c>
      <c r="B1997" s="14" t="s">
        <v>1696</v>
      </c>
      <c r="C1997" s="15" t="s">
        <v>3127</v>
      </c>
      <c r="D1997" s="14" t="s">
        <v>737</v>
      </c>
      <c r="E1997" s="15" t="s">
        <v>886</v>
      </c>
      <c r="F1997" s="17" t="str">
        <f>HYPERLINK("http://www.efsa.europa.eu/en/scdocs/doc/1762.pdf","2010;8(10):1762")</f>
        <v>2010;8(10):1762</v>
      </c>
      <c r="G1997" s="15" t="s">
        <v>651</v>
      </c>
      <c r="H1997" s="15" t="s">
        <v>739</v>
      </c>
      <c r="I1997" s="15">
        <v>2618</v>
      </c>
    </row>
    <row r="1998" spans="1:9" ht="165" x14ac:dyDescent="0.2">
      <c r="A1998" s="14" t="s">
        <v>11</v>
      </c>
      <c r="B1998" s="14" t="s">
        <v>1696</v>
      </c>
      <c r="C1998" s="15" t="s">
        <v>3127</v>
      </c>
      <c r="D1998" s="14" t="s">
        <v>737</v>
      </c>
      <c r="E1998" s="15" t="s">
        <v>15</v>
      </c>
      <c r="F1998" s="17" t="str">
        <f>HYPERLINK("http://www.efsa.europa.eu/en/scdocs/doc/1762.pdf","2010;8(10):1762")</f>
        <v>2010;8(10):1762</v>
      </c>
      <c r="G1998" s="15" t="s">
        <v>651</v>
      </c>
      <c r="H1998" s="15" t="s">
        <v>739</v>
      </c>
      <c r="I1998" s="15">
        <v>2618</v>
      </c>
    </row>
    <row r="1999" spans="1:9" ht="105" x14ac:dyDescent="0.2">
      <c r="A1999" s="14" t="s">
        <v>11</v>
      </c>
      <c r="B1999" s="14" t="s">
        <v>3128</v>
      </c>
      <c r="C1999" s="15" t="s">
        <v>3129</v>
      </c>
      <c r="D1999" s="14" t="s">
        <v>737</v>
      </c>
      <c r="E1999" s="15" t="s">
        <v>1649</v>
      </c>
      <c r="F1999" s="17" t="str">
        <f>HYPERLINK("http://www.efsa.europa.eu/en/efsajournal/doc/2250.pdf","2011;9(6):2250")</f>
        <v>2011;9(6):2250</v>
      </c>
      <c r="G1999" s="15" t="s">
        <v>651</v>
      </c>
      <c r="H1999" s="15" t="s">
        <v>739</v>
      </c>
      <c r="I1999" s="15">
        <v>680</v>
      </c>
    </row>
    <row r="2000" spans="1:9" x14ac:dyDescent="0.2">
      <c r="A2000" s="30" t="s">
        <v>11</v>
      </c>
      <c r="B2000" s="30" t="s">
        <v>3130</v>
      </c>
      <c r="C2000" s="29" t="s">
        <v>3131</v>
      </c>
      <c r="D2000" s="30" t="s">
        <v>980</v>
      </c>
      <c r="E2000" s="29" t="s">
        <v>1816</v>
      </c>
      <c r="F2000" s="17" t="str">
        <f>HYPERLINK("http://www.efsa.europa.eu/en/efsajournal/doc/2264.pdf","2011;9(7):2264")</f>
        <v>2011;9(7):2264</v>
      </c>
      <c r="G2000" s="29" t="s">
        <v>651</v>
      </c>
      <c r="H2000" s="31" t="s">
        <v>739</v>
      </c>
      <c r="I2000" s="29">
        <v>2140</v>
      </c>
    </row>
    <row r="2001" spans="1:9" x14ac:dyDescent="0.2">
      <c r="A2001" s="30"/>
      <c r="B2001" s="30"/>
      <c r="C2001" s="29"/>
      <c r="D2001" s="30"/>
      <c r="E2001" s="29"/>
      <c r="F2001" s="17" t="str">
        <f>HYPERLINK("http://www.efsa.europa.eu/en/efsajournal/doc/2847.pdf ","2012;10(8):2847")</f>
        <v>2012;10(8):2847</v>
      </c>
      <c r="G2001" s="29"/>
      <c r="H2001" s="31"/>
      <c r="I2001" s="29"/>
    </row>
    <row r="2002" spans="1:9" ht="60" x14ac:dyDescent="0.2">
      <c r="A2002" s="14" t="s">
        <v>11</v>
      </c>
      <c r="B2002" s="14" t="s">
        <v>3132</v>
      </c>
      <c r="C2002" s="15" t="s">
        <v>3133</v>
      </c>
      <c r="D2002" s="14" t="s">
        <v>737</v>
      </c>
      <c r="E2002" s="15" t="s">
        <v>15</v>
      </c>
      <c r="F2002" s="17" t="str">
        <f>HYPERLINK("http://www.efsa.europa.eu/en/scdocs/doc/1812.pdf","2010;8(10):1812")</f>
        <v>2010;8(10):1812</v>
      </c>
      <c r="G2002" s="15" t="s">
        <v>651</v>
      </c>
      <c r="H2002" s="15" t="s">
        <v>739</v>
      </c>
      <c r="I2002" s="15">
        <v>556</v>
      </c>
    </row>
    <row r="2003" spans="1:9" ht="90" x14ac:dyDescent="0.2">
      <c r="A2003" s="14" t="s">
        <v>11</v>
      </c>
      <c r="B2003" s="14" t="s">
        <v>3134</v>
      </c>
      <c r="C2003" s="15" t="s">
        <v>3135</v>
      </c>
      <c r="D2003" s="14" t="s">
        <v>737</v>
      </c>
      <c r="E2003" s="15" t="s">
        <v>89</v>
      </c>
      <c r="F2003" s="17" t="str">
        <f>HYPERLINK("http://www.efsa.europa.eu/en/efsajournal/doc/2264.pdf","2011;9(7):2264")</f>
        <v>2011;9(7):2264</v>
      </c>
      <c r="G2003" s="15" t="s">
        <v>651</v>
      </c>
      <c r="H2003" s="15" t="s">
        <v>739</v>
      </c>
      <c r="I2003" s="15">
        <v>3093</v>
      </c>
    </row>
    <row r="2004" spans="1:9" x14ac:dyDescent="0.2">
      <c r="A2004" s="30" t="s">
        <v>11</v>
      </c>
      <c r="B2004" s="30" t="s">
        <v>3134</v>
      </c>
      <c r="C2004" s="29" t="s">
        <v>3135</v>
      </c>
      <c r="D2004" s="30" t="s">
        <v>980</v>
      </c>
      <c r="E2004" s="29" t="s">
        <v>1816</v>
      </c>
      <c r="F2004" s="17" t="str">
        <f>HYPERLINK("http://www.efsa.europa.eu/en/efsajournal/doc/2264.pdf","2011;9(7):2264")</f>
        <v>2011;9(7):2264</v>
      </c>
      <c r="G2004" s="15" t="s">
        <v>651</v>
      </c>
      <c r="H2004" s="29" t="s">
        <v>739</v>
      </c>
      <c r="I2004" s="29">
        <v>3093</v>
      </c>
    </row>
    <row r="2005" spans="1:9" x14ac:dyDescent="0.2">
      <c r="A2005" s="30"/>
      <c r="B2005" s="30"/>
      <c r="C2005" s="29"/>
      <c r="D2005" s="30"/>
      <c r="E2005" s="29"/>
      <c r="F2005" s="17" t="str">
        <f>HYPERLINK("http://www.efsa.europa.eu/en/efsajournal/doc/2847.pdf ","2012;10(8):2847")</f>
        <v>2012;10(8):2847</v>
      </c>
      <c r="G2005" s="15" t="s">
        <v>651</v>
      </c>
      <c r="H2005" s="29"/>
      <c r="I2005" s="29"/>
    </row>
    <row r="2006" spans="1:9" ht="60" x14ac:dyDescent="0.2">
      <c r="A2006" s="14" t="s">
        <v>11</v>
      </c>
      <c r="B2006" s="14" t="s">
        <v>3136</v>
      </c>
      <c r="C2006" s="15" t="s">
        <v>3137</v>
      </c>
      <c r="D2006" s="14" t="s">
        <v>737</v>
      </c>
      <c r="E2006" s="15" t="s">
        <v>162</v>
      </c>
      <c r="F2006" s="17" t="str">
        <f>HYPERLINK("http://www.efsa.europa.eu/en/efsajournal/doc/2264.pdf","2011;9(7):2264")</f>
        <v>2011;9(7):2264</v>
      </c>
      <c r="G2006" s="15" t="s">
        <v>651</v>
      </c>
      <c r="H2006" s="15" t="s">
        <v>739</v>
      </c>
      <c r="I2006" s="15">
        <v>4245</v>
      </c>
    </row>
    <row r="2007" spans="1:9" ht="120" x14ac:dyDescent="0.2">
      <c r="A2007" s="14" t="s">
        <v>11</v>
      </c>
      <c r="B2007" s="14" t="s">
        <v>3138</v>
      </c>
      <c r="C2007" s="15" t="s">
        <v>3139</v>
      </c>
      <c r="D2007" s="14" t="s">
        <v>766</v>
      </c>
      <c r="E2007" s="15" t="s">
        <v>767</v>
      </c>
      <c r="F2007" s="17" t="str">
        <f>HYPERLINK("http://www.efsa.europa.eu/en/efsajournal/doc/1247.pdf","2009;7(9):1247")</f>
        <v>2009;7(9):1247</v>
      </c>
      <c r="G2007" s="15" t="s">
        <v>651</v>
      </c>
      <c r="H2007" s="15" t="s">
        <v>739</v>
      </c>
      <c r="I2007" s="15">
        <v>929</v>
      </c>
    </row>
    <row r="2008" spans="1:9" ht="60" x14ac:dyDescent="0.2">
      <c r="A2008" s="14" t="s">
        <v>11</v>
      </c>
      <c r="B2008" s="14" t="s">
        <v>3140</v>
      </c>
      <c r="C2008" s="15" t="s">
        <v>3141</v>
      </c>
      <c r="D2008" s="14" t="s">
        <v>737</v>
      </c>
      <c r="E2008" s="15" t="s">
        <v>801</v>
      </c>
      <c r="F2008" s="17" t="str">
        <f>HYPERLINK("http://www.efsa.europa.eu/en/efsajournal/doc/1489.pdf","2010;8(2):1489")</f>
        <v>2010;8(2):1489</v>
      </c>
      <c r="G2008" s="15" t="s">
        <v>651</v>
      </c>
      <c r="H2008" s="15" t="s">
        <v>739</v>
      </c>
      <c r="I2008" s="15">
        <v>1706</v>
      </c>
    </row>
    <row r="2009" spans="1:9" ht="60" x14ac:dyDescent="0.2">
      <c r="A2009" s="14" t="s">
        <v>11</v>
      </c>
      <c r="B2009" s="14" t="s">
        <v>3142</v>
      </c>
      <c r="C2009" s="15" t="s">
        <v>3143</v>
      </c>
      <c r="D2009" s="14" t="s">
        <v>737</v>
      </c>
      <c r="E2009" s="15" t="s">
        <v>2272</v>
      </c>
      <c r="F2009" s="17" t="str">
        <f>HYPERLINK("http://www.efsa.europa.eu/en/efsajournal/doc/2050.pdf","2011;9(4):2050")</f>
        <v>2011;9(4):2050</v>
      </c>
      <c r="G2009" s="15" t="s">
        <v>651</v>
      </c>
      <c r="H2009" s="15" t="s">
        <v>739</v>
      </c>
      <c r="I2009" s="15">
        <v>578</v>
      </c>
    </row>
    <row r="2010" spans="1:9" ht="60" x14ac:dyDescent="0.2">
      <c r="A2010" s="14" t="s">
        <v>11</v>
      </c>
      <c r="B2010" s="14" t="s">
        <v>3144</v>
      </c>
      <c r="C2010" s="15" t="s">
        <v>3145</v>
      </c>
      <c r="D2010" s="14" t="s">
        <v>737</v>
      </c>
      <c r="E2010" s="15" t="s">
        <v>15</v>
      </c>
      <c r="F2010" s="17" t="str">
        <f>HYPERLINK("http://www.efsa.europa.eu/en/scdocs/doc/1476.pdf","2010;8(2):1476")</f>
        <v>2010;8(2):1476</v>
      </c>
      <c r="G2010" s="15" t="s">
        <v>651</v>
      </c>
      <c r="H2010" s="15" t="s">
        <v>739</v>
      </c>
      <c r="I2010" s="15" t="s">
        <v>3146</v>
      </c>
    </row>
    <row r="2011" spans="1:9" ht="90" x14ac:dyDescent="0.2">
      <c r="A2011" s="14" t="s">
        <v>11</v>
      </c>
      <c r="B2011" s="14" t="s">
        <v>1264</v>
      </c>
      <c r="C2011" s="15" t="s">
        <v>3147</v>
      </c>
      <c r="D2011" s="14" t="s">
        <v>766</v>
      </c>
      <c r="E2011" s="15" t="s">
        <v>767</v>
      </c>
      <c r="F2011" s="17" t="str">
        <f>HYPERLINK("http://www.efsa.europa.eu/en/efsajournal/doc/2083.pdf","2011;9(4):2083")</f>
        <v>2011;9(4):2083</v>
      </c>
      <c r="G2011" s="15" t="s">
        <v>651</v>
      </c>
      <c r="H2011" s="15" t="s">
        <v>739</v>
      </c>
      <c r="I2011" s="15">
        <v>1227</v>
      </c>
    </row>
    <row r="2012" spans="1:9" ht="60" x14ac:dyDescent="0.2">
      <c r="A2012" s="14" t="s">
        <v>11</v>
      </c>
      <c r="B2012" s="14" t="s">
        <v>3148</v>
      </c>
      <c r="C2012" s="15" t="s">
        <v>3149</v>
      </c>
      <c r="D2012" s="14" t="s">
        <v>737</v>
      </c>
      <c r="E2012" s="15" t="s">
        <v>47</v>
      </c>
      <c r="F2012" s="17" t="str">
        <f>HYPERLINK("http://www.efsa.europa.eu/en/scdocs/doc/1795.pdf","2010;8(10):1795")</f>
        <v>2010;8(10):1795</v>
      </c>
      <c r="G2012" s="15" t="s">
        <v>651</v>
      </c>
      <c r="H2012" s="15" t="s">
        <v>739</v>
      </c>
      <c r="I2012" s="15">
        <v>4686</v>
      </c>
    </row>
    <row r="2013" spans="1:9" ht="90" x14ac:dyDescent="0.2">
      <c r="A2013" s="14" t="s">
        <v>11</v>
      </c>
      <c r="B2013" s="14" t="s">
        <v>3150</v>
      </c>
      <c r="C2013" s="15" t="s">
        <v>3151</v>
      </c>
      <c r="D2013" s="14" t="s">
        <v>745</v>
      </c>
      <c r="E2013" s="15" t="s">
        <v>3152</v>
      </c>
      <c r="F2013" s="17" t="str">
        <f>HYPERLINK("http://www.efsa.europa.eu/en/efsajournal/doc/2228.pdf","2011;9(6):2228")</f>
        <v>2011;9(6):2228</v>
      </c>
      <c r="G2013" s="15" t="s">
        <v>651</v>
      </c>
      <c r="H2013" s="15" t="s">
        <v>739</v>
      </c>
      <c r="I2013" s="15">
        <v>4407</v>
      </c>
    </row>
    <row r="2014" spans="1:9" ht="60" x14ac:dyDescent="0.2">
      <c r="A2014" s="14" t="s">
        <v>11</v>
      </c>
      <c r="B2014" s="14" t="s">
        <v>1249</v>
      </c>
      <c r="C2014" s="15" t="s">
        <v>3153</v>
      </c>
      <c r="D2014" s="14" t="s">
        <v>737</v>
      </c>
      <c r="E2014" s="15" t="s">
        <v>89</v>
      </c>
      <c r="F2014" s="17" t="str">
        <f>HYPERLINK("http://www.efsa.europa.eu/en/efsajournal/doc/2059.pdf","2011;9(4):2059")</f>
        <v>2011;9(4):2059</v>
      </c>
      <c r="G2014" s="15" t="s">
        <v>651</v>
      </c>
      <c r="H2014" s="15" t="s">
        <v>739</v>
      </c>
      <c r="I2014" s="15">
        <v>4452</v>
      </c>
    </row>
    <row r="2015" spans="1:9" ht="60" x14ac:dyDescent="0.2">
      <c r="A2015" s="14" t="s">
        <v>11</v>
      </c>
      <c r="B2015" s="14" t="s">
        <v>3154</v>
      </c>
      <c r="C2015" s="15" t="s">
        <v>3155</v>
      </c>
      <c r="D2015" s="14" t="s">
        <v>737</v>
      </c>
      <c r="E2015" s="15" t="s">
        <v>1200</v>
      </c>
      <c r="F2015" s="17" t="str">
        <f>HYPERLINK("http://www.efsa.europa.eu/en/scdocs/doc/1809.pdf","2010;8(10):1809")</f>
        <v>2010;8(10):1809</v>
      </c>
      <c r="G2015" s="15" t="s">
        <v>651</v>
      </c>
      <c r="H2015" s="15" t="s">
        <v>739</v>
      </c>
      <c r="I2015" s="15">
        <v>1905</v>
      </c>
    </row>
    <row r="2016" spans="1:9" ht="75" x14ac:dyDescent="0.2">
      <c r="A2016" s="14" t="s">
        <v>11</v>
      </c>
      <c r="B2016" s="14" t="s">
        <v>3154</v>
      </c>
      <c r="C2016" s="15" t="s">
        <v>3155</v>
      </c>
      <c r="D2016" s="14" t="s">
        <v>749</v>
      </c>
      <c r="E2016" s="15" t="s">
        <v>1728</v>
      </c>
      <c r="F2016" s="17" t="str">
        <f>HYPERLINK("http://www.efsa.europa.eu/en/scdocs/doc/1809.pdf","2010;8(10):1809")</f>
        <v>2010;8(10):1809</v>
      </c>
      <c r="G2016" s="15" t="s">
        <v>651</v>
      </c>
      <c r="H2016" s="15" t="s">
        <v>739</v>
      </c>
      <c r="I2016" s="15">
        <v>1905</v>
      </c>
    </row>
    <row r="2017" spans="1:9" ht="60" x14ac:dyDescent="0.2">
      <c r="A2017" s="14" t="s">
        <v>11</v>
      </c>
      <c r="B2017" s="14" t="s">
        <v>3156</v>
      </c>
      <c r="C2017" s="15" t="s">
        <v>3157</v>
      </c>
      <c r="D2017" s="14" t="s">
        <v>737</v>
      </c>
      <c r="E2017" s="15" t="s">
        <v>1361</v>
      </c>
      <c r="F2017" s="17" t="str">
        <f>HYPERLINK("http://www.efsa.europa.eu/en/scdocs/doc/1285.pdf","2009;7(9):1285")</f>
        <v>2009;7(9):1285</v>
      </c>
      <c r="G2017" s="15" t="s">
        <v>651</v>
      </c>
      <c r="H2017" s="15" t="s">
        <v>739</v>
      </c>
      <c r="I2017" s="15">
        <v>2746</v>
      </c>
    </row>
    <row r="2018" spans="1:9" ht="90" x14ac:dyDescent="0.2">
      <c r="A2018" s="14" t="s">
        <v>11</v>
      </c>
      <c r="B2018" s="14" t="s">
        <v>3158</v>
      </c>
      <c r="C2018" s="15" t="s">
        <v>3159</v>
      </c>
      <c r="D2018" s="14" t="s">
        <v>745</v>
      </c>
      <c r="E2018" s="15" t="s">
        <v>1171</v>
      </c>
      <c r="F2018" s="17" t="str">
        <f>HYPERLINK("http://www.efsa.europa.eu/en/scdocs/doc/1799.pdf","2010;8(10):1799")</f>
        <v>2010;8(10):1799</v>
      </c>
      <c r="G2018" s="15" t="s">
        <v>651</v>
      </c>
      <c r="H2018" s="15" t="s">
        <v>739</v>
      </c>
      <c r="I2018" s="15">
        <v>1451</v>
      </c>
    </row>
    <row r="2019" spans="1:9" ht="60" x14ac:dyDescent="0.2">
      <c r="A2019" s="14" t="s">
        <v>11</v>
      </c>
      <c r="B2019" s="14" t="s">
        <v>164</v>
      </c>
      <c r="C2019" s="15" t="s">
        <v>3160</v>
      </c>
      <c r="D2019" s="14" t="s">
        <v>737</v>
      </c>
      <c r="E2019" s="15" t="s">
        <v>1347</v>
      </c>
      <c r="F2019" s="17" t="str">
        <f>HYPERLINK("http://www.efsa.europa.eu/en/efsajournal/doc/2303.pdf","2011;9(7):2303")</f>
        <v>2011;9(7):2303</v>
      </c>
      <c r="G2019" s="15" t="s">
        <v>651</v>
      </c>
      <c r="H2019" s="15" t="s">
        <v>739</v>
      </c>
      <c r="I2019" s="15">
        <v>1521</v>
      </c>
    </row>
    <row r="2020" spans="1:9" ht="90" x14ac:dyDescent="0.2">
      <c r="A2020" s="14" t="s">
        <v>11</v>
      </c>
      <c r="B2020" s="14" t="s">
        <v>1262</v>
      </c>
      <c r="C2020" s="15" t="s">
        <v>3161</v>
      </c>
      <c r="D2020" s="14" t="s">
        <v>745</v>
      </c>
      <c r="E2020" s="15" t="s">
        <v>1171</v>
      </c>
      <c r="F2020" s="17" t="str">
        <f>HYPERLINK("http://www.efsa.europa.eu/en/scdocs/doc/1799.pdf","2010;8(10):1799")</f>
        <v>2010;8(10):1799</v>
      </c>
      <c r="G2020" s="15" t="s">
        <v>651</v>
      </c>
      <c r="H2020" s="15" t="s">
        <v>739</v>
      </c>
      <c r="I2020" s="15">
        <v>1384</v>
      </c>
    </row>
    <row r="2021" spans="1:9" ht="90" x14ac:dyDescent="0.2">
      <c r="A2021" s="14" t="s">
        <v>11</v>
      </c>
      <c r="B2021" s="14" t="s">
        <v>2183</v>
      </c>
      <c r="C2021" s="15" t="s">
        <v>3161</v>
      </c>
      <c r="D2021" s="14" t="s">
        <v>745</v>
      </c>
      <c r="E2021" s="15" t="s">
        <v>808</v>
      </c>
      <c r="F2021" s="17" t="str">
        <f>HYPERLINK("http://www.efsa.europa.eu/en/efsajournal/doc/2061.pdf","2011;9(4):2061")</f>
        <v>2011;9(4):2061</v>
      </c>
      <c r="G2021" s="15" t="s">
        <v>651</v>
      </c>
      <c r="H2021" s="15" t="s">
        <v>739</v>
      </c>
      <c r="I2021" s="15">
        <v>586</v>
      </c>
    </row>
    <row r="2022" spans="1:9" ht="90" x14ac:dyDescent="0.2">
      <c r="A2022" s="14" t="s">
        <v>11</v>
      </c>
      <c r="B2022" s="14" t="s">
        <v>3162</v>
      </c>
      <c r="C2022" s="15" t="s">
        <v>3161</v>
      </c>
      <c r="D2022" s="14" t="s">
        <v>745</v>
      </c>
      <c r="E2022" s="15" t="s">
        <v>1171</v>
      </c>
      <c r="F2022" s="17" t="str">
        <f>HYPERLINK("http://www.efsa.europa.eu/en/scdocs/doc/1799.pdf","2010;8(10):1799")</f>
        <v>2010;8(10):1799</v>
      </c>
      <c r="G2022" s="15" t="s">
        <v>651</v>
      </c>
      <c r="H2022" s="15" t="s">
        <v>739</v>
      </c>
      <c r="I2022" s="15">
        <v>1851</v>
      </c>
    </row>
    <row r="2023" spans="1:9" ht="90" x14ac:dyDescent="0.2">
      <c r="A2023" s="14" t="s">
        <v>11</v>
      </c>
      <c r="B2023" s="14" t="s">
        <v>2450</v>
      </c>
      <c r="C2023" s="15" t="s">
        <v>3163</v>
      </c>
      <c r="D2023" s="14" t="s">
        <v>745</v>
      </c>
      <c r="E2023" s="15" t="s">
        <v>3164</v>
      </c>
      <c r="F2023" s="17" t="str">
        <f>HYPERLINK("http://www.efsa.europa.eu/en/efsajournal/doc/2026.pdf","2011;9(4):2026")</f>
        <v>2011;9(4):2026</v>
      </c>
      <c r="G2023" s="15" t="s">
        <v>651</v>
      </c>
      <c r="H2023" s="15" t="s">
        <v>739</v>
      </c>
      <c r="I2023" s="15">
        <v>991</v>
      </c>
    </row>
    <row r="2024" spans="1:9" ht="90" x14ac:dyDescent="0.2">
      <c r="A2024" s="14" t="s">
        <v>11</v>
      </c>
      <c r="B2024" s="14" t="s">
        <v>1372</v>
      </c>
      <c r="C2024" s="15" t="s">
        <v>3165</v>
      </c>
      <c r="D2024" s="14" t="s">
        <v>745</v>
      </c>
      <c r="E2024" s="15" t="s">
        <v>808</v>
      </c>
      <c r="F2024" s="17" t="str">
        <f>HYPERLINK("http://www.efsa.europa.eu/en/efsajournal/doc/2061.pdf","2011;9(4):2061")</f>
        <v>2011;9(4):2061</v>
      </c>
      <c r="G2024" s="15" t="s">
        <v>651</v>
      </c>
      <c r="H2024" s="15" t="s">
        <v>739</v>
      </c>
      <c r="I2024" s="15">
        <v>1817</v>
      </c>
    </row>
    <row r="2025" spans="1:9" ht="90" x14ac:dyDescent="0.2">
      <c r="A2025" s="14" t="s">
        <v>11</v>
      </c>
      <c r="B2025" s="14" t="s">
        <v>1262</v>
      </c>
      <c r="C2025" s="15" t="s">
        <v>3166</v>
      </c>
      <c r="D2025" s="14" t="s">
        <v>745</v>
      </c>
      <c r="E2025" s="15" t="s">
        <v>2185</v>
      </c>
      <c r="F2025" s="17" t="str">
        <f>HYPERLINK("http://www.efsa.europa.eu/en/efsajournal/doc/2228.pdf","2011;9(6):2228")</f>
        <v>2011;9(6):2228</v>
      </c>
      <c r="G2025" s="15" t="s">
        <v>651</v>
      </c>
      <c r="H2025" s="15" t="s">
        <v>739</v>
      </c>
      <c r="I2025" s="15">
        <v>1382</v>
      </c>
    </row>
    <row r="2026" spans="1:9" ht="90" x14ac:dyDescent="0.2">
      <c r="A2026" s="14" t="s">
        <v>11</v>
      </c>
      <c r="B2026" s="14" t="s">
        <v>1286</v>
      </c>
      <c r="C2026" s="15" t="s">
        <v>3167</v>
      </c>
      <c r="D2026" s="14" t="s">
        <v>745</v>
      </c>
      <c r="E2026" s="15" t="s">
        <v>3168</v>
      </c>
      <c r="F2026" s="17" t="str">
        <f>HYPERLINK("http://www.efsa.europa.eu/en/scdocs/doc/1762.pdf","2010;8(10):1762")</f>
        <v>2010;8(10):1762</v>
      </c>
      <c r="G2026" s="15" t="s">
        <v>651</v>
      </c>
      <c r="H2026" s="15" t="s">
        <v>739</v>
      </c>
      <c r="I2026" s="15">
        <v>1388</v>
      </c>
    </row>
    <row r="2027" spans="1:9" ht="90" x14ac:dyDescent="0.2">
      <c r="A2027" s="14" t="s">
        <v>11</v>
      </c>
      <c r="B2027" s="14" t="s">
        <v>1294</v>
      </c>
      <c r="C2027" s="15" t="s">
        <v>3169</v>
      </c>
      <c r="D2027" s="14" t="s">
        <v>745</v>
      </c>
      <c r="E2027" s="15" t="s">
        <v>808</v>
      </c>
      <c r="F2027" s="17" t="str">
        <f>HYPERLINK("http://www.efsa.europa.eu/en/efsajournal/doc/2061.pdf","2011;9(4):2061")</f>
        <v>2011;9(4):2061</v>
      </c>
      <c r="G2027" s="15" t="s">
        <v>651</v>
      </c>
      <c r="H2027" s="15" t="s">
        <v>739</v>
      </c>
      <c r="I2027" s="15">
        <v>1778</v>
      </c>
    </row>
    <row r="2028" spans="1:9" ht="210" x14ac:dyDescent="0.2">
      <c r="A2028" s="14" t="s">
        <v>11</v>
      </c>
      <c r="B2028" s="14" t="s">
        <v>2125</v>
      </c>
      <c r="C2028" s="15" t="s">
        <v>3170</v>
      </c>
      <c r="D2028" s="14" t="s">
        <v>737</v>
      </c>
      <c r="E2028" s="15" t="s">
        <v>162</v>
      </c>
      <c r="F2028" s="17" t="str">
        <f>HYPERLINK("http://www.efsa.europa.eu/en/efsajournal/doc/2217.pdf","2011;9(6):2217")</f>
        <v>2011;9(6):2217</v>
      </c>
      <c r="G2028" s="15" t="s">
        <v>651</v>
      </c>
      <c r="H2028" s="15" t="s">
        <v>739</v>
      </c>
      <c r="I2028" s="15">
        <v>4042</v>
      </c>
    </row>
    <row r="2029" spans="1:9" ht="60" x14ac:dyDescent="0.2">
      <c r="A2029" s="14" t="s">
        <v>11</v>
      </c>
      <c r="B2029" s="14" t="s">
        <v>1286</v>
      </c>
      <c r="C2029" s="15" t="s">
        <v>3171</v>
      </c>
      <c r="D2029" s="14" t="s">
        <v>737</v>
      </c>
      <c r="E2029" s="15" t="s">
        <v>2611</v>
      </c>
      <c r="F2029" s="17" t="str">
        <f>HYPERLINK("http://www.efsa.europa.eu/en/scdocs/doc/1762.pdf","2010;8(10):1762")</f>
        <v>2010;8(10):1762</v>
      </c>
      <c r="G2029" s="15" t="s">
        <v>651</v>
      </c>
      <c r="H2029" s="15" t="s">
        <v>739</v>
      </c>
      <c r="I2029" s="15">
        <v>1387</v>
      </c>
    </row>
    <row r="2030" spans="1:9" ht="90" x14ac:dyDescent="0.2">
      <c r="A2030" s="14" t="s">
        <v>11</v>
      </c>
      <c r="B2030" s="14" t="s">
        <v>3172</v>
      </c>
      <c r="C2030" s="15" t="s">
        <v>3173</v>
      </c>
      <c r="D2030" s="14" t="s">
        <v>766</v>
      </c>
      <c r="E2030" s="15" t="s">
        <v>767</v>
      </c>
      <c r="F2030" s="17" t="str">
        <f>HYPERLINK("http://www.efsa.europa.eu/en/efsajournal/doc/1247.pdf","2009;7(9):1247")</f>
        <v>2009;7(9):1247</v>
      </c>
      <c r="G2030" s="15" t="s">
        <v>651</v>
      </c>
      <c r="H2030" s="15" t="s">
        <v>739</v>
      </c>
      <c r="I2030" s="15">
        <v>922</v>
      </c>
    </row>
    <row r="2031" spans="1:9" ht="90" x14ac:dyDescent="0.2">
      <c r="A2031" s="14" t="s">
        <v>11</v>
      </c>
      <c r="B2031" s="14" t="s">
        <v>3174</v>
      </c>
      <c r="C2031" s="15" t="s">
        <v>3175</v>
      </c>
      <c r="D2031" s="14" t="s">
        <v>737</v>
      </c>
      <c r="E2031" s="15" t="s">
        <v>999</v>
      </c>
      <c r="F2031" s="17" t="str">
        <f>HYPERLINK("http://www.efsa.europa.eu/en/efsajournal/doc/2247.pdf","2011;9(6):2247")</f>
        <v>2011;9(6):2247</v>
      </c>
      <c r="G2031" s="15" t="s">
        <v>651</v>
      </c>
      <c r="H2031" s="15" t="s">
        <v>739</v>
      </c>
      <c r="I2031" s="15">
        <v>1860</v>
      </c>
    </row>
    <row r="2032" spans="1:9" ht="60" x14ac:dyDescent="0.2">
      <c r="A2032" s="14" t="s">
        <v>11</v>
      </c>
      <c r="B2032" s="14" t="s">
        <v>3176</v>
      </c>
      <c r="C2032" s="15" t="s">
        <v>3177</v>
      </c>
      <c r="D2032" s="14" t="s">
        <v>737</v>
      </c>
      <c r="E2032" s="15" t="s">
        <v>162</v>
      </c>
      <c r="F2032" s="17" t="str">
        <f>HYPERLINK("http://www.efsa.europa.eu/en/scdocs/doc/1794.pdf","2010;8(10):1794")</f>
        <v>2010;8(10):1794</v>
      </c>
      <c r="G2032" s="15" t="s">
        <v>651</v>
      </c>
      <c r="H2032" s="15" t="s">
        <v>739</v>
      </c>
      <c r="I2032" s="15">
        <v>564</v>
      </c>
    </row>
    <row r="2033" spans="1:9" ht="75" x14ac:dyDescent="0.2">
      <c r="A2033" s="14" t="s">
        <v>11</v>
      </c>
      <c r="B2033" s="14" t="s">
        <v>2077</v>
      </c>
      <c r="C2033" s="15" t="s">
        <v>3178</v>
      </c>
      <c r="D2033" s="14" t="s">
        <v>749</v>
      </c>
      <c r="E2033" s="15" t="s">
        <v>1553</v>
      </c>
      <c r="F2033" s="17" t="str">
        <f>HYPERLINK("http://www.efsa.europa.eu/en/efsajournal/doc/1489.pdf","2010;8(2):1489")</f>
        <v>2010;8(2):1489</v>
      </c>
      <c r="G2033" s="15" t="s">
        <v>651</v>
      </c>
      <c r="H2033" s="15" t="s">
        <v>739</v>
      </c>
      <c r="I2033" s="15">
        <v>2832</v>
      </c>
    </row>
    <row r="2034" spans="1:9" ht="90" x14ac:dyDescent="0.2">
      <c r="A2034" s="14" t="s">
        <v>11</v>
      </c>
      <c r="B2034" s="14" t="s">
        <v>2077</v>
      </c>
      <c r="C2034" s="15" t="s">
        <v>3178</v>
      </c>
      <c r="D2034" s="14" t="s">
        <v>745</v>
      </c>
      <c r="E2034" s="15" t="s">
        <v>1554</v>
      </c>
      <c r="F2034" s="17" t="str">
        <f>HYPERLINK("http://www.efsa.europa.eu/en/efsajournal/doc/1489.pdf","2010;8(2):1489")</f>
        <v>2010;8(2):1489</v>
      </c>
      <c r="G2034" s="15" t="s">
        <v>651</v>
      </c>
      <c r="H2034" s="15" t="s">
        <v>739</v>
      </c>
      <c r="I2034" s="15">
        <v>2832</v>
      </c>
    </row>
    <row r="2035" spans="1:9" ht="60" x14ac:dyDescent="0.2">
      <c r="A2035" s="14" t="s">
        <v>11</v>
      </c>
      <c r="B2035" s="14" t="s">
        <v>663</v>
      </c>
      <c r="C2035" s="15" t="s">
        <v>3179</v>
      </c>
      <c r="D2035" s="14" t="s">
        <v>737</v>
      </c>
      <c r="E2035" s="15" t="s">
        <v>108</v>
      </c>
      <c r="F2035" s="17" t="str">
        <f>HYPERLINK("http://www.efsa.europa.eu/en/efsajournal/doc/2034.pdf","2011;9(4):2034")</f>
        <v>2011;9(4):2034</v>
      </c>
      <c r="G2035" s="15" t="s">
        <v>651</v>
      </c>
      <c r="H2035" s="15" t="s">
        <v>739</v>
      </c>
      <c r="I2035" s="15">
        <v>752</v>
      </c>
    </row>
    <row r="2036" spans="1:9" ht="60" x14ac:dyDescent="0.2">
      <c r="A2036" s="14" t="s">
        <v>11</v>
      </c>
      <c r="B2036" s="14" t="s">
        <v>663</v>
      </c>
      <c r="C2036" s="15" t="s">
        <v>3179</v>
      </c>
      <c r="D2036" s="14" t="s">
        <v>737</v>
      </c>
      <c r="E2036" s="15" t="s">
        <v>113</v>
      </c>
      <c r="F2036" s="17" t="str">
        <f>HYPERLINK("http://www.efsa.europa.eu/en/efsajournal/doc/2034.pdf","2011;9(4):2034")</f>
        <v>2011;9(4):2034</v>
      </c>
      <c r="G2036" s="15" t="s">
        <v>651</v>
      </c>
      <c r="H2036" s="15" t="s">
        <v>739</v>
      </c>
      <c r="I2036" s="15">
        <v>752</v>
      </c>
    </row>
    <row r="2037" spans="1:9" ht="60" x14ac:dyDescent="0.2">
      <c r="A2037" s="14" t="s">
        <v>11</v>
      </c>
      <c r="B2037" s="14" t="s">
        <v>3180</v>
      </c>
      <c r="C2037" s="15" t="s">
        <v>3181</v>
      </c>
      <c r="D2037" s="14" t="s">
        <v>737</v>
      </c>
      <c r="E2037" s="15" t="s">
        <v>638</v>
      </c>
      <c r="F2037" s="17" t="str">
        <f>HYPERLINK("http://www.efsa.europa.eu/en/scdocs/doc/1795.pdf","2010;8(10):1795")</f>
        <v>2010;8(10):1795</v>
      </c>
      <c r="G2037" s="15" t="s">
        <v>651</v>
      </c>
      <c r="H2037" s="15" t="s">
        <v>739</v>
      </c>
      <c r="I2037" s="15">
        <v>665</v>
      </c>
    </row>
    <row r="2038" spans="1:9" ht="60" x14ac:dyDescent="0.2">
      <c r="A2038" s="14" t="s">
        <v>11</v>
      </c>
      <c r="B2038" s="14" t="s">
        <v>2628</v>
      </c>
      <c r="C2038" s="15" t="s">
        <v>3181</v>
      </c>
      <c r="D2038" s="14" t="s">
        <v>737</v>
      </c>
      <c r="E2038" s="15" t="s">
        <v>638</v>
      </c>
      <c r="F2038" s="17" t="str">
        <f>HYPERLINK("http://www.efsa.europa.eu/en/scdocs/doc/1795.pdf","2010;8(10):1795")</f>
        <v>2010;8(10):1795</v>
      </c>
      <c r="G2038" s="15" t="s">
        <v>651</v>
      </c>
      <c r="H2038" s="15" t="s">
        <v>739</v>
      </c>
      <c r="I2038" s="15" t="s">
        <v>3182</v>
      </c>
    </row>
    <row r="2039" spans="1:9" ht="60" x14ac:dyDescent="0.2">
      <c r="A2039" s="14" t="s">
        <v>11</v>
      </c>
      <c r="B2039" s="14" t="s">
        <v>3183</v>
      </c>
      <c r="C2039" s="15" t="s">
        <v>3184</v>
      </c>
      <c r="D2039" s="14" t="s">
        <v>737</v>
      </c>
      <c r="E2039" s="15" t="s">
        <v>439</v>
      </c>
      <c r="F2039" s="17" t="str">
        <f>HYPERLINK("http://www.efsa.europa.eu/en/efsajournal/doc/2246.pdf","2011;9(6):2246")</f>
        <v>2011;9(6):2246</v>
      </c>
      <c r="G2039" s="15" t="s">
        <v>651</v>
      </c>
      <c r="H2039" s="15" t="s">
        <v>739</v>
      </c>
      <c r="I2039" s="15">
        <v>2885</v>
      </c>
    </row>
    <row r="2040" spans="1:9" ht="60" x14ac:dyDescent="0.2">
      <c r="A2040" s="14" t="s">
        <v>11</v>
      </c>
      <c r="B2040" s="14" t="s">
        <v>3185</v>
      </c>
      <c r="C2040" s="15" t="s">
        <v>3186</v>
      </c>
      <c r="D2040" s="14" t="s">
        <v>737</v>
      </c>
      <c r="E2040" s="15" t="s">
        <v>162</v>
      </c>
      <c r="F2040" s="17" t="str">
        <f>HYPERLINK("http://www.efsa.europa.eu/en/scdocs/doc/1753.pdf","2010;8(10):1753")</f>
        <v>2010;8(10):1753</v>
      </c>
      <c r="G2040" s="15" t="s">
        <v>651</v>
      </c>
      <c r="H2040" s="15" t="s">
        <v>739</v>
      </c>
      <c r="I2040" s="15">
        <v>1970</v>
      </c>
    </row>
    <row r="2041" spans="1:9" ht="60" x14ac:dyDescent="0.2">
      <c r="A2041" s="14" t="s">
        <v>11</v>
      </c>
      <c r="B2041" s="14" t="s">
        <v>1536</v>
      </c>
      <c r="C2041" s="15" t="s">
        <v>3187</v>
      </c>
      <c r="D2041" s="14" t="s">
        <v>737</v>
      </c>
      <c r="E2041" s="15" t="s">
        <v>1534</v>
      </c>
      <c r="F2041" s="17" t="str">
        <f>HYPERLINK("http://www.efsa.europa.eu/en/scdocs/doc/1729.pdf","2010;8(10):1729")</f>
        <v>2010;8(10):1729</v>
      </c>
      <c r="G2041" s="15" t="s">
        <v>651</v>
      </c>
      <c r="H2041" s="15" t="s">
        <v>739</v>
      </c>
      <c r="I2041" s="15">
        <v>683</v>
      </c>
    </row>
    <row r="2042" spans="1:9" ht="135" x14ac:dyDescent="0.2">
      <c r="A2042" s="14" t="s">
        <v>11</v>
      </c>
      <c r="B2042" s="14" t="s">
        <v>1536</v>
      </c>
      <c r="C2042" s="15" t="s">
        <v>3188</v>
      </c>
      <c r="D2042" s="14" t="s">
        <v>737</v>
      </c>
      <c r="E2042" s="15" t="s">
        <v>1534</v>
      </c>
      <c r="F2042" s="17" t="str">
        <f>HYPERLINK("http://www.efsa.europa.eu/en/scdocs/doc/1729.pdf","2010;8(10):1729")</f>
        <v>2010;8(10):1729</v>
      </c>
      <c r="G2042" s="15" t="s">
        <v>651</v>
      </c>
      <c r="H2042" s="15" t="s">
        <v>739</v>
      </c>
      <c r="I2042" s="15">
        <v>1452</v>
      </c>
    </row>
    <row r="2043" spans="1:9" ht="60" x14ac:dyDescent="0.2">
      <c r="A2043" s="14" t="s">
        <v>11</v>
      </c>
      <c r="B2043" s="14" t="s">
        <v>309</v>
      </c>
      <c r="C2043" s="15" t="s">
        <v>3189</v>
      </c>
      <c r="D2043" s="14" t="s">
        <v>737</v>
      </c>
      <c r="E2043" s="15" t="s">
        <v>220</v>
      </c>
      <c r="F2043" s="17" t="str">
        <f>HYPERLINK("http://www.efsa.europa.eu/en/scdocs/doc/1808.pdf","2010;8(10):1808")</f>
        <v>2010;8(10):1808</v>
      </c>
      <c r="G2043" s="15" t="s">
        <v>651</v>
      </c>
      <c r="H2043" s="15" t="s">
        <v>739</v>
      </c>
      <c r="I2043" s="15">
        <v>312</v>
      </c>
    </row>
    <row r="2044" spans="1:9" ht="60" x14ac:dyDescent="0.2">
      <c r="A2044" s="14" t="s">
        <v>11</v>
      </c>
      <c r="B2044" s="14" t="s">
        <v>370</v>
      </c>
      <c r="C2044" s="15" t="s">
        <v>3189</v>
      </c>
      <c r="D2044" s="14" t="s">
        <v>737</v>
      </c>
      <c r="E2044" s="15" t="s">
        <v>289</v>
      </c>
      <c r="F2044" s="17" t="str">
        <f>HYPERLINK("http://www.efsa.europa.eu/en/efsajournal/doc/2080.pdf","2011;9(4):2080")</f>
        <v>2011;9(4):2080</v>
      </c>
      <c r="G2044" s="15" t="s">
        <v>651</v>
      </c>
      <c r="H2044" s="15" t="s">
        <v>739</v>
      </c>
      <c r="I2044" s="15">
        <v>323</v>
      </c>
    </row>
    <row r="2045" spans="1:9" ht="60" x14ac:dyDescent="0.2">
      <c r="A2045" s="14" t="s">
        <v>11</v>
      </c>
      <c r="B2045" s="14" t="s">
        <v>3190</v>
      </c>
      <c r="C2045" s="15" t="s">
        <v>3189</v>
      </c>
      <c r="D2045" s="14" t="s">
        <v>737</v>
      </c>
      <c r="E2045" s="15" t="s">
        <v>220</v>
      </c>
      <c r="F2045" s="17" t="str">
        <f>HYPERLINK("http://www.efsa.europa.eu/en/scdocs/doc/1755.pdf","2010;8(10):1755")</f>
        <v>2010;8(10):1755</v>
      </c>
      <c r="G2045" s="15" t="s">
        <v>651</v>
      </c>
      <c r="H2045" s="15" t="s">
        <v>739</v>
      </c>
      <c r="I2045" s="15">
        <v>23</v>
      </c>
    </row>
    <row r="2046" spans="1:9" ht="60" x14ac:dyDescent="0.2">
      <c r="A2046" s="14" t="s">
        <v>11</v>
      </c>
      <c r="B2046" s="14" t="s">
        <v>612</v>
      </c>
      <c r="C2046" s="15" t="s">
        <v>3189</v>
      </c>
      <c r="D2046" s="14" t="s">
        <v>737</v>
      </c>
      <c r="E2046" s="15" t="s">
        <v>220</v>
      </c>
      <c r="F2046" s="17" t="str">
        <f>HYPERLINK("http://www.efsa.europa.eu/en/scdocs/doc/1819.pdf","2010;8(10):1819")</f>
        <v>2010;8(10):1819</v>
      </c>
      <c r="G2046" s="15" t="s">
        <v>651</v>
      </c>
      <c r="H2046" s="15" t="s">
        <v>739</v>
      </c>
      <c r="I2046" s="15">
        <v>304</v>
      </c>
    </row>
    <row r="2047" spans="1:9" ht="60" x14ac:dyDescent="0.2">
      <c r="A2047" s="14" t="s">
        <v>11</v>
      </c>
      <c r="B2047" s="14" t="s">
        <v>53</v>
      </c>
      <c r="C2047" s="15" t="s">
        <v>3191</v>
      </c>
      <c r="D2047" s="14" t="s">
        <v>737</v>
      </c>
      <c r="E2047" s="15" t="s">
        <v>220</v>
      </c>
      <c r="F2047" s="17" t="str">
        <f>HYPERLINK("http://www.efsa.europa.eu/en/scdocs/doc/1725.pdf","2010;8(10):1725")</f>
        <v>2010;8(10):1725</v>
      </c>
      <c r="G2047" s="15" t="s">
        <v>651</v>
      </c>
      <c r="H2047" s="15" t="s">
        <v>739</v>
      </c>
      <c r="I2047" s="15">
        <v>232</v>
      </c>
    </row>
    <row r="2048" spans="1:9" ht="60" x14ac:dyDescent="0.2">
      <c r="A2048" s="14" t="s">
        <v>11</v>
      </c>
      <c r="B2048" s="14" t="s">
        <v>3192</v>
      </c>
      <c r="C2048" s="15" t="s">
        <v>3191</v>
      </c>
      <c r="D2048" s="14" t="s">
        <v>737</v>
      </c>
      <c r="E2048" s="15" t="s">
        <v>220</v>
      </c>
      <c r="F2048" s="17" t="str">
        <f>HYPERLINK("http://www.efsa.europa.eu/en/scdocs/doc/1732.pdf","2010;8(10):1732")</f>
        <v>2010;8(10):1732</v>
      </c>
      <c r="G2048" s="15" t="s">
        <v>651</v>
      </c>
      <c r="H2048" s="15" t="s">
        <v>739</v>
      </c>
      <c r="I2048" s="15">
        <v>261</v>
      </c>
    </row>
    <row r="2049" spans="1:9" ht="60" x14ac:dyDescent="0.2">
      <c r="A2049" s="14" t="s">
        <v>11</v>
      </c>
      <c r="B2049" s="14" t="s">
        <v>139</v>
      </c>
      <c r="C2049" s="15" t="s">
        <v>3191</v>
      </c>
      <c r="D2049" s="14" t="s">
        <v>737</v>
      </c>
      <c r="E2049" s="15" t="s">
        <v>289</v>
      </c>
      <c r="F2049" s="17" t="str">
        <f>HYPERLINK("http://www.efsa.europa.eu/en/efsajournal/doc/2079.pdf","2011;9(4):2079")</f>
        <v>2011;9(4):2079</v>
      </c>
      <c r="G2049" s="15" t="s">
        <v>651</v>
      </c>
      <c r="H2049" s="15" t="s">
        <v>739</v>
      </c>
      <c r="I2049" s="15">
        <v>272</v>
      </c>
    </row>
    <row r="2050" spans="1:9" ht="105" x14ac:dyDescent="0.2">
      <c r="A2050" s="14" t="s">
        <v>11</v>
      </c>
      <c r="B2050" s="14" t="s">
        <v>2163</v>
      </c>
      <c r="C2050" s="15" t="s">
        <v>3193</v>
      </c>
      <c r="D2050" s="14" t="s">
        <v>737</v>
      </c>
      <c r="E2050" s="15" t="s">
        <v>1605</v>
      </c>
      <c r="F2050" s="17" t="str">
        <f>HYPERLINK("http://www.efsa.europa.eu/en/efsajournal/doc/2227.pdf","2011;9(6):2227")</f>
        <v>2011;9(6):2227</v>
      </c>
      <c r="G2050" s="15" t="s">
        <v>651</v>
      </c>
      <c r="H2050" s="15" t="s">
        <v>739</v>
      </c>
      <c r="I2050" s="15">
        <v>1579</v>
      </c>
    </row>
    <row r="2051" spans="1:9" ht="60" x14ac:dyDescent="0.2">
      <c r="A2051" s="14" t="s">
        <v>11</v>
      </c>
      <c r="B2051" s="14" t="s">
        <v>3132</v>
      </c>
      <c r="C2051" s="15" t="s">
        <v>3194</v>
      </c>
      <c r="D2051" s="14" t="s">
        <v>737</v>
      </c>
      <c r="E2051" s="15" t="s">
        <v>162</v>
      </c>
      <c r="F2051" s="17" t="str">
        <f>HYPERLINK("http://www.efsa.europa.eu/en/scdocs/doc/1812.pdf","2010;8(10):1812")</f>
        <v>2010;8(10):1812</v>
      </c>
      <c r="G2051" s="15" t="s">
        <v>651</v>
      </c>
      <c r="H2051" s="15" t="s">
        <v>739</v>
      </c>
      <c r="I2051" s="15">
        <v>435</v>
      </c>
    </row>
    <row r="2052" spans="1:9" ht="90" x14ac:dyDescent="0.2">
      <c r="A2052" s="14" t="s">
        <v>11</v>
      </c>
      <c r="B2052" s="14" t="s">
        <v>3195</v>
      </c>
      <c r="C2052" s="15" t="s">
        <v>3196</v>
      </c>
      <c r="D2052" s="14" t="s">
        <v>737</v>
      </c>
      <c r="E2052" s="15" t="s">
        <v>1302</v>
      </c>
      <c r="F2052" s="17" t="str">
        <f>HYPERLINK("http://www.efsa.europa.eu/en/efsajournal/doc/2255.pdf","2011;9(6):2255")</f>
        <v>2011;9(6):2255</v>
      </c>
      <c r="G2052" s="15" t="s">
        <v>651</v>
      </c>
      <c r="H2052" s="15" t="s">
        <v>739</v>
      </c>
      <c r="I2052" s="15">
        <v>1748</v>
      </c>
    </row>
    <row r="2053" spans="1:9" ht="90" x14ac:dyDescent="0.2">
      <c r="A2053" s="14" t="s">
        <v>11</v>
      </c>
      <c r="B2053" s="14" t="s">
        <v>3195</v>
      </c>
      <c r="C2053" s="15" t="s">
        <v>3196</v>
      </c>
      <c r="D2053" s="14" t="s">
        <v>737</v>
      </c>
      <c r="E2053" s="15" t="s">
        <v>89</v>
      </c>
      <c r="F2053" s="17" t="str">
        <f>HYPERLINK("http://www.efsa.europa.eu/en/efsajournal/doc/2255.pdf","2011;9(6):2255")</f>
        <v>2011;9(6):2255</v>
      </c>
      <c r="G2053" s="15" t="s">
        <v>651</v>
      </c>
      <c r="H2053" s="15" t="s">
        <v>739</v>
      </c>
      <c r="I2053" s="15">
        <v>1748</v>
      </c>
    </row>
    <row r="2054" spans="1:9" ht="75" x14ac:dyDescent="0.2">
      <c r="A2054" s="14" t="s">
        <v>11</v>
      </c>
      <c r="B2054" s="14" t="s">
        <v>1383</v>
      </c>
      <c r="C2054" s="15" t="s">
        <v>3197</v>
      </c>
      <c r="D2054" s="14" t="s">
        <v>737</v>
      </c>
      <c r="E2054" s="15" t="s">
        <v>3198</v>
      </c>
      <c r="F2054" s="17" t="str">
        <f>HYPERLINK("http://www.efsa.europa.eu/en/scdocs/doc/1794.pdf","2010;8(10):1794")</f>
        <v>2010;8(10):1794</v>
      </c>
      <c r="G2054" s="15" t="s">
        <v>651</v>
      </c>
      <c r="H2054" s="15" t="s">
        <v>739</v>
      </c>
      <c r="I2054" s="15" t="s">
        <v>3199</v>
      </c>
    </row>
    <row r="2055" spans="1:9" ht="90" x14ac:dyDescent="0.2">
      <c r="A2055" s="14" t="s">
        <v>11</v>
      </c>
      <c r="B2055" s="14" t="s">
        <v>3200</v>
      </c>
      <c r="C2055" s="15" t="s">
        <v>3201</v>
      </c>
      <c r="D2055" s="14" t="s">
        <v>766</v>
      </c>
      <c r="E2055" s="15" t="s">
        <v>767</v>
      </c>
      <c r="F2055" s="17" t="str">
        <f>HYPERLINK("http://www.efsa.europa.eu/en/scdocs/doc/1749.pdf","2010;8(10):1749")</f>
        <v>2010;8(10):1749</v>
      </c>
      <c r="G2055" s="15" t="s">
        <v>651</v>
      </c>
      <c r="H2055" s="15" t="s">
        <v>739</v>
      </c>
      <c r="I2055" s="15">
        <v>1632</v>
      </c>
    </row>
    <row r="2056" spans="1:9" ht="165" x14ac:dyDescent="0.2">
      <c r="A2056" s="14" t="s">
        <v>11</v>
      </c>
      <c r="B2056" s="14" t="s">
        <v>2755</v>
      </c>
      <c r="C2056" s="15" t="s">
        <v>3202</v>
      </c>
      <c r="D2056" s="14" t="s">
        <v>766</v>
      </c>
      <c r="E2056" s="15" t="s">
        <v>767</v>
      </c>
      <c r="F2056" s="17" t="str">
        <f>HYPERLINK("http://www.efsa.europa.eu/en/scdocs/doc/1749.pdf","2010;8(10):1749")</f>
        <v>2010;8(10):1749</v>
      </c>
      <c r="G2056" s="15" t="s">
        <v>651</v>
      </c>
      <c r="H2056" s="15" t="s">
        <v>739</v>
      </c>
      <c r="I2056" s="15">
        <v>734</v>
      </c>
    </row>
    <row r="2057" spans="1:9" ht="150" x14ac:dyDescent="0.2">
      <c r="A2057" s="14" t="s">
        <v>11</v>
      </c>
      <c r="B2057" s="14" t="s">
        <v>3203</v>
      </c>
      <c r="C2057" s="15" t="s">
        <v>3204</v>
      </c>
      <c r="D2057" s="14" t="s">
        <v>745</v>
      </c>
      <c r="E2057" s="15" t="s">
        <v>1810</v>
      </c>
      <c r="F2057" s="17" t="str">
        <f>HYPERLINK("http://www.efsa.europa.eu/en/efsajournal/doc/1742.pdf","2010;8(10):1742")</f>
        <v>2010;8(10):1742</v>
      </c>
      <c r="G2057" s="15" t="s">
        <v>651</v>
      </c>
      <c r="H2057" s="15" t="s">
        <v>739</v>
      </c>
      <c r="I2057" s="15">
        <v>2217</v>
      </c>
    </row>
    <row r="2058" spans="1:9" ht="60" x14ac:dyDescent="0.2">
      <c r="A2058" s="14" t="s">
        <v>11</v>
      </c>
      <c r="B2058" s="14" t="s">
        <v>1353</v>
      </c>
      <c r="C2058" s="15" t="s">
        <v>3205</v>
      </c>
      <c r="D2058" s="14" t="s">
        <v>737</v>
      </c>
      <c r="E2058" s="15" t="s">
        <v>597</v>
      </c>
      <c r="F2058" s="17" t="str">
        <f>HYPERLINK("http://www.efsa.europa.eu/en/efsajournal/doc/2051.pdf","2011;9(4):2051")</f>
        <v>2011;9(4):2051</v>
      </c>
      <c r="G2058" s="15" t="s">
        <v>651</v>
      </c>
      <c r="H2058" s="15" t="s">
        <v>739</v>
      </c>
      <c r="I2058" s="15">
        <v>1443</v>
      </c>
    </row>
    <row r="2059" spans="1:9" ht="60" x14ac:dyDescent="0.2">
      <c r="A2059" s="14" t="s">
        <v>11</v>
      </c>
      <c r="B2059" s="14" t="s">
        <v>1353</v>
      </c>
      <c r="C2059" s="15" t="s">
        <v>3205</v>
      </c>
      <c r="D2059" s="14" t="s">
        <v>737</v>
      </c>
      <c r="E2059" s="15" t="s">
        <v>172</v>
      </c>
      <c r="F2059" s="17" t="str">
        <f>HYPERLINK("http://www.efsa.europa.eu/en/efsajournal/doc/2051.pdf","2011;9(4):2051")</f>
        <v>2011;9(4):2051</v>
      </c>
      <c r="G2059" s="15" t="s">
        <v>651</v>
      </c>
      <c r="H2059" s="15" t="s">
        <v>739</v>
      </c>
      <c r="I2059" s="15">
        <v>1443</v>
      </c>
    </row>
    <row r="2060" spans="1:9" ht="60" x14ac:dyDescent="0.2">
      <c r="A2060" s="14" t="s">
        <v>11</v>
      </c>
      <c r="B2060" s="14" t="s">
        <v>1353</v>
      </c>
      <c r="C2060" s="15" t="s">
        <v>3205</v>
      </c>
      <c r="D2060" s="14" t="s">
        <v>737</v>
      </c>
      <c r="E2060" s="15" t="s">
        <v>1454</v>
      </c>
      <c r="F2060" s="17" t="str">
        <f>HYPERLINK("http://www.efsa.europa.eu/en/efsajournal/doc/2051.pdf","2011;9(4):2051")</f>
        <v>2011;9(4):2051</v>
      </c>
      <c r="G2060" s="15" t="s">
        <v>651</v>
      </c>
      <c r="H2060" s="15" t="s">
        <v>739</v>
      </c>
      <c r="I2060" s="15">
        <v>1443</v>
      </c>
    </row>
    <row r="2061" spans="1:9" ht="105" x14ac:dyDescent="0.2">
      <c r="A2061" s="14" t="s">
        <v>11</v>
      </c>
      <c r="B2061" s="14" t="s">
        <v>3206</v>
      </c>
      <c r="C2061" s="15" t="s">
        <v>3207</v>
      </c>
      <c r="D2061" s="14" t="s">
        <v>745</v>
      </c>
      <c r="E2061" s="15" t="s">
        <v>746</v>
      </c>
      <c r="F2061" s="17" t="str">
        <f>HYPERLINK("http://www.efsa.europa.eu/en/efsajournal/doc/2228.pdf","2011;9(6):2228")</f>
        <v>2011;9(6):2228</v>
      </c>
      <c r="G2061" s="15" t="s">
        <v>651</v>
      </c>
      <c r="H2061" s="15" t="s">
        <v>739</v>
      </c>
      <c r="I2061" s="15">
        <v>4278</v>
      </c>
    </row>
    <row r="2062" spans="1:9" ht="75" x14ac:dyDescent="0.2">
      <c r="A2062" s="14" t="s">
        <v>11</v>
      </c>
      <c r="B2062" s="14" t="s">
        <v>863</v>
      </c>
      <c r="C2062" s="15" t="s">
        <v>3208</v>
      </c>
      <c r="D2062" s="14" t="s">
        <v>737</v>
      </c>
      <c r="E2062" s="15" t="s">
        <v>3209</v>
      </c>
      <c r="F2062" s="17" t="str">
        <f>HYPERLINK("http://www.efsa.europa.eu/en/scdocs/doc/1474.pdf","2010;8(2):1474")</f>
        <v>2010;8(2):1474</v>
      </c>
      <c r="G2062" s="15" t="s">
        <v>651</v>
      </c>
      <c r="H2062" s="15" t="s">
        <v>739</v>
      </c>
      <c r="I2062" s="15">
        <v>3133</v>
      </c>
    </row>
    <row r="2063" spans="1:9" ht="60" x14ac:dyDescent="0.2">
      <c r="A2063" s="14" t="s">
        <v>11</v>
      </c>
      <c r="B2063" s="14" t="s">
        <v>3210</v>
      </c>
      <c r="C2063" s="15" t="s">
        <v>3211</v>
      </c>
      <c r="D2063" s="14" t="s">
        <v>737</v>
      </c>
      <c r="E2063" s="15" t="s">
        <v>3212</v>
      </c>
      <c r="F2063" s="17" t="str">
        <f>HYPERLINK("http://www.efsa.europa.eu/en/scdocs/doc/1816.pdf","2010;8(10):1816")</f>
        <v>2010;8(10):1816</v>
      </c>
      <c r="G2063" s="15" t="s">
        <v>651</v>
      </c>
      <c r="H2063" s="15" t="s">
        <v>739</v>
      </c>
      <c r="I2063" s="15">
        <v>2873</v>
      </c>
    </row>
    <row r="2064" spans="1:9" ht="105" x14ac:dyDescent="0.2">
      <c r="A2064" s="14" t="s">
        <v>11</v>
      </c>
      <c r="B2064" s="14" t="s">
        <v>3213</v>
      </c>
      <c r="C2064" s="15" t="s">
        <v>3214</v>
      </c>
      <c r="D2064" s="14" t="s">
        <v>766</v>
      </c>
      <c r="E2064" s="15" t="s">
        <v>767</v>
      </c>
      <c r="F2064" s="17" t="str">
        <f>HYPERLINK("http://www.efsa.europa.eu/en/efsajournal/doc/1247.pdf","2009;7(9):1247")</f>
        <v>2009;7(9):1247</v>
      </c>
      <c r="G2064" s="15" t="s">
        <v>651</v>
      </c>
      <c r="H2064" s="15" t="s">
        <v>739</v>
      </c>
      <c r="I2064" s="15">
        <v>1090</v>
      </c>
    </row>
    <row r="2065" spans="1:9" ht="60" x14ac:dyDescent="0.2">
      <c r="A2065" s="14" t="s">
        <v>11</v>
      </c>
      <c r="B2065" s="14" t="s">
        <v>3215</v>
      </c>
      <c r="C2065" s="15" t="s">
        <v>3216</v>
      </c>
      <c r="D2065" s="14" t="s">
        <v>737</v>
      </c>
      <c r="E2065" s="15" t="s">
        <v>761</v>
      </c>
      <c r="F2065" s="17" t="str">
        <f>HYPERLINK("http://www.efsa.europa.eu/en/efsajournal/doc/2248.pdf","2011;9(6):2248")</f>
        <v>2011;9(6):2248</v>
      </c>
      <c r="G2065" s="15" t="s">
        <v>651</v>
      </c>
      <c r="H2065" s="15" t="s">
        <v>739</v>
      </c>
      <c r="I2065" s="15">
        <v>3075</v>
      </c>
    </row>
    <row r="2066" spans="1:9" ht="60" x14ac:dyDescent="0.2">
      <c r="A2066" s="14" t="s">
        <v>11</v>
      </c>
      <c r="B2066" s="14" t="s">
        <v>3217</v>
      </c>
      <c r="C2066" s="15" t="s">
        <v>3216</v>
      </c>
      <c r="D2066" s="14" t="s">
        <v>737</v>
      </c>
      <c r="E2066" s="15" t="s">
        <v>761</v>
      </c>
      <c r="F2066" s="17" t="str">
        <f>HYPERLINK("http://www.efsa.europa.eu/en/efsajournal/doc/2248.pdf","2011;9(6):2248")</f>
        <v>2011;9(6):2248</v>
      </c>
      <c r="G2066" s="15" t="s">
        <v>651</v>
      </c>
      <c r="H2066" s="15" t="s">
        <v>739</v>
      </c>
      <c r="I2066" s="15">
        <v>3072</v>
      </c>
    </row>
    <row r="2067" spans="1:9" ht="90" x14ac:dyDescent="0.2">
      <c r="A2067" s="14" t="s">
        <v>11</v>
      </c>
      <c r="B2067" s="14" t="s">
        <v>3215</v>
      </c>
      <c r="C2067" s="15" t="s">
        <v>3218</v>
      </c>
      <c r="D2067" s="14" t="s">
        <v>745</v>
      </c>
      <c r="E2067" s="15" t="s">
        <v>3219</v>
      </c>
      <c r="F2067" s="17" t="str">
        <f>HYPERLINK("http://www.efsa.europa.eu/en/efsajournal/doc/2228.pdf","2011;9(6):2228")</f>
        <v>2011;9(6):2228</v>
      </c>
      <c r="G2067" s="15" t="s">
        <v>651</v>
      </c>
      <c r="H2067" s="15" t="s">
        <v>739</v>
      </c>
      <c r="I2067" s="15">
        <v>3076</v>
      </c>
    </row>
    <row r="2068" spans="1:9" ht="60" x14ac:dyDescent="0.2">
      <c r="A2068" s="14" t="s">
        <v>11</v>
      </c>
      <c r="B2068" s="14" t="s">
        <v>3217</v>
      </c>
      <c r="C2068" s="15" t="s">
        <v>3218</v>
      </c>
      <c r="D2068" s="14" t="s">
        <v>737</v>
      </c>
      <c r="E2068" s="15" t="s">
        <v>1200</v>
      </c>
      <c r="F2068" s="17" t="str">
        <f>HYPERLINK("http://www.efsa.europa.eu/en/scdocs/doc/1767.pdf","2010;8(10):1767")</f>
        <v>2010;8(10):1767</v>
      </c>
      <c r="G2068" s="15" t="s">
        <v>651</v>
      </c>
      <c r="H2068" s="15" t="s">
        <v>739</v>
      </c>
      <c r="I2068" s="15">
        <v>3073</v>
      </c>
    </row>
    <row r="2069" spans="1:9" ht="75" x14ac:dyDescent="0.2">
      <c r="A2069" s="14" t="s">
        <v>11</v>
      </c>
      <c r="B2069" s="14" t="s">
        <v>3217</v>
      </c>
      <c r="C2069" s="15" t="s">
        <v>3218</v>
      </c>
      <c r="D2069" s="14" t="s">
        <v>749</v>
      </c>
      <c r="E2069" s="15" t="s">
        <v>1728</v>
      </c>
      <c r="F2069" s="17" t="str">
        <f>HYPERLINK("http://www.efsa.europa.eu/en/scdocs/doc/1767.pdf","2010;8(10):1767")</f>
        <v>2010;8(10):1767</v>
      </c>
      <c r="G2069" s="15" t="s">
        <v>651</v>
      </c>
      <c r="H2069" s="15" t="s">
        <v>739</v>
      </c>
      <c r="I2069" s="15">
        <v>3073</v>
      </c>
    </row>
    <row r="2070" spans="1:9" ht="90" x14ac:dyDescent="0.2">
      <c r="A2070" s="14" t="s">
        <v>11</v>
      </c>
      <c r="B2070" s="14" t="s">
        <v>3220</v>
      </c>
      <c r="C2070" s="15" t="s">
        <v>3221</v>
      </c>
      <c r="D2070" s="14" t="s">
        <v>766</v>
      </c>
      <c r="E2070" s="15" t="s">
        <v>767</v>
      </c>
      <c r="F2070" s="17" t="str">
        <f>HYPERLINK("http://www.efsa.europa.eu/en/efsajournal/doc/1247.pdf","2009;7(9):1247")</f>
        <v>2009;7(9):1247</v>
      </c>
      <c r="G2070" s="15" t="s">
        <v>651</v>
      </c>
      <c r="H2070" s="15" t="s">
        <v>739</v>
      </c>
      <c r="I2070" s="15">
        <v>1075</v>
      </c>
    </row>
    <row r="2071" spans="1:9" ht="60" x14ac:dyDescent="0.2">
      <c r="A2071" s="14" t="s">
        <v>11</v>
      </c>
      <c r="B2071" s="14" t="s">
        <v>3222</v>
      </c>
      <c r="C2071" s="15" t="s">
        <v>3221</v>
      </c>
      <c r="D2071" s="14" t="s">
        <v>737</v>
      </c>
      <c r="E2071" s="15" t="s">
        <v>1237</v>
      </c>
      <c r="F2071" s="17" t="str">
        <f>HYPERLINK("http://www.efsa.europa.eu/en/scdocs/doc/1726.pdf","2010;8(10):1726")</f>
        <v>2010;8(10):1726</v>
      </c>
      <c r="G2071" s="15" t="s">
        <v>651</v>
      </c>
      <c r="H2071" s="15" t="s">
        <v>739</v>
      </c>
      <c r="I2071" s="15">
        <v>1078</v>
      </c>
    </row>
    <row r="2072" spans="1:9" ht="60" x14ac:dyDescent="0.2">
      <c r="A2072" s="14" t="s">
        <v>11</v>
      </c>
      <c r="B2072" s="14" t="s">
        <v>1440</v>
      </c>
      <c r="C2072" s="15" t="s">
        <v>3221</v>
      </c>
      <c r="D2072" s="14" t="s">
        <v>737</v>
      </c>
      <c r="E2072" s="15" t="s">
        <v>1237</v>
      </c>
      <c r="F2072" s="17" t="str">
        <f>HYPERLINK("http://www.efsa.europa.eu/en/scdocs/doc/1242.pdf","2009;7(9):1242")</f>
        <v>2009;7(9):1242</v>
      </c>
      <c r="G2072" s="15" t="s">
        <v>651</v>
      </c>
      <c r="H2072" s="15" t="s">
        <v>739</v>
      </c>
      <c r="I2072" s="15">
        <v>1084</v>
      </c>
    </row>
    <row r="2073" spans="1:9" ht="90" x14ac:dyDescent="0.2">
      <c r="A2073" s="14" t="s">
        <v>11</v>
      </c>
      <c r="B2073" s="14" t="s">
        <v>3223</v>
      </c>
      <c r="C2073" s="15" t="s">
        <v>3221</v>
      </c>
      <c r="D2073" s="14" t="s">
        <v>766</v>
      </c>
      <c r="E2073" s="15" t="s">
        <v>767</v>
      </c>
      <c r="F2073" s="17" t="str">
        <f>HYPERLINK("http://www.efsa.europa.eu/en/efsajournal/doc/1247.pdf","2009;7(9):1247")</f>
        <v>2009;7(9):1247</v>
      </c>
      <c r="G2073" s="15" t="s">
        <v>651</v>
      </c>
      <c r="H2073" s="15" t="s">
        <v>739</v>
      </c>
      <c r="I2073" s="15">
        <v>1076</v>
      </c>
    </row>
    <row r="2074" spans="1:9" ht="90" x14ac:dyDescent="0.2">
      <c r="A2074" s="14" t="s">
        <v>11</v>
      </c>
      <c r="B2074" s="14" t="s">
        <v>2294</v>
      </c>
      <c r="C2074" s="15" t="s">
        <v>3224</v>
      </c>
      <c r="D2074" s="14" t="s">
        <v>766</v>
      </c>
      <c r="E2074" s="15" t="s">
        <v>767</v>
      </c>
      <c r="F2074" s="17" t="str">
        <f>HYPERLINK("http://www.efsa.europa.eu/en/efsajournal/doc/1247.pdf","2009;7(9):1247")</f>
        <v>2009;7(9):1247</v>
      </c>
      <c r="G2074" s="15" t="s">
        <v>651</v>
      </c>
      <c r="H2074" s="15" t="s">
        <v>739</v>
      </c>
      <c r="I2074" s="15">
        <v>1089</v>
      </c>
    </row>
    <row r="2075" spans="1:9" ht="90" x14ac:dyDescent="0.2">
      <c r="A2075" s="14" t="s">
        <v>11</v>
      </c>
      <c r="B2075" s="14" t="s">
        <v>3225</v>
      </c>
      <c r="C2075" s="15" t="s">
        <v>3226</v>
      </c>
      <c r="D2075" s="14" t="s">
        <v>745</v>
      </c>
      <c r="E2075" s="15" t="s">
        <v>1475</v>
      </c>
      <c r="F2075" s="17" t="str">
        <f>HYPERLINK("http://www.efsa.europa.eu/en/efsajournal/doc/2206.pdf","2011;9(6):2206")</f>
        <v>2011;9(6):2206</v>
      </c>
      <c r="G2075" s="15" t="s">
        <v>651</v>
      </c>
      <c r="H2075" s="15" t="s">
        <v>739</v>
      </c>
      <c r="I2075" s="15">
        <v>1919</v>
      </c>
    </row>
    <row r="2076" spans="1:9" ht="90" x14ac:dyDescent="0.2">
      <c r="A2076" s="14" t="s">
        <v>11</v>
      </c>
      <c r="B2076" s="14" t="s">
        <v>3225</v>
      </c>
      <c r="C2076" s="15" t="s">
        <v>3227</v>
      </c>
      <c r="D2076" s="14" t="s">
        <v>745</v>
      </c>
      <c r="E2076" s="15" t="s">
        <v>1475</v>
      </c>
      <c r="F2076" s="17" t="str">
        <f>HYPERLINK("http://www.efsa.europa.eu/en/efsajournal/doc/2206.pdf","2011;9(6):2206")</f>
        <v>2011;9(6):2206</v>
      </c>
      <c r="G2076" s="15" t="s">
        <v>651</v>
      </c>
      <c r="H2076" s="15" t="s">
        <v>739</v>
      </c>
      <c r="I2076" s="15">
        <v>1980</v>
      </c>
    </row>
    <row r="2077" spans="1:9" ht="75" x14ac:dyDescent="0.2">
      <c r="A2077" s="14" t="s">
        <v>11</v>
      </c>
      <c r="B2077" s="14" t="s">
        <v>3225</v>
      </c>
      <c r="C2077" s="15" t="s">
        <v>3228</v>
      </c>
      <c r="D2077" s="14" t="s">
        <v>737</v>
      </c>
      <c r="E2077" s="15" t="s">
        <v>162</v>
      </c>
      <c r="F2077" s="17" t="str">
        <f>HYPERLINK("http://www.efsa.europa.eu/en/scdocs/doc/1253.pdf","2009;7(9):1253")</f>
        <v>2009;7(9):1253</v>
      </c>
      <c r="G2077" s="15" t="s">
        <v>651</v>
      </c>
      <c r="H2077" s="15" t="s">
        <v>739</v>
      </c>
      <c r="I2077" s="15">
        <v>1449</v>
      </c>
    </row>
    <row r="2078" spans="1:9" ht="75" x14ac:dyDescent="0.2">
      <c r="A2078" s="14" t="s">
        <v>11</v>
      </c>
      <c r="B2078" s="14" t="s">
        <v>3229</v>
      </c>
      <c r="C2078" s="15" t="s">
        <v>3230</v>
      </c>
      <c r="D2078" s="14" t="s">
        <v>749</v>
      </c>
      <c r="E2078" s="15" t="s">
        <v>1887</v>
      </c>
      <c r="F2078" s="17" t="str">
        <f>HYPERLINK("http://www.efsa.europa.eu/en/efsajournal/doc/2228.pdf","2011;9(6):2228")</f>
        <v>2011;9(6):2228</v>
      </c>
      <c r="G2078" s="15" t="s">
        <v>651</v>
      </c>
      <c r="H2078" s="15" t="s">
        <v>739</v>
      </c>
      <c r="I2078" s="15">
        <v>3972</v>
      </c>
    </row>
    <row r="2079" spans="1:9" ht="90" x14ac:dyDescent="0.2">
      <c r="A2079" s="14" t="s">
        <v>11</v>
      </c>
      <c r="B2079" s="14" t="s">
        <v>2781</v>
      </c>
      <c r="C2079" s="15" t="s">
        <v>3231</v>
      </c>
      <c r="D2079" s="14" t="s">
        <v>737</v>
      </c>
      <c r="E2079" s="15" t="s">
        <v>243</v>
      </c>
      <c r="F2079" s="17" t="str">
        <f>HYPERLINK("http://www.efsa.europa.eu/en/scdocs/doc/1793.pdf","2010;8(10):1793")</f>
        <v>2010;8(10):1793</v>
      </c>
      <c r="G2079" s="15" t="s">
        <v>651</v>
      </c>
      <c r="H2079" s="15" t="s">
        <v>739</v>
      </c>
      <c r="I2079" s="15">
        <v>1508</v>
      </c>
    </row>
    <row r="2080" spans="1:9" ht="60" x14ac:dyDescent="0.2">
      <c r="A2080" s="14" t="s">
        <v>11</v>
      </c>
      <c r="B2080" s="14" t="s">
        <v>2125</v>
      </c>
      <c r="C2080" s="15" t="s">
        <v>3232</v>
      </c>
      <c r="D2080" s="14" t="s">
        <v>737</v>
      </c>
      <c r="E2080" s="15" t="s">
        <v>187</v>
      </c>
      <c r="F2080" s="17" t="str">
        <f>HYPERLINK("http://www.efsa.europa.eu/en/efsajournal/doc/2248.pdf","2011;9(6):2248")</f>
        <v>2011;9(6):2248</v>
      </c>
      <c r="G2080" s="15" t="s">
        <v>651</v>
      </c>
      <c r="H2080" s="15" t="s">
        <v>739</v>
      </c>
      <c r="I2080" s="15">
        <v>4044</v>
      </c>
    </row>
    <row r="2081" spans="1:9" ht="75" x14ac:dyDescent="0.2">
      <c r="A2081" s="14" t="s">
        <v>11</v>
      </c>
      <c r="B2081" s="14" t="s">
        <v>3225</v>
      </c>
      <c r="C2081" s="15" t="s">
        <v>3233</v>
      </c>
      <c r="D2081" s="14" t="s">
        <v>737</v>
      </c>
      <c r="E2081" s="15" t="s">
        <v>3234</v>
      </c>
      <c r="F2081" s="17" t="str">
        <f>HYPERLINK("http://www.efsa.europa.eu/en/scdocs/doc/1253.pdf","2009;7(9):1253")</f>
        <v>2009;7(9):1253</v>
      </c>
      <c r="G2081" s="15" t="s">
        <v>651</v>
      </c>
      <c r="H2081" s="15" t="s">
        <v>739</v>
      </c>
      <c r="I2081" s="15">
        <v>1450</v>
      </c>
    </row>
    <row r="2082" spans="1:9" ht="90" x14ac:dyDescent="0.2">
      <c r="A2082" s="14" t="s">
        <v>11</v>
      </c>
      <c r="B2082" s="14" t="s">
        <v>3235</v>
      </c>
      <c r="C2082" s="15" t="s">
        <v>3236</v>
      </c>
      <c r="D2082" s="14" t="s">
        <v>766</v>
      </c>
      <c r="E2082" s="15" t="s">
        <v>767</v>
      </c>
      <c r="F2082" s="17" t="str">
        <f>HYPERLINK("http://www.efsa.europa.eu/en/efsajournal/doc/2244.pdf","2011;9(6):2244")</f>
        <v>2011;9(6):2244</v>
      </c>
      <c r="G2082" s="15" t="s">
        <v>651</v>
      </c>
      <c r="H2082" s="15" t="s">
        <v>739</v>
      </c>
      <c r="I2082" s="15">
        <v>1514</v>
      </c>
    </row>
    <row r="2083" spans="1:9" ht="60" x14ac:dyDescent="0.2">
      <c r="A2083" s="14" t="s">
        <v>11</v>
      </c>
      <c r="B2083" s="14" t="s">
        <v>2125</v>
      </c>
      <c r="C2083" s="15" t="s">
        <v>3237</v>
      </c>
      <c r="D2083" s="14" t="s">
        <v>737</v>
      </c>
      <c r="E2083" s="15" t="s">
        <v>89</v>
      </c>
      <c r="F2083" s="17" t="str">
        <f>HYPERLINK("http://www.efsa.europa.eu/en/efsajournal/doc/2217.pdf","2011;9(6):2217")</f>
        <v>2011;9(6):2217</v>
      </c>
      <c r="G2083" s="15" t="s">
        <v>651</v>
      </c>
      <c r="H2083" s="15" t="s">
        <v>739</v>
      </c>
      <c r="I2083" s="15">
        <v>4041</v>
      </c>
    </row>
    <row r="2084" spans="1:9" ht="120" x14ac:dyDescent="0.2">
      <c r="A2084" s="14" t="s">
        <v>11</v>
      </c>
      <c r="B2084" s="14" t="s">
        <v>3238</v>
      </c>
      <c r="C2084" s="15" t="s">
        <v>3239</v>
      </c>
      <c r="D2084" s="14" t="s">
        <v>737</v>
      </c>
      <c r="E2084" s="15" t="s">
        <v>815</v>
      </c>
      <c r="F2084" s="17" t="str">
        <f>HYPERLINK("http://www.efsa.europa.eu/en/scdocs/doc/1812.pdf","2010;8(10):1812")</f>
        <v>2010;8(10):1812</v>
      </c>
      <c r="G2084" s="15" t="s">
        <v>651</v>
      </c>
      <c r="H2084" s="15" t="s">
        <v>739</v>
      </c>
      <c r="I2084" s="15">
        <v>598</v>
      </c>
    </row>
    <row r="2085" spans="1:9" ht="60" x14ac:dyDescent="0.2">
      <c r="A2085" s="14" t="s">
        <v>11</v>
      </c>
      <c r="B2085" s="14" t="s">
        <v>1169</v>
      </c>
      <c r="C2085" s="15" t="s">
        <v>3240</v>
      </c>
      <c r="D2085" s="14" t="s">
        <v>737</v>
      </c>
      <c r="E2085" s="15" t="s">
        <v>761</v>
      </c>
      <c r="F2085" s="17" t="str">
        <f>HYPERLINK("http://www.efsa.europa.eu/en/efsajournal/doc/2248.pdf","2011;9(6):2248")</f>
        <v>2011;9(6):2248</v>
      </c>
      <c r="G2085" s="15" t="s">
        <v>651</v>
      </c>
      <c r="H2085" s="15" t="s">
        <v>739</v>
      </c>
      <c r="I2085" s="15" t="s">
        <v>3241</v>
      </c>
    </row>
    <row r="2086" spans="1:9" ht="60" x14ac:dyDescent="0.2">
      <c r="A2086" s="14" t="s">
        <v>11</v>
      </c>
      <c r="B2086" s="14" t="s">
        <v>3242</v>
      </c>
      <c r="C2086" s="15" t="s">
        <v>3243</v>
      </c>
      <c r="D2086" s="14" t="s">
        <v>737</v>
      </c>
      <c r="E2086" s="15" t="s">
        <v>1688</v>
      </c>
      <c r="F2086" s="17" t="str">
        <f>HYPERLINK("http://www.efsa.europa.eu/en/efsajournal/doc/2247.pdf","2011;9(6):2247")</f>
        <v>2011;9(6):2247</v>
      </c>
      <c r="G2086" s="15" t="s">
        <v>651</v>
      </c>
      <c r="H2086" s="15" t="s">
        <v>739</v>
      </c>
      <c r="I2086" s="15">
        <v>1855</v>
      </c>
    </row>
    <row r="2087" spans="1:9" ht="60" x14ac:dyDescent="0.2">
      <c r="A2087" s="14" t="s">
        <v>11</v>
      </c>
      <c r="B2087" s="14" t="s">
        <v>3225</v>
      </c>
      <c r="C2087" s="15" t="s">
        <v>3244</v>
      </c>
      <c r="D2087" s="14" t="s">
        <v>737</v>
      </c>
      <c r="E2087" s="15" t="s">
        <v>1464</v>
      </c>
      <c r="F2087" s="17" t="str">
        <f>HYPERLINK("http://www.efsa.europa.eu/en/scdocs/doc/1253.pdf","2009;7(9):1253")</f>
        <v>2009;7(9):1253</v>
      </c>
      <c r="G2087" s="15" t="s">
        <v>651</v>
      </c>
      <c r="H2087" s="15" t="s">
        <v>739</v>
      </c>
      <c r="I2087" s="15">
        <v>1918</v>
      </c>
    </row>
    <row r="2088" spans="1:9" ht="60" x14ac:dyDescent="0.2">
      <c r="A2088" s="14" t="s">
        <v>11</v>
      </c>
      <c r="B2088" s="14" t="s">
        <v>3225</v>
      </c>
      <c r="C2088" s="15" t="s">
        <v>3245</v>
      </c>
      <c r="D2088" s="14" t="s">
        <v>737</v>
      </c>
      <c r="E2088" s="15" t="s">
        <v>1464</v>
      </c>
      <c r="F2088" s="17" t="str">
        <f>HYPERLINK("http://www.efsa.europa.eu/en/scdocs/doc/1253.pdf","2009;7(9):1253")</f>
        <v>2009;7(9):1253</v>
      </c>
      <c r="G2088" s="15" t="s">
        <v>651</v>
      </c>
      <c r="H2088" s="15" t="s">
        <v>739</v>
      </c>
      <c r="I2088" s="15">
        <v>1978</v>
      </c>
    </row>
    <row r="2089" spans="1:9" ht="60" x14ac:dyDescent="0.2">
      <c r="A2089" s="14" t="s">
        <v>11</v>
      </c>
      <c r="B2089" s="14" t="s">
        <v>3246</v>
      </c>
      <c r="C2089" s="15" t="s">
        <v>3247</v>
      </c>
      <c r="D2089" s="14" t="s">
        <v>737</v>
      </c>
      <c r="E2089" s="15" t="s">
        <v>908</v>
      </c>
      <c r="F2089" s="17" t="str">
        <f>HYPERLINK("http://www.efsa.europa.eu/en/scdocs/doc/1266.pdf","2009;7(9):1266")</f>
        <v>2009;7(9):1266</v>
      </c>
      <c r="G2089" s="15" t="s">
        <v>651</v>
      </c>
      <c r="H2089" s="15" t="s">
        <v>739</v>
      </c>
      <c r="I2089" s="15">
        <v>1932</v>
      </c>
    </row>
    <row r="2090" spans="1:9" ht="75" x14ac:dyDescent="0.2">
      <c r="A2090" s="14" t="s">
        <v>11</v>
      </c>
      <c r="B2090" s="14" t="s">
        <v>3248</v>
      </c>
      <c r="C2090" s="15" t="s">
        <v>3249</v>
      </c>
      <c r="D2090" s="14" t="s">
        <v>737</v>
      </c>
      <c r="E2090" s="15" t="s">
        <v>3250</v>
      </c>
      <c r="F2090" s="17" t="str">
        <f>HYPERLINK("http://www.efsa.europa.eu/en/scdocs/doc/1748.pdf","2010;8(10):1748")</f>
        <v>2010;8(10):1748</v>
      </c>
      <c r="G2090" s="15" t="s">
        <v>651</v>
      </c>
      <c r="H2090" s="15" t="s">
        <v>739</v>
      </c>
      <c r="I2090" s="15">
        <v>658</v>
      </c>
    </row>
    <row r="2091" spans="1:9" ht="60" x14ac:dyDescent="0.2">
      <c r="A2091" s="14" t="s">
        <v>11</v>
      </c>
      <c r="B2091" s="14" t="s">
        <v>2125</v>
      </c>
      <c r="C2091" s="15" t="s">
        <v>3251</v>
      </c>
      <c r="D2091" s="14" t="s">
        <v>737</v>
      </c>
      <c r="E2091" s="15" t="s">
        <v>3252</v>
      </c>
      <c r="F2091" s="17" t="str">
        <f>HYPERLINK("http://www.efsa.europa.eu/en/efsajournal/doc/2248.pdf","2011;9(6):2248")</f>
        <v>2011;9(6):2248</v>
      </c>
      <c r="G2091" s="15" t="s">
        <v>651</v>
      </c>
      <c r="H2091" s="15" t="s">
        <v>739</v>
      </c>
      <c r="I2091" s="15">
        <v>4037</v>
      </c>
    </row>
    <row r="2092" spans="1:9" ht="60" x14ac:dyDescent="0.2">
      <c r="A2092" s="14" t="s">
        <v>11</v>
      </c>
      <c r="B2092" s="14" t="s">
        <v>3222</v>
      </c>
      <c r="C2092" s="15" t="s">
        <v>3253</v>
      </c>
      <c r="D2092" s="14" t="s">
        <v>737</v>
      </c>
      <c r="E2092" s="15" t="s">
        <v>3254</v>
      </c>
      <c r="F2092" s="17" t="str">
        <f>HYPERLINK("http://www.efsa.europa.eu/en/scdocs/doc/1241.pdf","2009;7(9):1241")</f>
        <v>2009;7(9):1241</v>
      </c>
      <c r="G2092" s="15" t="s">
        <v>651</v>
      </c>
      <c r="H2092" s="15" t="s">
        <v>739</v>
      </c>
      <c r="I2092" s="15">
        <v>1077</v>
      </c>
    </row>
    <row r="2093" spans="1:9" ht="60" x14ac:dyDescent="0.2">
      <c r="A2093" s="14" t="s">
        <v>11</v>
      </c>
      <c r="B2093" s="14" t="s">
        <v>3255</v>
      </c>
      <c r="C2093" s="15" t="s">
        <v>3256</v>
      </c>
      <c r="D2093" s="14" t="s">
        <v>737</v>
      </c>
      <c r="E2093" s="15" t="s">
        <v>407</v>
      </c>
      <c r="F2093" s="17" t="str">
        <f>HYPERLINK("http://www.efsa.europa.eu/en/scdocs/doc/1793.pdf","2010;8(10):1793")</f>
        <v>2010;8(10):1793</v>
      </c>
      <c r="G2093" s="15" t="s">
        <v>651</v>
      </c>
      <c r="H2093" s="15" t="s">
        <v>739</v>
      </c>
      <c r="I2093" s="15">
        <v>1509</v>
      </c>
    </row>
    <row r="2094" spans="1:9" ht="90" x14ac:dyDescent="0.2">
      <c r="A2094" s="14" t="s">
        <v>11</v>
      </c>
      <c r="B2094" s="14" t="s">
        <v>1888</v>
      </c>
      <c r="C2094" s="15" t="s">
        <v>3257</v>
      </c>
      <c r="D2094" s="14" t="s">
        <v>745</v>
      </c>
      <c r="E2094" s="15" t="s">
        <v>808</v>
      </c>
      <c r="F2094" s="17" t="str">
        <f>HYPERLINK("http://www.efsa.europa.eu/en/efsajournal/doc/2061.pdf","2011;9(4):2061")</f>
        <v>2011;9(4):2061</v>
      </c>
      <c r="G2094" s="15" t="s">
        <v>651</v>
      </c>
      <c r="H2094" s="15" t="s">
        <v>739</v>
      </c>
      <c r="I2094" s="15">
        <v>1628</v>
      </c>
    </row>
    <row r="2095" spans="1:9" ht="90" x14ac:dyDescent="0.2">
      <c r="A2095" s="14" t="s">
        <v>11</v>
      </c>
      <c r="B2095" s="14" t="s">
        <v>1195</v>
      </c>
      <c r="C2095" s="15" t="s">
        <v>3258</v>
      </c>
      <c r="D2095" s="14" t="s">
        <v>766</v>
      </c>
      <c r="E2095" s="15" t="s">
        <v>767</v>
      </c>
      <c r="F2095" s="17" t="str">
        <f>HYPERLINK("http://www.efsa.europa.eu/en/scdocs/doc/1810.pdf","2010;8(10):1810")</f>
        <v>2010;8(10):1810</v>
      </c>
      <c r="G2095" s="15" t="s">
        <v>651</v>
      </c>
      <c r="H2095" s="15" t="s">
        <v>739</v>
      </c>
      <c r="I2095" s="15">
        <v>1645</v>
      </c>
    </row>
    <row r="2096" spans="1:9" ht="90" x14ac:dyDescent="0.2">
      <c r="A2096" s="14" t="s">
        <v>11</v>
      </c>
      <c r="B2096" s="14" t="s">
        <v>3259</v>
      </c>
      <c r="C2096" s="15" t="s">
        <v>3260</v>
      </c>
      <c r="D2096" s="14" t="s">
        <v>749</v>
      </c>
      <c r="E2096" s="15" t="s">
        <v>1887</v>
      </c>
      <c r="F2096" s="17" t="str">
        <f>HYPERLINK("http://www.efsa.europa.eu/en/efsajournal/doc/2228.pdf","2011;9(6):2228")</f>
        <v>2011;9(6):2228</v>
      </c>
      <c r="G2096" s="15" t="s">
        <v>651</v>
      </c>
      <c r="H2096" s="15" t="s">
        <v>739</v>
      </c>
      <c r="I2096" s="15">
        <v>2825</v>
      </c>
    </row>
    <row r="2097" spans="1:9" ht="60" x14ac:dyDescent="0.2">
      <c r="A2097" s="14" t="s">
        <v>11</v>
      </c>
      <c r="B2097" s="14" t="s">
        <v>3225</v>
      </c>
      <c r="C2097" s="15" t="s">
        <v>3261</v>
      </c>
      <c r="D2097" s="14" t="s">
        <v>737</v>
      </c>
      <c r="E2097" s="15" t="s">
        <v>791</v>
      </c>
      <c r="F2097" s="17" t="str">
        <f>HYPERLINK("http://www.efsa.europa.eu/en/efsajournal/doc/2206.pdf","2011;9(6):2206")</f>
        <v>2011;9(6):2206</v>
      </c>
      <c r="G2097" s="15" t="s">
        <v>651</v>
      </c>
      <c r="H2097" s="15" t="s">
        <v>739</v>
      </c>
      <c r="I2097" s="15">
        <v>1979</v>
      </c>
    </row>
    <row r="2098" spans="1:9" ht="60" x14ac:dyDescent="0.2">
      <c r="A2098" s="14" t="s">
        <v>11</v>
      </c>
      <c r="B2098" s="14" t="s">
        <v>1774</v>
      </c>
      <c r="C2098" s="15" t="s">
        <v>3262</v>
      </c>
      <c r="D2098" s="14" t="s">
        <v>737</v>
      </c>
      <c r="E2098" s="15" t="s">
        <v>3263</v>
      </c>
      <c r="F2098" s="17" t="str">
        <f>HYPERLINK("http://www.efsa.europa.eu/en/scdocs/doc/1736.pdf","2010;8(10):1736")</f>
        <v>2010;8(10):1736</v>
      </c>
      <c r="G2098" s="15" t="s">
        <v>651</v>
      </c>
      <c r="H2098" s="15" t="s">
        <v>739</v>
      </c>
      <c r="I2098" s="15">
        <v>634</v>
      </c>
    </row>
    <row r="2099" spans="1:9" ht="60" x14ac:dyDescent="0.2">
      <c r="A2099" s="14" t="s">
        <v>11</v>
      </c>
      <c r="B2099" s="14" t="s">
        <v>1774</v>
      </c>
      <c r="C2099" s="15" t="s">
        <v>3262</v>
      </c>
      <c r="D2099" s="14" t="s">
        <v>737</v>
      </c>
      <c r="E2099" s="15" t="s">
        <v>873</v>
      </c>
      <c r="F2099" s="17" t="str">
        <f>HYPERLINK("http://www.efsa.europa.eu/en/scdocs/doc/1736.pdf","2010;8(10):1736")</f>
        <v>2010;8(10):1736</v>
      </c>
      <c r="G2099" s="15" t="s">
        <v>651</v>
      </c>
      <c r="H2099" s="15" t="s">
        <v>739</v>
      </c>
      <c r="I2099" s="15">
        <v>634</v>
      </c>
    </row>
    <row r="2100" spans="1:9" ht="90" x14ac:dyDescent="0.2">
      <c r="A2100" s="14" t="s">
        <v>11</v>
      </c>
      <c r="B2100" s="14" t="s">
        <v>3264</v>
      </c>
      <c r="C2100" s="15" t="s">
        <v>3265</v>
      </c>
      <c r="D2100" s="14" t="s">
        <v>745</v>
      </c>
      <c r="E2100" s="15" t="s">
        <v>808</v>
      </c>
      <c r="F2100" s="17" t="str">
        <f>HYPERLINK("http://www.efsa.europa.eu/en/efsajournal/doc/2061.pdf","2011;9(4):2061")</f>
        <v>2011;9(4):2061</v>
      </c>
      <c r="G2100" s="15" t="s">
        <v>651</v>
      </c>
      <c r="H2100" s="15" t="s">
        <v>739</v>
      </c>
      <c r="I2100" s="15">
        <v>1793</v>
      </c>
    </row>
    <row r="2101" spans="1:9" ht="120" x14ac:dyDescent="0.2">
      <c r="A2101" s="14" t="s">
        <v>11</v>
      </c>
      <c r="B2101" s="14" t="s">
        <v>3266</v>
      </c>
      <c r="C2101" s="15" t="s">
        <v>3267</v>
      </c>
      <c r="D2101" s="14" t="s">
        <v>766</v>
      </c>
      <c r="E2101" s="15" t="s">
        <v>767</v>
      </c>
      <c r="F2101" s="17" t="str">
        <f>HYPERLINK("http://www.efsa.europa.eu/en/efsajournal/doc/1247.pdf","2009;7(9):1247")</f>
        <v>2009;7(9):1247</v>
      </c>
      <c r="G2101" s="15" t="s">
        <v>651</v>
      </c>
      <c r="H2101" s="15" t="s">
        <v>739</v>
      </c>
      <c r="I2101" s="15">
        <v>1056</v>
      </c>
    </row>
    <row r="2102" spans="1:9" ht="75" x14ac:dyDescent="0.2">
      <c r="A2102" s="14" t="s">
        <v>11</v>
      </c>
      <c r="B2102" s="14" t="s">
        <v>3268</v>
      </c>
      <c r="C2102" s="15" t="s">
        <v>3269</v>
      </c>
      <c r="D2102" s="14" t="s">
        <v>749</v>
      </c>
      <c r="E2102" s="15" t="s">
        <v>750</v>
      </c>
      <c r="F2102" s="17" t="str">
        <f>HYPERLINK("http://www.efsa.europa.eu/en/efsajournal/doc/1742.pdf","2010;8(10):1742")</f>
        <v>2010;8(10):1742</v>
      </c>
      <c r="G2102" s="15" t="s">
        <v>651</v>
      </c>
      <c r="H2102" s="15" t="s">
        <v>739</v>
      </c>
      <c r="I2102" s="15">
        <v>1232</v>
      </c>
    </row>
    <row r="2103" spans="1:9" ht="60" x14ac:dyDescent="0.2">
      <c r="A2103" s="14" t="s">
        <v>11</v>
      </c>
      <c r="B2103" s="14" t="s">
        <v>2125</v>
      </c>
      <c r="C2103" s="15" t="s">
        <v>3270</v>
      </c>
      <c r="D2103" s="14" t="s">
        <v>737</v>
      </c>
      <c r="E2103" s="15" t="s">
        <v>865</v>
      </c>
      <c r="F2103" s="17" t="str">
        <f>HYPERLINK("http://www.efsa.europa.eu/en/scdocs/doc/1490.pdf","2010;8(2):1490")</f>
        <v>2010;8(2):1490</v>
      </c>
      <c r="G2103" s="15" t="s">
        <v>651</v>
      </c>
      <c r="H2103" s="15" t="s">
        <v>739</v>
      </c>
      <c r="I2103" s="15">
        <v>4043</v>
      </c>
    </row>
    <row r="2104" spans="1:9" ht="75" x14ac:dyDescent="0.2">
      <c r="A2104" s="14" t="s">
        <v>11</v>
      </c>
      <c r="B2104" s="14" t="s">
        <v>3271</v>
      </c>
      <c r="C2104" s="15" t="s">
        <v>3272</v>
      </c>
      <c r="D2104" s="14" t="s">
        <v>749</v>
      </c>
      <c r="E2104" s="15" t="s">
        <v>750</v>
      </c>
      <c r="F2104" s="17" t="str">
        <f>HYPERLINK("http://www.efsa.europa.eu/en/efsajournal/doc/1742.pdf","2010;8(10):1742")</f>
        <v>2010;8(10):1742</v>
      </c>
      <c r="G2104" s="15" t="s">
        <v>651</v>
      </c>
      <c r="H2104" s="15" t="s">
        <v>739</v>
      </c>
      <c r="I2104" s="15">
        <v>2228</v>
      </c>
    </row>
    <row r="2105" spans="1:9" ht="60" x14ac:dyDescent="0.2">
      <c r="A2105" s="14" t="s">
        <v>11</v>
      </c>
      <c r="B2105" s="14" t="s">
        <v>3225</v>
      </c>
      <c r="C2105" s="15" t="s">
        <v>3273</v>
      </c>
      <c r="D2105" s="14" t="s">
        <v>737</v>
      </c>
      <c r="E2105" s="15" t="s">
        <v>3274</v>
      </c>
      <c r="F2105" s="17" t="str">
        <f>HYPERLINK("http://www.efsa.europa.eu/en/scdocs/doc/1253.pdf","2009;7(9):1253")</f>
        <v>2009;7(9):1253</v>
      </c>
      <c r="G2105" s="15" t="s">
        <v>651</v>
      </c>
      <c r="H2105" s="15" t="s">
        <v>739</v>
      </c>
      <c r="I2105" s="15">
        <v>1448</v>
      </c>
    </row>
    <row r="2106" spans="1:9" ht="90" x14ac:dyDescent="0.2">
      <c r="A2106" s="14" t="s">
        <v>11</v>
      </c>
      <c r="B2106" s="14" t="s">
        <v>3275</v>
      </c>
      <c r="C2106" s="15" t="s">
        <v>3276</v>
      </c>
      <c r="D2106" s="14" t="s">
        <v>745</v>
      </c>
      <c r="E2106" s="15" t="s">
        <v>1171</v>
      </c>
      <c r="F2106" s="17" t="str">
        <f>HYPERLINK("http://www.efsa.europa.eu/en/scdocs/doc/1799.pdf","2010;8(10):1799")</f>
        <v>2010;8(10):1799</v>
      </c>
      <c r="G2106" s="15" t="s">
        <v>651</v>
      </c>
      <c r="H2106" s="15" t="s">
        <v>739</v>
      </c>
      <c r="I2106" s="15">
        <v>1854</v>
      </c>
    </row>
    <row r="2107" spans="1:9" ht="90" x14ac:dyDescent="0.2">
      <c r="A2107" s="14" t="s">
        <v>11</v>
      </c>
      <c r="B2107" s="14" t="s">
        <v>1523</v>
      </c>
      <c r="C2107" s="15" t="s">
        <v>3277</v>
      </c>
      <c r="D2107" s="14" t="s">
        <v>766</v>
      </c>
      <c r="E2107" s="15" t="s">
        <v>767</v>
      </c>
      <c r="F2107" s="17" t="str">
        <f>HYPERLINK("http://www.efsa.europa.eu/en/efsajournal/doc/1470.pdf","2010;8(2):1470")</f>
        <v>2010;8(2):1470</v>
      </c>
      <c r="G2107" s="15" t="s">
        <v>651</v>
      </c>
      <c r="H2107" s="15" t="s">
        <v>739</v>
      </c>
      <c r="I2107" s="15">
        <v>2980</v>
      </c>
    </row>
    <row r="2108" spans="1:9" ht="120" x14ac:dyDescent="0.2">
      <c r="A2108" s="14" t="s">
        <v>11</v>
      </c>
      <c r="B2108" s="14" t="s">
        <v>871</v>
      </c>
      <c r="C2108" s="15" t="s">
        <v>3278</v>
      </c>
      <c r="D2108" s="14" t="s">
        <v>749</v>
      </c>
      <c r="E2108" s="15" t="s">
        <v>3279</v>
      </c>
      <c r="F2108" s="17" t="str">
        <f>HYPERLINK("http://www.efsa.europa.eu/en/efsajournal/doc/2225.pdf","2011;9(6):2225")</f>
        <v>2011;9(6):2225</v>
      </c>
      <c r="G2108" s="15" t="s">
        <v>651</v>
      </c>
      <c r="H2108" s="15" t="s">
        <v>739</v>
      </c>
      <c r="I2108" s="15">
        <v>1568</v>
      </c>
    </row>
    <row r="2109" spans="1:9" ht="90" x14ac:dyDescent="0.2">
      <c r="A2109" s="14" t="s">
        <v>11</v>
      </c>
      <c r="B2109" s="14" t="s">
        <v>1195</v>
      </c>
      <c r="C2109" s="15" t="s">
        <v>3280</v>
      </c>
      <c r="D2109" s="14" t="s">
        <v>766</v>
      </c>
      <c r="E2109" s="15" t="s">
        <v>767</v>
      </c>
      <c r="F2109" s="17" t="str">
        <f>HYPERLINK("http://www.efsa.europa.eu/en/scdocs/doc/1810.pdf","2010;8(10):1810")</f>
        <v>2010;8(10):1810</v>
      </c>
      <c r="G2109" s="15" t="s">
        <v>651</v>
      </c>
      <c r="H2109" s="15" t="s">
        <v>739</v>
      </c>
      <c r="I2109" s="15">
        <v>3799</v>
      </c>
    </row>
    <row r="2110" spans="1:9" ht="90" x14ac:dyDescent="0.2">
      <c r="A2110" s="14" t="s">
        <v>11</v>
      </c>
      <c r="B2110" s="14" t="s">
        <v>1434</v>
      </c>
      <c r="C2110" s="15" t="s">
        <v>3281</v>
      </c>
      <c r="D2110" s="14" t="s">
        <v>745</v>
      </c>
      <c r="E2110" s="15" t="s">
        <v>1171</v>
      </c>
      <c r="F2110" s="17" t="str">
        <f>HYPERLINK("http://www.efsa.europa.eu/en/scdocs/doc/1799.pdf","2010;8(10):1799")</f>
        <v>2010;8(10):1799</v>
      </c>
      <c r="G2110" s="15" t="s">
        <v>651</v>
      </c>
      <c r="H2110" s="15" t="s">
        <v>739</v>
      </c>
      <c r="I2110" s="15">
        <v>3218</v>
      </c>
    </row>
    <row r="2111" spans="1:9" ht="105" x14ac:dyDescent="0.2">
      <c r="A2111" s="14" t="s">
        <v>11</v>
      </c>
      <c r="B2111" s="14" t="s">
        <v>871</v>
      </c>
      <c r="C2111" s="15" t="s">
        <v>3282</v>
      </c>
      <c r="D2111" s="14" t="s">
        <v>737</v>
      </c>
      <c r="E2111" s="15" t="s">
        <v>3283</v>
      </c>
      <c r="F2111" s="17" t="str">
        <f>HYPERLINK("http://www.efsa.europa.eu/en/scdocs/doc/1235.pdf","2009;7(9):1235")</f>
        <v>2009;7(9):1235</v>
      </c>
      <c r="G2111" s="15" t="s">
        <v>651</v>
      </c>
      <c r="H2111" s="15" t="s">
        <v>739</v>
      </c>
      <c r="I2111" s="15">
        <v>733</v>
      </c>
    </row>
    <row r="2112" spans="1:9" ht="90" x14ac:dyDescent="0.2">
      <c r="A2112" s="14" t="s">
        <v>11</v>
      </c>
      <c r="B2112" s="14" t="s">
        <v>3217</v>
      </c>
      <c r="C2112" s="15" t="s">
        <v>3284</v>
      </c>
      <c r="D2112" s="14" t="s">
        <v>745</v>
      </c>
      <c r="E2112" s="15" t="s">
        <v>1171</v>
      </c>
      <c r="F2112" s="17" t="str">
        <f>HYPERLINK("http://www.efsa.europa.eu/en/scdocs/doc/1799.pdf","2010;8(10):1799")</f>
        <v>2010;8(10):1799</v>
      </c>
      <c r="G2112" s="15" t="s">
        <v>651</v>
      </c>
      <c r="H2112" s="15" t="s">
        <v>739</v>
      </c>
      <c r="I2112" s="15">
        <v>3074</v>
      </c>
    </row>
    <row r="2113" spans="1:9" ht="60" x14ac:dyDescent="0.2">
      <c r="A2113" s="14" t="s">
        <v>11</v>
      </c>
      <c r="B2113" s="14" t="s">
        <v>3215</v>
      </c>
      <c r="C2113" s="15" t="s">
        <v>3285</v>
      </c>
      <c r="D2113" s="14" t="s">
        <v>737</v>
      </c>
      <c r="E2113" s="15" t="s">
        <v>162</v>
      </c>
      <c r="F2113" s="17" t="str">
        <f>HYPERLINK("http://www.efsa.europa.eu/en/efsajournal/doc/2246.pdf","2011;9(6):2246")</f>
        <v>2011;9(6):2246</v>
      </c>
      <c r="G2113" s="15" t="s">
        <v>651</v>
      </c>
      <c r="H2113" s="15" t="s">
        <v>739</v>
      </c>
      <c r="I2113" s="15">
        <v>3077</v>
      </c>
    </row>
    <row r="2114" spans="1:9" ht="120" x14ac:dyDescent="0.2">
      <c r="A2114" s="14" t="s">
        <v>11</v>
      </c>
      <c r="B2114" s="14" t="s">
        <v>3286</v>
      </c>
      <c r="C2114" s="15" t="s">
        <v>3287</v>
      </c>
      <c r="D2114" s="14" t="s">
        <v>737</v>
      </c>
      <c r="E2114" s="15" t="s">
        <v>1253</v>
      </c>
      <c r="F2114" s="17" t="str">
        <f>HYPERLINK("http://www.efsa.europa.eu/en/efsajournal/doc/2059.pdf","2011;9(4):2059")</f>
        <v>2011;9(4):2059</v>
      </c>
      <c r="G2114" s="15" t="s">
        <v>651</v>
      </c>
      <c r="H2114" s="15" t="s">
        <v>739</v>
      </c>
      <c r="I2114" s="15">
        <v>2003</v>
      </c>
    </row>
    <row r="2115" spans="1:9" ht="60" x14ac:dyDescent="0.2">
      <c r="A2115" s="14" t="s">
        <v>11</v>
      </c>
      <c r="B2115" s="14" t="s">
        <v>3288</v>
      </c>
      <c r="C2115" s="15" t="s">
        <v>3289</v>
      </c>
      <c r="D2115" s="14" t="s">
        <v>737</v>
      </c>
      <c r="E2115" s="15" t="s">
        <v>1561</v>
      </c>
      <c r="F2115" s="17" t="str">
        <f>HYPERLINK("http://www.efsa.europa.eu/en/efsajournal/doc/2078.pdf","2011;9(4):2078")</f>
        <v>2011;9(4):2078</v>
      </c>
      <c r="G2115" s="15" t="s">
        <v>651</v>
      </c>
      <c r="H2115" s="15" t="s">
        <v>739</v>
      </c>
      <c r="I2115" s="15">
        <v>4719</v>
      </c>
    </row>
    <row r="2116" spans="1:9" ht="60" x14ac:dyDescent="0.2">
      <c r="A2116" s="14" t="s">
        <v>11</v>
      </c>
      <c r="B2116" s="14" t="s">
        <v>3290</v>
      </c>
      <c r="C2116" s="15" t="s">
        <v>3291</v>
      </c>
      <c r="D2116" s="14" t="s">
        <v>737</v>
      </c>
      <c r="E2116" s="15" t="s">
        <v>1584</v>
      </c>
      <c r="F2116" s="17" t="str">
        <f>HYPERLINK("http://www.efsa.europa.eu/en/efsajournal/doc/2247.pdf","2011;9(6):2247")</f>
        <v>2011;9(6):2247</v>
      </c>
      <c r="G2116" s="15" t="s">
        <v>651</v>
      </c>
      <c r="H2116" s="15" t="s">
        <v>739</v>
      </c>
      <c r="I2116" s="15">
        <v>4718</v>
      </c>
    </row>
    <row r="2117" spans="1:9" ht="75" x14ac:dyDescent="0.2">
      <c r="A2117" s="14" t="s">
        <v>11</v>
      </c>
      <c r="B2117" s="14" t="s">
        <v>2125</v>
      </c>
      <c r="C2117" s="15" t="s">
        <v>3292</v>
      </c>
      <c r="D2117" s="14" t="s">
        <v>749</v>
      </c>
      <c r="E2117" s="15" t="s">
        <v>750</v>
      </c>
      <c r="F2117" s="17" t="str">
        <f>HYPERLINK("http://www.efsa.europa.eu/en/efsajournal/doc/1742.pdf","2010;8(10):1742")</f>
        <v>2010;8(10):1742</v>
      </c>
      <c r="G2117" s="15" t="s">
        <v>651</v>
      </c>
      <c r="H2117" s="15" t="s">
        <v>739</v>
      </c>
      <c r="I2117" s="15">
        <v>4040</v>
      </c>
    </row>
    <row r="2118" spans="1:9" ht="90" x14ac:dyDescent="0.2">
      <c r="A2118" s="14" t="s">
        <v>11</v>
      </c>
      <c r="B2118" s="14" t="s">
        <v>3293</v>
      </c>
      <c r="C2118" s="15" t="s">
        <v>3294</v>
      </c>
      <c r="D2118" s="14" t="s">
        <v>766</v>
      </c>
      <c r="E2118" s="15" t="s">
        <v>767</v>
      </c>
      <c r="F2118" s="17" t="str">
        <f>HYPERLINK("http://www.efsa.europa.eu/en/efsajournal/doc/1247.pdf","2009;7(9):1247")</f>
        <v>2009;7(9):1247</v>
      </c>
      <c r="G2118" s="15" t="s">
        <v>651</v>
      </c>
      <c r="H2118" s="15" t="s">
        <v>739</v>
      </c>
      <c r="I2118" s="15">
        <v>1071</v>
      </c>
    </row>
    <row r="2119" spans="1:9" ht="60" x14ac:dyDescent="0.2">
      <c r="A2119" s="14" t="s">
        <v>11</v>
      </c>
      <c r="B2119" s="14" t="s">
        <v>3295</v>
      </c>
      <c r="C2119" s="15" t="s">
        <v>3296</v>
      </c>
      <c r="D2119" s="14" t="s">
        <v>737</v>
      </c>
      <c r="E2119" s="15" t="s">
        <v>1237</v>
      </c>
      <c r="F2119" s="17" t="str">
        <f>HYPERLINK("http://www.efsa.europa.eu/en/scdocs/doc/1240.pdf","2009;7(9):1240")</f>
        <v>2009;7(9):1240</v>
      </c>
      <c r="G2119" s="15" t="s">
        <v>651</v>
      </c>
      <c r="H2119" s="15" t="s">
        <v>739</v>
      </c>
      <c r="I2119" s="15">
        <v>1074</v>
      </c>
    </row>
    <row r="2120" spans="1:9" ht="90" x14ac:dyDescent="0.2">
      <c r="A2120" s="14" t="s">
        <v>11</v>
      </c>
      <c r="B2120" s="14" t="s">
        <v>1440</v>
      </c>
      <c r="C2120" s="15" t="s">
        <v>3297</v>
      </c>
      <c r="D2120" s="14" t="s">
        <v>745</v>
      </c>
      <c r="E2120" s="15" t="s">
        <v>3298</v>
      </c>
      <c r="F2120" s="17" t="str">
        <f>HYPERLINK("http://www.efsa.europa.eu/en/scdocs/doc/1488.pdf","2010;8(2):1488")</f>
        <v>2010;8(2):1488</v>
      </c>
      <c r="G2120" s="15" t="s">
        <v>651</v>
      </c>
      <c r="H2120" s="15" t="s">
        <v>739</v>
      </c>
      <c r="I2120" s="15">
        <v>1081</v>
      </c>
    </row>
    <row r="2121" spans="1:9" ht="90" x14ac:dyDescent="0.2">
      <c r="A2121" s="14" t="s">
        <v>11</v>
      </c>
      <c r="B2121" s="14" t="s">
        <v>3299</v>
      </c>
      <c r="C2121" s="15" t="s">
        <v>3300</v>
      </c>
      <c r="D2121" s="14" t="s">
        <v>766</v>
      </c>
      <c r="E2121" s="15" t="s">
        <v>767</v>
      </c>
      <c r="F2121" s="17" t="str">
        <f>HYPERLINK("http://www.efsa.europa.eu/en/efsajournal/doc/1247.pdf","2009;7(9):1247")</f>
        <v>2009;7(9):1247</v>
      </c>
      <c r="G2121" s="15" t="s">
        <v>651</v>
      </c>
      <c r="H2121" s="15" t="s">
        <v>739</v>
      </c>
      <c r="I2121" s="15">
        <v>880</v>
      </c>
    </row>
    <row r="2122" spans="1:9" ht="60" x14ac:dyDescent="0.2">
      <c r="A2122" s="14" t="s">
        <v>11</v>
      </c>
      <c r="B2122" s="14" t="s">
        <v>3301</v>
      </c>
      <c r="C2122" s="15" t="s">
        <v>3302</v>
      </c>
      <c r="D2122" s="14" t="s">
        <v>737</v>
      </c>
      <c r="E2122" s="15" t="s">
        <v>1148</v>
      </c>
      <c r="F2122" s="17" t="str">
        <f>HYPERLINK("http://www.efsa.europa.eu/en/efsajournal/doc/1268.pdf","2009;7(9):1268")</f>
        <v>2009;7(9):1268</v>
      </c>
      <c r="G2122" s="15" t="s">
        <v>651</v>
      </c>
      <c r="H2122" s="15" t="s">
        <v>739</v>
      </c>
      <c r="I2122" s="15">
        <v>1617</v>
      </c>
    </row>
    <row r="2123" spans="1:9" ht="60" x14ac:dyDescent="0.2">
      <c r="A2123" s="14" t="s">
        <v>11</v>
      </c>
      <c r="B2123" s="14" t="s">
        <v>868</v>
      </c>
      <c r="C2123" s="15" t="s">
        <v>3303</v>
      </c>
      <c r="D2123" s="14" t="s">
        <v>737</v>
      </c>
      <c r="E2123" s="15" t="s">
        <v>394</v>
      </c>
      <c r="F2123" s="17" t="str">
        <f>HYPERLINK("http://www.efsa.europa.eu/en/scdocs/doc/1818.pdf","2010;8(10):1818")</f>
        <v>2010;8(10):1818</v>
      </c>
      <c r="G2123" s="15" t="s">
        <v>651</v>
      </c>
      <c r="H2123" s="15" t="s">
        <v>739</v>
      </c>
      <c r="I2123" s="15">
        <v>418</v>
      </c>
    </row>
    <row r="2124" spans="1:9" ht="60" x14ac:dyDescent="0.2">
      <c r="A2124" s="14" t="s">
        <v>11</v>
      </c>
      <c r="B2124" s="14" t="s">
        <v>2227</v>
      </c>
      <c r="C2124" s="15" t="s">
        <v>3304</v>
      </c>
      <c r="D2124" s="14" t="s">
        <v>737</v>
      </c>
      <c r="E2124" s="15" t="s">
        <v>908</v>
      </c>
      <c r="F2124" s="17" t="str">
        <f>HYPERLINK("http://www.efsa.europa.eu/en/scdocs/doc/1266.pdf","2009;7(9):1266")</f>
        <v>2009;7(9):1266</v>
      </c>
      <c r="G2124" s="15" t="s">
        <v>651</v>
      </c>
      <c r="H2124" s="15" t="s">
        <v>739</v>
      </c>
      <c r="I2124" s="15">
        <v>1572</v>
      </c>
    </row>
    <row r="2125" spans="1:9" ht="90" x14ac:dyDescent="0.2">
      <c r="A2125" s="14" t="s">
        <v>11</v>
      </c>
      <c r="B2125" s="14" t="s">
        <v>3305</v>
      </c>
      <c r="C2125" s="15" t="s">
        <v>3306</v>
      </c>
      <c r="D2125" s="14" t="s">
        <v>766</v>
      </c>
      <c r="E2125" s="15" t="s">
        <v>767</v>
      </c>
      <c r="F2125" s="17" t="str">
        <f>HYPERLINK("http://www.efsa.europa.eu/en/efsajournal/doc/2244.pdf","2011;9(6):2244")</f>
        <v>2011;9(6):2244</v>
      </c>
      <c r="G2125" s="15" t="s">
        <v>651</v>
      </c>
      <c r="H2125" s="15" t="s">
        <v>739</v>
      </c>
      <c r="I2125" s="15">
        <v>2796</v>
      </c>
    </row>
    <row r="2126" spans="1:9" ht="75" x14ac:dyDescent="0.2">
      <c r="A2126" s="14" t="s">
        <v>11</v>
      </c>
      <c r="B2126" s="14" t="s">
        <v>3307</v>
      </c>
      <c r="C2126" s="15" t="s">
        <v>3308</v>
      </c>
      <c r="D2126" s="14" t="s">
        <v>737</v>
      </c>
      <c r="E2126" s="15" t="s">
        <v>162</v>
      </c>
      <c r="F2126" s="17" t="str">
        <f>HYPERLINK("http://www.efsa.europa.eu/en/efsajournal/doc/2021.pdf","2011;9(4):2021")</f>
        <v>2011;9(4):2021</v>
      </c>
      <c r="G2126" s="15" t="s">
        <v>651</v>
      </c>
      <c r="H2126" s="15" t="s">
        <v>739</v>
      </c>
      <c r="I2126" s="15">
        <v>197</v>
      </c>
    </row>
    <row r="2127" spans="1:9" ht="75" x14ac:dyDescent="0.2">
      <c r="A2127" s="14" t="s">
        <v>11</v>
      </c>
      <c r="B2127" s="14" t="s">
        <v>3307</v>
      </c>
      <c r="C2127" s="15" t="s">
        <v>3308</v>
      </c>
      <c r="D2127" s="14" t="s">
        <v>737</v>
      </c>
      <c r="E2127" s="15" t="s">
        <v>1293</v>
      </c>
      <c r="F2127" s="17" t="str">
        <f>HYPERLINK("http://www.efsa.europa.eu/en/efsajournal/doc/2021.pdf","2011;9(4):2021")</f>
        <v>2011;9(4):2021</v>
      </c>
      <c r="G2127" s="15" t="s">
        <v>651</v>
      </c>
      <c r="H2127" s="15" t="s">
        <v>739</v>
      </c>
      <c r="I2127" s="15">
        <v>197</v>
      </c>
    </row>
    <row r="2128" spans="1:9" ht="90" x14ac:dyDescent="0.2">
      <c r="A2128" s="14" t="s">
        <v>11</v>
      </c>
      <c r="B2128" s="14" t="s">
        <v>3309</v>
      </c>
      <c r="C2128" s="15" t="s">
        <v>3310</v>
      </c>
      <c r="D2128" s="14" t="s">
        <v>745</v>
      </c>
      <c r="E2128" s="15" t="s">
        <v>1162</v>
      </c>
      <c r="F2128" s="17" t="str">
        <f>HYPERLINK("http://www.efsa.europa.eu/en/scdocs/doc/1752.pdf","2010;8(10):1752")</f>
        <v>2010;8(10):1752</v>
      </c>
      <c r="G2128" s="15" t="s">
        <v>651</v>
      </c>
      <c r="H2128" s="15" t="s">
        <v>739</v>
      </c>
      <c r="I2128" s="15">
        <v>3180</v>
      </c>
    </row>
    <row r="2129" spans="1:9" ht="90" x14ac:dyDescent="0.2">
      <c r="A2129" s="14" t="s">
        <v>11</v>
      </c>
      <c r="B2129" s="14" t="s">
        <v>2677</v>
      </c>
      <c r="C2129" s="15" t="s">
        <v>3311</v>
      </c>
      <c r="D2129" s="14" t="s">
        <v>737</v>
      </c>
      <c r="E2129" s="15" t="s">
        <v>3312</v>
      </c>
      <c r="F2129" s="17" t="str">
        <f>HYPERLINK("http://www.efsa.europa.eu/en/efsajournal/doc/2271.pdf","2011;9(6):2271")</f>
        <v>2011;9(6):2271</v>
      </c>
      <c r="G2129" s="15" t="s">
        <v>651</v>
      </c>
      <c r="H2129" s="15" t="s">
        <v>739</v>
      </c>
      <c r="I2129" s="15">
        <v>1411</v>
      </c>
    </row>
    <row r="2130" spans="1:9" ht="90" x14ac:dyDescent="0.2">
      <c r="A2130" s="14" t="s">
        <v>11</v>
      </c>
      <c r="B2130" s="14" t="s">
        <v>3313</v>
      </c>
      <c r="C2130" s="15" t="s">
        <v>3314</v>
      </c>
      <c r="D2130" s="14" t="s">
        <v>745</v>
      </c>
      <c r="E2130" s="15" t="s">
        <v>2185</v>
      </c>
      <c r="F2130" s="17" t="str">
        <f>HYPERLINK("http://www.efsa.europa.eu/en/efsajournal/doc/2228.pdf","2011;9(6):2228")</f>
        <v>2011;9(6):2228</v>
      </c>
      <c r="G2130" s="15" t="s">
        <v>651</v>
      </c>
      <c r="H2130" s="15" t="s">
        <v>739</v>
      </c>
      <c r="I2130" s="15">
        <v>569</v>
      </c>
    </row>
    <row r="2131" spans="1:9" ht="120" x14ac:dyDescent="0.2">
      <c r="A2131" s="14" t="s">
        <v>11</v>
      </c>
      <c r="B2131" s="14" t="s">
        <v>3315</v>
      </c>
      <c r="C2131" s="15" t="s">
        <v>3316</v>
      </c>
      <c r="D2131" s="14" t="s">
        <v>737</v>
      </c>
      <c r="E2131" s="15" t="s">
        <v>742</v>
      </c>
      <c r="F2131" s="17" t="str">
        <f>HYPERLINK("http://www.efsa.europa.eu/en/scdocs/doc/1482.pdf","2010;8(2):1482")</f>
        <v>2010;8(2):1482</v>
      </c>
      <c r="G2131" s="15" t="s">
        <v>651</v>
      </c>
      <c r="H2131" s="15" t="s">
        <v>739</v>
      </c>
      <c r="I2131" s="15">
        <v>802</v>
      </c>
    </row>
    <row r="2132" spans="1:9" ht="105" x14ac:dyDescent="0.2">
      <c r="A2132" s="14" t="s">
        <v>11</v>
      </c>
      <c r="B2132" s="14" t="s">
        <v>3317</v>
      </c>
      <c r="C2132" s="15" t="s">
        <v>3318</v>
      </c>
      <c r="D2132" s="14" t="s">
        <v>737</v>
      </c>
      <c r="E2132" s="15" t="s">
        <v>742</v>
      </c>
      <c r="F2132" s="17" t="str">
        <f>HYPERLINK("http://www.efsa.europa.eu/en/scdocs/doc/1482.pdf","2010;8(2):1482")</f>
        <v>2010;8(2):1482</v>
      </c>
      <c r="G2132" s="15" t="s">
        <v>651</v>
      </c>
      <c r="H2132" s="15" t="s">
        <v>739</v>
      </c>
      <c r="I2132" s="15">
        <v>756</v>
      </c>
    </row>
    <row r="2133" spans="1:9" ht="60" x14ac:dyDescent="0.2">
      <c r="A2133" s="14" t="s">
        <v>11</v>
      </c>
      <c r="B2133" s="14" t="s">
        <v>3319</v>
      </c>
      <c r="C2133" s="15" t="s">
        <v>3320</v>
      </c>
      <c r="D2133" s="14" t="s">
        <v>737</v>
      </c>
      <c r="E2133" s="15" t="s">
        <v>89</v>
      </c>
      <c r="F2133" s="17" t="str">
        <f>HYPERLINK("http://www.efsa.europa.eu/en/efsajournal/doc/2068.pdf","2011;9(4):2068")</f>
        <v>2011;9(4):2068</v>
      </c>
      <c r="G2133" s="15" t="s">
        <v>651</v>
      </c>
      <c r="H2133" s="15" t="s">
        <v>739</v>
      </c>
      <c r="I2133" s="15">
        <v>581</v>
      </c>
    </row>
    <row r="2134" spans="1:9" ht="105" x14ac:dyDescent="0.2">
      <c r="A2134" s="14" t="s">
        <v>11</v>
      </c>
      <c r="B2134" s="14" t="s">
        <v>3321</v>
      </c>
      <c r="C2134" s="15" t="s">
        <v>3322</v>
      </c>
      <c r="D2134" s="14" t="s">
        <v>737</v>
      </c>
      <c r="E2134" s="15" t="s">
        <v>1347</v>
      </c>
      <c r="F2134" s="17" t="str">
        <f>HYPERLINK("http://www.efsa.europa.eu/en/efsajournal/doc/2247.pdf","2011;9(6):2247")</f>
        <v>2011;9(6):2247</v>
      </c>
      <c r="G2134" s="15" t="s">
        <v>651</v>
      </c>
      <c r="H2134" s="15" t="s">
        <v>739</v>
      </c>
      <c r="I2134" s="15">
        <v>472</v>
      </c>
    </row>
    <row r="2135" spans="1:9" ht="90" x14ac:dyDescent="0.2">
      <c r="A2135" s="14" t="s">
        <v>11</v>
      </c>
      <c r="B2135" s="14" t="s">
        <v>3323</v>
      </c>
      <c r="C2135" s="15" t="s">
        <v>3324</v>
      </c>
      <c r="D2135" s="14" t="s">
        <v>766</v>
      </c>
      <c r="E2135" s="15" t="s">
        <v>767</v>
      </c>
      <c r="F2135" s="17" t="str">
        <f>HYPERLINK("http://www.efsa.europa.eu/en/scdocs/doc/1737.pdf","2010;8(10):1737")</f>
        <v>2010;8(10):1737</v>
      </c>
      <c r="G2135" s="15" t="s">
        <v>651</v>
      </c>
      <c r="H2135" s="15" t="s">
        <v>739</v>
      </c>
      <c r="I2135" s="15">
        <v>1965</v>
      </c>
    </row>
    <row r="2136" spans="1:9" ht="90" x14ac:dyDescent="0.2">
      <c r="A2136" s="14" t="s">
        <v>11</v>
      </c>
      <c r="B2136" s="14" t="s">
        <v>3323</v>
      </c>
      <c r="C2136" s="15" t="s">
        <v>3325</v>
      </c>
      <c r="D2136" s="14" t="s">
        <v>766</v>
      </c>
      <c r="E2136" s="15" t="s">
        <v>767</v>
      </c>
      <c r="F2136" s="17" t="str">
        <f>HYPERLINK("http://www.efsa.europa.eu/en/scdocs/doc/1737.pdf","2010;8(10):1737")</f>
        <v>2010;8(10):1737</v>
      </c>
      <c r="G2136" s="15" t="s">
        <v>651</v>
      </c>
      <c r="H2136" s="15" t="s">
        <v>739</v>
      </c>
      <c r="I2136" s="15">
        <v>1964</v>
      </c>
    </row>
    <row r="2137" spans="1:9" ht="60" x14ac:dyDescent="0.2">
      <c r="A2137" s="14" t="s">
        <v>11</v>
      </c>
      <c r="B2137" s="14" t="s">
        <v>3326</v>
      </c>
      <c r="C2137" s="15" t="s">
        <v>3327</v>
      </c>
      <c r="D2137" s="14" t="s">
        <v>737</v>
      </c>
      <c r="E2137" s="15" t="s">
        <v>801</v>
      </c>
      <c r="F2137" s="17" t="str">
        <f>HYPERLINK("http://www.efsa.europa.eu/en/efsajournal/doc/1489.pdf","2010;8(2):1489")</f>
        <v>2010;8(2):1489</v>
      </c>
      <c r="G2137" s="15" t="s">
        <v>651</v>
      </c>
      <c r="H2137" s="15" t="s">
        <v>739</v>
      </c>
      <c r="I2137" s="15">
        <v>1966</v>
      </c>
    </row>
    <row r="2138" spans="1:9" ht="105" x14ac:dyDescent="0.2">
      <c r="A2138" s="14" t="s">
        <v>11</v>
      </c>
      <c r="B2138" s="14" t="s">
        <v>3328</v>
      </c>
      <c r="C2138" s="15" t="s">
        <v>3329</v>
      </c>
      <c r="D2138" s="14" t="s">
        <v>737</v>
      </c>
      <c r="E2138" s="15" t="s">
        <v>3330</v>
      </c>
      <c r="F2138" s="17" t="str">
        <f>HYPERLINK("http://www.efsa.europa.eu/en/efsajournal/doc/2230.pdf","2011;9(6):2230")</f>
        <v>2011;9(6):2230</v>
      </c>
      <c r="G2138" s="15" t="s">
        <v>651</v>
      </c>
      <c r="H2138" s="15" t="s">
        <v>739</v>
      </c>
      <c r="I2138" s="15">
        <v>4274</v>
      </c>
    </row>
    <row r="2139" spans="1:9" ht="60" x14ac:dyDescent="0.2">
      <c r="A2139" s="14" t="s">
        <v>11</v>
      </c>
      <c r="B2139" s="14" t="s">
        <v>1434</v>
      </c>
      <c r="C2139" s="15" t="s">
        <v>3331</v>
      </c>
      <c r="D2139" s="14" t="s">
        <v>737</v>
      </c>
      <c r="E2139" s="15" t="s">
        <v>886</v>
      </c>
      <c r="F2139" s="17" t="str">
        <f>HYPERLINK("http://www.efsa.europa.eu/en/scdocs/doc/1798.pdf","2010;8(10):1798")</f>
        <v>2010;8(10):1798</v>
      </c>
      <c r="G2139" s="15" t="s">
        <v>651</v>
      </c>
      <c r="H2139" s="15" t="s">
        <v>739</v>
      </c>
      <c r="I2139" s="15">
        <v>3217</v>
      </c>
    </row>
    <row r="2140" spans="1:9" ht="90" x14ac:dyDescent="0.2">
      <c r="A2140" s="14" t="s">
        <v>11</v>
      </c>
      <c r="B2140" s="14" t="s">
        <v>3332</v>
      </c>
      <c r="C2140" s="15" t="s">
        <v>3333</v>
      </c>
      <c r="D2140" s="14" t="s">
        <v>766</v>
      </c>
      <c r="E2140" s="15" t="s">
        <v>767</v>
      </c>
      <c r="F2140" s="17" t="str">
        <f>HYPERLINK("http://www.efsa.europa.eu/en/efsajournal/doc/2244.pdf","2011;9(6):2244")</f>
        <v>2011;9(6):2244</v>
      </c>
      <c r="G2140" s="15" t="s">
        <v>651</v>
      </c>
      <c r="H2140" s="15" t="s">
        <v>739</v>
      </c>
      <c r="I2140" s="15">
        <v>1711</v>
      </c>
    </row>
    <row r="2141" spans="1:9" ht="60" x14ac:dyDescent="0.2">
      <c r="A2141" s="14" t="s">
        <v>11</v>
      </c>
      <c r="B2141" s="14" t="s">
        <v>3334</v>
      </c>
      <c r="C2141" s="15" t="s">
        <v>3335</v>
      </c>
      <c r="D2141" s="14" t="s">
        <v>737</v>
      </c>
      <c r="E2141" s="15" t="s">
        <v>89</v>
      </c>
      <c r="F2141" s="17" t="str">
        <f>HYPERLINK("http://www.efsa.europa.eu/en/scdocs/doc/1796.pdf","2010;8(10):1796")</f>
        <v>2010;8(10):1796</v>
      </c>
      <c r="G2141" s="15" t="s">
        <v>651</v>
      </c>
      <c r="H2141" s="15" t="s">
        <v>739</v>
      </c>
      <c r="I2141" s="15">
        <v>538</v>
      </c>
    </row>
    <row r="2142" spans="1:9" ht="90" x14ac:dyDescent="0.2">
      <c r="A2142" s="14" t="s">
        <v>11</v>
      </c>
      <c r="B2142" s="14" t="s">
        <v>871</v>
      </c>
      <c r="C2142" s="15" t="s">
        <v>3336</v>
      </c>
      <c r="D2142" s="14" t="s">
        <v>745</v>
      </c>
      <c r="E2142" s="15" t="s">
        <v>1171</v>
      </c>
      <c r="F2142" s="17" t="str">
        <f>HYPERLINK("http://www.efsa.europa.eu/en/scdocs/doc/1799.pdf","2010;8(10):1799")</f>
        <v>2010;8(10):1799</v>
      </c>
      <c r="G2142" s="15" t="s">
        <v>651</v>
      </c>
      <c r="H2142" s="15" t="s">
        <v>739</v>
      </c>
      <c r="I2142" s="15">
        <v>433</v>
      </c>
    </row>
    <row r="2143" spans="1:9" ht="60" x14ac:dyDescent="0.2">
      <c r="A2143" s="14" t="s">
        <v>11</v>
      </c>
      <c r="B2143" s="14" t="s">
        <v>3337</v>
      </c>
      <c r="C2143" s="15" t="s">
        <v>3338</v>
      </c>
      <c r="D2143" s="14" t="s">
        <v>737</v>
      </c>
      <c r="E2143" s="15" t="s">
        <v>162</v>
      </c>
      <c r="F2143" s="17" t="str">
        <f>HYPERLINK("http://www.efsa.europa.eu/en/efsajournal/doc/2031.pdf","2011;9(4):2031")</f>
        <v>2011;9(4):2031</v>
      </c>
      <c r="G2143" s="15" t="s">
        <v>651</v>
      </c>
      <c r="H2143" s="15" t="s">
        <v>739</v>
      </c>
      <c r="I2143" s="15">
        <v>1899</v>
      </c>
    </row>
    <row r="2144" spans="1:9" ht="90" x14ac:dyDescent="0.2">
      <c r="A2144" s="14" t="s">
        <v>11</v>
      </c>
      <c r="B2144" s="14" t="s">
        <v>3339</v>
      </c>
      <c r="C2144" s="15" t="s">
        <v>3340</v>
      </c>
      <c r="D2144" s="14" t="s">
        <v>766</v>
      </c>
      <c r="E2144" s="15" t="s">
        <v>767</v>
      </c>
      <c r="F2144" s="17" t="str">
        <f>HYPERLINK("http://www.efsa.europa.eu/en/efsajournal/doc/2243.pdf","2011;9(6):2243")</f>
        <v>2011;9(6):2243</v>
      </c>
      <c r="G2144" s="15" t="s">
        <v>651</v>
      </c>
      <c r="H2144" s="15" t="s">
        <v>739</v>
      </c>
      <c r="I2144" s="15">
        <v>1202</v>
      </c>
    </row>
    <row r="2145" spans="1:9" ht="90" x14ac:dyDescent="0.2">
      <c r="A2145" s="14" t="s">
        <v>11</v>
      </c>
      <c r="B2145" s="14" t="s">
        <v>1557</v>
      </c>
      <c r="C2145" s="15" t="s">
        <v>3341</v>
      </c>
      <c r="D2145" s="14" t="s">
        <v>766</v>
      </c>
      <c r="E2145" s="15" t="s">
        <v>767</v>
      </c>
      <c r="F2145" s="17" t="str">
        <f>HYPERLINK("http://www.efsa.europa.eu/en/efsajournal/doc/2083.pdf","2011;9(4):2083")</f>
        <v>2011;9(4):2083</v>
      </c>
      <c r="G2145" s="15" t="s">
        <v>651</v>
      </c>
      <c r="H2145" s="15" t="s">
        <v>739</v>
      </c>
      <c r="I2145" s="15">
        <v>1326</v>
      </c>
    </row>
    <row r="2146" spans="1:9" ht="90" x14ac:dyDescent="0.2">
      <c r="A2146" s="14" t="s">
        <v>11</v>
      </c>
      <c r="B2146" s="14" t="s">
        <v>3342</v>
      </c>
      <c r="C2146" s="15" t="s">
        <v>3343</v>
      </c>
      <c r="D2146" s="14" t="s">
        <v>766</v>
      </c>
      <c r="E2146" s="15" t="s">
        <v>767</v>
      </c>
      <c r="F2146" s="17" t="str">
        <f>HYPERLINK("http://www.efsa.europa.eu/en/efsajournal/doc/2082.pdf","2011;9(4):2082")</f>
        <v>2011;9(4):2082</v>
      </c>
      <c r="G2146" s="15" t="s">
        <v>651</v>
      </c>
      <c r="H2146" s="15" t="s">
        <v>739</v>
      </c>
      <c r="I2146" s="15" t="s">
        <v>3344</v>
      </c>
    </row>
    <row r="2147" spans="1:9" ht="60" x14ac:dyDescent="0.2">
      <c r="A2147" s="14" t="s">
        <v>11</v>
      </c>
      <c r="B2147" s="14" t="s">
        <v>18</v>
      </c>
      <c r="C2147" s="15" t="s">
        <v>3345</v>
      </c>
      <c r="D2147" s="14" t="s">
        <v>737</v>
      </c>
      <c r="E2147" s="15" t="s">
        <v>3346</v>
      </c>
      <c r="F2147" s="17" t="str">
        <f>HYPERLINK("http://www.efsa.europa.eu/en/efsajournal/doc/2049.pdf","2011;9(4):2049")</f>
        <v>2011;9(4):2049</v>
      </c>
      <c r="G2147" s="15" t="s">
        <v>651</v>
      </c>
      <c r="H2147" s="15" t="s">
        <v>739</v>
      </c>
      <c r="I2147" s="15">
        <v>1938</v>
      </c>
    </row>
    <row r="2148" spans="1:9" ht="135" x14ac:dyDescent="0.2">
      <c r="A2148" s="14" t="s">
        <v>11</v>
      </c>
      <c r="B2148" s="14" t="s">
        <v>3347</v>
      </c>
      <c r="C2148" s="15" t="s">
        <v>3348</v>
      </c>
      <c r="D2148" s="14" t="s">
        <v>737</v>
      </c>
      <c r="E2148" s="15" t="s">
        <v>3349</v>
      </c>
      <c r="F2148" s="17" t="str">
        <f>HYPERLINK("http://www.efsa.europa.eu/en/scdocs/doc/1282.pdf","2009;7(9):1282")</f>
        <v>2009;7(9):1282</v>
      </c>
      <c r="G2148" s="15" t="s">
        <v>651</v>
      </c>
      <c r="H2148" s="15" t="s">
        <v>739</v>
      </c>
      <c r="I2148" s="15">
        <v>2719</v>
      </c>
    </row>
    <row r="2149" spans="1:9" ht="120" x14ac:dyDescent="0.2">
      <c r="A2149" s="14" t="s">
        <v>11</v>
      </c>
      <c r="B2149" s="14" t="s">
        <v>3350</v>
      </c>
      <c r="C2149" s="15" t="s">
        <v>3351</v>
      </c>
      <c r="D2149" s="14" t="s">
        <v>766</v>
      </c>
      <c r="E2149" s="15" t="s">
        <v>767</v>
      </c>
      <c r="F2149" s="17" t="str">
        <f>HYPERLINK("http://www.efsa.europa.eu/en/efsajournal/doc/1247.pdf","2009;7(9):1247")</f>
        <v>2009;7(9):1247</v>
      </c>
      <c r="G2149" s="15" t="s">
        <v>651</v>
      </c>
      <c r="H2149" s="15" t="s">
        <v>739</v>
      </c>
      <c r="I2149" s="15">
        <v>928</v>
      </c>
    </row>
    <row r="2150" spans="1:9" ht="75" x14ac:dyDescent="0.2">
      <c r="A2150" s="14" t="s">
        <v>11</v>
      </c>
      <c r="B2150" s="14" t="s">
        <v>2268</v>
      </c>
      <c r="C2150" s="15" t="s">
        <v>3352</v>
      </c>
      <c r="D2150" s="14" t="s">
        <v>737</v>
      </c>
      <c r="E2150" s="15" t="s">
        <v>873</v>
      </c>
      <c r="F2150" s="17" t="str">
        <f>HYPERLINK("http://www.efsa.europa.eu/en/efsajournal/doc/2270.pdf","2011;9(6):2270")</f>
        <v>2011;9(6):2270</v>
      </c>
      <c r="G2150" s="15" t="s">
        <v>651</v>
      </c>
      <c r="H2150" s="15" t="s">
        <v>739</v>
      </c>
      <c r="I2150" s="15">
        <v>440</v>
      </c>
    </row>
    <row r="2151" spans="1:9" ht="90" x14ac:dyDescent="0.2">
      <c r="A2151" s="14" t="s">
        <v>11</v>
      </c>
      <c r="B2151" s="14" t="s">
        <v>3353</v>
      </c>
      <c r="C2151" s="15" t="s">
        <v>3354</v>
      </c>
      <c r="D2151" s="14" t="s">
        <v>766</v>
      </c>
      <c r="E2151" s="15" t="s">
        <v>767</v>
      </c>
      <c r="F2151" s="17" t="str">
        <f>HYPERLINK("http://www.efsa.europa.eu/en/scdocs/doc/1766.pdf","2010;8(10):1766")</f>
        <v>2010;8(10):1766</v>
      </c>
      <c r="G2151" s="15" t="s">
        <v>651</v>
      </c>
      <c r="H2151" s="15" t="s">
        <v>739</v>
      </c>
      <c r="I2151" s="15">
        <v>1268</v>
      </c>
    </row>
    <row r="2152" spans="1:9" ht="90" x14ac:dyDescent="0.2">
      <c r="A2152" s="14" t="s">
        <v>11</v>
      </c>
      <c r="B2152" s="14" t="s">
        <v>3353</v>
      </c>
      <c r="C2152" s="15" t="s">
        <v>3355</v>
      </c>
      <c r="D2152" s="14" t="s">
        <v>766</v>
      </c>
      <c r="E2152" s="15" t="s">
        <v>767</v>
      </c>
      <c r="F2152" s="17" t="str">
        <f>HYPERLINK("http://www.efsa.europa.eu/en/scdocs/doc/1766.pdf","2010;8(10):1766")</f>
        <v>2010;8(10):1766</v>
      </c>
      <c r="G2152" s="15" t="s">
        <v>651</v>
      </c>
      <c r="H2152" s="15" t="s">
        <v>739</v>
      </c>
      <c r="I2152" s="15">
        <v>1271</v>
      </c>
    </row>
    <row r="2153" spans="1:9" ht="120" x14ac:dyDescent="0.2">
      <c r="A2153" s="14" t="s">
        <v>11</v>
      </c>
      <c r="B2153" s="14" t="s">
        <v>3353</v>
      </c>
      <c r="C2153" s="15" t="s">
        <v>3356</v>
      </c>
      <c r="D2153" s="14" t="s">
        <v>766</v>
      </c>
      <c r="E2153" s="15" t="s">
        <v>767</v>
      </c>
      <c r="F2153" s="17" t="str">
        <f>HYPERLINK("http://www.efsa.europa.eu/en/scdocs/doc/1766.pdf","2010;8(10):1766")</f>
        <v>2010;8(10):1766</v>
      </c>
      <c r="G2153" s="15" t="s">
        <v>651</v>
      </c>
      <c r="H2153" s="15" t="s">
        <v>739</v>
      </c>
      <c r="I2153" s="15">
        <v>1269</v>
      </c>
    </row>
    <row r="2154" spans="1:9" ht="90" x14ac:dyDescent="0.2">
      <c r="A2154" s="14" t="s">
        <v>11</v>
      </c>
      <c r="B2154" s="14" t="s">
        <v>3353</v>
      </c>
      <c r="C2154" s="15" t="s">
        <v>3357</v>
      </c>
      <c r="D2154" s="14" t="s">
        <v>766</v>
      </c>
      <c r="E2154" s="15" t="s">
        <v>767</v>
      </c>
      <c r="F2154" s="17" t="str">
        <f>HYPERLINK("http://www.efsa.europa.eu/en/scdocs/doc/1766.pdf","2010;8(10):1766")</f>
        <v>2010;8(10):1766</v>
      </c>
      <c r="G2154" s="15" t="s">
        <v>651</v>
      </c>
      <c r="H2154" s="15" t="s">
        <v>739</v>
      </c>
      <c r="I2154" s="15">
        <v>1270</v>
      </c>
    </row>
    <row r="2155" spans="1:9" ht="90" x14ac:dyDescent="0.2">
      <c r="A2155" s="14" t="s">
        <v>11</v>
      </c>
      <c r="B2155" s="14" t="s">
        <v>3347</v>
      </c>
      <c r="C2155" s="15" t="s">
        <v>3358</v>
      </c>
      <c r="D2155" s="14" t="s">
        <v>737</v>
      </c>
      <c r="E2155" s="15" t="s">
        <v>3349</v>
      </c>
      <c r="F2155" s="17" t="str">
        <f>HYPERLINK("http://www.efsa.europa.eu/en/scdocs/doc/1282.pdf","2009;7(9):1282")</f>
        <v>2009;7(9):1282</v>
      </c>
      <c r="G2155" s="15" t="s">
        <v>651</v>
      </c>
      <c r="H2155" s="15" t="s">
        <v>739</v>
      </c>
      <c r="I2155" s="15">
        <v>2224</v>
      </c>
    </row>
    <row r="2156" spans="1:9" ht="90" x14ac:dyDescent="0.2">
      <c r="A2156" s="14" t="s">
        <v>11</v>
      </c>
      <c r="B2156" s="14" t="s">
        <v>1513</v>
      </c>
      <c r="C2156" s="15" t="s">
        <v>3359</v>
      </c>
      <c r="D2156" s="14" t="s">
        <v>971</v>
      </c>
      <c r="E2156" s="15" t="s">
        <v>3359</v>
      </c>
      <c r="F2156" s="17" t="str">
        <f>HYPERLINK("http://www.efsa.europa.eu/en/efsajournal/doc/2264.pdf","2011;9(7):2264")</f>
        <v>2011;9(7):2264</v>
      </c>
      <c r="G2156" s="15" t="s">
        <v>651</v>
      </c>
      <c r="H2156" s="15" t="s">
        <v>739</v>
      </c>
      <c r="I2156" s="15">
        <v>3588</v>
      </c>
    </row>
    <row r="2157" spans="1:9" ht="75" x14ac:dyDescent="0.2">
      <c r="A2157" s="14" t="s">
        <v>11</v>
      </c>
      <c r="B2157" s="14" t="s">
        <v>3360</v>
      </c>
      <c r="C2157" s="15" t="s">
        <v>3361</v>
      </c>
      <c r="D2157" s="14" t="s">
        <v>995</v>
      </c>
      <c r="E2157" s="15" t="s">
        <v>2012</v>
      </c>
      <c r="F2157" s="17" t="str">
        <f>HYPERLINK("http://www.efsa.europa.eu/en/efsajournal/doc/2228.pdf","2011;9(6):2228")</f>
        <v>2011;9(6):2228</v>
      </c>
      <c r="G2157" s="15" t="s">
        <v>651</v>
      </c>
      <c r="H2157" s="15" t="s">
        <v>739</v>
      </c>
      <c r="I2157" s="15">
        <v>1233</v>
      </c>
    </row>
    <row r="2158" spans="1:9" ht="60" x14ac:dyDescent="0.2">
      <c r="A2158" s="14" t="s">
        <v>11</v>
      </c>
      <c r="B2158" s="14" t="s">
        <v>3362</v>
      </c>
      <c r="C2158" s="15" t="s">
        <v>3363</v>
      </c>
      <c r="D2158" s="14" t="s">
        <v>737</v>
      </c>
      <c r="E2158" s="15" t="s">
        <v>439</v>
      </c>
      <c r="F2158" s="17" t="str">
        <f>HYPERLINK("http://www.efsa.europa.eu/en/efsajournal/doc/2246.pdf","2011;9(6):2246")</f>
        <v>2011;9(6):2246</v>
      </c>
      <c r="G2158" s="15" t="s">
        <v>651</v>
      </c>
      <c r="H2158" s="15" t="s">
        <v>739</v>
      </c>
      <c r="I2158" s="15">
        <v>2752</v>
      </c>
    </row>
    <row r="2159" spans="1:9" ht="60" x14ac:dyDescent="0.2">
      <c r="A2159" s="14" t="s">
        <v>11</v>
      </c>
      <c r="B2159" s="14" t="s">
        <v>3364</v>
      </c>
      <c r="C2159" s="15" t="s">
        <v>3365</v>
      </c>
      <c r="D2159" s="14" t="s">
        <v>737</v>
      </c>
      <c r="E2159" s="15" t="s">
        <v>15</v>
      </c>
      <c r="F2159" s="17" t="str">
        <f>HYPERLINK("http://www.efsa.europa.eu/en/scdocs/doc/1741.pdf","2010;8(10):1741")</f>
        <v>2010;8(10):1741</v>
      </c>
      <c r="G2159" s="15" t="s">
        <v>651</v>
      </c>
      <c r="H2159" s="15" t="s">
        <v>739</v>
      </c>
      <c r="I2159" s="15">
        <v>1961</v>
      </c>
    </row>
    <row r="2160" spans="1:9" ht="150" x14ac:dyDescent="0.2">
      <c r="A2160" s="14" t="s">
        <v>11</v>
      </c>
      <c r="B2160" s="14" t="s">
        <v>3366</v>
      </c>
      <c r="C2160" s="15" t="s">
        <v>3367</v>
      </c>
      <c r="D2160" s="14" t="s">
        <v>737</v>
      </c>
      <c r="E2160" s="15" t="s">
        <v>1358</v>
      </c>
      <c r="F2160" s="17" t="str">
        <f>HYPERLINK("http://www.efsa.europa.eu/en/efsajournal/doc/2265.pdf","2011;9(6):2265")</f>
        <v>2011;9(6):2265</v>
      </c>
      <c r="G2160" s="15" t="s">
        <v>651</v>
      </c>
      <c r="H2160" s="15" t="s">
        <v>739</v>
      </c>
      <c r="I2160" s="15">
        <v>1705</v>
      </c>
    </row>
    <row r="2161" spans="1:9" ht="90" x14ac:dyDescent="0.2">
      <c r="A2161" s="14" t="s">
        <v>11</v>
      </c>
      <c r="B2161" s="14" t="s">
        <v>2677</v>
      </c>
      <c r="C2161" s="15" t="s">
        <v>3368</v>
      </c>
      <c r="D2161" s="14" t="s">
        <v>766</v>
      </c>
      <c r="E2161" s="15" t="s">
        <v>767</v>
      </c>
      <c r="F2161" s="17" t="str">
        <f>HYPERLINK("http://www.efsa.europa.eu/en/efsajournal/doc/2271.pdf","2011;9(6):2271")</f>
        <v>2011;9(6):2271</v>
      </c>
      <c r="G2161" s="15" t="s">
        <v>651</v>
      </c>
      <c r="H2161" s="15" t="s">
        <v>739</v>
      </c>
      <c r="I2161" s="15">
        <v>1421</v>
      </c>
    </row>
    <row r="2162" spans="1:9" ht="60" x14ac:dyDescent="0.2">
      <c r="A2162" s="14" t="s">
        <v>11</v>
      </c>
      <c r="B2162" s="14" t="s">
        <v>3369</v>
      </c>
      <c r="C2162" s="15" t="s">
        <v>3370</v>
      </c>
      <c r="D2162" s="14" t="s">
        <v>737</v>
      </c>
      <c r="E2162" s="15" t="s">
        <v>15</v>
      </c>
      <c r="F2162" s="17" t="str">
        <f>HYPERLINK("http://www.efsa.europa.eu/en/scdocs/doc/1750.pdf","2010;8(10):1750")</f>
        <v>2010;8(10):1750</v>
      </c>
      <c r="G2162" s="15" t="s">
        <v>651</v>
      </c>
      <c r="H2162" s="15" t="s">
        <v>739</v>
      </c>
      <c r="I2162" s="15">
        <v>2167</v>
      </c>
    </row>
    <row r="2163" spans="1:9" ht="60" x14ac:dyDescent="0.2">
      <c r="A2163" s="14" t="s">
        <v>11</v>
      </c>
      <c r="B2163" s="14" t="s">
        <v>485</v>
      </c>
      <c r="C2163" s="15" t="s">
        <v>3371</v>
      </c>
      <c r="D2163" s="14" t="s">
        <v>737</v>
      </c>
      <c r="E2163" s="15" t="s">
        <v>1591</v>
      </c>
      <c r="F2163" s="17" t="str">
        <f>HYPERLINK("http://www.efsa.europa.eu/en/scdocs/doc/1221.pdf","2009;7(9):1221")</f>
        <v>2009;7(9):1221</v>
      </c>
      <c r="G2163" s="15" t="s">
        <v>651</v>
      </c>
      <c r="H2163" s="15" t="s">
        <v>739</v>
      </c>
      <c r="I2163" s="15">
        <v>13</v>
      </c>
    </row>
    <row r="2164" spans="1:9" ht="60" x14ac:dyDescent="0.2">
      <c r="A2164" s="14" t="s">
        <v>11</v>
      </c>
      <c r="B2164" s="14" t="s">
        <v>485</v>
      </c>
      <c r="C2164" s="15" t="s">
        <v>3371</v>
      </c>
      <c r="D2164" s="14" t="s">
        <v>737</v>
      </c>
      <c r="E2164" s="15" t="s">
        <v>306</v>
      </c>
      <c r="F2164" s="17" t="str">
        <f>HYPERLINK("http://www.efsa.europa.eu/en/scdocs/doc/1221.pdf","2009;7(9):1221")</f>
        <v>2009;7(9):1221</v>
      </c>
      <c r="G2164" s="15" t="s">
        <v>651</v>
      </c>
      <c r="H2164" s="15" t="s">
        <v>739</v>
      </c>
      <c r="I2164" s="15">
        <v>13</v>
      </c>
    </row>
    <row r="2165" spans="1:9" ht="60" x14ac:dyDescent="0.2">
      <c r="A2165" s="14" t="s">
        <v>11</v>
      </c>
      <c r="B2165" s="14" t="s">
        <v>485</v>
      </c>
      <c r="C2165" s="15" t="s">
        <v>3372</v>
      </c>
      <c r="D2165" s="14" t="s">
        <v>737</v>
      </c>
      <c r="E2165" s="15" t="s">
        <v>162</v>
      </c>
      <c r="F2165" s="17" t="str">
        <f>HYPERLINK("http://www.efsa.europa.eu/en/scdocs/doc/1221.pdf","2009;7(9):1261")</f>
        <v>2009;7(9):1261</v>
      </c>
      <c r="G2165" s="15" t="s">
        <v>651</v>
      </c>
      <c r="H2165" s="15" t="s">
        <v>739</v>
      </c>
      <c r="I2165" s="15">
        <v>209</v>
      </c>
    </row>
    <row r="2166" spans="1:9" ht="60" x14ac:dyDescent="0.2">
      <c r="A2166" s="14" t="s">
        <v>11</v>
      </c>
      <c r="B2166" s="14" t="s">
        <v>584</v>
      </c>
      <c r="C2166" s="15" t="s">
        <v>3373</v>
      </c>
      <c r="D2166" s="14" t="s">
        <v>737</v>
      </c>
      <c r="E2166" s="15" t="s">
        <v>448</v>
      </c>
      <c r="F2166" s="17" t="str">
        <f>HYPERLINK("http://www.efsa.europa.eu/en/scdocs/doc/1816.pdf","2010;8(10):1816")</f>
        <v>2010;8(10):1816</v>
      </c>
      <c r="G2166" s="15" t="s">
        <v>651</v>
      </c>
      <c r="H2166" s="15" t="s">
        <v>739</v>
      </c>
      <c r="I2166" s="15">
        <v>163</v>
      </c>
    </row>
    <row r="2167" spans="1:9" ht="60" x14ac:dyDescent="0.2">
      <c r="A2167" s="14" t="s">
        <v>11</v>
      </c>
      <c r="B2167" s="14" t="s">
        <v>567</v>
      </c>
      <c r="C2167" s="15" t="s">
        <v>3374</v>
      </c>
      <c r="D2167" s="14" t="s">
        <v>737</v>
      </c>
      <c r="E2167" s="15" t="s">
        <v>451</v>
      </c>
      <c r="F2167" s="17" t="str">
        <f>HYPERLINK("http://www.efsa.europa.eu/en/scdocs/doc/1227.pdf","2009;7(9):1227")</f>
        <v>2009;7(9):1227</v>
      </c>
      <c r="G2167" s="15" t="s">
        <v>651</v>
      </c>
      <c r="H2167" s="15" t="s">
        <v>739</v>
      </c>
      <c r="I2167" s="15">
        <v>156</v>
      </c>
    </row>
    <row r="2168" spans="1:9" ht="90" x14ac:dyDescent="0.2">
      <c r="A2168" s="14" t="s">
        <v>11</v>
      </c>
      <c r="B2168" s="14" t="s">
        <v>3375</v>
      </c>
      <c r="C2168" s="15" t="s">
        <v>3376</v>
      </c>
      <c r="D2168" s="14" t="s">
        <v>737</v>
      </c>
      <c r="E2168" s="15" t="s">
        <v>3377</v>
      </c>
      <c r="F2168" s="17" t="str">
        <f>HYPERLINK("http://www.efsa.europa.eu/en/scdocs/doc/1468.pdf","2010;8(2):1468")</f>
        <v>2010;8(2):1468</v>
      </c>
      <c r="G2168" s="15" t="s">
        <v>651</v>
      </c>
      <c r="H2168" s="15" t="s">
        <v>739</v>
      </c>
      <c r="I2168" s="15">
        <v>159</v>
      </c>
    </row>
    <row r="2169" spans="1:9" ht="60" x14ac:dyDescent="0.2">
      <c r="A2169" s="14" t="s">
        <v>11</v>
      </c>
      <c r="B2169" s="14" t="s">
        <v>584</v>
      </c>
      <c r="C2169" s="15" t="s">
        <v>3378</v>
      </c>
      <c r="D2169" s="14" t="s">
        <v>737</v>
      </c>
      <c r="E2169" s="15" t="s">
        <v>448</v>
      </c>
      <c r="F2169" s="17" t="str">
        <f>HYPERLINK("http://www.efsa.europa.eu/en/scdocs/doc/1816.pdf","2010;8(10):1816")</f>
        <v>2010;8(10):1816</v>
      </c>
      <c r="G2169" s="15" t="s">
        <v>651</v>
      </c>
      <c r="H2169" s="15" t="s">
        <v>739</v>
      </c>
      <c r="I2169" s="15">
        <v>161</v>
      </c>
    </row>
    <row r="2170" spans="1:9" ht="75" x14ac:dyDescent="0.2">
      <c r="A2170" s="14" t="s">
        <v>11</v>
      </c>
      <c r="B2170" s="14" t="s">
        <v>3379</v>
      </c>
      <c r="C2170" s="15" t="s">
        <v>3380</v>
      </c>
      <c r="D2170" s="14" t="s">
        <v>980</v>
      </c>
      <c r="E2170" s="15" t="s">
        <v>3077</v>
      </c>
      <c r="F2170" s="17" t="str">
        <f>HYPERLINK("http://www.efsa.europa.eu/en/scdocs/doc/1228.pdf","2009;7(9):1228")</f>
        <v>2009;7(9):1228</v>
      </c>
      <c r="G2170" s="15" t="s">
        <v>651</v>
      </c>
      <c r="H2170" s="15" t="s">
        <v>739</v>
      </c>
      <c r="I2170" s="15">
        <v>124</v>
      </c>
    </row>
    <row r="2171" spans="1:9" ht="105" x14ac:dyDescent="0.2">
      <c r="A2171" s="14" t="s">
        <v>11</v>
      </c>
      <c r="B2171" s="14" t="s">
        <v>3381</v>
      </c>
      <c r="C2171" s="15" t="s">
        <v>3382</v>
      </c>
      <c r="D2171" s="14" t="s">
        <v>737</v>
      </c>
      <c r="E2171" s="15" t="s">
        <v>162</v>
      </c>
      <c r="F2171" s="17" t="str">
        <f>HYPERLINK("http://www.efsa.europa.eu/en/scdocs/doc/1752.pdf","2010;8(10):1752")</f>
        <v>2010;8(10):1752</v>
      </c>
      <c r="G2171" s="15" t="s">
        <v>651</v>
      </c>
      <c r="H2171" s="15" t="s">
        <v>739</v>
      </c>
      <c r="I2171" s="15">
        <v>4611</v>
      </c>
    </row>
    <row r="2172" spans="1:9" ht="90" x14ac:dyDescent="0.2">
      <c r="A2172" s="14" t="s">
        <v>11</v>
      </c>
      <c r="B2172" s="14" t="s">
        <v>3383</v>
      </c>
      <c r="C2172" s="15" t="s">
        <v>3384</v>
      </c>
      <c r="D2172" s="14" t="s">
        <v>745</v>
      </c>
      <c r="E2172" s="15" t="s">
        <v>3385</v>
      </c>
      <c r="F2172" s="17" t="str">
        <f>HYPERLINK("http://www.efsa.europa.eu/en/efsajournal/doc/2077.pdf","2011;9(4):2077")</f>
        <v>2011;9(4):2077</v>
      </c>
      <c r="G2172" s="15" t="s">
        <v>651</v>
      </c>
      <c r="H2172" s="15" t="s">
        <v>739</v>
      </c>
      <c r="I2172" s="15">
        <v>4</v>
      </c>
    </row>
    <row r="2173" spans="1:9" ht="180" x14ac:dyDescent="0.2">
      <c r="A2173" s="14" t="s">
        <v>11</v>
      </c>
      <c r="B2173" s="14" t="s">
        <v>3386</v>
      </c>
      <c r="C2173" s="15" t="s">
        <v>3387</v>
      </c>
      <c r="D2173" s="14" t="s">
        <v>737</v>
      </c>
      <c r="E2173" s="15" t="s">
        <v>1053</v>
      </c>
      <c r="F2173" s="17" t="str">
        <f>HYPERLINK("http://www.efsa.europa.eu/en/efsajournal/doc/2248.pdf","2011;9(6):2248")</f>
        <v>2011;9(6):2248</v>
      </c>
      <c r="G2173" s="15" t="s">
        <v>651</v>
      </c>
      <c r="H2173" s="15" t="s">
        <v>739</v>
      </c>
      <c r="I2173" s="15">
        <v>1910</v>
      </c>
    </row>
    <row r="2174" spans="1:9" ht="60" x14ac:dyDescent="0.2">
      <c r="A2174" s="14" t="s">
        <v>11</v>
      </c>
      <c r="B2174" s="14" t="s">
        <v>594</v>
      </c>
      <c r="C2174" s="15" t="s">
        <v>3388</v>
      </c>
      <c r="D2174" s="14" t="s">
        <v>737</v>
      </c>
      <c r="E2174" s="15" t="s">
        <v>89</v>
      </c>
      <c r="F2174" s="17" t="str">
        <f>HYPERLINK("http://www.efsa.europa.eu/en/efsajournal/doc/2074.pdf","2011;9(4):2074")</f>
        <v>2011;9(4):2074</v>
      </c>
      <c r="G2174" s="15" t="s">
        <v>651</v>
      </c>
      <c r="H2174" s="15" t="s">
        <v>739</v>
      </c>
      <c r="I2174" s="15">
        <v>1158</v>
      </c>
    </row>
    <row r="2175" spans="1:9" ht="60" x14ac:dyDescent="0.2">
      <c r="A2175" s="14" t="s">
        <v>11</v>
      </c>
      <c r="B2175" s="14" t="s">
        <v>594</v>
      </c>
      <c r="C2175" s="15" t="s">
        <v>3389</v>
      </c>
      <c r="D2175" s="14" t="s">
        <v>737</v>
      </c>
      <c r="E2175" s="15" t="s">
        <v>89</v>
      </c>
      <c r="F2175" s="17" t="str">
        <f>HYPERLINK("http://www.efsa.europa.eu/en/efsajournal/doc/2074.pdf","2011;9(4):2074")</f>
        <v>2011;9(4):2074</v>
      </c>
      <c r="G2175" s="15" t="s">
        <v>651</v>
      </c>
      <c r="H2175" s="15" t="s">
        <v>739</v>
      </c>
      <c r="I2175" s="15">
        <v>1156</v>
      </c>
    </row>
    <row r="2176" spans="1:9" ht="90" x14ac:dyDescent="0.2">
      <c r="A2176" s="14" t="s">
        <v>11</v>
      </c>
      <c r="B2176" s="14" t="s">
        <v>3390</v>
      </c>
      <c r="C2176" s="15" t="s">
        <v>3391</v>
      </c>
      <c r="D2176" s="14" t="s">
        <v>766</v>
      </c>
      <c r="E2176" s="15" t="s">
        <v>15</v>
      </c>
      <c r="F2176" s="17" t="str">
        <f>HYPERLINK("http://www.efsa.europa.eu/en/scdocs/doc/1255.pdf","2009;7(9):1255")</f>
        <v>2009;7(9):1255</v>
      </c>
      <c r="G2176" s="15" t="s">
        <v>651</v>
      </c>
      <c r="H2176" s="15" t="s">
        <v>739</v>
      </c>
      <c r="I2176" s="15">
        <v>811</v>
      </c>
    </row>
    <row r="2177" spans="1:9" ht="120" x14ac:dyDescent="0.2">
      <c r="A2177" s="14" t="s">
        <v>11</v>
      </c>
      <c r="B2177" s="14" t="s">
        <v>53</v>
      </c>
      <c r="C2177" s="15" t="s">
        <v>3392</v>
      </c>
      <c r="D2177" s="14" t="s">
        <v>737</v>
      </c>
      <c r="E2177" s="15" t="s">
        <v>45</v>
      </c>
      <c r="F2177" s="17" t="str">
        <f>HYPERLINK("http://www.efsa.europa.eu/en/scdocs/doc/1725.pdf","2010;8(10):1725")</f>
        <v>2010;8(10):1725</v>
      </c>
      <c r="G2177" s="15" t="s">
        <v>651</v>
      </c>
      <c r="H2177" s="15" t="s">
        <v>739</v>
      </c>
      <c r="I2177" s="15">
        <v>233</v>
      </c>
    </row>
    <row r="2178" spans="1:9" ht="60" x14ac:dyDescent="0.2">
      <c r="A2178" s="14" t="s">
        <v>11</v>
      </c>
      <c r="B2178" s="14" t="s">
        <v>3393</v>
      </c>
      <c r="C2178" s="15" t="s">
        <v>3394</v>
      </c>
      <c r="D2178" s="14" t="s">
        <v>737</v>
      </c>
      <c r="E2178" s="15" t="s">
        <v>815</v>
      </c>
      <c r="F2178" s="17" t="str">
        <f>HYPERLINK("http://www.efsa.europa.eu/en/efsajournal/doc/2229.pdf","2011;9(6):2229")</f>
        <v>2011;9(6):2229</v>
      </c>
      <c r="G2178" s="15" t="s">
        <v>651</v>
      </c>
      <c r="H2178" s="15" t="s">
        <v>739</v>
      </c>
      <c r="I2178" s="15">
        <v>1444</v>
      </c>
    </row>
    <row r="2179" spans="1:9" ht="120" x14ac:dyDescent="0.2">
      <c r="A2179" s="14" t="s">
        <v>11</v>
      </c>
      <c r="B2179" s="14" t="s">
        <v>884</v>
      </c>
      <c r="C2179" s="15" t="s">
        <v>3395</v>
      </c>
      <c r="D2179" s="14" t="s">
        <v>737</v>
      </c>
      <c r="E2179" s="15" t="s">
        <v>3396</v>
      </c>
      <c r="F2179" s="17" t="str">
        <f>HYPERLINK("http://www.efsa.europa.eu/en/scdocs/doc/1761.pdf","2010;8(10):1761")</f>
        <v>2010;8(10):1761</v>
      </c>
      <c r="G2179" s="15" t="s">
        <v>651</v>
      </c>
      <c r="H2179" s="15" t="s">
        <v>739</v>
      </c>
      <c r="I2179" s="15" t="s">
        <v>3397</v>
      </c>
    </row>
    <row r="2180" spans="1:9" ht="135" x14ac:dyDescent="0.2">
      <c r="A2180" s="14" t="s">
        <v>11</v>
      </c>
      <c r="B2180" s="14" t="s">
        <v>884</v>
      </c>
      <c r="C2180" s="15" t="s">
        <v>3398</v>
      </c>
      <c r="D2180" s="14" t="s">
        <v>737</v>
      </c>
      <c r="E2180" s="15" t="s">
        <v>1200</v>
      </c>
      <c r="F2180" s="17" t="str">
        <f>HYPERLINK("http://www.efsa.europa.eu/en/scdocs/doc/1761.pdf","2010;8(10):1761")</f>
        <v>2010;8(10):1761</v>
      </c>
      <c r="G2180" s="15" t="s">
        <v>651</v>
      </c>
      <c r="H2180" s="15" t="s">
        <v>739</v>
      </c>
      <c r="I2180" s="15">
        <v>1681</v>
      </c>
    </row>
    <row r="2181" spans="1:9" ht="135" x14ac:dyDescent="0.2">
      <c r="A2181" s="14" t="s">
        <v>11</v>
      </c>
      <c r="B2181" s="14" t="s">
        <v>884</v>
      </c>
      <c r="C2181" s="15" t="s">
        <v>3398</v>
      </c>
      <c r="D2181" s="14" t="s">
        <v>749</v>
      </c>
      <c r="E2181" s="15" t="s">
        <v>3399</v>
      </c>
      <c r="F2181" s="17" t="str">
        <f>HYPERLINK("http://www.efsa.europa.eu/en/scdocs/doc/1761.pdf","2010;8(10):1761")</f>
        <v>2010;8(10):1761</v>
      </c>
      <c r="G2181" s="15" t="s">
        <v>651</v>
      </c>
      <c r="H2181" s="15" t="s">
        <v>739</v>
      </c>
      <c r="I2181" s="15">
        <v>1681</v>
      </c>
    </row>
    <row r="2182" spans="1:9" ht="90" x14ac:dyDescent="0.2">
      <c r="A2182" s="14" t="s">
        <v>11</v>
      </c>
      <c r="B2182" s="14" t="s">
        <v>2598</v>
      </c>
      <c r="C2182" s="15" t="s">
        <v>3400</v>
      </c>
      <c r="D2182" s="14" t="s">
        <v>766</v>
      </c>
      <c r="E2182" s="15" t="s">
        <v>767</v>
      </c>
      <c r="F2182" s="17" t="str">
        <f>HYPERLINK("http://www.efsa.europa.eu/en/efsajournal/doc/2083.pdf","2011;9(4):2083")</f>
        <v>2011;9(4):2083</v>
      </c>
      <c r="G2182" s="15" t="s">
        <v>651</v>
      </c>
      <c r="H2182" s="15" t="s">
        <v>739</v>
      </c>
      <c r="I2182" s="15">
        <v>1676</v>
      </c>
    </row>
    <row r="2183" spans="1:9" ht="105" x14ac:dyDescent="0.2">
      <c r="A2183" s="14" t="s">
        <v>11</v>
      </c>
      <c r="B2183" s="14" t="s">
        <v>3401</v>
      </c>
      <c r="C2183" s="15" t="s">
        <v>3402</v>
      </c>
      <c r="D2183" s="14" t="s">
        <v>737</v>
      </c>
      <c r="E2183" s="15" t="s">
        <v>815</v>
      </c>
      <c r="F2183" s="17" t="str">
        <f>HYPERLINK("http://www.efsa.europa.eu/en/efsajournal/doc/2246.pdf","2011;9(6):2246")</f>
        <v>2011;9(6):2246</v>
      </c>
      <c r="G2183" s="15" t="s">
        <v>651</v>
      </c>
      <c r="H2183" s="15" t="s">
        <v>739</v>
      </c>
      <c r="I2183" s="15">
        <v>1656</v>
      </c>
    </row>
    <row r="2184" spans="1:9" ht="105" x14ac:dyDescent="0.2">
      <c r="A2184" s="14" t="s">
        <v>11</v>
      </c>
      <c r="B2184" s="14" t="s">
        <v>3401</v>
      </c>
      <c r="C2184" s="15" t="s">
        <v>3402</v>
      </c>
      <c r="D2184" s="14" t="s">
        <v>737</v>
      </c>
      <c r="E2184" s="15" t="s">
        <v>816</v>
      </c>
      <c r="F2184" s="17" t="str">
        <f>HYPERLINK("http://www.efsa.europa.eu/en/efsajournal/doc/2246.pdf","2011;9(6):2246")</f>
        <v>2011;9(6):2246</v>
      </c>
      <c r="G2184" s="15" t="s">
        <v>651</v>
      </c>
      <c r="H2184" s="15" t="s">
        <v>739</v>
      </c>
      <c r="I2184" s="15">
        <v>1656</v>
      </c>
    </row>
    <row r="2185" spans="1:9" ht="90" x14ac:dyDescent="0.2">
      <c r="A2185" s="14" t="s">
        <v>11</v>
      </c>
      <c r="B2185" s="14" t="s">
        <v>868</v>
      </c>
      <c r="C2185" s="15" t="s">
        <v>3403</v>
      </c>
      <c r="D2185" s="14" t="s">
        <v>766</v>
      </c>
      <c r="E2185" s="15" t="s">
        <v>767</v>
      </c>
      <c r="F2185" s="17" t="str">
        <f>HYPERLINK("http://www.efsa.europa.eu/en/efsajournal/doc/2243.pdf","2011;9(6):2243")</f>
        <v>2011;9(6):2243</v>
      </c>
      <c r="G2185" s="15" t="s">
        <v>651</v>
      </c>
      <c r="H2185" s="15" t="s">
        <v>739</v>
      </c>
      <c r="I2185" s="15">
        <v>432</v>
      </c>
    </row>
    <row r="2186" spans="1:9" ht="60" x14ac:dyDescent="0.2">
      <c r="A2186" s="14" t="s">
        <v>11</v>
      </c>
      <c r="B2186" s="14" t="s">
        <v>868</v>
      </c>
      <c r="C2186" s="15" t="s">
        <v>3404</v>
      </c>
      <c r="D2186" s="14" t="s">
        <v>737</v>
      </c>
      <c r="E2186" s="15" t="s">
        <v>394</v>
      </c>
      <c r="F2186" s="17" t="str">
        <f>HYPERLINK("http://www.efsa.europa.eu/en/scdocs/doc/1818.pdf","2010;8(10):1818")</f>
        <v>2010;8(10):1818</v>
      </c>
      <c r="G2186" s="15" t="s">
        <v>651</v>
      </c>
      <c r="H2186" s="15" t="s">
        <v>739</v>
      </c>
      <c r="I2186" s="15">
        <v>427</v>
      </c>
    </row>
    <row r="2187" spans="1:9" ht="90" x14ac:dyDescent="0.2">
      <c r="A2187" s="14" t="s">
        <v>11</v>
      </c>
      <c r="B2187" s="14" t="s">
        <v>868</v>
      </c>
      <c r="C2187" s="15" t="s">
        <v>3405</v>
      </c>
      <c r="D2187" s="14" t="s">
        <v>766</v>
      </c>
      <c r="E2187" s="15" t="s">
        <v>767</v>
      </c>
      <c r="F2187" s="17" t="str">
        <f>HYPERLINK("http://www.efsa.europa.eu/en/efsajournal/doc/2243.pdf","2011;9(6):2243")</f>
        <v>2011;9(6):2243</v>
      </c>
      <c r="G2187" s="15" t="s">
        <v>651</v>
      </c>
      <c r="H2187" s="15" t="s">
        <v>739</v>
      </c>
      <c r="I2187" s="15">
        <v>424</v>
      </c>
    </row>
    <row r="2188" spans="1:9" ht="60" x14ac:dyDescent="0.2">
      <c r="A2188" s="14" t="s">
        <v>11</v>
      </c>
      <c r="B2188" s="14" t="s">
        <v>3406</v>
      </c>
      <c r="C2188" s="15" t="s">
        <v>3407</v>
      </c>
      <c r="D2188" s="14" t="s">
        <v>737</v>
      </c>
      <c r="E2188" s="15" t="s">
        <v>948</v>
      </c>
      <c r="F2188" s="17" t="str">
        <f>HYPERLINK("http://www.efsa.europa.eu/en/scdocs/doc/1818.pdf","2010;8(10):1818")</f>
        <v>2010;8(10):1818</v>
      </c>
      <c r="G2188" s="15" t="s">
        <v>651</v>
      </c>
      <c r="H2188" s="15" t="s">
        <v>739</v>
      </c>
      <c r="I2188" s="15">
        <v>431</v>
      </c>
    </row>
    <row r="2189" spans="1:9" ht="90" x14ac:dyDescent="0.2">
      <c r="A2189" s="14" t="s">
        <v>11</v>
      </c>
      <c r="B2189" s="14" t="s">
        <v>868</v>
      </c>
      <c r="C2189" s="15" t="s">
        <v>3408</v>
      </c>
      <c r="D2189" s="14" t="s">
        <v>766</v>
      </c>
      <c r="E2189" s="15" t="s">
        <v>767</v>
      </c>
      <c r="F2189" s="17" t="str">
        <f>HYPERLINK("http://www.efsa.europa.eu/en/efsajournal/doc/2243.pdf","2011;9(6):2243")</f>
        <v>2011;9(6):2243</v>
      </c>
      <c r="G2189" s="15" t="s">
        <v>651</v>
      </c>
      <c r="H2189" s="15" t="s">
        <v>739</v>
      </c>
      <c r="I2189" s="15">
        <v>430</v>
      </c>
    </row>
    <row r="2190" spans="1:9" ht="105" x14ac:dyDescent="0.2">
      <c r="A2190" s="14" t="s">
        <v>11</v>
      </c>
      <c r="B2190" s="14" t="s">
        <v>868</v>
      </c>
      <c r="C2190" s="15" t="s">
        <v>3409</v>
      </c>
      <c r="D2190" s="14" t="s">
        <v>737</v>
      </c>
      <c r="E2190" s="15" t="s">
        <v>948</v>
      </c>
      <c r="F2190" s="17" t="str">
        <f>HYPERLINK("http://www.efsa.europa.eu/en/scdocs/doc/1818.pdf","2010;8(10):1818")</f>
        <v>2010;8(10):1818</v>
      </c>
      <c r="G2190" s="15" t="s">
        <v>651</v>
      </c>
      <c r="H2190" s="15" t="s">
        <v>739</v>
      </c>
      <c r="I2190" s="15">
        <v>423</v>
      </c>
    </row>
    <row r="2191" spans="1:9" ht="105" x14ac:dyDescent="0.2">
      <c r="A2191" s="14" t="s">
        <v>11</v>
      </c>
      <c r="B2191" s="14" t="s">
        <v>868</v>
      </c>
      <c r="C2191" s="15" t="s">
        <v>3409</v>
      </c>
      <c r="D2191" s="14" t="s">
        <v>737</v>
      </c>
      <c r="E2191" s="15" t="s">
        <v>394</v>
      </c>
      <c r="F2191" s="17" t="str">
        <f>HYPERLINK("http://www.efsa.europa.eu/en/scdocs/doc/1818.pdf","2010;8(10):1818")</f>
        <v>2010;8(10):1818</v>
      </c>
      <c r="G2191" s="15" t="s">
        <v>651</v>
      </c>
      <c r="H2191" s="15" t="s">
        <v>739</v>
      </c>
      <c r="I2191" s="15">
        <v>423</v>
      </c>
    </row>
    <row r="2192" spans="1:9" ht="60" x14ac:dyDescent="0.2">
      <c r="A2192" s="14" t="s">
        <v>11</v>
      </c>
      <c r="B2192" s="14" t="s">
        <v>2279</v>
      </c>
      <c r="C2192" s="15" t="s">
        <v>3410</v>
      </c>
      <c r="D2192" s="14" t="s">
        <v>737</v>
      </c>
      <c r="E2192" s="15" t="s">
        <v>993</v>
      </c>
      <c r="F2192" s="17" t="str">
        <f>HYPERLINK("http://www.efsa.europa.eu/en/scdocs/doc/1750.pdf","2010;8(10):1750")</f>
        <v>2010;8(10):1750</v>
      </c>
      <c r="G2192" s="15" t="s">
        <v>651</v>
      </c>
      <c r="H2192" s="15" t="s">
        <v>739</v>
      </c>
      <c r="I2192" s="15">
        <v>1319</v>
      </c>
    </row>
    <row r="2193" spans="1:9" ht="60" x14ac:dyDescent="0.2">
      <c r="A2193" s="14" t="s">
        <v>11</v>
      </c>
      <c r="B2193" s="14" t="s">
        <v>612</v>
      </c>
      <c r="C2193" s="15" t="s">
        <v>3411</v>
      </c>
      <c r="D2193" s="14" t="s">
        <v>737</v>
      </c>
      <c r="E2193" s="15" t="s">
        <v>3412</v>
      </c>
      <c r="F2193" s="17" t="str">
        <f>HYPERLINK("http://www.efsa.europa.eu/en/scdocs/doc/1229.pdf","2009;7(9):1229")</f>
        <v>2009;7(9):1229</v>
      </c>
      <c r="G2193" s="15" t="s">
        <v>651</v>
      </c>
      <c r="H2193" s="15" t="s">
        <v>739</v>
      </c>
      <c r="I2193" s="15">
        <v>299</v>
      </c>
    </row>
    <row r="2194" spans="1:9" ht="60" x14ac:dyDescent="0.2">
      <c r="A2194" s="14" t="s">
        <v>11</v>
      </c>
      <c r="B2194" s="14" t="s">
        <v>3309</v>
      </c>
      <c r="C2194" s="15" t="s">
        <v>3413</v>
      </c>
      <c r="D2194" s="14" t="s">
        <v>737</v>
      </c>
      <c r="E2194" s="15" t="s">
        <v>801</v>
      </c>
      <c r="F2194" s="17" t="str">
        <f>HYPERLINK("http://www.efsa.europa.eu/en/efsajournal/doc/1489.pdf","2010;8(2):1489")</f>
        <v>2010;8(2):1489</v>
      </c>
      <c r="G2194" s="15" t="s">
        <v>651</v>
      </c>
      <c r="H2194" s="15" t="s">
        <v>739</v>
      </c>
      <c r="I2194" s="15" t="s">
        <v>3414</v>
      </c>
    </row>
    <row r="2195" spans="1:9" ht="60" x14ac:dyDescent="0.2">
      <c r="A2195" s="14" t="s">
        <v>11</v>
      </c>
      <c r="B2195" s="14" t="s">
        <v>3415</v>
      </c>
      <c r="C2195" s="15" t="s">
        <v>3416</v>
      </c>
      <c r="D2195" s="14" t="s">
        <v>737</v>
      </c>
      <c r="E2195" s="15" t="s">
        <v>990</v>
      </c>
      <c r="F2195" s="17" t="str">
        <f>HYPERLINK("http://www.efsa.europa.eu/en/efsajournal/doc/2266.pdf","2011;9(6):2266")</f>
        <v>2011;9(6):2266</v>
      </c>
      <c r="G2195" s="15" t="s">
        <v>651</v>
      </c>
      <c r="H2195" s="15" t="s">
        <v>739</v>
      </c>
      <c r="I2195" s="15">
        <v>485</v>
      </c>
    </row>
    <row r="2196" spans="1:9" ht="75" x14ac:dyDescent="0.2">
      <c r="A2196" s="14" t="s">
        <v>11</v>
      </c>
      <c r="B2196" s="14" t="s">
        <v>3417</v>
      </c>
      <c r="C2196" s="15" t="s">
        <v>3418</v>
      </c>
      <c r="D2196" s="14" t="s">
        <v>980</v>
      </c>
      <c r="E2196" s="15" t="s">
        <v>3419</v>
      </c>
      <c r="F2196" s="17" t="str">
        <f>HYPERLINK("http://www.efsa.europa.eu/en/efsajournal/doc/2266.pdf","2011;9(6):2266")</f>
        <v>2011;9(6):2266</v>
      </c>
      <c r="G2196" s="15" t="s">
        <v>651</v>
      </c>
      <c r="H2196" s="15" t="s">
        <v>739</v>
      </c>
      <c r="I2196" s="15" t="s">
        <v>3420</v>
      </c>
    </row>
    <row r="2197" spans="1:9" ht="225" x14ac:dyDescent="0.2">
      <c r="A2197" s="14" t="s">
        <v>11</v>
      </c>
      <c r="B2197" s="14" t="s">
        <v>3421</v>
      </c>
      <c r="C2197" s="15" t="s">
        <v>3422</v>
      </c>
      <c r="D2197" s="14" t="s">
        <v>737</v>
      </c>
      <c r="E2197" s="15" t="s">
        <v>162</v>
      </c>
      <c r="F2197" s="17" t="str">
        <f>HYPERLINK("http://www.efsa.europa.eu/en/scdocs/doc/1752.pdf","2010;8(10):1752")</f>
        <v>2010;8(10):1752</v>
      </c>
      <c r="G2197" s="15" t="s">
        <v>651</v>
      </c>
      <c r="H2197" s="15" t="s">
        <v>739</v>
      </c>
      <c r="I2197" s="15">
        <v>3276</v>
      </c>
    </row>
    <row r="2198" spans="1:9" ht="60" x14ac:dyDescent="0.2">
      <c r="A2198" s="14" t="s">
        <v>11</v>
      </c>
      <c r="B2198" s="14" t="s">
        <v>612</v>
      </c>
      <c r="C2198" s="15" t="s">
        <v>3423</v>
      </c>
      <c r="D2198" s="14" t="s">
        <v>737</v>
      </c>
      <c r="E2198" s="15" t="s">
        <v>3077</v>
      </c>
      <c r="F2198" s="17" t="str">
        <f>HYPERLINK("http://www.efsa.europa.eu/en/scdocs/doc/1229.pdf","2009;7(9):1229")</f>
        <v>2009;7(9):1229</v>
      </c>
      <c r="G2198" s="15" t="s">
        <v>651</v>
      </c>
      <c r="H2198" s="15" t="s">
        <v>739</v>
      </c>
      <c r="I2198" s="15">
        <v>306</v>
      </c>
    </row>
    <row r="2199" spans="1:9" ht="60" x14ac:dyDescent="0.2">
      <c r="A2199" s="14" t="s">
        <v>11</v>
      </c>
      <c r="B2199" s="14" t="s">
        <v>612</v>
      </c>
      <c r="C2199" s="15" t="s">
        <v>3424</v>
      </c>
      <c r="D2199" s="14" t="s">
        <v>737</v>
      </c>
      <c r="E2199" s="15" t="s">
        <v>937</v>
      </c>
      <c r="F2199" s="17" t="str">
        <f>HYPERLINK("http://www.efsa.europa.eu/en/scdocs/doc/1229.pdf","2009;7(9):1229")</f>
        <v>2009;7(9):1229</v>
      </c>
      <c r="G2199" s="15" t="s">
        <v>651</v>
      </c>
      <c r="H2199" s="15" t="s">
        <v>739</v>
      </c>
      <c r="I2199" s="15">
        <v>307</v>
      </c>
    </row>
    <row r="2200" spans="1:9" ht="60" x14ac:dyDescent="0.2">
      <c r="A2200" s="14" t="s">
        <v>11</v>
      </c>
      <c r="B2200" s="14" t="s">
        <v>612</v>
      </c>
      <c r="C2200" s="15" t="s">
        <v>3425</v>
      </c>
      <c r="D2200" s="14" t="s">
        <v>737</v>
      </c>
      <c r="E2200" s="15" t="s">
        <v>908</v>
      </c>
      <c r="F2200" s="17" t="str">
        <f>HYPERLINK("http://www.efsa.europa.eu/en/scdocs/doc/1229.pdf","2009;7(9):1229")</f>
        <v>2009;7(9):1229</v>
      </c>
      <c r="G2200" s="15" t="s">
        <v>651</v>
      </c>
      <c r="H2200" s="15" t="s">
        <v>739</v>
      </c>
      <c r="I2200" s="15">
        <v>305</v>
      </c>
    </row>
    <row r="2201" spans="1:9" ht="165" x14ac:dyDescent="0.2">
      <c r="A2201" s="14" t="s">
        <v>11</v>
      </c>
      <c r="B2201" s="14" t="s">
        <v>3426</v>
      </c>
      <c r="C2201" s="15" t="s">
        <v>3427</v>
      </c>
      <c r="D2201" s="14" t="s">
        <v>737</v>
      </c>
      <c r="E2201" s="15" t="s">
        <v>761</v>
      </c>
      <c r="F2201" s="17" t="str">
        <f>HYPERLINK("http://www.efsa.europa.eu/en/efsajournal/doc/2248.pdf","2011;9(6):2248")</f>
        <v>2011;9(6):2248</v>
      </c>
      <c r="G2201" s="15" t="s">
        <v>651</v>
      </c>
      <c r="H2201" s="15" t="s">
        <v>739</v>
      </c>
      <c r="I2201" s="15">
        <v>3080</v>
      </c>
    </row>
    <row r="2202" spans="1:9" ht="90" x14ac:dyDescent="0.2">
      <c r="A2202" s="14" t="s">
        <v>11</v>
      </c>
      <c r="B2202" s="14" t="s">
        <v>3428</v>
      </c>
      <c r="C2202" s="15" t="s">
        <v>3429</v>
      </c>
      <c r="D2202" s="14" t="s">
        <v>766</v>
      </c>
      <c r="E2202" s="15" t="s">
        <v>767</v>
      </c>
      <c r="F2202" s="17" t="str">
        <f>HYPERLINK("http://www.efsa.europa.eu/en/efsajournal/doc/2032.pdf","2011;9(4):2032")</f>
        <v>2011;9(4):2032</v>
      </c>
      <c r="G2202" s="15" t="s">
        <v>651</v>
      </c>
      <c r="H2202" s="15" t="s">
        <v>739</v>
      </c>
      <c r="I2202" s="15">
        <v>1407</v>
      </c>
    </row>
    <row r="2203" spans="1:9" ht="105" x14ac:dyDescent="0.2">
      <c r="A2203" s="14" t="s">
        <v>11</v>
      </c>
      <c r="B2203" s="14" t="s">
        <v>3430</v>
      </c>
      <c r="C2203" s="15" t="s">
        <v>3431</v>
      </c>
      <c r="D2203" s="14" t="s">
        <v>737</v>
      </c>
      <c r="E2203" s="15" t="s">
        <v>439</v>
      </c>
      <c r="F2203" s="17" t="str">
        <f>HYPERLINK("http://www.efsa.europa.eu/en/efsajournal/doc/2246.pdf","2011;9(6):2246")</f>
        <v>2011;9(6):2246</v>
      </c>
      <c r="G2203" s="15" t="s">
        <v>651</v>
      </c>
      <c r="H2203" s="15" t="s">
        <v>739</v>
      </c>
      <c r="I2203" s="15">
        <v>1409</v>
      </c>
    </row>
    <row r="2204" spans="1:9" ht="75" x14ac:dyDescent="0.2">
      <c r="A2204" s="14" t="s">
        <v>11</v>
      </c>
      <c r="B2204" s="14" t="s">
        <v>3432</v>
      </c>
      <c r="C2204" s="15" t="s">
        <v>3433</v>
      </c>
      <c r="D2204" s="14" t="s">
        <v>749</v>
      </c>
      <c r="E2204" s="15" t="s">
        <v>1928</v>
      </c>
      <c r="F2204" s="17" t="str">
        <f>HYPERLINK("http://www.efsa.europa.eu/en/efsajournal/doc/2228.pdf","2011;9(6):2228")</f>
        <v>2011;9(6):2228</v>
      </c>
      <c r="G2204" s="15" t="s">
        <v>651</v>
      </c>
      <c r="H2204" s="15" t="s">
        <v>739</v>
      </c>
      <c r="I2204" s="15">
        <v>1399</v>
      </c>
    </row>
    <row r="2205" spans="1:9" ht="90" x14ac:dyDescent="0.2">
      <c r="A2205" s="14" t="s">
        <v>11</v>
      </c>
      <c r="B2205" s="14" t="s">
        <v>3432</v>
      </c>
      <c r="C2205" s="15" t="s">
        <v>3433</v>
      </c>
      <c r="D2205" s="14" t="s">
        <v>745</v>
      </c>
      <c r="E2205" s="15" t="s">
        <v>1475</v>
      </c>
      <c r="F2205" s="17" t="str">
        <f>HYPERLINK("http://www.efsa.europa.eu/en/efsajournal/doc/2228.pdf","2011;9(6):2228")</f>
        <v>2011;9(6):2228</v>
      </c>
      <c r="G2205" s="15" t="s">
        <v>651</v>
      </c>
      <c r="H2205" s="15" t="s">
        <v>739</v>
      </c>
      <c r="I2205" s="15">
        <v>1399</v>
      </c>
    </row>
    <row r="2206" spans="1:9" ht="75" x14ac:dyDescent="0.2">
      <c r="A2206" s="14" t="s">
        <v>11</v>
      </c>
      <c r="B2206" s="14" t="s">
        <v>3434</v>
      </c>
      <c r="C2206" s="15" t="s">
        <v>3435</v>
      </c>
      <c r="D2206" s="14" t="s">
        <v>995</v>
      </c>
      <c r="E2206" s="15" t="s">
        <v>1690</v>
      </c>
      <c r="F2206" s="17" t="str">
        <f>HYPERLINK("http://www.efsa.europa.eu/en/efsajournal/doc/2228.pdf","2011;9(6):2228")</f>
        <v>2011;9(6):2228</v>
      </c>
      <c r="G2206" s="15" t="s">
        <v>651</v>
      </c>
      <c r="H2206" s="15" t="s">
        <v>739</v>
      </c>
      <c r="I2206" s="15">
        <v>1406</v>
      </c>
    </row>
    <row r="2207" spans="1:9" ht="60" x14ac:dyDescent="0.2">
      <c r="A2207" s="14" t="s">
        <v>11</v>
      </c>
      <c r="B2207" s="14" t="s">
        <v>3436</v>
      </c>
      <c r="C2207" s="15" t="s">
        <v>3437</v>
      </c>
      <c r="D2207" s="14" t="s">
        <v>737</v>
      </c>
      <c r="E2207" s="15" t="s">
        <v>1766</v>
      </c>
      <c r="F2207" s="17" t="str">
        <f>HYPERLINK("http://www.efsa.europa.eu/en/efsajournal/doc/2246.pdf","2011;9(6):2246")</f>
        <v>2011;9(6):2246</v>
      </c>
      <c r="G2207" s="15" t="s">
        <v>651</v>
      </c>
      <c r="H2207" s="15" t="s">
        <v>739</v>
      </c>
      <c r="I2207" s="15">
        <v>411</v>
      </c>
    </row>
    <row r="2208" spans="1:9" ht="60" x14ac:dyDescent="0.2">
      <c r="A2208" s="14" t="s">
        <v>11</v>
      </c>
      <c r="B2208" s="14" t="s">
        <v>584</v>
      </c>
      <c r="C2208" s="15" t="s">
        <v>3438</v>
      </c>
      <c r="D2208" s="14" t="s">
        <v>737</v>
      </c>
      <c r="E2208" s="15" t="s">
        <v>3439</v>
      </c>
      <c r="F2208" s="17" t="str">
        <f>HYPERLINK("http://www.efsa.europa.eu/en/scdocs/doc/1816.pdf","2010;8(10):1816")</f>
        <v>2010;8(10):1816</v>
      </c>
      <c r="G2208" s="15" t="s">
        <v>651</v>
      </c>
      <c r="H2208" s="15" t="s">
        <v>739</v>
      </c>
      <c r="I2208" s="15">
        <v>216</v>
      </c>
    </row>
    <row r="2209" spans="1:9" ht="90" x14ac:dyDescent="0.2">
      <c r="A2209" s="14" t="s">
        <v>11</v>
      </c>
      <c r="B2209" s="14" t="s">
        <v>3440</v>
      </c>
      <c r="C2209" s="15" t="s">
        <v>3441</v>
      </c>
      <c r="D2209" s="14" t="s">
        <v>766</v>
      </c>
      <c r="E2209" s="15" t="s">
        <v>767</v>
      </c>
      <c r="F2209" s="17" t="str">
        <f>HYPERLINK("http://www.efsa.europa.eu/en/efsajournal/doc/1247.pdf","2009;7(9):1247")</f>
        <v>2009;7(9):1247</v>
      </c>
      <c r="G2209" s="15" t="s">
        <v>651</v>
      </c>
      <c r="H2209" s="15" t="s">
        <v>739</v>
      </c>
      <c r="I2209" s="15">
        <v>1098</v>
      </c>
    </row>
    <row r="2210" spans="1:9" ht="75" x14ac:dyDescent="0.2">
      <c r="A2210" s="14" t="s">
        <v>11</v>
      </c>
      <c r="B2210" s="14" t="s">
        <v>53</v>
      </c>
      <c r="C2210" s="15" t="s">
        <v>3442</v>
      </c>
      <c r="D2210" s="14" t="s">
        <v>737</v>
      </c>
      <c r="E2210" s="15" t="s">
        <v>3443</v>
      </c>
      <c r="F2210" s="17" t="str">
        <f>HYPERLINK("http://www.efsa.europa.eu/en/efsajournal/doc/2201.pdf","2011;9(6):2201")</f>
        <v>2011;9(6):2201</v>
      </c>
      <c r="G2210" s="15" t="s">
        <v>651</v>
      </c>
      <c r="H2210" s="15" t="s">
        <v>739</v>
      </c>
      <c r="I2210" s="15">
        <v>400</v>
      </c>
    </row>
    <row r="2211" spans="1:9" ht="105" x14ac:dyDescent="0.2">
      <c r="A2211" s="14" t="s">
        <v>11</v>
      </c>
      <c r="B2211" s="14" t="s">
        <v>3444</v>
      </c>
      <c r="C2211" s="15" t="s">
        <v>3445</v>
      </c>
      <c r="D2211" s="14" t="s">
        <v>737</v>
      </c>
      <c r="E2211" s="15" t="s">
        <v>3446</v>
      </c>
      <c r="F2211" s="17" t="str">
        <f>HYPERLINK("http://www.efsa.europa.eu/en/efsajournal/doc/2247.pdf","2011;9(6):2247")</f>
        <v>2011;9(6):2247</v>
      </c>
      <c r="G2211" s="15" t="s">
        <v>651</v>
      </c>
      <c r="H2211" s="15" t="s">
        <v>739</v>
      </c>
      <c r="I2211" s="15">
        <v>406</v>
      </c>
    </row>
    <row r="2212" spans="1:9" ht="90" x14ac:dyDescent="0.2">
      <c r="A2212" s="14" t="s">
        <v>11</v>
      </c>
      <c r="B2212" s="14" t="s">
        <v>3447</v>
      </c>
      <c r="C2212" s="15" t="s">
        <v>3448</v>
      </c>
      <c r="D2212" s="14" t="s">
        <v>737</v>
      </c>
      <c r="E2212" s="15" t="s">
        <v>3443</v>
      </c>
      <c r="F2212" s="17" t="str">
        <f>HYPERLINK("http://www.efsa.europa.eu/en/efsajournal/doc/2201.pdf","2011;9(6):2201")</f>
        <v>2011;9(6):2201</v>
      </c>
      <c r="G2212" s="15" t="s">
        <v>651</v>
      </c>
      <c r="H2212" s="15" t="s">
        <v>739</v>
      </c>
      <c r="I2212" s="15">
        <v>407</v>
      </c>
    </row>
    <row r="2213" spans="1:9" ht="90" x14ac:dyDescent="0.2">
      <c r="A2213" s="14" t="s">
        <v>11</v>
      </c>
      <c r="B2213" s="14" t="s">
        <v>338</v>
      </c>
      <c r="C2213" s="15" t="s">
        <v>3449</v>
      </c>
      <c r="D2213" s="14" t="s">
        <v>2803</v>
      </c>
      <c r="E2213" s="15" t="s">
        <v>3450</v>
      </c>
      <c r="F2213" s="17" t="str">
        <f>HYPERLINK("http://www.efsa.europa.eu/en/scdocs/doc/1757.pdf","2010;8(10):1757")</f>
        <v>2010;8(10):1757</v>
      </c>
      <c r="G2213" s="15" t="s">
        <v>651</v>
      </c>
      <c r="H2213" s="15" t="s">
        <v>739</v>
      </c>
      <c r="I2213" s="15">
        <v>211</v>
      </c>
    </row>
    <row r="2214" spans="1:9" ht="105" x14ac:dyDescent="0.2">
      <c r="A2214" s="14" t="s">
        <v>11</v>
      </c>
      <c r="B2214" s="14" t="s">
        <v>3451</v>
      </c>
      <c r="C2214" s="15" t="s">
        <v>3452</v>
      </c>
      <c r="D2214" s="14" t="s">
        <v>766</v>
      </c>
      <c r="E2214" s="15" t="s">
        <v>767</v>
      </c>
      <c r="F2214" s="17" t="str">
        <f>HYPERLINK("http://www.efsa.europa.eu/en/efsajournal/doc/2032.pdf","2011;9(4):2032")</f>
        <v>2011;9(4):2032</v>
      </c>
      <c r="G2214" s="15" t="s">
        <v>651</v>
      </c>
      <c r="H2214" s="15" t="s">
        <v>739</v>
      </c>
      <c r="I2214" s="15">
        <v>741</v>
      </c>
    </row>
    <row r="2215" spans="1:9" ht="60" x14ac:dyDescent="0.2">
      <c r="A2215" s="14" t="s">
        <v>11</v>
      </c>
      <c r="B2215" s="14" t="s">
        <v>3453</v>
      </c>
      <c r="C2215" s="15" t="s">
        <v>3454</v>
      </c>
      <c r="D2215" s="14" t="s">
        <v>737</v>
      </c>
      <c r="E2215" s="15" t="s">
        <v>407</v>
      </c>
      <c r="F2215" s="17" t="str">
        <f>HYPERLINK("http://www.efsa.europa.eu/en/efsajournal/doc/2262.pdf","2011;9(6):2262")</f>
        <v>2011;9(6):2262</v>
      </c>
      <c r="G2215" s="15" t="s">
        <v>651</v>
      </c>
      <c r="H2215" s="15" t="s">
        <v>739</v>
      </c>
      <c r="I2215" s="15">
        <v>1404</v>
      </c>
    </row>
    <row r="2216" spans="1:9" ht="60" x14ac:dyDescent="0.2">
      <c r="A2216" s="14" t="s">
        <v>11</v>
      </c>
      <c r="B2216" s="14" t="s">
        <v>3455</v>
      </c>
      <c r="C2216" s="15" t="s">
        <v>3456</v>
      </c>
      <c r="D2216" s="14" t="s">
        <v>737</v>
      </c>
      <c r="E2216" s="15" t="s">
        <v>815</v>
      </c>
      <c r="F2216" s="17" t="str">
        <f>HYPERLINK("http://www.efsa.europa.eu/en/efsajournal/doc/2246.pdf","2011;9(6):2246")</f>
        <v>2011;9(6):2246</v>
      </c>
      <c r="G2216" s="15" t="s">
        <v>651</v>
      </c>
      <c r="H2216" s="15" t="s">
        <v>739</v>
      </c>
      <c r="I2216" s="15">
        <v>2870</v>
      </c>
    </row>
    <row r="2217" spans="1:9" ht="60" x14ac:dyDescent="0.2">
      <c r="A2217" s="14" t="s">
        <v>11</v>
      </c>
      <c r="B2217" s="14" t="s">
        <v>3455</v>
      </c>
      <c r="C2217" s="15" t="s">
        <v>3456</v>
      </c>
      <c r="D2217" s="14" t="s">
        <v>737</v>
      </c>
      <c r="E2217" s="15" t="s">
        <v>816</v>
      </c>
      <c r="F2217" s="17" t="str">
        <f>HYPERLINK("http://www.efsa.europa.eu/en/efsajournal/doc/2246.pdf","2011;9(6):2246")</f>
        <v>2011;9(6):2246</v>
      </c>
      <c r="G2217" s="15" t="s">
        <v>651</v>
      </c>
      <c r="H2217" s="15" t="s">
        <v>739</v>
      </c>
      <c r="I2217" s="15">
        <v>2870</v>
      </c>
    </row>
    <row r="2218" spans="1:9" ht="90" x14ac:dyDescent="0.2">
      <c r="A2218" s="14" t="s">
        <v>11</v>
      </c>
      <c r="B2218" s="14" t="s">
        <v>3457</v>
      </c>
      <c r="C2218" s="15" t="s">
        <v>3458</v>
      </c>
      <c r="D2218" s="14" t="s">
        <v>737</v>
      </c>
      <c r="E2218" s="15" t="s">
        <v>999</v>
      </c>
      <c r="F2218" s="17" t="str">
        <f>HYPERLINK("http://www.efsa.europa.eu/en/efsajournal/doc/2301.pdf","2011;9(7):2301")</f>
        <v>2011;9(7):2301</v>
      </c>
      <c r="G2218" s="15" t="s">
        <v>651</v>
      </c>
      <c r="H2218" s="15" t="s">
        <v>739</v>
      </c>
      <c r="I2218" s="15">
        <v>1402</v>
      </c>
    </row>
    <row r="2219" spans="1:9" ht="60" x14ac:dyDescent="0.2">
      <c r="A2219" s="14" t="s">
        <v>11</v>
      </c>
      <c r="B2219" s="14" t="s">
        <v>3459</v>
      </c>
      <c r="C2219" s="15" t="s">
        <v>3460</v>
      </c>
      <c r="D2219" s="14" t="s">
        <v>737</v>
      </c>
      <c r="E2219" s="15" t="s">
        <v>1347</v>
      </c>
      <c r="F2219" s="17" t="str">
        <f>HYPERLINK("http://www.efsa.europa.eu/en/efsajournal/doc/2247.pdf","2011;9(6):2247")</f>
        <v>2011;9(6):2247</v>
      </c>
      <c r="G2219" s="15" t="s">
        <v>651</v>
      </c>
      <c r="H2219" s="15" t="s">
        <v>739</v>
      </c>
      <c r="I2219" s="15">
        <v>1403</v>
      </c>
    </row>
    <row r="2220" spans="1:9" ht="90" x14ac:dyDescent="0.2">
      <c r="A2220" s="14" t="s">
        <v>11</v>
      </c>
      <c r="B2220" s="14" t="s">
        <v>3461</v>
      </c>
      <c r="C2220" s="15" t="s">
        <v>3462</v>
      </c>
      <c r="D2220" s="14" t="s">
        <v>745</v>
      </c>
      <c r="E2220" s="15" t="s">
        <v>752</v>
      </c>
      <c r="F2220" s="17" t="str">
        <f>HYPERLINK("http://www.efsa.europa.eu/en/efsajournal/doc/2228.pdf","2011;9(6):2228")</f>
        <v>2011;9(6):2228</v>
      </c>
      <c r="G2220" s="15" t="s">
        <v>651</v>
      </c>
      <c r="H2220" s="15" t="s">
        <v>739</v>
      </c>
      <c r="I2220" s="15">
        <v>1401</v>
      </c>
    </row>
    <row r="2221" spans="1:9" ht="90" x14ac:dyDescent="0.2">
      <c r="A2221" s="14" t="s">
        <v>11</v>
      </c>
      <c r="B2221" s="14" t="s">
        <v>3463</v>
      </c>
      <c r="C2221" s="15" t="s">
        <v>3464</v>
      </c>
      <c r="D2221" s="14" t="s">
        <v>745</v>
      </c>
      <c r="E2221" s="15" t="s">
        <v>3465</v>
      </c>
      <c r="F2221" s="17" t="str">
        <f>HYPERLINK("http://www.efsa.europa.eu/en/efsajournal/doc/2051.pdf","2011;9(4):2051")</f>
        <v>2011;9(4):2051</v>
      </c>
      <c r="G2221" s="15" t="s">
        <v>651</v>
      </c>
      <c r="H2221" s="15" t="s">
        <v>739</v>
      </c>
      <c r="I2221" s="15">
        <v>740</v>
      </c>
    </row>
    <row r="2222" spans="1:9" ht="60" x14ac:dyDescent="0.2">
      <c r="A2222" s="14" t="s">
        <v>11</v>
      </c>
      <c r="B2222" s="14" t="s">
        <v>3466</v>
      </c>
      <c r="C2222" s="15" t="s">
        <v>3467</v>
      </c>
      <c r="D2222" s="14" t="s">
        <v>737</v>
      </c>
      <c r="E2222" s="15" t="s">
        <v>987</v>
      </c>
      <c r="F2222" s="17" t="str">
        <f>HYPERLINK("http://www.efsa.europa.eu/en/efsajournal/doc/2259.pdf","2011;9(6):2259")</f>
        <v>2011;9(6):2259</v>
      </c>
      <c r="G2222" s="15" t="s">
        <v>651</v>
      </c>
      <c r="H2222" s="15" t="s">
        <v>739</v>
      </c>
      <c r="I2222" s="15">
        <v>1405</v>
      </c>
    </row>
    <row r="2223" spans="1:9" ht="60" x14ac:dyDescent="0.2">
      <c r="A2223" s="14" t="s">
        <v>3468</v>
      </c>
      <c r="B2223" s="14" t="s">
        <v>3466</v>
      </c>
      <c r="C2223" s="15" t="s">
        <v>3467</v>
      </c>
      <c r="D2223" s="14" t="s">
        <v>737</v>
      </c>
      <c r="E2223" s="15" t="s">
        <v>1688</v>
      </c>
      <c r="F2223" s="17" t="str">
        <f>HYPERLINK("http://www.efsa.europa.eu/en/efsajournal/doc/2259.pdf","2011;9(6):2259")</f>
        <v>2011;9(6):2259</v>
      </c>
      <c r="G2223" s="15" t="s">
        <v>651</v>
      </c>
      <c r="H2223" s="15" t="s">
        <v>739</v>
      </c>
      <c r="I2223" s="15">
        <v>1405</v>
      </c>
    </row>
    <row r="2224" spans="1:9" ht="135" x14ac:dyDescent="0.2">
      <c r="A2224" s="14" t="s">
        <v>11</v>
      </c>
      <c r="B2224" s="14" t="s">
        <v>3469</v>
      </c>
      <c r="C2224" s="15" t="s">
        <v>3470</v>
      </c>
      <c r="D2224" s="14" t="s">
        <v>749</v>
      </c>
      <c r="E2224" s="15" t="s">
        <v>1429</v>
      </c>
      <c r="F2224" s="17" t="str">
        <f>HYPERLINK("http://www.efsa.europa.eu/en/scdocs/doc/1752.pdf","2010;8(10):1752")</f>
        <v>2010;8(10):1752</v>
      </c>
      <c r="G2224" s="15" t="s">
        <v>651</v>
      </c>
      <c r="H2224" s="15" t="s">
        <v>739</v>
      </c>
      <c r="I2224" s="15">
        <v>857</v>
      </c>
    </row>
    <row r="2225" spans="1:9" ht="90" x14ac:dyDescent="0.2">
      <c r="A2225" s="14" t="s">
        <v>11</v>
      </c>
      <c r="B2225" s="14" t="s">
        <v>3469</v>
      </c>
      <c r="C2225" s="15" t="s">
        <v>3471</v>
      </c>
      <c r="D2225" s="14" t="s">
        <v>737</v>
      </c>
      <c r="E2225" s="15" t="s">
        <v>394</v>
      </c>
      <c r="F2225" s="17" t="str">
        <f>HYPERLINK("http://www.efsa.europa.eu/en/efsajournal/doc/2247.pdf","2011;9(6):2247")</f>
        <v>2011;9(6):2247</v>
      </c>
      <c r="G2225" s="15" t="s">
        <v>651</v>
      </c>
      <c r="H2225" s="15" t="s">
        <v>739</v>
      </c>
      <c r="I2225" s="15">
        <v>858</v>
      </c>
    </row>
    <row r="2226" spans="1:9" ht="60" x14ac:dyDescent="0.2">
      <c r="A2226" s="14" t="s">
        <v>11</v>
      </c>
      <c r="B2226" s="14" t="s">
        <v>3472</v>
      </c>
      <c r="C2226" s="15" t="s">
        <v>3473</v>
      </c>
      <c r="D2226" s="14" t="s">
        <v>737</v>
      </c>
      <c r="E2226" s="15" t="s">
        <v>2606</v>
      </c>
      <c r="F2226" s="17" t="str">
        <f>HYPERLINK("http://www.efsa.europa.eu/en/scdocs/doc/1725.pdf","2010;8(10):1725")</f>
        <v>2010;8(10):1725</v>
      </c>
      <c r="G2226" s="15" t="s">
        <v>651</v>
      </c>
      <c r="H2226" s="15" t="s">
        <v>739</v>
      </c>
      <c r="I2226" s="15">
        <v>399</v>
      </c>
    </row>
    <row r="2227" spans="1:9" ht="60" x14ac:dyDescent="0.2">
      <c r="A2227" s="14" t="s">
        <v>11</v>
      </c>
      <c r="B2227" s="14" t="s">
        <v>3474</v>
      </c>
      <c r="C2227" s="15" t="s">
        <v>3475</v>
      </c>
      <c r="D2227" s="14" t="s">
        <v>737</v>
      </c>
      <c r="E2227" s="15" t="s">
        <v>162</v>
      </c>
      <c r="F2227" s="17" t="str">
        <f>HYPERLINK("http://www.efsa.europa.eu/en/scdocs/doc/1752.pdf","2010;8(10):1752")</f>
        <v>2010;8(10):1752</v>
      </c>
      <c r="G2227" s="15" t="s">
        <v>651</v>
      </c>
      <c r="H2227" s="15" t="s">
        <v>739</v>
      </c>
      <c r="I2227" s="15">
        <v>2023</v>
      </c>
    </row>
    <row r="2228" spans="1:9" ht="60" x14ac:dyDescent="0.2">
      <c r="A2228" s="14" t="s">
        <v>11</v>
      </c>
      <c r="B2228" s="14" t="s">
        <v>3476</v>
      </c>
      <c r="C2228" s="15" t="s">
        <v>3477</v>
      </c>
      <c r="D2228" s="14" t="s">
        <v>737</v>
      </c>
      <c r="E2228" s="15" t="s">
        <v>957</v>
      </c>
      <c r="F2228" s="17" t="str">
        <f>HYPERLINK("http://www.efsa.europa.eu/en/efsajournal/doc/2248.pdf","2011;9(6):2248")</f>
        <v>2011;9(6):2248</v>
      </c>
      <c r="G2228" s="15" t="s">
        <v>651</v>
      </c>
      <c r="H2228" s="15" t="s">
        <v>739</v>
      </c>
      <c r="I2228" s="15">
        <v>2024</v>
      </c>
    </row>
    <row r="2229" spans="1:9" ht="60" x14ac:dyDescent="0.2">
      <c r="A2229" s="14" t="s">
        <v>11</v>
      </c>
      <c r="B2229" s="14" t="s">
        <v>3474</v>
      </c>
      <c r="C2229" s="15" t="s">
        <v>3478</v>
      </c>
      <c r="D2229" s="14" t="s">
        <v>737</v>
      </c>
      <c r="E2229" s="15" t="s">
        <v>1148</v>
      </c>
      <c r="F2229" s="17" t="str">
        <f>HYPERLINK("http://www.efsa.europa.eu/en/scdocs/doc/1493.pdf","2010;8(2):1493")</f>
        <v>2010;8(2):1493</v>
      </c>
      <c r="G2229" s="15" t="s">
        <v>651</v>
      </c>
      <c r="H2229" s="15" t="s">
        <v>739</v>
      </c>
      <c r="I2229" s="15">
        <v>2022</v>
      </c>
    </row>
    <row r="2230" spans="1:9" ht="75" x14ac:dyDescent="0.2">
      <c r="A2230" s="14" t="s">
        <v>11</v>
      </c>
      <c r="B2230" s="14" t="s">
        <v>3474</v>
      </c>
      <c r="C2230" s="15" t="s">
        <v>3479</v>
      </c>
      <c r="D2230" s="14" t="s">
        <v>749</v>
      </c>
      <c r="E2230" s="15" t="s">
        <v>1553</v>
      </c>
      <c r="F2230" s="17" t="str">
        <f>HYPERLINK("http://www.efsa.europa.eu/en/efsajournal/doc/1489.pdf","2010;8(2):1489")</f>
        <v>2010;8(2):1489</v>
      </c>
      <c r="G2230" s="15" t="s">
        <v>651</v>
      </c>
      <c r="H2230" s="15" t="s">
        <v>739</v>
      </c>
      <c r="I2230" s="15">
        <v>2021</v>
      </c>
    </row>
    <row r="2231" spans="1:9" ht="90" x14ac:dyDescent="0.2">
      <c r="A2231" s="14" t="s">
        <v>11</v>
      </c>
      <c r="B2231" s="14" t="s">
        <v>3480</v>
      </c>
      <c r="C2231" s="15" t="s">
        <v>3481</v>
      </c>
      <c r="D2231" s="14" t="s">
        <v>766</v>
      </c>
      <c r="E2231" s="15" t="s">
        <v>767</v>
      </c>
      <c r="F2231" s="17" t="str">
        <f>HYPERLINK("http://www.efsa.europa.eu/en/efsajournal/doc/2244.pdf","2011;9(6):2244")</f>
        <v>2011;9(6):2244</v>
      </c>
      <c r="G2231" s="15" t="s">
        <v>651</v>
      </c>
      <c r="H2231" s="15" t="s">
        <v>739</v>
      </c>
      <c r="I2231" s="15">
        <v>1146</v>
      </c>
    </row>
    <row r="2232" spans="1:9" ht="90" x14ac:dyDescent="0.2">
      <c r="A2232" s="14" t="s">
        <v>11</v>
      </c>
      <c r="B2232" s="14" t="s">
        <v>3482</v>
      </c>
      <c r="C2232" s="15" t="s">
        <v>3483</v>
      </c>
      <c r="D2232" s="14" t="s">
        <v>766</v>
      </c>
      <c r="E2232" s="15" t="s">
        <v>767</v>
      </c>
      <c r="F2232" s="17" t="str">
        <f>HYPERLINK("http://www.efsa.europa.eu/en/efsajournal/doc/2243.pdf","2011;9(6):2243")</f>
        <v>2011;9(6):2243</v>
      </c>
      <c r="G2232" s="15" t="s">
        <v>651</v>
      </c>
      <c r="H2232" s="15" t="s">
        <v>739</v>
      </c>
      <c r="I2232" s="15">
        <v>1433</v>
      </c>
    </row>
    <row r="2233" spans="1:9" ht="75" x14ac:dyDescent="0.2">
      <c r="A2233" s="14" t="s">
        <v>11</v>
      </c>
      <c r="B2233" s="14" t="s">
        <v>3484</v>
      </c>
      <c r="C2233" s="15" t="s">
        <v>3485</v>
      </c>
      <c r="D2233" s="14" t="s">
        <v>749</v>
      </c>
      <c r="E2233" s="15" t="s">
        <v>821</v>
      </c>
      <c r="F2233" s="17" t="str">
        <f>HYPERLINK("http://www.efsa.europa.eu/en/efsajournal/doc/2061.pdf","2011;9(4):2061")</f>
        <v>2011;9(4):2061</v>
      </c>
      <c r="G2233" s="15" t="s">
        <v>651</v>
      </c>
      <c r="H2233" s="15" t="s">
        <v>739</v>
      </c>
      <c r="I2233" s="15">
        <v>3139</v>
      </c>
    </row>
    <row r="2234" spans="1:9" ht="60" x14ac:dyDescent="0.2">
      <c r="A2234" s="14" t="s">
        <v>11</v>
      </c>
      <c r="B2234" s="14" t="s">
        <v>1801</v>
      </c>
      <c r="C2234" s="15" t="s">
        <v>3486</v>
      </c>
      <c r="D2234" s="14" t="s">
        <v>737</v>
      </c>
      <c r="E2234" s="15" t="s">
        <v>801</v>
      </c>
      <c r="F2234" s="17" t="str">
        <f>HYPERLINK("http://www.efsa.europa.eu/en/efsajournal/doc/1489.pdf","2010;8(2):1489")</f>
        <v>2010;8(2):1489</v>
      </c>
      <c r="G2234" s="15" t="s">
        <v>651</v>
      </c>
      <c r="H2234" s="15" t="s">
        <v>739</v>
      </c>
      <c r="I2234" s="15">
        <v>3520</v>
      </c>
    </row>
    <row r="2235" spans="1:9" ht="75" x14ac:dyDescent="0.2">
      <c r="A2235" s="14" t="s">
        <v>11</v>
      </c>
      <c r="B2235" s="14" t="s">
        <v>3487</v>
      </c>
      <c r="C2235" s="15" t="s">
        <v>3488</v>
      </c>
      <c r="D2235" s="14" t="s">
        <v>749</v>
      </c>
      <c r="E2235" s="15" t="s">
        <v>1553</v>
      </c>
      <c r="F2235" s="17" t="str">
        <f>HYPERLINK("http://www.efsa.europa.eu/en/efsajournal/doc/1489.pdf","2010;8(2):1489")</f>
        <v>2010;8(2):1489</v>
      </c>
      <c r="G2235" s="15" t="s">
        <v>651</v>
      </c>
      <c r="H2235" s="15" t="s">
        <v>739</v>
      </c>
      <c r="I2235" s="15">
        <v>1971</v>
      </c>
    </row>
    <row r="2236" spans="1:9" ht="90" x14ac:dyDescent="0.2">
      <c r="A2236" s="14" t="s">
        <v>11</v>
      </c>
      <c r="B2236" s="14" t="s">
        <v>3489</v>
      </c>
      <c r="C2236" s="15" t="s">
        <v>3490</v>
      </c>
      <c r="D2236" s="14" t="s">
        <v>766</v>
      </c>
      <c r="E2236" s="15" t="s">
        <v>767</v>
      </c>
      <c r="F2236" s="17" t="str">
        <f>HYPERLINK("http://www.efsa.europa.eu/en/efsajournal/doc/2082.pdf","2011;9(4):2082")</f>
        <v>2011;9(4):2082</v>
      </c>
      <c r="G2236" s="15" t="s">
        <v>651</v>
      </c>
      <c r="H2236" s="15" t="s">
        <v>739</v>
      </c>
      <c r="I2236" s="15">
        <v>727</v>
      </c>
    </row>
    <row r="2237" spans="1:9" ht="90" x14ac:dyDescent="0.2">
      <c r="A2237" s="14" t="s">
        <v>11</v>
      </c>
      <c r="B2237" s="14" t="s">
        <v>3491</v>
      </c>
      <c r="C2237" s="15" t="s">
        <v>3492</v>
      </c>
      <c r="D2237" s="14" t="s">
        <v>766</v>
      </c>
      <c r="E2237" s="15" t="s">
        <v>767</v>
      </c>
      <c r="F2237" s="17" t="str">
        <f>HYPERLINK("http://www.efsa.europa.eu/en/efsajournal/doc/2244.pdf","2011;9(6):2244")</f>
        <v>2011;9(6):2244</v>
      </c>
      <c r="G2237" s="15" t="s">
        <v>651</v>
      </c>
      <c r="H2237" s="15" t="s">
        <v>739</v>
      </c>
      <c r="I2237" s="15">
        <v>2638</v>
      </c>
    </row>
    <row r="2238" spans="1:9" ht="60" x14ac:dyDescent="0.2">
      <c r="A2238" s="14" t="s">
        <v>11</v>
      </c>
      <c r="B2238" s="14" t="s">
        <v>3493</v>
      </c>
      <c r="C2238" s="15" t="s">
        <v>3494</v>
      </c>
      <c r="D2238" s="14" t="s">
        <v>737</v>
      </c>
      <c r="E2238" s="15" t="s">
        <v>162</v>
      </c>
      <c r="F2238" s="17" t="str">
        <f>HYPERLINK("http://www.efsa.europa.eu/en/scdocs/doc/1752.pdf","2010;8(10):1752")</f>
        <v>2010;8(10):1752</v>
      </c>
      <c r="G2238" s="15" t="s">
        <v>651</v>
      </c>
      <c r="H2238" s="15" t="s">
        <v>739</v>
      </c>
      <c r="I2238" s="15">
        <v>1948</v>
      </c>
    </row>
    <row r="2239" spans="1:9" ht="60" x14ac:dyDescent="0.2">
      <c r="A2239" s="14" t="s">
        <v>11</v>
      </c>
      <c r="B2239" s="14" t="s">
        <v>1682</v>
      </c>
      <c r="C2239" s="15" t="s">
        <v>3495</v>
      </c>
      <c r="D2239" s="14" t="s">
        <v>737</v>
      </c>
      <c r="E2239" s="15" t="s">
        <v>108</v>
      </c>
      <c r="F2239" s="17" t="str">
        <f>HYPERLINK("http://www.efsa.europa.eu/en/efsajournal/doc/2057.pdf","2011;9(4):2057")</f>
        <v>2011;9(4):2057</v>
      </c>
      <c r="G2239" s="15" t="s">
        <v>651</v>
      </c>
      <c r="H2239" s="15" t="s">
        <v>739</v>
      </c>
      <c r="I2239" s="15">
        <v>1100</v>
      </c>
    </row>
    <row r="2240" spans="1:9" ht="90" x14ac:dyDescent="0.2">
      <c r="A2240" s="14" t="s">
        <v>11</v>
      </c>
      <c r="B2240" s="14" t="s">
        <v>1195</v>
      </c>
      <c r="C2240" s="15" t="s">
        <v>3496</v>
      </c>
      <c r="D2240" s="14" t="s">
        <v>766</v>
      </c>
      <c r="E2240" s="15" t="s">
        <v>767</v>
      </c>
      <c r="F2240" s="17" t="str">
        <f>HYPERLINK("http://www.efsa.europa.eu/en/scdocs/doc/1810.pdf","2010;8(10):1810")</f>
        <v>2010;8(10):1810</v>
      </c>
      <c r="G2240" s="15" t="s">
        <v>651</v>
      </c>
      <c r="H2240" s="15" t="s">
        <v>739</v>
      </c>
      <c r="I2240" s="15">
        <v>3184</v>
      </c>
    </row>
    <row r="2241" spans="1:9" ht="75" x14ac:dyDescent="0.2">
      <c r="A2241" s="14" t="s">
        <v>11</v>
      </c>
      <c r="B2241" s="14" t="s">
        <v>3497</v>
      </c>
      <c r="C2241" s="15" t="s">
        <v>3498</v>
      </c>
      <c r="D2241" s="14" t="s">
        <v>749</v>
      </c>
      <c r="E2241" s="15" t="s">
        <v>1928</v>
      </c>
      <c r="F2241" s="17" t="str">
        <f>HYPERLINK("http://www.efsa.europa.eu/en/efsajournal/doc/2228.pdf","2011;9(6):2228")</f>
        <v>2011;9(6):2228</v>
      </c>
      <c r="G2241" s="15" t="s">
        <v>651</v>
      </c>
      <c r="H2241" s="15" t="s">
        <v>739</v>
      </c>
      <c r="I2241" s="15">
        <v>773</v>
      </c>
    </row>
    <row r="2242" spans="1:9" ht="150" x14ac:dyDescent="0.2">
      <c r="A2242" s="14" t="s">
        <v>11</v>
      </c>
      <c r="B2242" s="14" t="s">
        <v>1247</v>
      </c>
      <c r="C2242" s="15" t="s">
        <v>3499</v>
      </c>
      <c r="D2242" s="14" t="s">
        <v>766</v>
      </c>
      <c r="E2242" s="15" t="s">
        <v>767</v>
      </c>
      <c r="F2242" s="17" t="str">
        <f>HYPERLINK("http://www.efsa.europa.eu/en/scdocs/doc/1735.pdf","2010;8(10):1735")</f>
        <v>2010;8(10):1735</v>
      </c>
      <c r="G2242" s="15" t="s">
        <v>651</v>
      </c>
      <c r="H2242" s="15" t="s">
        <v>739</v>
      </c>
      <c r="I2242" s="15">
        <v>4308</v>
      </c>
    </row>
    <row r="2243" spans="1:9" ht="90" x14ac:dyDescent="0.2">
      <c r="A2243" s="14" t="s">
        <v>11</v>
      </c>
      <c r="B2243" s="14" t="s">
        <v>1247</v>
      </c>
      <c r="C2243" s="15" t="s">
        <v>3500</v>
      </c>
      <c r="D2243" s="14" t="s">
        <v>766</v>
      </c>
      <c r="E2243" s="15" t="s">
        <v>15</v>
      </c>
      <c r="F2243" s="17" t="str">
        <f>HYPERLINK("http://www.efsa.europa.eu/en/scdocs/doc/1255.pdf","2009;7(9):1255")</f>
        <v>2009;7(9):1255</v>
      </c>
      <c r="G2243" s="15" t="s">
        <v>651</v>
      </c>
      <c r="H2243" s="15" t="s">
        <v>739</v>
      </c>
      <c r="I2243" s="15">
        <v>750</v>
      </c>
    </row>
    <row r="2244" spans="1:9" ht="90" x14ac:dyDescent="0.2">
      <c r="A2244" s="14" t="s">
        <v>11</v>
      </c>
      <c r="B2244" s="14" t="s">
        <v>3501</v>
      </c>
      <c r="C2244" s="15" t="s">
        <v>3502</v>
      </c>
      <c r="D2244" s="14" t="s">
        <v>766</v>
      </c>
      <c r="E2244" s="15" t="s">
        <v>767</v>
      </c>
      <c r="F2244" s="17" t="str">
        <f>HYPERLINK("http://www.efsa.europa.eu/en/scdocs/doc/1766.pdf","2010;8(10):1766")</f>
        <v>2010;8(10):1766</v>
      </c>
      <c r="G2244" s="15" t="s">
        <v>651</v>
      </c>
      <c r="H2244" s="15" t="s">
        <v>739</v>
      </c>
      <c r="I2244" s="15">
        <v>1431</v>
      </c>
    </row>
    <row r="2245" spans="1:9" ht="75" x14ac:dyDescent="0.2">
      <c r="A2245" s="14" t="s">
        <v>11</v>
      </c>
      <c r="B2245" s="14" t="s">
        <v>3503</v>
      </c>
      <c r="C2245" s="15" t="s">
        <v>3504</v>
      </c>
      <c r="D2245" s="14" t="s">
        <v>749</v>
      </c>
      <c r="E2245" s="15" t="s">
        <v>750</v>
      </c>
      <c r="F2245" s="17" t="str">
        <f>HYPERLINK("http://www.efsa.europa.eu/en/efsajournal/doc/1742.pdf","2010;8(10):1742")</f>
        <v>2010;8(10):1742</v>
      </c>
      <c r="G2245" s="15" t="s">
        <v>651</v>
      </c>
      <c r="H2245" s="15" t="s">
        <v>739</v>
      </c>
      <c r="I2245" s="15">
        <v>3410</v>
      </c>
    </row>
    <row r="2246" spans="1:9" ht="90" x14ac:dyDescent="0.2">
      <c r="A2246" s="14" t="s">
        <v>11</v>
      </c>
      <c r="B2246" s="14" t="s">
        <v>3505</v>
      </c>
      <c r="C2246" s="15" t="s">
        <v>3506</v>
      </c>
      <c r="D2246" s="14" t="s">
        <v>766</v>
      </c>
      <c r="E2246" s="15" t="s">
        <v>767</v>
      </c>
      <c r="F2246" s="17" t="str">
        <f>HYPERLINK("http://www.efsa.europa.eu/en/scdocs/doc/1491.pdf","2010;8(2):1491")</f>
        <v>2010;8(2):1491</v>
      </c>
      <c r="G2246" s="15" t="s">
        <v>651</v>
      </c>
      <c r="H2246" s="15" t="s">
        <v>739</v>
      </c>
      <c r="I2246" s="15">
        <v>484</v>
      </c>
    </row>
    <row r="2247" spans="1:9" ht="90" x14ac:dyDescent="0.2">
      <c r="A2247" s="14" t="s">
        <v>11</v>
      </c>
      <c r="B2247" s="14" t="s">
        <v>899</v>
      </c>
      <c r="C2247" s="15" t="s">
        <v>3507</v>
      </c>
      <c r="D2247" s="14" t="s">
        <v>745</v>
      </c>
      <c r="E2247" s="15" t="s">
        <v>2504</v>
      </c>
      <c r="F2247" s="17" t="str">
        <f>HYPERLINK("http://www.efsa.europa.eu/en/efsajournal/doc/2035.pdf","2011;9(4):2035")</f>
        <v>2011;9(4):2035</v>
      </c>
      <c r="G2247" s="15" t="s">
        <v>651</v>
      </c>
      <c r="H2247" s="15" t="s">
        <v>739</v>
      </c>
      <c r="I2247" s="15">
        <v>1949</v>
      </c>
    </row>
    <row r="2248" spans="1:9" ht="75" x14ac:dyDescent="0.2">
      <c r="A2248" s="14" t="s">
        <v>11</v>
      </c>
      <c r="B2248" s="14" t="s">
        <v>3508</v>
      </c>
      <c r="C2248" s="15" t="s">
        <v>3509</v>
      </c>
      <c r="D2248" s="14" t="s">
        <v>737</v>
      </c>
      <c r="E2248" s="15" t="s">
        <v>394</v>
      </c>
      <c r="F2248" s="17" t="str">
        <f>HYPERLINK("http://www.efsa.europa.eu/en/efsajournal/doc/2247.pdf","2011;9(6):2247")</f>
        <v>2011;9(6):2247</v>
      </c>
      <c r="G2248" s="15" t="s">
        <v>651</v>
      </c>
      <c r="H2248" s="15" t="s">
        <v>739</v>
      </c>
      <c r="I2248" s="15">
        <v>4712</v>
      </c>
    </row>
    <row r="2249" spans="1:9" ht="90" x14ac:dyDescent="0.2">
      <c r="A2249" s="14" t="s">
        <v>11</v>
      </c>
      <c r="B2249" s="14" t="s">
        <v>2024</v>
      </c>
      <c r="C2249" s="15" t="s">
        <v>3510</v>
      </c>
      <c r="D2249" s="14" t="s">
        <v>745</v>
      </c>
      <c r="E2249" s="15" t="s">
        <v>1210</v>
      </c>
      <c r="F2249" s="17" t="str">
        <f>HYPERLINK("http://www.efsa.europa.eu/en/efsajournal/doc/2220.pdf","2011;9(6):2220")</f>
        <v>2011;9(6):2220</v>
      </c>
      <c r="G2249" s="15" t="s">
        <v>651</v>
      </c>
      <c r="H2249" s="15" t="s">
        <v>739</v>
      </c>
      <c r="I2249" s="15">
        <v>2900</v>
      </c>
    </row>
    <row r="2250" spans="1:9" ht="150" x14ac:dyDescent="0.2">
      <c r="A2250" s="14" t="s">
        <v>11</v>
      </c>
      <c r="B2250" s="14" t="s">
        <v>3511</v>
      </c>
      <c r="C2250" s="15" t="s">
        <v>3512</v>
      </c>
      <c r="D2250" s="14" t="s">
        <v>737</v>
      </c>
      <c r="E2250" s="15" t="s">
        <v>886</v>
      </c>
      <c r="F2250" s="17" t="str">
        <f>HYPERLINK("http://www.efsa.europa.eu/en/efsajournal/doc/2023.pdf","2011;9(4):2023")</f>
        <v>2011;9(4):2023</v>
      </c>
      <c r="G2250" s="15" t="s">
        <v>651</v>
      </c>
      <c r="H2250" s="15" t="s">
        <v>739</v>
      </c>
      <c r="I2250" s="15">
        <v>805</v>
      </c>
    </row>
    <row r="2251" spans="1:9" ht="150" x14ac:dyDescent="0.2">
      <c r="A2251" s="14" t="s">
        <v>11</v>
      </c>
      <c r="B2251" s="14" t="s">
        <v>3511</v>
      </c>
      <c r="C2251" s="15" t="s">
        <v>3512</v>
      </c>
      <c r="D2251" s="14" t="s">
        <v>737</v>
      </c>
      <c r="E2251" s="15" t="s">
        <v>89</v>
      </c>
      <c r="F2251" s="17" t="str">
        <f>HYPERLINK("http://www.efsa.europa.eu/en/efsajournal/doc/2023.pdf","2011;9(4):2023")</f>
        <v>2011;9(4):2023</v>
      </c>
      <c r="G2251" s="15" t="s">
        <v>651</v>
      </c>
      <c r="H2251" s="15" t="s">
        <v>739</v>
      </c>
      <c r="I2251" s="15">
        <v>805</v>
      </c>
    </row>
    <row r="2252" spans="1:9" ht="60" x14ac:dyDescent="0.2">
      <c r="A2252" s="14" t="s">
        <v>11</v>
      </c>
      <c r="B2252" s="14" t="s">
        <v>3513</v>
      </c>
      <c r="C2252" s="15" t="s">
        <v>3514</v>
      </c>
      <c r="D2252" s="14" t="s">
        <v>737</v>
      </c>
      <c r="E2252" s="15" t="s">
        <v>394</v>
      </c>
      <c r="F2252" s="17" t="str">
        <f>HYPERLINK("http://www.efsa.europa.eu/en/efsajournal/doc/2225.pdf","2011;9(6):2225")</f>
        <v>2011;9(6):2225</v>
      </c>
      <c r="G2252" s="15" t="s">
        <v>651</v>
      </c>
      <c r="H2252" s="15" t="s">
        <v>739</v>
      </c>
      <c r="I2252" s="15">
        <v>3185</v>
      </c>
    </row>
    <row r="2253" spans="1:9" ht="60" x14ac:dyDescent="0.2">
      <c r="A2253" s="14" t="s">
        <v>11</v>
      </c>
      <c r="B2253" s="14" t="s">
        <v>983</v>
      </c>
      <c r="C2253" s="15" t="s">
        <v>3515</v>
      </c>
      <c r="D2253" s="14" t="s">
        <v>737</v>
      </c>
      <c r="E2253" s="15" t="s">
        <v>89</v>
      </c>
      <c r="F2253" s="17" t="str">
        <f>HYPERLINK("http://www.efsa.europa.eu/en/efsajournal/doc/2022.pdf","2011;9(4):2022")</f>
        <v>2011;9(4):2022</v>
      </c>
      <c r="G2253" s="15" t="s">
        <v>651</v>
      </c>
      <c r="H2253" s="15" t="s">
        <v>739</v>
      </c>
      <c r="I2253" s="15">
        <v>841</v>
      </c>
    </row>
    <row r="2254" spans="1:9" ht="75" x14ac:dyDescent="0.2">
      <c r="A2254" s="14" t="s">
        <v>11</v>
      </c>
      <c r="B2254" s="14" t="s">
        <v>983</v>
      </c>
      <c r="C2254" s="15" t="s">
        <v>3516</v>
      </c>
      <c r="D2254" s="14" t="s">
        <v>749</v>
      </c>
      <c r="E2254" s="15" t="s">
        <v>3517</v>
      </c>
      <c r="F2254" s="17" t="str">
        <f>HYPERLINK("http://www.efsa.europa.eu/en/efsajournal/doc/2022.pdf","2011;9(4):2022")</f>
        <v>2011;9(4):2022</v>
      </c>
      <c r="G2254" s="15" t="s">
        <v>651</v>
      </c>
      <c r="H2254" s="15" t="s">
        <v>739</v>
      </c>
      <c r="I2254" s="15" t="s">
        <v>3518</v>
      </c>
    </row>
    <row r="2255" spans="1:9" ht="120" x14ac:dyDescent="0.2">
      <c r="A2255" s="14" t="s">
        <v>11</v>
      </c>
      <c r="B2255" s="14" t="s">
        <v>1518</v>
      </c>
      <c r="C2255" s="15" t="s">
        <v>3519</v>
      </c>
      <c r="D2255" s="14" t="s">
        <v>737</v>
      </c>
      <c r="E2255" s="15" t="s">
        <v>1520</v>
      </c>
      <c r="F2255" s="17" t="str">
        <f>HYPERLINK("http://www.efsa.europa.eu/en/efsajournal/doc/2211.pdf","2011;9(6):2211")</f>
        <v>2011;9(6):2211</v>
      </c>
      <c r="G2255" s="15" t="s">
        <v>651</v>
      </c>
      <c r="H2255" s="15" t="s">
        <v>739</v>
      </c>
      <c r="I2255" s="15">
        <v>467</v>
      </c>
    </row>
    <row r="2256" spans="1:9" ht="60" x14ac:dyDescent="0.2">
      <c r="A2256" s="14" t="s">
        <v>11</v>
      </c>
      <c r="B2256" s="14" t="s">
        <v>3520</v>
      </c>
      <c r="C2256" s="15" t="s">
        <v>3521</v>
      </c>
      <c r="D2256" s="14" t="s">
        <v>737</v>
      </c>
      <c r="E2256" s="15" t="s">
        <v>108</v>
      </c>
      <c r="F2256" s="17" t="str">
        <f>HYPERLINK("http://www.efsa.europa.eu/en/scdocs/doc/1750.pdf","2010;8(10):1750")</f>
        <v>2010;8(10):1750</v>
      </c>
      <c r="G2256" s="15" t="s">
        <v>651</v>
      </c>
      <c r="H2256" s="15" t="s">
        <v>739</v>
      </c>
      <c r="I2256" s="15">
        <v>4471</v>
      </c>
    </row>
    <row r="2257" spans="1:9" ht="90" x14ac:dyDescent="0.2">
      <c r="A2257" s="14" t="s">
        <v>11</v>
      </c>
      <c r="B2257" s="14" t="s">
        <v>3522</v>
      </c>
      <c r="C2257" s="15" t="s">
        <v>3523</v>
      </c>
      <c r="D2257" s="14" t="s">
        <v>745</v>
      </c>
      <c r="E2257" s="15" t="s">
        <v>1210</v>
      </c>
      <c r="F2257" s="17" t="str">
        <f>HYPERLINK("http://www.efsa.europa.eu/en/efsajournal/doc/2220.pdf","2011;9(6):2220")</f>
        <v>2011;9(6):2220</v>
      </c>
      <c r="G2257" s="15" t="s">
        <v>651</v>
      </c>
      <c r="H2257" s="15" t="s">
        <v>739</v>
      </c>
      <c r="I2257" s="15">
        <v>2911</v>
      </c>
    </row>
    <row r="2258" spans="1:9" ht="60" x14ac:dyDescent="0.2">
      <c r="A2258" s="14" t="s">
        <v>11</v>
      </c>
      <c r="B2258" s="14" t="s">
        <v>3524</v>
      </c>
      <c r="C2258" s="15" t="s">
        <v>3525</v>
      </c>
      <c r="D2258" s="14" t="s">
        <v>737</v>
      </c>
      <c r="E2258" s="15" t="s">
        <v>1459</v>
      </c>
      <c r="F2258" s="17" t="str">
        <f>HYPERLINK("http://www.efsa.europa.eu/en/efsajournal/doc/2073.pdf","2011;9(4):2073")</f>
        <v>2011;9(4):2073</v>
      </c>
      <c r="G2258" s="15" t="s">
        <v>651</v>
      </c>
      <c r="H2258" s="15" t="s">
        <v>739</v>
      </c>
      <c r="I2258" s="15">
        <v>604</v>
      </c>
    </row>
    <row r="2259" spans="1:9" x14ac:dyDescent="0.2">
      <c r="A2259" s="30" t="s">
        <v>11</v>
      </c>
      <c r="B2259" s="30" t="s">
        <v>3526</v>
      </c>
      <c r="C2259" s="29" t="s">
        <v>3527</v>
      </c>
      <c r="D2259" s="30" t="s">
        <v>737</v>
      </c>
      <c r="E2259" s="29" t="s">
        <v>968</v>
      </c>
      <c r="F2259" s="17" t="str">
        <f>HYPERLINK("http://www.efsa.europa.eu/en/efsajournal/doc/1247.pdf","2009;7(9):1247")</f>
        <v>2009;7(9):1247</v>
      </c>
      <c r="G2259" s="31" t="s">
        <v>651</v>
      </c>
      <c r="H2259" s="29" t="s">
        <v>739</v>
      </c>
      <c r="I2259" s="29">
        <v>2949</v>
      </c>
    </row>
    <row r="2260" spans="1:9" x14ac:dyDescent="0.2">
      <c r="A2260" s="30"/>
      <c r="B2260" s="30"/>
      <c r="C2260" s="29"/>
      <c r="D2260" s="30"/>
      <c r="E2260" s="29"/>
      <c r="F2260" s="17" t="str">
        <f>HYPERLINK("http://www.efsa.europa.eu/en/efsajournal/doc/2723.pdf ","2012;10(6):2723")</f>
        <v>2012;10(6):2723</v>
      </c>
      <c r="G2260" s="31"/>
      <c r="H2260" s="29"/>
      <c r="I2260" s="29"/>
    </row>
    <row r="2261" spans="1:9" ht="90" x14ac:dyDescent="0.2">
      <c r="A2261" s="14" t="s">
        <v>11</v>
      </c>
      <c r="B2261" s="14" t="s">
        <v>3528</v>
      </c>
      <c r="C2261" s="15" t="s">
        <v>3529</v>
      </c>
      <c r="D2261" s="14" t="s">
        <v>737</v>
      </c>
      <c r="E2261" s="15" t="s">
        <v>987</v>
      </c>
      <c r="F2261" s="17" t="str">
        <f>HYPERLINK("http://www.efsa.europa.eu/en/efsajournal/doc/2259.pdf","2011;9(6):2259")</f>
        <v>2011;9(6):2259</v>
      </c>
      <c r="G2261" s="15" t="s">
        <v>651</v>
      </c>
      <c r="H2261" s="15" t="s">
        <v>739</v>
      </c>
      <c r="I2261" s="15">
        <v>1719</v>
      </c>
    </row>
    <row r="2262" spans="1:9" ht="90" x14ac:dyDescent="0.2">
      <c r="A2262" s="14" t="s">
        <v>11</v>
      </c>
      <c r="B2262" s="14" t="s">
        <v>3528</v>
      </c>
      <c r="C2262" s="15" t="s">
        <v>3529</v>
      </c>
      <c r="D2262" s="14" t="s">
        <v>737</v>
      </c>
      <c r="E2262" s="15" t="s">
        <v>988</v>
      </c>
      <c r="F2262" s="17" t="str">
        <f>HYPERLINK("http://www.efsa.europa.eu/en/efsajournal/doc/2259.pdf","2011;9(6):2259")</f>
        <v>2011;9(6):2259</v>
      </c>
      <c r="G2262" s="15" t="s">
        <v>651</v>
      </c>
      <c r="H2262" s="15" t="s">
        <v>739</v>
      </c>
      <c r="I2262" s="15">
        <v>1719</v>
      </c>
    </row>
    <row r="2263" spans="1:9" ht="120" x14ac:dyDescent="0.2">
      <c r="A2263" s="14" t="s">
        <v>11</v>
      </c>
      <c r="B2263" s="14" t="s">
        <v>3530</v>
      </c>
      <c r="C2263" s="15" t="s">
        <v>3531</v>
      </c>
      <c r="D2263" s="14" t="s">
        <v>737</v>
      </c>
      <c r="E2263" s="15" t="s">
        <v>162</v>
      </c>
      <c r="F2263" s="17" t="str">
        <f>HYPERLINK("http://www.efsa.europa.eu/en/efsajournal/doc/2246.pdf","2011;9(6):2246")</f>
        <v>2011;9(6):2246</v>
      </c>
      <c r="G2263" s="15" t="s">
        <v>651</v>
      </c>
      <c r="H2263" s="15" t="s">
        <v>739</v>
      </c>
      <c r="I2263" s="15">
        <v>1174</v>
      </c>
    </row>
    <row r="2264" spans="1:9" ht="60" x14ac:dyDescent="0.2">
      <c r="A2264" s="14" t="s">
        <v>11</v>
      </c>
      <c r="B2264" s="14" t="s">
        <v>2244</v>
      </c>
      <c r="C2264" s="15" t="s">
        <v>3532</v>
      </c>
      <c r="D2264" s="14" t="s">
        <v>737</v>
      </c>
      <c r="E2264" s="15" t="s">
        <v>999</v>
      </c>
      <c r="F2264" s="17" t="str">
        <f>HYPERLINK("http://www.efsa.europa.eu/en/efsajournal/doc/2224.pdf","2011;9(6):2224")</f>
        <v>2011;9(6):2224</v>
      </c>
      <c r="G2264" s="15" t="s">
        <v>651</v>
      </c>
      <c r="H2264" s="15" t="s">
        <v>739</v>
      </c>
      <c r="I2264" s="15">
        <v>1552</v>
      </c>
    </row>
    <row r="2265" spans="1:9" ht="75" x14ac:dyDescent="0.2">
      <c r="A2265" s="14" t="s">
        <v>11</v>
      </c>
      <c r="B2265" s="14" t="s">
        <v>3533</v>
      </c>
      <c r="C2265" s="15" t="s">
        <v>3534</v>
      </c>
      <c r="D2265" s="14" t="s">
        <v>995</v>
      </c>
      <c r="E2265" s="15" t="s">
        <v>2012</v>
      </c>
      <c r="F2265" s="17" t="str">
        <f>HYPERLINK("http://www.efsa.europa.eu/en/efsajournal/doc/2228.pdf","2011;9(6):2228")</f>
        <v>2011;9(6):2228</v>
      </c>
      <c r="G2265" s="15" t="s">
        <v>651</v>
      </c>
      <c r="H2265" s="15" t="s">
        <v>739</v>
      </c>
      <c r="I2265" s="15">
        <v>1746</v>
      </c>
    </row>
    <row r="2266" spans="1:9" ht="75" x14ac:dyDescent="0.2">
      <c r="A2266" s="14" t="s">
        <v>11</v>
      </c>
      <c r="B2266" s="14" t="s">
        <v>3533</v>
      </c>
      <c r="C2266" s="15" t="s">
        <v>3534</v>
      </c>
      <c r="D2266" s="14" t="s">
        <v>995</v>
      </c>
      <c r="E2266" s="15" t="s">
        <v>1690</v>
      </c>
      <c r="F2266" s="17" t="str">
        <f>HYPERLINK("http://www.efsa.europa.eu/en/efsajournal/doc/2228.pdf","2011;9(6):2228")</f>
        <v>2011;9(6):2228</v>
      </c>
      <c r="G2266" s="15" t="s">
        <v>651</v>
      </c>
      <c r="H2266" s="15" t="s">
        <v>739</v>
      </c>
      <c r="I2266" s="15">
        <v>1746</v>
      </c>
    </row>
    <row r="2267" spans="1:9" ht="105" x14ac:dyDescent="0.2">
      <c r="A2267" s="14" t="s">
        <v>11</v>
      </c>
      <c r="B2267" s="14" t="s">
        <v>985</v>
      </c>
      <c r="C2267" s="15" t="s">
        <v>3535</v>
      </c>
      <c r="D2267" s="14" t="s">
        <v>737</v>
      </c>
      <c r="E2267" s="15" t="s">
        <v>987</v>
      </c>
      <c r="F2267" s="17" t="str">
        <f>HYPERLINK("http://www.efsa.europa.eu/en/efsajournal/doc/2259.pdf","2011;9(6):2259")</f>
        <v>2011;9(6):2259</v>
      </c>
      <c r="G2267" s="15" t="s">
        <v>651</v>
      </c>
      <c r="H2267" s="15" t="s">
        <v>739</v>
      </c>
      <c r="I2267" s="15">
        <v>333</v>
      </c>
    </row>
    <row r="2268" spans="1:9" ht="150" x14ac:dyDescent="0.2">
      <c r="A2268" s="14" t="s">
        <v>11</v>
      </c>
      <c r="B2268" s="14" t="s">
        <v>3536</v>
      </c>
      <c r="C2268" s="15" t="s">
        <v>3537</v>
      </c>
      <c r="D2268" s="14" t="s">
        <v>745</v>
      </c>
      <c r="E2268" s="15" t="s">
        <v>1810</v>
      </c>
      <c r="F2268" s="17" t="str">
        <f>HYPERLINK("http://www.efsa.europa.eu/en/efsajournal/doc/1742.pdf","2010;8(10):1742")</f>
        <v>2010;8(10):1742</v>
      </c>
      <c r="G2268" s="15" t="s">
        <v>651</v>
      </c>
      <c r="H2268" s="15" t="s">
        <v>739</v>
      </c>
      <c r="I2268" s="15">
        <v>1188</v>
      </c>
    </row>
    <row r="2269" spans="1:9" ht="105" x14ac:dyDescent="0.2">
      <c r="A2269" s="14" t="s">
        <v>11</v>
      </c>
      <c r="B2269" s="14" t="s">
        <v>985</v>
      </c>
      <c r="C2269" s="15" t="s">
        <v>3538</v>
      </c>
      <c r="D2269" s="14" t="s">
        <v>737</v>
      </c>
      <c r="E2269" s="15" t="s">
        <v>999</v>
      </c>
      <c r="F2269" s="17" t="str">
        <f>HYPERLINK("http://www.efsa.europa.eu/en/efsajournal/doc/2259.pdf","2011;9(6):2259")</f>
        <v>2011;9(6):2259</v>
      </c>
      <c r="G2269" s="15" t="s">
        <v>651</v>
      </c>
      <c r="H2269" s="15" t="s">
        <v>739</v>
      </c>
      <c r="I2269" s="15">
        <v>335</v>
      </c>
    </row>
    <row r="2270" spans="1:9" ht="105" x14ac:dyDescent="0.2">
      <c r="A2270" s="14" t="s">
        <v>11</v>
      </c>
      <c r="B2270" s="14" t="s">
        <v>985</v>
      </c>
      <c r="C2270" s="15" t="s">
        <v>3538</v>
      </c>
      <c r="D2270" s="14" t="s">
        <v>737</v>
      </c>
      <c r="E2270" s="15" t="s">
        <v>987</v>
      </c>
      <c r="F2270" s="17" t="str">
        <f>HYPERLINK("http://www.efsa.europa.eu/en/efsajournal/doc/2259.pdf","2011;9(6):2259")</f>
        <v>2011;9(6):2259</v>
      </c>
      <c r="G2270" s="15" t="s">
        <v>651</v>
      </c>
      <c r="H2270" s="15" t="s">
        <v>739</v>
      </c>
      <c r="I2270" s="15">
        <v>335</v>
      </c>
    </row>
    <row r="2271" spans="1:9" ht="210" x14ac:dyDescent="0.2">
      <c r="A2271" s="14" t="s">
        <v>11</v>
      </c>
      <c r="B2271" s="14" t="s">
        <v>273</v>
      </c>
      <c r="C2271" s="15" t="s">
        <v>3539</v>
      </c>
      <c r="D2271" s="14" t="s">
        <v>737</v>
      </c>
      <c r="E2271" s="15" t="s">
        <v>848</v>
      </c>
      <c r="F2271" s="17" t="str">
        <f>HYPERLINK("http://www.efsa.europa.eu/en/scdocs/doc/1806.pdf","2010;8(10):1806")</f>
        <v>2010;8(10):1806</v>
      </c>
      <c r="G2271" s="15" t="s">
        <v>651</v>
      </c>
      <c r="H2271" s="15" t="s">
        <v>739</v>
      </c>
      <c r="I2271" s="15">
        <v>806</v>
      </c>
    </row>
    <row r="2272" spans="1:9" ht="330" x14ac:dyDescent="0.2">
      <c r="A2272" s="14" t="s">
        <v>11</v>
      </c>
      <c r="B2272" s="14" t="s">
        <v>3540</v>
      </c>
      <c r="C2272" s="15" t="s">
        <v>3541</v>
      </c>
      <c r="D2272" s="14" t="s">
        <v>737</v>
      </c>
      <c r="E2272" s="15" t="s">
        <v>815</v>
      </c>
      <c r="F2272" s="17" t="str">
        <f>HYPERLINK("http://www.efsa.europa.eu/en/scdocs/doc/1794.pdf","2010;8(10):1794")</f>
        <v>2010;8(10):1794</v>
      </c>
      <c r="G2272" s="15" t="s">
        <v>651</v>
      </c>
      <c r="H2272" s="15" t="s">
        <v>739</v>
      </c>
      <c r="I2272" s="15">
        <v>2892</v>
      </c>
    </row>
    <row r="2273" spans="1:9" ht="75" x14ac:dyDescent="0.2">
      <c r="A2273" s="14" t="s">
        <v>11</v>
      </c>
      <c r="B2273" s="14" t="s">
        <v>2227</v>
      </c>
      <c r="C2273" s="15" t="s">
        <v>3542</v>
      </c>
      <c r="D2273" s="14" t="s">
        <v>995</v>
      </c>
      <c r="E2273" s="15" t="s">
        <v>1690</v>
      </c>
      <c r="F2273" s="17" t="str">
        <f>HYPERLINK("http://www.efsa.europa.eu/en/efsajournal/doc/2228.pdf","2011;9(6):2228")</f>
        <v>2011;9(6):2228</v>
      </c>
      <c r="G2273" s="15" t="s">
        <v>651</v>
      </c>
      <c r="H2273" s="15" t="s">
        <v>739</v>
      </c>
      <c r="I2273" s="15">
        <v>3131</v>
      </c>
    </row>
    <row r="2274" spans="1:9" ht="60" x14ac:dyDescent="0.2">
      <c r="A2274" s="14" t="s">
        <v>11</v>
      </c>
      <c r="B2274" s="14" t="s">
        <v>3543</v>
      </c>
      <c r="C2274" s="15" t="s">
        <v>3544</v>
      </c>
      <c r="D2274" s="14" t="s">
        <v>737</v>
      </c>
      <c r="E2274" s="15" t="s">
        <v>89</v>
      </c>
      <c r="F2274" s="17" t="str">
        <f>HYPERLINK("http://www.efsa.europa.eu/en/efsajournal/doc/2059.pdf","2011;9(4):2059")</f>
        <v>2011;9(4):2059</v>
      </c>
      <c r="G2274" s="15" t="s">
        <v>651</v>
      </c>
      <c r="H2274" s="15" t="s">
        <v>739</v>
      </c>
      <c r="I2274" s="15">
        <v>2661</v>
      </c>
    </row>
    <row r="2275" spans="1:9" ht="60" x14ac:dyDescent="0.2">
      <c r="A2275" s="14" t="s">
        <v>11</v>
      </c>
      <c r="B2275" s="14" t="s">
        <v>3543</v>
      </c>
      <c r="C2275" s="15" t="s">
        <v>3545</v>
      </c>
      <c r="D2275" s="14" t="s">
        <v>737</v>
      </c>
      <c r="E2275" s="15" t="s">
        <v>172</v>
      </c>
      <c r="F2275" s="17" t="str">
        <f>HYPERLINK("http://www.efsa.europa.eu/en/efsajournal/doc/2059.pdf","2011;9(4):2059")</f>
        <v>2011;9(4):2059</v>
      </c>
      <c r="G2275" s="15" t="s">
        <v>651</v>
      </c>
      <c r="H2275" s="15" t="s">
        <v>739</v>
      </c>
      <c r="I2275" s="15">
        <v>2662</v>
      </c>
    </row>
    <row r="2276" spans="1:9" ht="75" x14ac:dyDescent="0.2">
      <c r="A2276" s="14" t="s">
        <v>11</v>
      </c>
      <c r="B2276" s="14" t="s">
        <v>3546</v>
      </c>
      <c r="C2276" s="15" t="s">
        <v>3547</v>
      </c>
      <c r="D2276" s="14" t="s">
        <v>749</v>
      </c>
      <c r="E2276" s="15" t="s">
        <v>3548</v>
      </c>
      <c r="F2276" s="17" t="str">
        <f>HYPERLINK("http://www.efsa.europa.eu/en/efsajournal/doc/2228.pdf","2011;9(6):2228")</f>
        <v>2011;9(6):2228</v>
      </c>
      <c r="G2276" s="15" t="s">
        <v>651</v>
      </c>
      <c r="H2276" s="15" t="s">
        <v>739</v>
      </c>
      <c r="I2276" s="15">
        <v>648</v>
      </c>
    </row>
    <row r="2277" spans="1:9" ht="60" x14ac:dyDescent="0.2">
      <c r="A2277" s="14" t="s">
        <v>11</v>
      </c>
      <c r="B2277" s="14" t="s">
        <v>915</v>
      </c>
      <c r="C2277" s="15" t="s">
        <v>3549</v>
      </c>
      <c r="D2277" s="14" t="s">
        <v>737</v>
      </c>
      <c r="E2277" s="15" t="s">
        <v>3550</v>
      </c>
      <c r="F2277" s="17" t="str">
        <f>HYPERLINK("http://www.efsa.europa.eu/en/efsajournal/doc/2238.pdf","2011;9(6):2238")</f>
        <v>2011;9(6):2238</v>
      </c>
      <c r="G2277" s="15" t="s">
        <v>651</v>
      </c>
      <c r="H2277" s="15" t="s">
        <v>739</v>
      </c>
      <c r="I2277" s="15">
        <v>1737</v>
      </c>
    </row>
    <row r="2278" spans="1:9" ht="60" x14ac:dyDescent="0.2">
      <c r="A2278" s="14" t="s">
        <v>11</v>
      </c>
      <c r="B2278" s="14" t="s">
        <v>3551</v>
      </c>
      <c r="C2278" s="15" t="s">
        <v>3552</v>
      </c>
      <c r="D2278" s="14" t="s">
        <v>737</v>
      </c>
      <c r="E2278" s="15" t="s">
        <v>1148</v>
      </c>
      <c r="F2278" s="17" t="str">
        <f>HYPERLINK("http://www.efsa.europa.eu/en/scdocs/doc/1493.pdf","2010;8(2):1493")</f>
        <v>2010;8(2):1493</v>
      </c>
      <c r="G2278" s="15" t="s">
        <v>651</v>
      </c>
      <c r="H2278" s="15" t="s">
        <v>739</v>
      </c>
      <c r="I2278" s="15">
        <v>3144</v>
      </c>
    </row>
    <row r="2279" spans="1:9" ht="75" x14ac:dyDescent="0.2">
      <c r="A2279" s="14" t="s">
        <v>11</v>
      </c>
      <c r="B2279" s="14" t="s">
        <v>3553</v>
      </c>
      <c r="C2279" s="15" t="s">
        <v>3554</v>
      </c>
      <c r="D2279" s="14" t="s">
        <v>737</v>
      </c>
      <c r="E2279" s="15" t="s">
        <v>187</v>
      </c>
      <c r="F2279" s="17" t="str">
        <f>HYPERLINK("http://www.efsa.europa.eu/en/scdocs/doc/1724.pdf","2010;8(10):1724")</f>
        <v>2010;8(10):1724</v>
      </c>
      <c r="G2279" s="15" t="s">
        <v>651</v>
      </c>
      <c r="H2279" s="15" t="s">
        <v>739</v>
      </c>
      <c r="I2279" s="15">
        <v>2888</v>
      </c>
    </row>
    <row r="2280" spans="1:9" ht="75" x14ac:dyDescent="0.2">
      <c r="A2280" s="14" t="s">
        <v>11</v>
      </c>
      <c r="B2280" s="14" t="s">
        <v>3543</v>
      </c>
      <c r="C2280" s="15" t="s">
        <v>3555</v>
      </c>
      <c r="D2280" s="14" t="s">
        <v>995</v>
      </c>
      <c r="E2280" s="15" t="s">
        <v>2117</v>
      </c>
      <c r="F2280" s="17" t="str">
        <f>HYPERLINK("http://www.efsa.europa.eu/en/efsajournal/doc/2059.pdf","2011;9(4):2059")</f>
        <v>2011;9(4):2059</v>
      </c>
      <c r="G2280" s="15" t="s">
        <v>651</v>
      </c>
      <c r="H2280" s="15" t="s">
        <v>739</v>
      </c>
      <c r="I2280" s="15">
        <v>2660</v>
      </c>
    </row>
    <row r="2281" spans="1:9" ht="90" x14ac:dyDescent="0.2">
      <c r="A2281" s="14" t="s">
        <v>11</v>
      </c>
      <c r="B2281" s="14" t="s">
        <v>1835</v>
      </c>
      <c r="C2281" s="15" t="s">
        <v>3556</v>
      </c>
      <c r="D2281" s="14" t="s">
        <v>745</v>
      </c>
      <c r="E2281" s="15" t="s">
        <v>746</v>
      </c>
      <c r="F2281" s="17" t="str">
        <f>HYPERLINK("http://www.efsa.europa.eu/en/efsajournal/doc/2228.pdf","2011;9(6):2228")</f>
        <v>2011;9(6):2228</v>
      </c>
      <c r="G2281" s="15" t="s">
        <v>651</v>
      </c>
      <c r="H2281" s="15" t="s">
        <v>739</v>
      </c>
      <c r="I2281" s="15">
        <v>1480</v>
      </c>
    </row>
    <row r="2282" spans="1:9" x14ac:dyDescent="0.2">
      <c r="A2282" s="30" t="s">
        <v>11</v>
      </c>
      <c r="B2282" s="30" t="s">
        <v>3551</v>
      </c>
      <c r="C2282" s="29" t="s">
        <v>3557</v>
      </c>
      <c r="D2282" s="30" t="s">
        <v>980</v>
      </c>
      <c r="E2282" s="29" t="s">
        <v>1816</v>
      </c>
      <c r="F2282" s="17" t="str">
        <f>HYPERLINK("http://www.efsa.europa.eu/en/efsajournal/doc/2264.pdf","2011;9(7):2264")</f>
        <v>2011;9(7):2264</v>
      </c>
      <c r="G2282" s="31" t="s">
        <v>651</v>
      </c>
      <c r="H2282" s="29" t="s">
        <v>739</v>
      </c>
      <c r="I2282" s="29">
        <v>3154</v>
      </c>
    </row>
    <row r="2283" spans="1:9" x14ac:dyDescent="0.2">
      <c r="A2283" s="30"/>
      <c r="B2283" s="30"/>
      <c r="C2283" s="29"/>
      <c r="D2283" s="30"/>
      <c r="E2283" s="29"/>
      <c r="F2283" s="17" t="str">
        <f>HYPERLINK("http://www.efsa.europa.eu/en/efsajournal/doc/2847.pdf ","2012;10(8):2847")</f>
        <v>2012;10(8):2847</v>
      </c>
      <c r="G2283" s="31"/>
      <c r="H2283" s="29"/>
      <c r="I2283" s="29"/>
    </row>
    <row r="2284" spans="1:9" ht="105" x14ac:dyDescent="0.2">
      <c r="A2284" s="14" t="s">
        <v>11</v>
      </c>
      <c r="B2284" s="14" t="s">
        <v>3558</v>
      </c>
      <c r="C2284" s="15" t="s">
        <v>3559</v>
      </c>
      <c r="D2284" s="14" t="s">
        <v>737</v>
      </c>
      <c r="E2284" s="15" t="s">
        <v>1459</v>
      </c>
      <c r="F2284" s="17" t="str">
        <f>HYPERLINK("http://www.efsa.europa.eu/en/efsajournal/doc/2057.pdf","2011;9(4):2057")</f>
        <v>2011;9(4):2057</v>
      </c>
      <c r="G2284" s="15" t="s">
        <v>651</v>
      </c>
      <c r="H2284" s="15" t="s">
        <v>739</v>
      </c>
      <c r="I2284" s="15">
        <v>2031</v>
      </c>
    </row>
    <row r="2285" spans="1:9" ht="90" x14ac:dyDescent="0.2">
      <c r="A2285" s="14" t="s">
        <v>11</v>
      </c>
      <c r="B2285" s="14" t="s">
        <v>1221</v>
      </c>
      <c r="C2285" s="15" t="s">
        <v>3560</v>
      </c>
      <c r="D2285" s="14" t="s">
        <v>766</v>
      </c>
      <c r="E2285" s="15" t="s">
        <v>767</v>
      </c>
      <c r="F2285" s="17" t="str">
        <f>HYPERLINK("http://www.efsa.europa.eu/en/efsajournal/doc/2244.pdf","2011;9(6):2244")</f>
        <v>2011;9(6):2244</v>
      </c>
      <c r="G2285" s="15" t="s">
        <v>651</v>
      </c>
      <c r="H2285" s="15" t="s">
        <v>739</v>
      </c>
      <c r="I2285" s="15">
        <v>771</v>
      </c>
    </row>
    <row r="2286" spans="1:9" ht="60" x14ac:dyDescent="0.2">
      <c r="A2286" s="14" t="s">
        <v>11</v>
      </c>
      <c r="B2286" s="14" t="s">
        <v>3561</v>
      </c>
      <c r="C2286" s="15" t="s">
        <v>3562</v>
      </c>
      <c r="D2286" s="14" t="s">
        <v>737</v>
      </c>
      <c r="E2286" s="15" t="s">
        <v>815</v>
      </c>
      <c r="F2286" s="17" t="str">
        <f>HYPERLINK("http://www.efsa.europa.eu/en/efsajournal/doc/2246.pdf","2011;9(6):2246")</f>
        <v>2011;9(6):2246</v>
      </c>
      <c r="G2286" s="15" t="s">
        <v>651</v>
      </c>
      <c r="H2286" s="15" t="s">
        <v>739</v>
      </c>
      <c r="I2286" s="15">
        <v>4709</v>
      </c>
    </row>
    <row r="2287" spans="1:9" ht="90" x14ac:dyDescent="0.2">
      <c r="A2287" s="14" t="s">
        <v>11</v>
      </c>
      <c r="B2287" s="14" t="s">
        <v>1228</v>
      </c>
      <c r="C2287" s="15" t="s">
        <v>3563</v>
      </c>
      <c r="D2287" s="14" t="s">
        <v>766</v>
      </c>
      <c r="E2287" s="15" t="s">
        <v>767</v>
      </c>
      <c r="F2287" s="17" t="str">
        <f>HYPERLINK("http://www.efsa.europa.eu/en/efsajournal/doc/2244.pdf","2011;9(6):2244")</f>
        <v>2011;9(6):2244</v>
      </c>
      <c r="G2287" s="15" t="s">
        <v>651</v>
      </c>
      <c r="H2287" s="15" t="s">
        <v>739</v>
      </c>
      <c r="I2287" s="15">
        <v>770</v>
      </c>
    </row>
    <row r="2288" spans="1:9" ht="90" x14ac:dyDescent="0.2">
      <c r="A2288" s="14" t="s">
        <v>11</v>
      </c>
      <c r="B2288" s="14" t="s">
        <v>3564</v>
      </c>
      <c r="C2288" s="15" t="s">
        <v>3565</v>
      </c>
      <c r="D2288" s="14" t="s">
        <v>766</v>
      </c>
      <c r="E2288" s="15" t="s">
        <v>767</v>
      </c>
      <c r="F2288" s="17" t="str">
        <f>HYPERLINK("http://www.efsa.europa.eu/en/efsajournal/doc/2244.pdf","2011;9(6):2244")</f>
        <v>2011;9(6):2244</v>
      </c>
      <c r="G2288" s="15" t="s">
        <v>651</v>
      </c>
      <c r="H2288" s="15" t="s">
        <v>739</v>
      </c>
      <c r="I2288" s="15">
        <v>804</v>
      </c>
    </row>
    <row r="2289" spans="1:9" ht="60" x14ac:dyDescent="0.2">
      <c r="A2289" s="14" t="s">
        <v>11</v>
      </c>
      <c r="B2289" s="14" t="s">
        <v>238</v>
      </c>
      <c r="C2289" s="15" t="s">
        <v>3566</v>
      </c>
      <c r="D2289" s="14" t="s">
        <v>737</v>
      </c>
      <c r="E2289" s="15" t="s">
        <v>641</v>
      </c>
      <c r="F2289" s="17" t="str">
        <f>HYPERLINK("http://www.efsa.europa.eu/en/scdocs/doc/1214.pdf","2009;7(9):1214")</f>
        <v>2009;7(9):1214</v>
      </c>
      <c r="G2289" s="15" t="s">
        <v>651</v>
      </c>
      <c r="H2289" s="15" t="s">
        <v>739</v>
      </c>
      <c r="I2289" s="15">
        <v>356</v>
      </c>
    </row>
    <row r="2290" spans="1:9" ht="90" x14ac:dyDescent="0.2">
      <c r="A2290" s="14" t="s">
        <v>11</v>
      </c>
      <c r="B2290" s="14" t="s">
        <v>3567</v>
      </c>
      <c r="C2290" s="15" t="s">
        <v>3568</v>
      </c>
      <c r="D2290" s="14" t="s">
        <v>737</v>
      </c>
      <c r="E2290" s="15" t="s">
        <v>1148</v>
      </c>
      <c r="F2290" s="17" t="str">
        <f>HYPERLINK("http://www.efsa.europa.eu/en/scdocs/doc/1493.pdf","2010;8(2):1493")</f>
        <v>2010;8(2):1493</v>
      </c>
      <c r="G2290" s="15" t="s">
        <v>651</v>
      </c>
      <c r="H2290" s="15" t="s">
        <v>739</v>
      </c>
      <c r="I2290" s="15">
        <v>1973</v>
      </c>
    </row>
    <row r="2291" spans="1:9" ht="90" x14ac:dyDescent="0.2">
      <c r="A2291" s="14" t="s">
        <v>11</v>
      </c>
      <c r="B2291" s="14" t="s">
        <v>1189</v>
      </c>
      <c r="C2291" s="15" t="s">
        <v>3569</v>
      </c>
      <c r="D2291" s="14" t="s">
        <v>766</v>
      </c>
      <c r="E2291" s="15" t="s">
        <v>767</v>
      </c>
      <c r="F2291" s="17" t="str">
        <f>HYPERLINK("http://www.efsa.europa.eu/en/scdocs/doc/1491.pdf","2010;8(2):1491")</f>
        <v>2010;8(2):1491</v>
      </c>
      <c r="G2291" s="15" t="s">
        <v>651</v>
      </c>
      <c r="H2291" s="15" t="s">
        <v>739</v>
      </c>
      <c r="I2291" s="15">
        <v>482</v>
      </c>
    </row>
    <row r="2292" spans="1:9" ht="90" x14ac:dyDescent="0.2">
      <c r="A2292" s="14" t="s">
        <v>11</v>
      </c>
      <c r="B2292" s="14" t="s">
        <v>3570</v>
      </c>
      <c r="C2292" s="15" t="s">
        <v>3571</v>
      </c>
      <c r="D2292" s="14" t="s">
        <v>766</v>
      </c>
      <c r="E2292" s="15" t="s">
        <v>767</v>
      </c>
      <c r="F2292" s="17" t="str">
        <f>HYPERLINK("http://www.efsa.europa.eu/en/scdocs/doc/1491.pdf","2010;8(2):1491")</f>
        <v>2010;8(2):1491</v>
      </c>
      <c r="G2292" s="15" t="s">
        <v>651</v>
      </c>
      <c r="H2292" s="15" t="s">
        <v>739</v>
      </c>
      <c r="I2292" s="15">
        <v>483</v>
      </c>
    </row>
    <row r="2293" spans="1:9" ht="75" x14ac:dyDescent="0.2">
      <c r="A2293" s="14" t="s">
        <v>11</v>
      </c>
      <c r="B2293" s="14" t="s">
        <v>3572</v>
      </c>
      <c r="C2293" s="15" t="s">
        <v>3573</v>
      </c>
      <c r="D2293" s="14" t="s">
        <v>737</v>
      </c>
      <c r="E2293" s="15" t="s">
        <v>162</v>
      </c>
      <c r="F2293" s="17" t="str">
        <f>HYPERLINK("http://www.efsa.europa.eu/en/efsajournal/doc/2031.pdf","2011;9(4):2031")</f>
        <v>2011;9(4):2031</v>
      </c>
      <c r="G2293" s="15" t="s">
        <v>651</v>
      </c>
      <c r="H2293" s="15" t="s">
        <v>739</v>
      </c>
      <c r="I2293" s="15">
        <v>2082</v>
      </c>
    </row>
    <row r="2294" spans="1:9" ht="60" x14ac:dyDescent="0.2">
      <c r="A2294" s="14" t="s">
        <v>11</v>
      </c>
      <c r="B2294" s="14" t="s">
        <v>238</v>
      </c>
      <c r="C2294" s="15" t="s">
        <v>3574</v>
      </c>
      <c r="D2294" s="14" t="s">
        <v>737</v>
      </c>
      <c r="E2294" s="15" t="s">
        <v>1361</v>
      </c>
      <c r="F2294" s="17" t="str">
        <f>HYPERLINK("http://www.efsa.europa.eu/en/scdocs/doc/1214.pdf","2009;7(9):1214")</f>
        <v>2009;7(9):1214</v>
      </c>
      <c r="G2294" s="15" t="s">
        <v>651</v>
      </c>
      <c r="H2294" s="15" t="s">
        <v>739</v>
      </c>
      <c r="I2294" s="15">
        <v>370</v>
      </c>
    </row>
    <row r="2295" spans="1:9" ht="60" x14ac:dyDescent="0.2">
      <c r="A2295" s="14" t="s">
        <v>11</v>
      </c>
      <c r="B2295" s="14" t="s">
        <v>238</v>
      </c>
      <c r="C2295" s="15" t="s">
        <v>3574</v>
      </c>
      <c r="D2295" s="14" t="s">
        <v>737</v>
      </c>
      <c r="E2295" s="15" t="s">
        <v>1362</v>
      </c>
      <c r="F2295" s="17" t="str">
        <f>HYPERLINK("http://www.efsa.europa.eu/en/scdocs/doc/1214.pdf","2009;7(9):1214")</f>
        <v>2009;7(9):1214</v>
      </c>
      <c r="G2295" s="15" t="s">
        <v>651</v>
      </c>
      <c r="H2295" s="15" t="s">
        <v>739</v>
      </c>
      <c r="I2295" s="15">
        <v>370</v>
      </c>
    </row>
    <row r="2296" spans="1:9" ht="90" x14ac:dyDescent="0.2">
      <c r="A2296" s="14" t="s">
        <v>11</v>
      </c>
      <c r="B2296" s="14" t="s">
        <v>3575</v>
      </c>
      <c r="C2296" s="15" t="s">
        <v>3576</v>
      </c>
      <c r="D2296" s="14" t="s">
        <v>766</v>
      </c>
      <c r="E2296" s="15" t="s">
        <v>767</v>
      </c>
      <c r="F2296" s="17" t="str">
        <f>HYPERLINK("http://www.efsa.europa.eu/en/efsajournal/doc/1470.pdf","2010;8(2):1470")</f>
        <v>2010;8(2):1470</v>
      </c>
      <c r="G2296" s="15" t="s">
        <v>651</v>
      </c>
      <c r="H2296" s="15" t="s">
        <v>739</v>
      </c>
      <c r="I2296" s="15">
        <v>3032</v>
      </c>
    </row>
    <row r="2297" spans="1:9" ht="90" x14ac:dyDescent="0.2">
      <c r="A2297" s="14" t="s">
        <v>11</v>
      </c>
      <c r="B2297" s="14" t="s">
        <v>3577</v>
      </c>
      <c r="C2297" s="15" t="s">
        <v>3578</v>
      </c>
      <c r="D2297" s="14" t="s">
        <v>745</v>
      </c>
      <c r="E2297" s="15" t="s">
        <v>3385</v>
      </c>
      <c r="F2297" s="17" t="str">
        <f>HYPERLINK("http://www.efsa.europa.eu/en/efsajournal/doc/2077.pdf","2011;9(4):2077")</f>
        <v>2011;9(4):2077</v>
      </c>
      <c r="G2297" s="15" t="s">
        <v>651</v>
      </c>
      <c r="H2297" s="15" t="s">
        <v>739</v>
      </c>
      <c r="I2297" s="15">
        <v>217</v>
      </c>
    </row>
    <row r="2298" spans="1:9" ht="60" x14ac:dyDescent="0.2">
      <c r="A2298" s="14" t="s">
        <v>11</v>
      </c>
      <c r="B2298" s="14" t="s">
        <v>2355</v>
      </c>
      <c r="C2298" s="15" t="s">
        <v>3579</v>
      </c>
      <c r="D2298" s="14" t="s">
        <v>737</v>
      </c>
      <c r="E2298" s="15" t="s">
        <v>162</v>
      </c>
      <c r="F2298" s="17" t="str">
        <f>HYPERLINK("http://www.efsa.europa.eu/en/scdocs/doc/1752.pdf","2010;8(10):1752")</f>
        <v>2010;8(10):1752</v>
      </c>
      <c r="G2298" s="15" t="s">
        <v>651</v>
      </c>
      <c r="H2298" s="15" t="s">
        <v>739</v>
      </c>
      <c r="I2298" s="15">
        <v>2637</v>
      </c>
    </row>
    <row r="2299" spans="1:9" ht="75" x14ac:dyDescent="0.2">
      <c r="A2299" s="14" t="s">
        <v>11</v>
      </c>
      <c r="B2299" s="14" t="s">
        <v>1291</v>
      </c>
      <c r="C2299" s="15" t="s">
        <v>3580</v>
      </c>
      <c r="D2299" s="14" t="s">
        <v>980</v>
      </c>
      <c r="E2299" s="15" t="s">
        <v>162</v>
      </c>
      <c r="F2299" s="17" t="str">
        <f>HYPERLINK("http://www.efsa.europa.eu/en/efsajournal/doc/2030.pdf","2011;9(4):2030")</f>
        <v>2011;9(4):2030</v>
      </c>
      <c r="G2299" s="15" t="s">
        <v>651</v>
      </c>
      <c r="H2299" s="15" t="s">
        <v>739</v>
      </c>
      <c r="I2299" s="15">
        <v>3427</v>
      </c>
    </row>
    <row r="2300" spans="1:9" ht="60" x14ac:dyDescent="0.2">
      <c r="A2300" s="14" t="s">
        <v>11</v>
      </c>
      <c r="B2300" s="14" t="s">
        <v>3491</v>
      </c>
      <c r="C2300" s="15" t="s">
        <v>3580</v>
      </c>
      <c r="D2300" s="14" t="s">
        <v>737</v>
      </c>
      <c r="E2300" s="15" t="s">
        <v>162</v>
      </c>
      <c r="F2300" s="17" t="str">
        <f>HYPERLINK("http://www.efsa.europa.eu/en/scdocs/doc/1752.pdf","2010;8(10):1752")</f>
        <v>2010;8(10):1752</v>
      </c>
      <c r="G2300" s="15" t="s">
        <v>651</v>
      </c>
      <c r="H2300" s="15" t="s">
        <v>739</v>
      </c>
      <c r="I2300" s="15">
        <v>2639</v>
      </c>
    </row>
    <row r="2301" spans="1:9" ht="60" x14ac:dyDescent="0.2">
      <c r="A2301" s="14" t="s">
        <v>11</v>
      </c>
      <c r="B2301" s="14" t="s">
        <v>3581</v>
      </c>
      <c r="C2301" s="15" t="s">
        <v>3582</v>
      </c>
      <c r="D2301" s="14" t="s">
        <v>737</v>
      </c>
      <c r="E2301" s="15" t="s">
        <v>162</v>
      </c>
      <c r="F2301" s="17" t="str">
        <f>HYPERLINK("http://www.efsa.europa.eu/en/scdocs/doc/1752.pdf","2010;8(10):1752")</f>
        <v>2010;8(10):1752</v>
      </c>
      <c r="G2301" s="15" t="s">
        <v>651</v>
      </c>
      <c r="H2301" s="15" t="s">
        <v>739</v>
      </c>
      <c r="I2301" s="15">
        <v>2663</v>
      </c>
    </row>
    <row r="2302" spans="1:9" ht="90" x14ac:dyDescent="0.2">
      <c r="A2302" s="14" t="s">
        <v>11</v>
      </c>
      <c r="B2302" s="14" t="s">
        <v>3575</v>
      </c>
      <c r="C2302" s="15" t="s">
        <v>3583</v>
      </c>
      <c r="D2302" s="14" t="s">
        <v>766</v>
      </c>
      <c r="E2302" s="15" t="s">
        <v>767</v>
      </c>
      <c r="F2302" s="17" t="str">
        <f>HYPERLINK("http://www.efsa.europa.eu/en/efsajournal/doc/1470.pdf","2010;8(2):1470")</f>
        <v>2010;8(2):1470</v>
      </c>
      <c r="G2302" s="15" t="s">
        <v>651</v>
      </c>
      <c r="H2302" s="15" t="s">
        <v>739</v>
      </c>
      <c r="I2302" s="15">
        <v>3031</v>
      </c>
    </row>
    <row r="2303" spans="1:9" ht="60" x14ac:dyDescent="0.2">
      <c r="A2303" s="14" t="s">
        <v>11</v>
      </c>
      <c r="B2303" s="14" t="s">
        <v>3584</v>
      </c>
      <c r="C2303" s="15" t="s">
        <v>3585</v>
      </c>
      <c r="D2303" s="14" t="s">
        <v>737</v>
      </c>
      <c r="E2303" s="15" t="s">
        <v>3586</v>
      </c>
      <c r="F2303" s="17" t="str">
        <f>HYPERLINK("http://www.efsa.europa.eu/en/scdocs/doc/1727.pdf","2010;8(10):1727")</f>
        <v>2010;8(10):1727</v>
      </c>
      <c r="G2303" s="15" t="s">
        <v>651</v>
      </c>
      <c r="H2303" s="15" t="s">
        <v>739</v>
      </c>
      <c r="I2303" s="15">
        <v>383</v>
      </c>
    </row>
    <row r="2304" spans="1:9" ht="75" x14ac:dyDescent="0.2">
      <c r="A2304" s="14" t="s">
        <v>11</v>
      </c>
      <c r="B2304" s="14" t="s">
        <v>2401</v>
      </c>
      <c r="C2304" s="15" t="s">
        <v>3587</v>
      </c>
      <c r="D2304" s="14" t="s">
        <v>749</v>
      </c>
      <c r="E2304" s="15" t="s">
        <v>1923</v>
      </c>
      <c r="F2304" s="17" t="str">
        <f>HYPERLINK("http://www.efsa.europa.eu/en/efsajournal/doc/2061.pdf","2011;9(4):2061")</f>
        <v>2011;9(4):2061</v>
      </c>
      <c r="G2304" s="15" t="s">
        <v>651</v>
      </c>
      <c r="H2304" s="15" t="s">
        <v>739</v>
      </c>
      <c r="I2304" s="15">
        <v>641</v>
      </c>
    </row>
    <row r="2305" spans="1:9" ht="90" x14ac:dyDescent="0.2">
      <c r="A2305" s="14" t="s">
        <v>11</v>
      </c>
      <c r="B2305" s="14" t="s">
        <v>3588</v>
      </c>
      <c r="C2305" s="15" t="s">
        <v>3589</v>
      </c>
      <c r="D2305" s="14" t="s">
        <v>766</v>
      </c>
      <c r="E2305" s="15" t="s">
        <v>767</v>
      </c>
      <c r="F2305" s="17" t="str">
        <f>HYPERLINK("http://www.efsa.europa.eu/en/efsajournal/doc/2083.pdf","2011;9(4):2083")</f>
        <v>2011;9(4):2083</v>
      </c>
      <c r="G2305" s="15" t="s">
        <v>651</v>
      </c>
      <c r="H2305" s="15" t="s">
        <v>739</v>
      </c>
      <c r="I2305" s="15">
        <v>1170</v>
      </c>
    </row>
    <row r="2306" spans="1:9" ht="60" x14ac:dyDescent="0.2">
      <c r="A2306" s="14" t="s">
        <v>11</v>
      </c>
      <c r="B2306" s="14" t="s">
        <v>3590</v>
      </c>
      <c r="C2306" s="15" t="s">
        <v>3591</v>
      </c>
      <c r="D2306" s="14" t="s">
        <v>737</v>
      </c>
      <c r="E2306" s="15" t="s">
        <v>1949</v>
      </c>
      <c r="F2306" s="17" t="str">
        <f>HYPERLINK("http://www.efsa.europa.eu/en/efsajournal/doc/2242.pdf","2011;9(6):2242")</f>
        <v>2011;9(6):2242</v>
      </c>
      <c r="G2306" s="15" t="s">
        <v>651</v>
      </c>
      <c r="H2306" s="15" t="s">
        <v>739</v>
      </c>
      <c r="I2306" s="15">
        <v>606</v>
      </c>
    </row>
    <row r="2307" spans="1:9" ht="60" x14ac:dyDescent="0.2">
      <c r="A2307" s="14" t="s">
        <v>11</v>
      </c>
      <c r="B2307" s="14" t="s">
        <v>3590</v>
      </c>
      <c r="C2307" s="15" t="s">
        <v>3592</v>
      </c>
      <c r="D2307" s="14" t="s">
        <v>737</v>
      </c>
      <c r="E2307" s="15" t="s">
        <v>999</v>
      </c>
      <c r="F2307" s="17" t="str">
        <f>HYPERLINK("http://www.efsa.europa.eu/en/efsajournal/doc/2242.pdf","2011;9(6):2242")</f>
        <v>2011;9(6):2242</v>
      </c>
      <c r="G2307" s="15" t="s">
        <v>651</v>
      </c>
      <c r="H2307" s="15" t="s">
        <v>739</v>
      </c>
      <c r="I2307" s="15">
        <v>607</v>
      </c>
    </row>
    <row r="2308" spans="1:9" ht="60" x14ac:dyDescent="0.2">
      <c r="A2308" s="14" t="s">
        <v>11</v>
      </c>
      <c r="B2308" s="14" t="s">
        <v>1030</v>
      </c>
      <c r="C2308" s="15" t="s">
        <v>3593</v>
      </c>
      <c r="D2308" s="14" t="s">
        <v>737</v>
      </c>
      <c r="E2308" s="15" t="s">
        <v>1237</v>
      </c>
      <c r="F2308" s="17" t="str">
        <f>HYPERLINK("http://www.efsa.europa.eu/en/scdocs/doc/1243.pdf","2009;7(9):1243")</f>
        <v>2009;7(9):1243</v>
      </c>
      <c r="G2308" s="15" t="s">
        <v>651</v>
      </c>
      <c r="H2308" s="15" t="s">
        <v>739</v>
      </c>
      <c r="I2308" s="15">
        <v>904</v>
      </c>
    </row>
    <row r="2309" spans="1:9" ht="60" x14ac:dyDescent="0.2">
      <c r="A2309" s="14" t="s">
        <v>11</v>
      </c>
      <c r="B2309" s="14" t="s">
        <v>3594</v>
      </c>
      <c r="C2309" s="15" t="s">
        <v>3595</v>
      </c>
      <c r="D2309" s="14" t="s">
        <v>737</v>
      </c>
      <c r="E2309" s="15" t="s">
        <v>1237</v>
      </c>
      <c r="F2309" s="17" t="str">
        <f>HYPERLINK("http://www.efsa.europa.eu/en/scdocs/doc/1232.pdf","2009;7(9):1232")</f>
        <v>2009;7(9):1232</v>
      </c>
      <c r="G2309" s="15" t="s">
        <v>651</v>
      </c>
      <c r="H2309" s="15" t="s">
        <v>739</v>
      </c>
      <c r="I2309" s="15">
        <v>867</v>
      </c>
    </row>
    <row r="2310" spans="1:9" ht="150" x14ac:dyDescent="0.2">
      <c r="A2310" s="14" t="s">
        <v>11</v>
      </c>
      <c r="B2310" s="14" t="s">
        <v>1976</v>
      </c>
      <c r="C2310" s="15" t="s">
        <v>3595</v>
      </c>
      <c r="D2310" s="14" t="s">
        <v>737</v>
      </c>
      <c r="E2310" s="15" t="s">
        <v>1237</v>
      </c>
      <c r="F2310" s="17" t="str">
        <f>HYPERLINK("http://www.efsa.europa.eu/en/scdocs/doc/1233.pdf","2009;7(9):1233")</f>
        <v>2009;7(9):1233</v>
      </c>
      <c r="G2310" s="15" t="s">
        <v>651</v>
      </c>
      <c r="H2310" s="15" t="s">
        <v>739</v>
      </c>
      <c r="I2310" s="15">
        <v>1376</v>
      </c>
    </row>
    <row r="2311" spans="1:9" ht="60" x14ac:dyDescent="0.2">
      <c r="A2311" s="14" t="s">
        <v>11</v>
      </c>
      <c r="B2311" s="14" t="s">
        <v>3596</v>
      </c>
      <c r="C2311" s="15" t="s">
        <v>3597</v>
      </c>
      <c r="D2311" s="14" t="s">
        <v>737</v>
      </c>
      <c r="E2311" s="15" t="s">
        <v>1237</v>
      </c>
      <c r="F2311" s="17" t="str">
        <f>HYPERLINK("http://www.efsa.europa.eu/en/scdocs/doc/1244.pdf","2009;7(9):1244")</f>
        <v>2009;7(9):1244</v>
      </c>
      <c r="G2311" s="15" t="s">
        <v>651</v>
      </c>
      <c r="H2311" s="15" t="s">
        <v>739</v>
      </c>
      <c r="I2311" s="15">
        <v>908</v>
      </c>
    </row>
    <row r="2312" spans="1:9" ht="60" x14ac:dyDescent="0.2">
      <c r="A2312" s="14" t="s">
        <v>11</v>
      </c>
      <c r="B2312" s="14" t="s">
        <v>3598</v>
      </c>
      <c r="C2312" s="15" t="s">
        <v>3599</v>
      </c>
      <c r="D2312" s="14" t="s">
        <v>737</v>
      </c>
      <c r="E2312" s="15" t="s">
        <v>2989</v>
      </c>
      <c r="F2312" s="17" t="str">
        <f>HYPERLINK("http://www.efsa.europa.eu/en/efsajournal/doc/2246.pdf","2011;9(6):2246")</f>
        <v>2011;9(6):2246</v>
      </c>
      <c r="G2312" s="15" t="s">
        <v>651</v>
      </c>
      <c r="H2312" s="15" t="s">
        <v>739</v>
      </c>
      <c r="I2312" s="15">
        <v>4290</v>
      </c>
    </row>
    <row r="2313" spans="1:9" ht="60" x14ac:dyDescent="0.2">
      <c r="A2313" s="14" t="s">
        <v>11</v>
      </c>
      <c r="B2313" s="14" t="s">
        <v>3600</v>
      </c>
      <c r="C2313" s="15" t="s">
        <v>3601</v>
      </c>
      <c r="D2313" s="14" t="s">
        <v>737</v>
      </c>
      <c r="E2313" s="15" t="s">
        <v>201</v>
      </c>
      <c r="F2313" s="17" t="str">
        <f>HYPERLINK("http://www.efsa.europa.eu/en/efsajournal/doc/2267.pdf","2011;9(6):2267")</f>
        <v>2011;9(6):2267</v>
      </c>
      <c r="G2313" s="15" t="s">
        <v>651</v>
      </c>
      <c r="H2313" s="15" t="s">
        <v>739</v>
      </c>
      <c r="I2313" s="15">
        <v>337</v>
      </c>
    </row>
    <row r="2314" spans="1:9" ht="75" x14ac:dyDescent="0.2">
      <c r="A2314" s="14" t="s">
        <v>11</v>
      </c>
      <c r="B2314" s="14" t="s">
        <v>3602</v>
      </c>
      <c r="C2314" s="15" t="s">
        <v>3603</v>
      </c>
      <c r="D2314" s="14" t="s">
        <v>749</v>
      </c>
      <c r="E2314" s="15" t="s">
        <v>1887</v>
      </c>
      <c r="F2314" s="17" t="str">
        <f>HYPERLINK("http://www.efsa.europa.eu/en/efsajournal/doc/2228.pdf","2011;9(6):2228")</f>
        <v>2011;9(6):2228</v>
      </c>
      <c r="G2314" s="15" t="s">
        <v>651</v>
      </c>
      <c r="H2314" s="15" t="s">
        <v>739</v>
      </c>
      <c r="I2314" s="15">
        <v>3519</v>
      </c>
    </row>
    <row r="2315" spans="1:9" ht="90" x14ac:dyDescent="0.2">
      <c r="A2315" s="14" t="s">
        <v>11</v>
      </c>
      <c r="B2315" s="14" t="s">
        <v>2598</v>
      </c>
      <c r="C2315" s="15" t="s">
        <v>3604</v>
      </c>
      <c r="D2315" s="14" t="s">
        <v>766</v>
      </c>
      <c r="E2315" s="15" t="s">
        <v>767</v>
      </c>
      <c r="F2315" s="17" t="str">
        <f>HYPERLINK("http://www.efsa.europa.eu/en/efsajournal/doc/2083.pdf","2011;9(4):2083")</f>
        <v>2011;9(4):2083</v>
      </c>
      <c r="G2315" s="15" t="s">
        <v>651</v>
      </c>
      <c r="H2315" s="15" t="s">
        <v>739</v>
      </c>
      <c r="I2315" s="15">
        <v>1677</v>
      </c>
    </row>
    <row r="2316" spans="1:9" x14ac:dyDescent="0.2">
      <c r="A2316" s="30" t="s">
        <v>11</v>
      </c>
      <c r="B2316" s="30" t="s">
        <v>3605</v>
      </c>
      <c r="C2316" s="29" t="s">
        <v>3606</v>
      </c>
      <c r="D2316" s="30" t="s">
        <v>745</v>
      </c>
      <c r="E2316" s="29" t="s">
        <v>3607</v>
      </c>
      <c r="F2316" s="17" t="str">
        <f>HYPERLINK("http://www.efsa.europa.eu/en/efsajournal/doc/1470.pdf","2010;8(2):1470")</f>
        <v>2010;8(2):1470</v>
      </c>
      <c r="G2316" s="31" t="s">
        <v>651</v>
      </c>
      <c r="H2316" s="29" t="s">
        <v>739</v>
      </c>
      <c r="I2316" s="29">
        <v>4231</v>
      </c>
    </row>
    <row r="2317" spans="1:9" x14ac:dyDescent="0.2">
      <c r="A2317" s="30"/>
      <c r="B2317" s="30"/>
      <c r="C2317" s="29"/>
      <c r="D2317" s="30"/>
      <c r="E2317" s="29"/>
      <c r="F2317" s="17" t="str">
        <f>HYPERLINK("http://www.efsa.europa.eu/en/efsajournal/doc/2858.pdf ","2012;10(8):2858")</f>
        <v>2012;10(8):2858</v>
      </c>
      <c r="G2317" s="31"/>
      <c r="H2317" s="29"/>
      <c r="I2317" s="29"/>
    </row>
    <row r="2318" spans="1:9" ht="60" x14ac:dyDescent="0.2">
      <c r="A2318" s="14" t="s">
        <v>11</v>
      </c>
      <c r="B2318" s="14" t="s">
        <v>2349</v>
      </c>
      <c r="C2318" s="15" t="s">
        <v>3608</v>
      </c>
      <c r="D2318" s="14" t="s">
        <v>737</v>
      </c>
      <c r="E2318" s="15" t="s">
        <v>3443</v>
      </c>
      <c r="F2318" s="17" t="str">
        <f>HYPERLINK("http://www.efsa.europa.eu/en/scdocs/doc/1746.pdf","2010;8(10):1746")</f>
        <v>2010;8(10):1746</v>
      </c>
      <c r="G2318" s="15" t="s">
        <v>651</v>
      </c>
      <c r="H2318" s="15" t="s">
        <v>739</v>
      </c>
      <c r="I2318" s="15">
        <v>387</v>
      </c>
    </row>
    <row r="2319" spans="1:9" ht="90" x14ac:dyDescent="0.2">
      <c r="A2319" s="14" t="s">
        <v>11</v>
      </c>
      <c r="B2319" s="14" t="s">
        <v>3609</v>
      </c>
      <c r="C2319" s="15" t="s">
        <v>3610</v>
      </c>
      <c r="D2319" s="14" t="s">
        <v>766</v>
      </c>
      <c r="E2319" s="15" t="s">
        <v>767</v>
      </c>
      <c r="F2319" s="17" t="str">
        <f>HYPERLINK("http://www.efsa.europa.eu/en/efsajournal/doc/1470.pdf","2010;8(2):1470")</f>
        <v>2010;8(2):1470</v>
      </c>
      <c r="G2319" s="15" t="s">
        <v>651</v>
      </c>
      <c r="H2319" s="15" t="s">
        <v>739</v>
      </c>
      <c r="I2319" s="15">
        <v>4230</v>
      </c>
    </row>
    <row r="2320" spans="1:9" ht="60" x14ac:dyDescent="0.2">
      <c r="A2320" s="14" t="s">
        <v>11</v>
      </c>
      <c r="B2320" s="14" t="s">
        <v>3611</v>
      </c>
      <c r="C2320" s="15" t="s">
        <v>3612</v>
      </c>
      <c r="D2320" s="14" t="s">
        <v>737</v>
      </c>
      <c r="E2320" s="15" t="s">
        <v>1200</v>
      </c>
      <c r="F2320" s="17" t="str">
        <f>HYPERLINK("http://www.efsa.europa.eu/en/scdocs/doc/1767.pdf","2010;8(10):1767")</f>
        <v>2010;8(10):1767</v>
      </c>
      <c r="G2320" s="15" t="s">
        <v>651</v>
      </c>
      <c r="H2320" s="15" t="s">
        <v>739</v>
      </c>
      <c r="I2320" s="15">
        <v>4228</v>
      </c>
    </row>
    <row r="2321" spans="1:9" ht="75" x14ac:dyDescent="0.2">
      <c r="A2321" s="14" t="s">
        <v>11</v>
      </c>
      <c r="B2321" s="14" t="s">
        <v>3611</v>
      </c>
      <c r="C2321" s="15" t="s">
        <v>3612</v>
      </c>
      <c r="D2321" s="14" t="s">
        <v>749</v>
      </c>
      <c r="E2321" s="15" t="s">
        <v>1728</v>
      </c>
      <c r="F2321" s="17" t="str">
        <f>HYPERLINK("http://www.efsa.europa.eu/en/scdocs/doc/1767.pdf","2010;8(10):1767")</f>
        <v>2010;8(10):1767</v>
      </c>
      <c r="G2321" s="15" t="s">
        <v>651</v>
      </c>
      <c r="H2321" s="15" t="s">
        <v>739</v>
      </c>
      <c r="I2321" s="15">
        <v>4228</v>
      </c>
    </row>
    <row r="2322" spans="1:9" ht="90" x14ac:dyDescent="0.2">
      <c r="A2322" s="14" t="s">
        <v>11</v>
      </c>
      <c r="B2322" s="14" t="s">
        <v>3611</v>
      </c>
      <c r="C2322" s="15" t="s">
        <v>3612</v>
      </c>
      <c r="D2322" s="14" t="s">
        <v>745</v>
      </c>
      <c r="E2322" s="15" t="s">
        <v>2007</v>
      </c>
      <c r="F2322" s="17" t="str">
        <f>HYPERLINK("http://www.efsa.europa.eu/en/scdocs/doc/1767.pdf","2010;8(10):1767")</f>
        <v>2010;8(10):1767</v>
      </c>
      <c r="G2322" s="15" t="s">
        <v>651</v>
      </c>
      <c r="H2322" s="15" t="s">
        <v>739</v>
      </c>
      <c r="I2322" s="15">
        <v>4228</v>
      </c>
    </row>
    <row r="2323" spans="1:9" ht="90" x14ac:dyDescent="0.2">
      <c r="A2323" s="14" t="s">
        <v>11</v>
      </c>
      <c r="B2323" s="14" t="s">
        <v>3613</v>
      </c>
      <c r="C2323" s="15" t="s">
        <v>3612</v>
      </c>
      <c r="D2323" s="14" t="s">
        <v>766</v>
      </c>
      <c r="E2323" s="15" t="s">
        <v>767</v>
      </c>
      <c r="F2323" s="17" t="str">
        <f>HYPERLINK("http://www.efsa.europa.eu/en/efsajournal/doc/1470.pdf","2010;8(2):1470")</f>
        <v>2010;8(2):1470</v>
      </c>
      <c r="G2323" s="15" t="s">
        <v>651</v>
      </c>
      <c r="H2323" s="15" t="s">
        <v>739</v>
      </c>
      <c r="I2323" s="15">
        <v>4229</v>
      </c>
    </row>
    <row r="2324" spans="1:9" x14ac:dyDescent="0.2">
      <c r="A2324" s="30" t="s">
        <v>11</v>
      </c>
      <c r="B2324" s="30" t="s">
        <v>3614</v>
      </c>
      <c r="C2324" s="29" t="s">
        <v>3615</v>
      </c>
      <c r="D2324" s="30" t="s">
        <v>737</v>
      </c>
      <c r="E2324" s="29" t="s">
        <v>3616</v>
      </c>
      <c r="F2324" s="17" t="str">
        <f>HYPERLINK("http://www.efsa.europa.eu/en/scdocs/doc/1228.pdf","2009;7(9):1228")</f>
        <v>2009;7(9):1228</v>
      </c>
      <c r="G2324" s="31" t="s">
        <v>651</v>
      </c>
      <c r="H2324" s="29" t="s">
        <v>739</v>
      </c>
      <c r="I2324" s="29">
        <v>125</v>
      </c>
    </row>
    <row r="2325" spans="1:9" x14ac:dyDescent="0.2">
      <c r="A2325" s="30"/>
      <c r="B2325" s="30"/>
      <c r="C2325" s="29"/>
      <c r="D2325" s="30"/>
      <c r="E2325" s="29"/>
      <c r="F2325" s="17" t="str">
        <f>HYPERLINK("http://www.efsa.europa.eu/en/efsajournal/doc/2714.pdf ","2012;10(6):2714")</f>
        <v>2012;10(6):2714</v>
      </c>
      <c r="G2325" s="31"/>
      <c r="H2325" s="29"/>
      <c r="I2325" s="29"/>
    </row>
    <row r="2326" spans="1:9" ht="165" x14ac:dyDescent="0.2">
      <c r="A2326" s="14" t="s">
        <v>11</v>
      </c>
      <c r="B2326" s="14" t="s">
        <v>599</v>
      </c>
      <c r="C2326" s="15" t="s">
        <v>3617</v>
      </c>
      <c r="D2326" s="14" t="s">
        <v>745</v>
      </c>
      <c r="E2326" s="15" t="s">
        <v>3618</v>
      </c>
      <c r="F2326" s="17" t="str">
        <f>HYPERLINK("http://www.efsa.europa.eu/en/efsajournal/doc/2075.pdf","2011;9(4):2075")</f>
        <v>2011;9(4):2075</v>
      </c>
      <c r="G2326" s="15" t="s">
        <v>651</v>
      </c>
      <c r="H2326" s="15" t="s">
        <v>739</v>
      </c>
      <c r="I2326" s="15">
        <v>1207</v>
      </c>
    </row>
    <row r="2327" spans="1:9" ht="150" x14ac:dyDescent="0.2">
      <c r="A2327" s="14" t="s">
        <v>11</v>
      </c>
      <c r="B2327" s="14" t="s">
        <v>2677</v>
      </c>
      <c r="C2327" s="15" t="s">
        <v>3619</v>
      </c>
      <c r="D2327" s="14" t="s">
        <v>737</v>
      </c>
      <c r="E2327" s="15" t="s">
        <v>3620</v>
      </c>
      <c r="F2327" s="17" t="str">
        <f>HYPERLINK("http://www.efsa.europa.eu/en/efsajournal/doc/2271.pdf","2011;9(6):2271")</f>
        <v>2011;9(6):2271</v>
      </c>
      <c r="G2327" s="15" t="s">
        <v>651</v>
      </c>
      <c r="H2327" s="15" t="s">
        <v>739</v>
      </c>
      <c r="I2327" s="15">
        <v>1412</v>
      </c>
    </row>
    <row r="2328" spans="1:9" ht="105" x14ac:dyDescent="0.2">
      <c r="A2328" s="14" t="s">
        <v>11</v>
      </c>
      <c r="B2328" s="14" t="s">
        <v>1247</v>
      </c>
      <c r="C2328" s="15" t="s">
        <v>3621</v>
      </c>
      <c r="D2328" s="14" t="s">
        <v>766</v>
      </c>
      <c r="E2328" s="15" t="s">
        <v>767</v>
      </c>
      <c r="F2328" s="17" t="str">
        <f>HYPERLINK("http://www.efsa.europa.eu/en/scdocs/doc/1735.pdf","2010;8(10):1735")</f>
        <v>2010;8(10):1735</v>
      </c>
      <c r="G2328" s="15" t="s">
        <v>651</v>
      </c>
      <c r="H2328" s="15" t="s">
        <v>739</v>
      </c>
      <c r="I2328" s="15">
        <v>746</v>
      </c>
    </row>
    <row r="2329" spans="1:9" ht="90" x14ac:dyDescent="0.2">
      <c r="A2329" s="14" t="s">
        <v>11</v>
      </c>
      <c r="B2329" s="14" t="s">
        <v>1247</v>
      </c>
      <c r="C2329" s="15" t="s">
        <v>3622</v>
      </c>
      <c r="D2329" s="14" t="s">
        <v>766</v>
      </c>
      <c r="E2329" s="15" t="s">
        <v>767</v>
      </c>
      <c r="F2329" s="17" t="str">
        <f>HYPERLINK("http://www.efsa.europa.eu/en/scdocs/doc/1735.pdf","2010;8(10):1735")</f>
        <v>2010;8(10):1735</v>
      </c>
      <c r="G2329" s="15" t="s">
        <v>651</v>
      </c>
      <c r="H2329" s="15" t="s">
        <v>739</v>
      </c>
      <c r="I2329" s="15">
        <v>744</v>
      </c>
    </row>
    <row r="2330" spans="1:9" ht="75" x14ac:dyDescent="0.2">
      <c r="A2330" s="14" t="s">
        <v>11</v>
      </c>
      <c r="B2330" s="14" t="s">
        <v>1566</v>
      </c>
      <c r="C2330" s="15" t="s">
        <v>3623</v>
      </c>
      <c r="D2330" s="14" t="s">
        <v>737</v>
      </c>
      <c r="E2330" s="15" t="s">
        <v>1237</v>
      </c>
      <c r="F2330" s="17" t="str">
        <f>HYPERLINK("http://www.efsa.europa.eu/en/efsajournal/doc/2041.pdf","2011;9(4):2041")</f>
        <v>2011;9(4):2041</v>
      </c>
      <c r="G2330" s="15" t="s">
        <v>651</v>
      </c>
      <c r="H2330" s="15" t="s">
        <v>739</v>
      </c>
      <c r="I2330" s="15">
        <v>3005</v>
      </c>
    </row>
    <row r="2331" spans="1:9" ht="90" x14ac:dyDescent="0.2">
      <c r="A2331" s="14" t="s">
        <v>11</v>
      </c>
      <c r="B2331" s="14" t="s">
        <v>2390</v>
      </c>
      <c r="C2331" s="15" t="s">
        <v>3624</v>
      </c>
      <c r="D2331" s="14" t="s">
        <v>766</v>
      </c>
      <c r="E2331" s="15" t="s">
        <v>767</v>
      </c>
      <c r="F2331" s="17" t="str">
        <f>HYPERLINK("http://www.efsa.europa.eu/en/efsajournal/doc/2082.pdf","2011;9(4):2082")</f>
        <v>2011;9(4):2082</v>
      </c>
      <c r="G2331" s="15" t="s">
        <v>651</v>
      </c>
      <c r="H2331" s="15" t="s">
        <v>739</v>
      </c>
      <c r="I2331" s="15">
        <v>1920</v>
      </c>
    </row>
    <row r="2332" spans="1:9" ht="255" x14ac:dyDescent="0.2">
      <c r="A2332" s="14" t="s">
        <v>11</v>
      </c>
      <c r="B2332" s="14" t="s">
        <v>3625</v>
      </c>
      <c r="C2332" s="15" t="s">
        <v>3626</v>
      </c>
      <c r="D2332" s="14" t="s">
        <v>737</v>
      </c>
      <c r="E2332" s="15" t="s">
        <v>1168</v>
      </c>
      <c r="F2332" s="17" t="str">
        <f>HYPERLINK("http://www.efsa.europa.eu/en/scdocs/doc/1739.pdf","2010;8(10):1739")</f>
        <v>2010;8(10):1739</v>
      </c>
      <c r="G2332" s="15" t="s">
        <v>651</v>
      </c>
      <c r="H2332" s="15" t="s">
        <v>739</v>
      </c>
      <c r="I2332" s="15">
        <v>812</v>
      </c>
    </row>
    <row r="2333" spans="1:9" ht="75" x14ac:dyDescent="0.2">
      <c r="A2333" s="14" t="s">
        <v>11</v>
      </c>
      <c r="B2333" s="14" t="s">
        <v>3627</v>
      </c>
      <c r="C2333" s="15" t="s">
        <v>3628</v>
      </c>
      <c r="D2333" s="14" t="s">
        <v>980</v>
      </c>
      <c r="E2333" s="15" t="s">
        <v>3077</v>
      </c>
      <c r="F2333" s="17" t="str">
        <f>HYPERLINK("http://www.efsa.europa.eu/en/scdocs/doc/1228.pdf","2009;7(9):1228")</f>
        <v>2009;7(9):1228</v>
      </c>
      <c r="G2333" s="15" t="s">
        <v>651</v>
      </c>
      <c r="H2333" s="15" t="s">
        <v>739</v>
      </c>
      <c r="I2333" s="15">
        <v>2880</v>
      </c>
    </row>
    <row r="2334" spans="1:9" ht="90" x14ac:dyDescent="0.2">
      <c r="A2334" s="14" t="s">
        <v>11</v>
      </c>
      <c r="B2334" s="14" t="s">
        <v>3629</v>
      </c>
      <c r="C2334" s="15" t="s">
        <v>3630</v>
      </c>
      <c r="D2334" s="14" t="s">
        <v>737</v>
      </c>
      <c r="E2334" s="15" t="s">
        <v>761</v>
      </c>
      <c r="F2334" s="17" t="str">
        <f>HYPERLINK("http://www.efsa.europa.eu/en/efsajournal/doc/2248.pdf","2011;9(6):2248")</f>
        <v>2011;9(6):2248</v>
      </c>
      <c r="G2334" s="15" t="s">
        <v>651</v>
      </c>
      <c r="H2334" s="15" t="s">
        <v>739</v>
      </c>
      <c r="I2334" s="15">
        <v>1717</v>
      </c>
    </row>
    <row r="2335" spans="1:9" ht="90" x14ac:dyDescent="0.2">
      <c r="A2335" s="14" t="s">
        <v>11</v>
      </c>
      <c r="B2335" s="14" t="s">
        <v>3631</v>
      </c>
      <c r="C2335" s="15" t="s">
        <v>3632</v>
      </c>
      <c r="D2335" s="14" t="s">
        <v>766</v>
      </c>
      <c r="E2335" s="15" t="s">
        <v>767</v>
      </c>
      <c r="F2335" s="17" t="str">
        <f>HYPERLINK("http://www.efsa.europa.eu/en/efsajournal/doc/1470.pdf","2010;8(2):1470")</f>
        <v>2010;8(2):1470</v>
      </c>
      <c r="G2335" s="15" t="s">
        <v>651</v>
      </c>
      <c r="H2335" s="15" t="s">
        <v>739</v>
      </c>
      <c r="I2335" s="15">
        <v>3024</v>
      </c>
    </row>
    <row r="2336" spans="1:9" ht="90" x14ac:dyDescent="0.2">
      <c r="A2336" s="14" t="s">
        <v>11</v>
      </c>
      <c r="B2336" s="14" t="s">
        <v>3633</v>
      </c>
      <c r="C2336" s="15" t="s">
        <v>3634</v>
      </c>
      <c r="D2336" s="14" t="s">
        <v>766</v>
      </c>
      <c r="E2336" s="15" t="s">
        <v>767</v>
      </c>
      <c r="F2336" s="17" t="str">
        <f>HYPERLINK("http://www.efsa.europa.eu/en/efsajournal/doc/1247.pdf","2009;7(9):1247")</f>
        <v>2009;7(9):1247</v>
      </c>
      <c r="G2336" s="15" t="s">
        <v>651</v>
      </c>
      <c r="H2336" s="15" t="s">
        <v>739</v>
      </c>
      <c r="I2336" s="15">
        <v>917</v>
      </c>
    </row>
    <row r="2337" spans="1:9" ht="135" x14ac:dyDescent="0.2">
      <c r="A2337" s="14" t="s">
        <v>11</v>
      </c>
      <c r="B2337" s="14" t="s">
        <v>3633</v>
      </c>
      <c r="C2337" s="15" t="s">
        <v>3635</v>
      </c>
      <c r="D2337" s="14" t="s">
        <v>766</v>
      </c>
      <c r="E2337" s="15" t="s">
        <v>767</v>
      </c>
      <c r="F2337" s="17" t="str">
        <f>HYPERLINK("http://www.efsa.europa.eu/en/efsajournal/doc/1247.pdf","2009;7(9):1247")</f>
        <v>2009;7(9):1247</v>
      </c>
      <c r="G2337" s="15" t="s">
        <v>651</v>
      </c>
      <c r="H2337" s="15" t="s">
        <v>739</v>
      </c>
      <c r="I2337" s="15">
        <v>1092</v>
      </c>
    </row>
    <row r="2338" spans="1:9" ht="135" x14ac:dyDescent="0.2">
      <c r="A2338" s="14" t="s">
        <v>11</v>
      </c>
      <c r="B2338" s="14" t="s">
        <v>3631</v>
      </c>
      <c r="C2338" s="15" t="s">
        <v>3635</v>
      </c>
      <c r="D2338" s="14" t="s">
        <v>766</v>
      </c>
      <c r="E2338" s="15" t="s">
        <v>767</v>
      </c>
      <c r="F2338" s="17" t="str">
        <f>HYPERLINK("http://www.efsa.europa.eu/en/efsajournal/doc/1470.pdf","2010;8(2):1470")</f>
        <v>2010;8(2):1470</v>
      </c>
      <c r="G2338" s="15" t="s">
        <v>651</v>
      </c>
      <c r="H2338" s="15" t="s">
        <v>739</v>
      </c>
      <c r="I2338" s="15">
        <v>3022</v>
      </c>
    </row>
    <row r="2339" spans="1:9" ht="120" x14ac:dyDescent="0.2">
      <c r="A2339" s="14" t="s">
        <v>11</v>
      </c>
      <c r="B2339" s="14" t="s">
        <v>3633</v>
      </c>
      <c r="C2339" s="15" t="s">
        <v>3636</v>
      </c>
      <c r="D2339" s="14" t="s">
        <v>766</v>
      </c>
      <c r="E2339" s="15" t="s">
        <v>767</v>
      </c>
      <c r="F2339" s="17" t="str">
        <f>HYPERLINK("http://www.efsa.europa.eu/en/efsajournal/doc/1247.pdf","2009;7(9):1247")</f>
        <v>2009;7(9):1247</v>
      </c>
      <c r="G2339" s="15" t="s">
        <v>651</v>
      </c>
      <c r="H2339" s="15" t="s">
        <v>739</v>
      </c>
      <c r="I2339" s="15">
        <v>1091</v>
      </c>
    </row>
    <row r="2340" spans="1:9" ht="120" x14ac:dyDescent="0.2">
      <c r="A2340" s="14" t="s">
        <v>11</v>
      </c>
      <c r="B2340" s="14" t="s">
        <v>3631</v>
      </c>
      <c r="C2340" s="15" t="s">
        <v>3637</v>
      </c>
      <c r="D2340" s="14" t="s">
        <v>766</v>
      </c>
      <c r="E2340" s="15" t="s">
        <v>767</v>
      </c>
      <c r="F2340" s="17" t="str">
        <f>HYPERLINK("http://www.efsa.europa.eu/en/efsajournal/doc/1470.pdf","2010;8(2):1470")</f>
        <v>2010;8(2):1470</v>
      </c>
      <c r="G2340" s="15" t="s">
        <v>651</v>
      </c>
      <c r="H2340" s="15" t="s">
        <v>739</v>
      </c>
      <c r="I2340" s="15">
        <v>3023</v>
      </c>
    </row>
    <row r="2341" spans="1:9" ht="90" x14ac:dyDescent="0.2">
      <c r="A2341" s="14" t="s">
        <v>11</v>
      </c>
      <c r="B2341" s="14" t="s">
        <v>3638</v>
      </c>
      <c r="C2341" s="15" t="s">
        <v>3639</v>
      </c>
      <c r="D2341" s="14" t="s">
        <v>766</v>
      </c>
      <c r="E2341" s="15" t="s">
        <v>767</v>
      </c>
      <c r="F2341" s="17" t="str">
        <f>HYPERLINK("http://www.efsa.europa.eu/en/efsajournal/doc/1247.pdf","2009;7(9):1247")</f>
        <v>2009;7(9):1247</v>
      </c>
      <c r="G2341" s="15" t="s">
        <v>651</v>
      </c>
      <c r="H2341" s="15" t="s">
        <v>739</v>
      </c>
      <c r="I2341" s="15">
        <v>1595</v>
      </c>
    </row>
    <row r="2342" spans="1:9" ht="90" x14ac:dyDescent="0.2">
      <c r="A2342" s="14" t="s">
        <v>11</v>
      </c>
      <c r="B2342" s="14" t="s">
        <v>3640</v>
      </c>
      <c r="C2342" s="15" t="s">
        <v>3641</v>
      </c>
      <c r="D2342" s="14" t="s">
        <v>766</v>
      </c>
      <c r="E2342" s="15" t="s">
        <v>767</v>
      </c>
      <c r="F2342" s="17" t="str">
        <f>HYPERLINK("http://www.efsa.europa.eu/en/efsajournal/doc/1470.pdf","2010;8(2):1470")</f>
        <v>2010;8(2):1470</v>
      </c>
      <c r="G2342" s="15" t="s">
        <v>651</v>
      </c>
      <c r="H2342" s="15" t="s">
        <v>739</v>
      </c>
      <c r="I2342" s="15">
        <v>3020</v>
      </c>
    </row>
    <row r="2343" spans="1:9" ht="90" x14ac:dyDescent="0.2">
      <c r="A2343" s="14" t="s">
        <v>11</v>
      </c>
      <c r="B2343" s="14" t="s">
        <v>3642</v>
      </c>
      <c r="C2343" s="15" t="s">
        <v>3643</v>
      </c>
      <c r="D2343" s="14" t="s">
        <v>766</v>
      </c>
      <c r="E2343" s="15" t="s">
        <v>767</v>
      </c>
      <c r="F2343" s="17" t="str">
        <f>HYPERLINK("http://www.efsa.europa.eu/en/efsajournal/doc/1470.pdf","2010;8(2):1470")</f>
        <v>2010;8(2):1470</v>
      </c>
      <c r="G2343" s="15" t="s">
        <v>651</v>
      </c>
      <c r="H2343" s="15" t="s">
        <v>739</v>
      </c>
      <c r="I2343" s="15">
        <v>3021</v>
      </c>
    </row>
    <row r="2344" spans="1:9" ht="75" x14ac:dyDescent="0.2">
      <c r="A2344" s="14" t="s">
        <v>11</v>
      </c>
      <c r="B2344" s="14" t="s">
        <v>3644</v>
      </c>
      <c r="C2344" s="15" t="s">
        <v>3645</v>
      </c>
      <c r="D2344" s="14" t="s">
        <v>749</v>
      </c>
      <c r="E2344" s="15" t="s">
        <v>1620</v>
      </c>
      <c r="F2344" s="17" t="str">
        <f>HYPERLINK("http://www.efsa.europa.eu/en/efsajournal/doc/2228.pdf","2011;9(6):2228")</f>
        <v>2011;9(6):2228</v>
      </c>
      <c r="G2344" s="15" t="s">
        <v>651</v>
      </c>
      <c r="H2344" s="15" t="s">
        <v>739</v>
      </c>
      <c r="I2344" s="15">
        <v>1906</v>
      </c>
    </row>
    <row r="2345" spans="1:9" ht="75" x14ac:dyDescent="0.2">
      <c r="A2345" s="14" t="s">
        <v>647</v>
      </c>
      <c r="B2345" s="14" t="s">
        <v>3646</v>
      </c>
      <c r="C2345" s="15" t="s">
        <v>3647</v>
      </c>
      <c r="D2345" s="14" t="s">
        <v>737</v>
      </c>
      <c r="E2345" s="15" t="s">
        <v>650</v>
      </c>
      <c r="F2345" s="17" t="str">
        <f>HYPERLINK("http://www.efsa.europa.eu/en/efsajournal/doc/4094.pdf","Q-2014-00673")</f>
        <v>Q-2014-00673</v>
      </c>
      <c r="G2345" s="17" t="str">
        <f>HYPERLINK("http://eur-lex.europa.eu/legal-content/EN/TXT/?uri=uriserv:OJ.L_.2016.230.01.0001.01.ENG&amp;amp;toc=OJ:L:2016:230:TOC","Commission Regulation (EU) 2016/1411 of 24/08/2016")</f>
        <v>Commission Regulation (EU) 2016/1411 of 24/08/2016</v>
      </c>
      <c r="H2345" s="15" t="s">
        <v>739</v>
      </c>
      <c r="I2345" s="15" t="s">
        <v>651</v>
      </c>
    </row>
    <row r="2346" spans="1:9" ht="75" x14ac:dyDescent="0.2">
      <c r="A2346" s="14" t="s">
        <v>647</v>
      </c>
      <c r="B2346" s="14" t="s">
        <v>2946</v>
      </c>
      <c r="C2346" s="15" t="s">
        <v>3648</v>
      </c>
      <c r="D2346" s="14" t="s">
        <v>980</v>
      </c>
      <c r="E2346" s="15" t="s">
        <v>650</v>
      </c>
      <c r="F2346" s="17" t="str">
        <f>HYPERLINK("http://onlinelibrary.wiley.com/doi/10.2903/j.efsa.2016.4550/abstract","Q-2015-00696")</f>
        <v>Q-2015-00696</v>
      </c>
      <c r="G2346" s="17" t="str">
        <f>HYPERLINK(" http://eur-lex.europa.eu/legal-content/EN/TXT/PDF/?uri=CELEX:32018R0199&amp;amp;from=EN","Commission Regulation (EU) 2018/199 of 09/02/2018")</f>
        <v>Commission Regulation (EU) 2018/199 of 09/02/2018</v>
      </c>
      <c r="H2346" s="15" t="s">
        <v>739</v>
      </c>
      <c r="I2346" s="15" t="s">
        <v>651</v>
      </c>
    </row>
    <row r="2347" spans="1:9" ht="60" x14ac:dyDescent="0.2">
      <c r="A2347" s="14" t="s">
        <v>647</v>
      </c>
      <c r="B2347" s="14" t="s">
        <v>3649</v>
      </c>
      <c r="C2347" s="15" t="s">
        <v>3650</v>
      </c>
      <c r="D2347" s="14" t="s">
        <v>737</v>
      </c>
      <c r="E2347" s="15" t="s">
        <v>650</v>
      </c>
      <c r="F2347" s="17" t="str">
        <f>HYPERLINK("http://www.efsa.europa.eu/en/efsajournal/doc/3256.pdf","Q-2013-00015")</f>
        <v>Q-2013-00015</v>
      </c>
      <c r="G2347" s="17" t="str">
        <f>HYPERLINK("http://eur-lex.europa.eu/legal-content/EN/TXT/?uri=OJ:JOL_2014_309_R_0004","Commission Regulation (EU) No 1154/2014 of 29/10/2014")</f>
        <v>Commission Regulation (EU) No 1154/2014 of 29/10/2014</v>
      </c>
      <c r="H2347" s="15" t="s">
        <v>739</v>
      </c>
      <c r="I2347" s="15" t="s">
        <v>651</v>
      </c>
    </row>
    <row r="2348" spans="1:9" ht="60" x14ac:dyDescent="0.2">
      <c r="A2348" s="14" t="s">
        <v>647</v>
      </c>
      <c r="B2348" s="14" t="s">
        <v>3651</v>
      </c>
      <c r="C2348" s="15" t="s">
        <v>3652</v>
      </c>
      <c r="D2348" s="14" t="s">
        <v>3653</v>
      </c>
      <c r="E2348" s="15" t="s">
        <v>650</v>
      </c>
      <c r="F2348" s="17" t="str">
        <f>HYPERLINK("http://www.efsa.europa.eu/en/efsajournal/doc/2802.pdf","Q-2012-00339")</f>
        <v>Q-2012-00339</v>
      </c>
      <c r="G2348" s="17" t="str">
        <f>HYPERLINK("http://eur-lex.europa.eu/LexUriServ/LexUriServ.do?uri=OJ:L:2013:289:0049:0055:EN:PDF","Commission Regulation (EU) No 1066/2013 of 30/10/2013")</f>
        <v>Commission Regulation (EU) No 1066/2013 of 30/10/2013</v>
      </c>
      <c r="H2348" s="15" t="s">
        <v>739</v>
      </c>
      <c r="I2348" s="15" t="s">
        <v>651</v>
      </c>
    </row>
    <row r="2349" spans="1:9" ht="60" x14ac:dyDescent="0.2">
      <c r="A2349" s="14" t="s">
        <v>647</v>
      </c>
      <c r="B2349" s="14" t="s">
        <v>3651</v>
      </c>
      <c r="C2349" s="15" t="s">
        <v>3654</v>
      </c>
      <c r="D2349" s="14" t="s">
        <v>3653</v>
      </c>
      <c r="E2349" s="15" t="s">
        <v>650</v>
      </c>
      <c r="F2349" s="17" t="str">
        <f>HYPERLINK("http://www.efsa.europa.eu/en/efsajournal/doc/2803.pdf","Q-2012-00340")</f>
        <v>Q-2012-00340</v>
      </c>
      <c r="G2349" s="17" t="str">
        <f>HYPERLINK("http://eur-lex.europa.eu/LexUriServ/LexUriServ.do?uri=OJ:L:2013:289:0049:0055:EN:PDF","Commission Regulation (EU) No 1066/2013 of 30/10/2013")</f>
        <v>Commission Regulation (EU) No 1066/2013 of 30/10/2013</v>
      </c>
      <c r="H2349" s="15" t="s">
        <v>739</v>
      </c>
      <c r="I2349" s="15" t="s">
        <v>651</v>
      </c>
    </row>
    <row r="2350" spans="1:9" ht="60" x14ac:dyDescent="0.2">
      <c r="A2350" s="14" t="s">
        <v>647</v>
      </c>
      <c r="B2350" s="14" t="s">
        <v>3655</v>
      </c>
      <c r="C2350" s="15" t="s">
        <v>3656</v>
      </c>
      <c r="D2350" s="14" t="s">
        <v>737</v>
      </c>
      <c r="E2350" s="15" t="s">
        <v>650</v>
      </c>
      <c r="F2350" s="17" t="str">
        <f>HYPERLINK("http://www.efsa.europa.eu/en/efsajournal/doc/3519.pdf","Q-2013-00578")</f>
        <v>Q-2013-00578</v>
      </c>
      <c r="G2350" s="17" t="str">
        <f t="shared" ref="G2350:G2355" si="24">HYPERLINK("http://eur-lex.europa.eu/legal-content/EN/TXT/?uri=OJ:JOL_2014_331_R_0005","Commission Regulation (EU) No 1229/2014 of 17/11/2014")</f>
        <v>Commission Regulation (EU) No 1229/2014 of 17/11/2014</v>
      </c>
      <c r="H2350" s="15" t="s">
        <v>739</v>
      </c>
      <c r="I2350" s="15" t="s">
        <v>651</v>
      </c>
    </row>
    <row r="2351" spans="1:9" ht="90" x14ac:dyDescent="0.2">
      <c r="A2351" s="14" t="s">
        <v>647</v>
      </c>
      <c r="B2351" s="14" t="s">
        <v>3657</v>
      </c>
      <c r="C2351" s="15" t="s">
        <v>3658</v>
      </c>
      <c r="D2351" s="14" t="s">
        <v>737</v>
      </c>
      <c r="E2351" s="15" t="s">
        <v>650</v>
      </c>
      <c r="F2351" s="17" t="str">
        <f>HYPERLINK("http://www.efsa.europa.eu/en/efsajournal/doc/3414.pdf","Q-2013-00575")</f>
        <v>Q-2013-00575</v>
      </c>
      <c r="G2351" s="17" t="str">
        <f t="shared" si="24"/>
        <v>Commission Regulation (EU) No 1229/2014 of 17/11/2014</v>
      </c>
      <c r="H2351" s="15" t="s">
        <v>739</v>
      </c>
      <c r="I2351" s="15" t="s">
        <v>651</v>
      </c>
    </row>
    <row r="2352" spans="1:9" ht="90" x14ac:dyDescent="0.2">
      <c r="A2352" s="14" t="s">
        <v>647</v>
      </c>
      <c r="B2352" s="14" t="s">
        <v>3657</v>
      </c>
      <c r="C2352" s="15" t="s">
        <v>3659</v>
      </c>
      <c r="D2352" s="14" t="s">
        <v>737</v>
      </c>
      <c r="E2352" s="15" t="s">
        <v>650</v>
      </c>
      <c r="F2352" s="17" t="str">
        <f>HYPERLINK("http://www.efsa.europa.eu/en/efsajournal/doc/3416.pdf","Q-2013-00579")</f>
        <v>Q-2013-00579</v>
      </c>
      <c r="G2352" s="17" t="str">
        <f t="shared" si="24"/>
        <v>Commission Regulation (EU) No 1229/2014 of 17/11/2014</v>
      </c>
      <c r="H2352" s="15" t="s">
        <v>739</v>
      </c>
      <c r="I2352" s="15" t="s">
        <v>651</v>
      </c>
    </row>
    <row r="2353" spans="1:9" ht="60" x14ac:dyDescent="0.2">
      <c r="A2353" s="14" t="s">
        <v>647</v>
      </c>
      <c r="B2353" s="14" t="s">
        <v>3660</v>
      </c>
      <c r="C2353" s="15" t="s">
        <v>3661</v>
      </c>
      <c r="D2353" s="14" t="s">
        <v>737</v>
      </c>
      <c r="E2353" s="15" t="s">
        <v>650</v>
      </c>
      <c r="F2353" s="17" t="str">
        <f>HYPERLINK("http://www.efsa.europa.eu/en/efsajournal/doc/3415.pdf","Q-2013-00576")</f>
        <v>Q-2013-00576</v>
      </c>
      <c r="G2353" s="17" t="str">
        <f t="shared" si="24"/>
        <v>Commission Regulation (EU) No 1229/2014 of 17/11/2014</v>
      </c>
      <c r="H2353" s="15" t="s">
        <v>739</v>
      </c>
      <c r="I2353" s="15" t="s">
        <v>651</v>
      </c>
    </row>
    <row r="2354" spans="1:9" ht="75" x14ac:dyDescent="0.2">
      <c r="A2354" s="14" t="s">
        <v>647</v>
      </c>
      <c r="B2354" s="14" t="s">
        <v>3662</v>
      </c>
      <c r="C2354" s="15" t="s">
        <v>3663</v>
      </c>
      <c r="D2354" s="14" t="s">
        <v>737</v>
      </c>
      <c r="E2354" s="15" t="s">
        <v>650</v>
      </c>
      <c r="F2354" s="17" t="str">
        <f>HYPERLINK("http://www.efsa.europa.eu/en/efsajournal/doc/3512.pdf","Q-2013-00354")</f>
        <v>Q-2013-00354</v>
      </c>
      <c r="G2354" s="17" t="str">
        <f t="shared" si="24"/>
        <v>Commission Regulation (EU) No 1229/2014 of 17/11/2014</v>
      </c>
      <c r="H2354" s="15" t="s">
        <v>739</v>
      </c>
      <c r="I2354" s="15" t="s">
        <v>651</v>
      </c>
    </row>
    <row r="2355" spans="1:9" ht="75" x14ac:dyDescent="0.2">
      <c r="A2355" s="14" t="s">
        <v>647</v>
      </c>
      <c r="B2355" s="14" t="s">
        <v>3662</v>
      </c>
      <c r="C2355" s="15" t="s">
        <v>3664</v>
      </c>
      <c r="D2355" s="14" t="s">
        <v>737</v>
      </c>
      <c r="E2355" s="15" t="s">
        <v>650</v>
      </c>
      <c r="F2355" s="17" t="str">
        <f>HYPERLINK("http://www.efsa.europa.eu/en/efsajournal/doc/3511.pdf","Q-2013-00353")</f>
        <v>Q-2013-00353</v>
      </c>
      <c r="G2355" s="17" t="str">
        <f t="shared" si="24"/>
        <v>Commission Regulation (EU) No 1229/2014 of 17/11/2014</v>
      </c>
      <c r="H2355" s="15" t="s">
        <v>739</v>
      </c>
      <c r="I2355" s="15" t="s">
        <v>651</v>
      </c>
    </row>
    <row r="2356" spans="1:9" ht="60" x14ac:dyDescent="0.2">
      <c r="A2356" s="14" t="s">
        <v>647</v>
      </c>
      <c r="B2356" s="14" t="s">
        <v>3651</v>
      </c>
      <c r="C2356" s="15" t="s">
        <v>3665</v>
      </c>
      <c r="D2356" s="14" t="s">
        <v>3653</v>
      </c>
      <c r="E2356" s="15" t="s">
        <v>650</v>
      </c>
      <c r="F2356" s="17" t="str">
        <f>HYPERLINK("http://www.efsa.europa.eu/en/efsajournal/doc/2804.pdf","Q-2012-00383")</f>
        <v>Q-2012-00383</v>
      </c>
      <c r="G2356" s="17" t="str">
        <f>HYPERLINK("http://eur-lex.europa.eu/LexUriServ/LexUriServ.do?uri=OJ:L:2013:289:0049:0055:EN:PDF","Commission Regulation (EU) No 1066/2013 of 30/10/2013")</f>
        <v>Commission Regulation (EU) No 1066/2013 of 30/10/2013</v>
      </c>
      <c r="H2356" s="15" t="s">
        <v>739</v>
      </c>
      <c r="I2356" s="15" t="s">
        <v>651</v>
      </c>
    </row>
    <row r="2357" spans="1:9" ht="60" x14ac:dyDescent="0.2">
      <c r="A2357" s="14" t="s">
        <v>647</v>
      </c>
      <c r="B2357" s="14" t="s">
        <v>3666</v>
      </c>
      <c r="C2357" s="15" t="s">
        <v>3667</v>
      </c>
      <c r="D2357" s="14" t="s">
        <v>3653</v>
      </c>
      <c r="E2357" s="15" t="s">
        <v>650</v>
      </c>
      <c r="F2357" s="17" t="str">
        <f>HYPERLINK("http://www.efsa.europa.eu/en/efsajournal/doc/2383.pdf","Q-2011-00190")</f>
        <v>Q-2011-00190</v>
      </c>
      <c r="G2357" s="17" t="str">
        <f>HYPERLINK("http://eur-lex.europa.eu/LexUriServ/LexUriServ.do?uri=OJ:L:2013:282:0039:0042:EN:PDF","Commission Regulation (EU) No 1017/2013 of 23/10/2013")</f>
        <v>Commission Regulation (EU) No 1017/2013 of 23/10/2013</v>
      </c>
      <c r="H2357" s="15" t="s">
        <v>739</v>
      </c>
      <c r="I2357" s="15" t="s">
        <v>651</v>
      </c>
    </row>
    <row r="2358" spans="1:9" ht="60" x14ac:dyDescent="0.2">
      <c r="A2358" s="14" t="s">
        <v>647</v>
      </c>
      <c r="B2358" s="14" t="s">
        <v>3668</v>
      </c>
      <c r="C2358" s="15" t="s">
        <v>3669</v>
      </c>
      <c r="D2358" s="14" t="s">
        <v>737</v>
      </c>
      <c r="E2358" s="15" t="s">
        <v>650</v>
      </c>
      <c r="F2358" s="17" t="str">
        <f>HYPERLINK("http://www.efsa.europa.eu/en/efsajournal/doc/3575.pdf","Q-2013-00757")</f>
        <v>Q-2013-00757</v>
      </c>
      <c r="G2358" s="17" t="str">
        <f>HYPERLINK("http://eur-lex.europa.eu/legal-content/EN/TXT/PDF/?uri=OJ:JOL_2015_067_R_0001&amp;amp;from=EN","Commission Regulation (EU) 2015/402 of 11/03/2015")</f>
        <v>Commission Regulation (EU) 2015/402 of 11/03/2015</v>
      </c>
      <c r="H2358" s="15" t="s">
        <v>739</v>
      </c>
      <c r="I2358" s="15" t="s">
        <v>651</v>
      </c>
    </row>
    <row r="2359" spans="1:9" ht="105" x14ac:dyDescent="0.2">
      <c r="A2359" s="14" t="s">
        <v>647</v>
      </c>
      <c r="B2359" s="14" t="s">
        <v>3670</v>
      </c>
      <c r="C2359" s="15" t="s">
        <v>3671</v>
      </c>
      <c r="D2359" s="14" t="s">
        <v>737</v>
      </c>
      <c r="E2359" s="15" t="s">
        <v>650</v>
      </c>
      <c r="F2359" s="17" t="str">
        <f>HYPERLINK("http://www.efsa.europa.eu/en/efsajournal/doc/3257.pdf","Q-2012-00839")</f>
        <v>Q-2012-00839</v>
      </c>
      <c r="G2359" s="17" t="str">
        <f>HYPERLINK("http://eur-lex.europa.eu/legal-content/EN/TXT/?uri=OJ:JOL_2014_309_R_0004","Commission Regulation (EU) No 1154/2014 of 29/10/2014")</f>
        <v>Commission Regulation (EU) No 1154/2014 of 29/10/2014</v>
      </c>
      <c r="H2359" s="15" t="s">
        <v>739</v>
      </c>
      <c r="I2359" s="15" t="s">
        <v>651</v>
      </c>
    </row>
    <row r="2360" spans="1:9" ht="150" x14ac:dyDescent="0.2">
      <c r="A2360" s="14" t="s">
        <v>647</v>
      </c>
      <c r="B2360" s="14" t="s">
        <v>3672</v>
      </c>
      <c r="C2360" s="15" t="s">
        <v>3673</v>
      </c>
      <c r="D2360" s="14" t="s">
        <v>737</v>
      </c>
      <c r="E2360" s="15" t="s">
        <v>650</v>
      </c>
      <c r="F2360" s="17" t="str">
        <f>HYPERLINK("http://onlinelibrary.wiley.com/doi/10.2903/j.efsa.2016.4538/abstract","Q-2015-00488")</f>
        <v>Q-2015-00488</v>
      </c>
      <c r="G2360" s="17" t="str">
        <f>HYPERLINK("http://eur-lex.europa.eu/legal-content/EN/TXT/PDF/?uri=CELEX:32017R1202&amp;amp;from=EN","Commission Regulation (EU) 2017/1202 of 05/07/2017")</f>
        <v>Commission Regulation (EU) 2017/1202 of 05/07/2017</v>
      </c>
      <c r="H2360" s="15" t="s">
        <v>739</v>
      </c>
      <c r="I2360" s="15" t="s">
        <v>651</v>
      </c>
    </row>
    <row r="2361" spans="1:9" ht="60" x14ac:dyDescent="0.2">
      <c r="A2361" s="14" t="s">
        <v>647</v>
      </c>
      <c r="B2361" s="14" t="s">
        <v>3674</v>
      </c>
      <c r="C2361" s="15" t="s">
        <v>3675</v>
      </c>
      <c r="D2361" s="14" t="s">
        <v>3653</v>
      </c>
      <c r="E2361" s="15" t="s">
        <v>650</v>
      </c>
      <c r="F2361" s="17" t="str">
        <f>HYPERLINK("http://www.efsa.europa.eu/fr/efsajournal/doc/2773.pdf","Q-2011-01122")</f>
        <v>Q-2011-01122</v>
      </c>
      <c r="G2361" s="17" t="str">
        <f>HYPERLINK("http://eur-lex.europa.eu/LexUriServ/LexUriServ.do?uri=OJ:L:2013:289:0049:0055:EN:PDF","Commission Regulation (EU) No 1066/2013 of 30/10/2013")</f>
        <v>Commission Regulation (EU) No 1066/2013 of 30/10/2013</v>
      </c>
      <c r="H2361" s="15" t="s">
        <v>739</v>
      </c>
      <c r="I2361" s="15" t="s">
        <v>651</v>
      </c>
    </row>
    <row r="2362" spans="1:9" ht="60" x14ac:dyDescent="0.2">
      <c r="A2362" s="14" t="s">
        <v>647</v>
      </c>
      <c r="B2362" s="14" t="s">
        <v>3676</v>
      </c>
      <c r="C2362" s="15" t="s">
        <v>3677</v>
      </c>
      <c r="D2362" s="14" t="s">
        <v>3653</v>
      </c>
      <c r="E2362" s="15" t="s">
        <v>650</v>
      </c>
      <c r="F2362" s="17" t="str">
        <f>HYPERLINK("http://www.efsa.europa.eu/en/efsajournal/doc/2819.pdf","Q-2012-00337")</f>
        <v>Q-2012-00337</v>
      </c>
      <c r="G2362" s="17" t="str">
        <f>HYPERLINK("http://eur-lex.europa.eu/LexUriServ/LexUriServ.do?uri=OJ:L:2013:289:0049:0055:EN:PDF","Commission Regulation (EU) No 1066/2013 of 30/10/2013")</f>
        <v>Commission Regulation (EU) No 1066/2013 of 30/10/2013</v>
      </c>
      <c r="H2362" s="15" t="s">
        <v>739</v>
      </c>
      <c r="I2362" s="15" t="s">
        <v>651</v>
      </c>
    </row>
    <row r="2363" spans="1:9" ht="60" x14ac:dyDescent="0.2">
      <c r="A2363" s="14" t="s">
        <v>647</v>
      </c>
      <c r="B2363" s="14" t="s">
        <v>3678</v>
      </c>
      <c r="C2363" s="15" t="s">
        <v>3679</v>
      </c>
      <c r="D2363" s="14" t="s">
        <v>737</v>
      </c>
      <c r="E2363" s="15" t="s">
        <v>650</v>
      </c>
      <c r="F2363" s="17" t="str">
        <f>HYPERLINK("http://www.efsa.europa.eu/en/efsajournal/pub/2996.htm","Q-2012-00387")</f>
        <v>Q-2012-00387</v>
      </c>
      <c r="G2363" s="17" t="str">
        <f>HYPERLINK("http://eur-lex.europa.eu/LexUriServ/LexUriServ.do?uri=OJ:L:2014:050:0011:0016:EN:PDF","Commission Regulation (EU) No 155/2014 of 19/02/2014")</f>
        <v>Commission Regulation (EU) No 155/2014 of 19/02/2014</v>
      </c>
      <c r="H2363" s="15" t="s">
        <v>739</v>
      </c>
      <c r="I2363" s="15" t="s">
        <v>651</v>
      </c>
    </row>
    <row r="2364" spans="1:9" ht="60" x14ac:dyDescent="0.2">
      <c r="A2364" s="14" t="s">
        <v>647</v>
      </c>
      <c r="B2364" s="14" t="s">
        <v>3680</v>
      </c>
      <c r="C2364" s="15" t="s">
        <v>3681</v>
      </c>
      <c r="D2364" s="14" t="s">
        <v>3653</v>
      </c>
      <c r="E2364" s="15" t="s">
        <v>650</v>
      </c>
      <c r="F2364" s="17" t="str">
        <f>HYPERLINK("http://www.efsa.europa.eu/en/efsajournal/doc/2381.pdf","Q-2011-00016")</f>
        <v>Q-2011-00016</v>
      </c>
      <c r="G2364" s="17" t="str">
        <f>HYPERLINK("http://eur-lex.europa.eu/LexUriServ/LexUriServ.do?uri=OJ:L:2013:282:0039:0042:EN:PDF","Commission Regulation (EU) No 1017/2013 of 23/10/2013")</f>
        <v>Commission Regulation (EU) No 1017/2013 of 23/10/2013</v>
      </c>
      <c r="H2364" s="15" t="s">
        <v>739</v>
      </c>
      <c r="I2364" s="15" t="s">
        <v>651</v>
      </c>
    </row>
    <row r="2365" spans="1:9" ht="60" x14ac:dyDescent="0.2">
      <c r="A2365" s="14" t="s">
        <v>647</v>
      </c>
      <c r="B2365" s="14" t="s">
        <v>3682</v>
      </c>
      <c r="C2365" s="15" t="s">
        <v>3683</v>
      </c>
      <c r="D2365" s="14" t="s">
        <v>737</v>
      </c>
      <c r="E2365" s="15" t="s">
        <v>650</v>
      </c>
      <c r="F2365" s="17" t="str">
        <f>HYPERLINK("http://www.efsa.europa.eu/en/efsajournal/pub/3002.htm","Q-2012-00384")</f>
        <v>Q-2012-00384</v>
      </c>
      <c r="G2365" s="17" t="str">
        <f>HYPERLINK("http://eur-lex.europa.eu/LexUriServ/LexUriServ.do?uri=OJ:L:2014:050:0011:0016:EN:PDF","Commission Regulation (EU) No 155/2014 of 19/02/2014")</f>
        <v>Commission Regulation (EU) No 155/2014 of 19/02/2014</v>
      </c>
      <c r="H2365" s="15" t="s">
        <v>739</v>
      </c>
      <c r="I2365" s="15" t="s">
        <v>651</v>
      </c>
    </row>
    <row r="2366" spans="1:9" ht="60" x14ac:dyDescent="0.2">
      <c r="A2366" s="14" t="s">
        <v>647</v>
      </c>
      <c r="B2366" s="14" t="s">
        <v>3660</v>
      </c>
      <c r="C2366" s="15" t="s">
        <v>3684</v>
      </c>
      <c r="D2366" s="14" t="s">
        <v>737</v>
      </c>
      <c r="E2366" s="15" t="s">
        <v>650</v>
      </c>
      <c r="F2366" s="17" t="str">
        <f>HYPERLINK("http://www.efsa.europa.eu/en/efsajournal/doc/3413.pdf","Q-2013-00574")</f>
        <v>Q-2013-00574</v>
      </c>
      <c r="G2366" s="17" t="str">
        <f>HYPERLINK("http://eur-lex.europa.eu/legal-content/EN/TXT/?uri=OJ:JOL_2014_331_R_0005","Commission Regulation (EU) No 1229/2014 of 17/11/2014")</f>
        <v>Commission Regulation (EU) No 1229/2014 of 17/11/2014</v>
      </c>
      <c r="H2366" s="15" t="s">
        <v>739</v>
      </c>
      <c r="I2366" s="15" t="s">
        <v>651</v>
      </c>
    </row>
    <row r="2367" spans="1:9" ht="60" x14ac:dyDescent="0.2">
      <c r="A2367" s="14" t="s">
        <v>647</v>
      </c>
      <c r="B2367" s="14" t="s">
        <v>3685</v>
      </c>
      <c r="C2367" s="15" t="s">
        <v>3686</v>
      </c>
      <c r="E2367" s="15" t="s">
        <v>650</v>
      </c>
      <c r="F2367" s="17" t="str">
        <f>HYPERLINK("http://www.efsa.europa.eu/en/efsajournal/doc/3752.pdf","Q-2013-00756")</f>
        <v>Q-2013-00756</v>
      </c>
      <c r="G2367" s="15" t="s">
        <v>651</v>
      </c>
      <c r="H2367" s="15" t="s">
        <v>739</v>
      </c>
      <c r="I2367" s="15" t="s">
        <v>651</v>
      </c>
    </row>
    <row r="2368" spans="1:9" ht="60" x14ac:dyDescent="0.2">
      <c r="A2368" s="14" t="s">
        <v>647</v>
      </c>
      <c r="B2368" s="14" t="s">
        <v>3687</v>
      </c>
      <c r="C2368" s="15" t="s">
        <v>3688</v>
      </c>
      <c r="D2368" s="14" t="s">
        <v>3653</v>
      </c>
      <c r="E2368" s="15" t="s">
        <v>650</v>
      </c>
      <c r="F2368" s="17" t="str">
        <f>HYPERLINK("http://www.efsa.europa.eu/en/efsajournal/doc/3159.pdf","Q-2012-00761")</f>
        <v>Q-2012-00761</v>
      </c>
      <c r="G2368" s="17" t="str">
        <f>HYPERLINK("http://eur-lex.europa.eu/legal-content/EN/TXT/?uri=OJ:JOL_2014_309_R_0004","Commission Regulation (EU) No 1154/2014 of 29/10/2014")</f>
        <v>Commission Regulation (EU) No 1154/2014 of 29/10/2014</v>
      </c>
      <c r="H2368" s="15" t="s">
        <v>739</v>
      </c>
      <c r="I2368" s="15" t="s">
        <v>651</v>
      </c>
    </row>
    <row r="2369" spans="1:9" ht="60" x14ac:dyDescent="0.2">
      <c r="A2369" s="14" t="s">
        <v>647</v>
      </c>
      <c r="B2369" s="14" t="s">
        <v>251</v>
      </c>
      <c r="C2369" s="15" t="s">
        <v>3689</v>
      </c>
      <c r="D2369" s="14" t="s">
        <v>737</v>
      </c>
      <c r="E2369" s="15" t="s">
        <v>650</v>
      </c>
      <c r="F2369" s="17" t="str">
        <f>HYPERLINK("http://www.efsa.europa.eu/en/efsajournal/doc/2602.pdf","Q-2012-00059")</f>
        <v>Q-2012-00059</v>
      </c>
      <c r="G2369" s="17" t="str">
        <f>HYPERLINK("http://eur-lex.europa.eu/LexUriServ/LexUriServ.do?uri=OJ:L:2014:050:0011:0016:EN:PDF","Commission Regulation (EU) No 155/2014 of 19/02/2014")</f>
        <v>Commission Regulation (EU) No 155/2014 of 19/02/2014</v>
      </c>
      <c r="H2369" s="15" t="s">
        <v>739</v>
      </c>
      <c r="I2369" s="15" t="s">
        <v>651</v>
      </c>
    </row>
    <row r="2370" spans="1:9" ht="60" x14ac:dyDescent="0.2">
      <c r="A2370" s="14" t="s">
        <v>647</v>
      </c>
      <c r="B2370" s="14" t="s">
        <v>3690</v>
      </c>
      <c r="C2370" s="15" t="s">
        <v>3691</v>
      </c>
      <c r="D2370" s="14" t="s">
        <v>737</v>
      </c>
      <c r="E2370" s="15" t="s">
        <v>650</v>
      </c>
      <c r="F2370" s="17" t="str">
        <f>HYPERLINK("http://www.efsa.europa.eu/en/efsajournal/doc/4098.pdf","Q-2014-00405")</f>
        <v>Q-2014-00405</v>
      </c>
      <c r="G2370" s="17" t="str">
        <f>HYPERLINK("http://eur-lex.europa.eu/legal-content/EN/TXT/?uri=uriserv:OJ.L_.2016.230.01.0001.01.ENG&amp;amp;toc=OJ:L:2016:230:TOC","Commission Regulation (EU) 2016/1411 of 24/08/2016")</f>
        <v>Commission Regulation (EU) 2016/1411 of 24/08/2016</v>
      </c>
      <c r="H2370" s="15" t="s">
        <v>739</v>
      </c>
      <c r="I2370" s="15" t="s">
        <v>651</v>
      </c>
    </row>
    <row r="2371" spans="1:9" ht="75" x14ac:dyDescent="0.2">
      <c r="A2371" s="14" t="s">
        <v>647</v>
      </c>
      <c r="B2371" s="14" t="s">
        <v>3692</v>
      </c>
      <c r="C2371" s="15" t="s">
        <v>3693</v>
      </c>
      <c r="D2371" s="14" t="s">
        <v>737</v>
      </c>
      <c r="E2371" s="15" t="s">
        <v>650</v>
      </c>
      <c r="F2371" s="17" t="str">
        <f>HYPERLINK("http://www.efsa.europa.eu/en/efsajournal/doc/3949.pdf","Q-2014-00127")</f>
        <v>Q-2014-00127</v>
      </c>
      <c r="G2371" s="17" t="str">
        <f>HYPERLINK("http://eur-lex.europa.eu/legal-content/EN/TXT/PDF/?uri=OJ:JOL_2016_070_R_0003&amp;amp;from=EN","Commission Regulation (EU) 2016/371 of 15/03/2016")</f>
        <v>Commission Regulation (EU) 2016/371 of 15/03/2016</v>
      </c>
      <c r="H2371" s="15" t="s">
        <v>739</v>
      </c>
      <c r="I2371" s="15" t="s">
        <v>651</v>
      </c>
    </row>
    <row r="2372" spans="1:9" ht="75" x14ac:dyDescent="0.2">
      <c r="A2372" s="14" t="s">
        <v>647</v>
      </c>
      <c r="B2372" s="14" t="s">
        <v>3694</v>
      </c>
      <c r="C2372" s="15" t="s">
        <v>3695</v>
      </c>
      <c r="D2372" s="14" t="s">
        <v>737</v>
      </c>
      <c r="E2372" s="15" t="s">
        <v>650</v>
      </c>
      <c r="F2372" s="17" t="str">
        <f>HYPERLINK("http://www.efsa.europa.eu/en/efsajournal/doc/3948.pdf","Q-2014-00126")</f>
        <v>Q-2014-00126</v>
      </c>
      <c r="G2372" s="17" t="str">
        <f>HYPERLINK("http://eur-lex.europa.eu/legal-content/EN/TXT/PDF/?uri=OJ:JOL_2016_070_R_0003&amp;amp;from=EN","Commission Regulation (EU) 2016/371 of 15/03/2016")</f>
        <v>Commission Regulation (EU) 2016/371 of 15/03/2016</v>
      </c>
      <c r="H2372" s="15" t="s">
        <v>739</v>
      </c>
      <c r="I2372" s="15" t="s">
        <v>651</v>
      </c>
    </row>
    <row r="2373" spans="1:9" ht="90" x14ac:dyDescent="0.2">
      <c r="A2373" s="14" t="s">
        <v>647</v>
      </c>
      <c r="B2373" s="14" t="s">
        <v>3678</v>
      </c>
      <c r="C2373" s="15" t="s">
        <v>3696</v>
      </c>
      <c r="D2373" s="14" t="s">
        <v>971</v>
      </c>
      <c r="E2373" s="15" t="s">
        <v>650</v>
      </c>
      <c r="F2373" s="17" t="str">
        <f>HYPERLINK("http://www.efsa.europa.eu/en/efsajournal/pub/2997.htm","Q-2012-00388")</f>
        <v>Q-2012-00388</v>
      </c>
      <c r="G2373" s="17" t="str">
        <f>HYPERLINK("http://eur-lex.europa.eu/LexUriServ/LexUriServ.do?uri=OJ:L:2014:050:0011:0016:EN:PDF","Commission Regulation (EU) No 155/2014 of 19/02/2014")</f>
        <v>Commission Regulation (EU) No 155/2014 of 19/02/2014</v>
      </c>
      <c r="H2373" s="15" t="s">
        <v>739</v>
      </c>
      <c r="I2373" s="15" t="s">
        <v>651</v>
      </c>
    </row>
    <row r="2374" spans="1:9" ht="60" x14ac:dyDescent="0.2">
      <c r="A2374" s="14" t="s">
        <v>647</v>
      </c>
      <c r="B2374" s="14" t="s">
        <v>3678</v>
      </c>
      <c r="C2374" s="15" t="s">
        <v>3697</v>
      </c>
      <c r="D2374" s="14" t="s">
        <v>737</v>
      </c>
      <c r="E2374" s="15" t="s">
        <v>650</v>
      </c>
      <c r="F2374" s="17" t="str">
        <f>HYPERLINK("http://www.efsa.europa.eu/en/efsajournal/pub/2998.htm","Q-2012-00574")</f>
        <v>Q-2012-00574</v>
      </c>
      <c r="G2374" s="17" t="str">
        <f>HYPERLINK("http://eur-lex.europa.eu/LexUriServ/LexUriServ.do?uri=OJ:L:2014:050:0011:0016:EN:PDF","Commission Regulation (EU) No 155/2014 of 19/02/2014")</f>
        <v>Commission Regulation (EU) No 155/2014 of 19/02/2014</v>
      </c>
      <c r="H2374" s="15" t="s">
        <v>739</v>
      </c>
      <c r="I2374" s="15" t="s">
        <v>651</v>
      </c>
    </row>
    <row r="2375" spans="1:9" ht="60" x14ac:dyDescent="0.2">
      <c r="A2375" s="14" t="s">
        <v>647</v>
      </c>
      <c r="B2375" s="14" t="s">
        <v>3698</v>
      </c>
      <c r="C2375" s="15" t="s">
        <v>3699</v>
      </c>
      <c r="D2375" s="14" t="s">
        <v>737</v>
      </c>
      <c r="E2375" s="15" t="s">
        <v>650</v>
      </c>
      <c r="F2375" s="17" t="str">
        <f>HYPERLINK("http://www.efsa.europa.eu/en/efsajournal/pub/3003.htm","Q-2012-00385")</f>
        <v>Q-2012-00385</v>
      </c>
      <c r="G2375" s="17" t="str">
        <f>HYPERLINK("http://eur-lex.europa.eu/LexUriServ/LexUriServ.do?uri=OJ:L:2014:050:0011:0016:EN:PDF","Commission Regulation (EU) No 155/2014 of 19/02/2014")</f>
        <v>Commission Regulation (EU) No 155/2014 of 19/02/2014</v>
      </c>
      <c r="H2375" s="15" t="s">
        <v>739</v>
      </c>
      <c r="I2375" s="15" t="s">
        <v>651</v>
      </c>
    </row>
    <row r="2376" spans="1:9" x14ac:dyDescent="0.2">
      <c r="A2376" s="30" t="s">
        <v>647</v>
      </c>
      <c r="B2376" s="30" t="s">
        <v>3700</v>
      </c>
      <c r="C2376" s="29" t="s">
        <v>3701</v>
      </c>
      <c r="D2376" s="30" t="s">
        <v>3653</v>
      </c>
      <c r="E2376" s="29" t="s">
        <v>650</v>
      </c>
      <c r="F2376" s="17" t="str">
        <f>HYPERLINK("http://www.efsa.europa.eu/en/efsajournal/doc/2807.pdf","Q-2012-00334")</f>
        <v>Q-2012-00334</v>
      </c>
      <c r="G2376" s="32" t="str">
        <f>HYPERLINK("http://eur-lex.europa.eu/LexUriServ/LexUriServ.do?uri=OJ:L:2013:289:0049:0055:EN:PDF","Commission Regulation (EU) No 1066/2013 of 30/10/2013")</f>
        <v>Commission Regulation (EU) No 1066/2013 of 30/10/2013</v>
      </c>
      <c r="H2376" s="29" t="s">
        <v>739</v>
      </c>
      <c r="I2376" s="29" t="s">
        <v>651</v>
      </c>
    </row>
    <row r="2377" spans="1:9" x14ac:dyDescent="0.2">
      <c r="A2377" s="30"/>
      <c r="B2377" s="30"/>
      <c r="C2377" s="29"/>
      <c r="D2377" s="30"/>
      <c r="E2377" s="29"/>
      <c r="F2377" s="17" t="str">
        <f>HYPERLINK("http://www.efsa.europa.eu/en/efsajournal/doc/2807.pdf","Q-2012-00335")</f>
        <v>Q-2012-00335</v>
      </c>
      <c r="G2377" s="32"/>
      <c r="H2377" s="29"/>
      <c r="I2377" s="29"/>
    </row>
    <row r="2378" spans="1:9" ht="60" x14ac:dyDescent="0.2">
      <c r="A2378" s="14" t="s">
        <v>647</v>
      </c>
      <c r="B2378" s="14" t="s">
        <v>2227</v>
      </c>
      <c r="C2378" s="15" t="s">
        <v>3702</v>
      </c>
      <c r="D2378" s="14" t="s">
        <v>3653</v>
      </c>
      <c r="E2378" s="15" t="s">
        <v>650</v>
      </c>
      <c r="F2378" s="17" t="str">
        <f>HYPERLINK("http://www.efsa.europa.eu/en/efsajournal/doc/2806.pdf","Q-2012-00382")</f>
        <v>Q-2012-00382</v>
      </c>
      <c r="G2378" s="17" t="str">
        <f>HYPERLINK("http://eur-lex.europa.eu/LexUriServ/LexUriServ.do?uri=OJ:L:2013:289:0049:0055:EN:PDF","Commission Regulation (EU) No 1066/2013 of 30/10/2013")</f>
        <v>Commission Regulation (EU) No 1066/2013 of 30/10/2013</v>
      </c>
      <c r="H2378" s="15" t="s">
        <v>739</v>
      </c>
      <c r="I2378" s="15" t="s">
        <v>651</v>
      </c>
    </row>
    <row r="2379" spans="1:9" ht="60" x14ac:dyDescent="0.2">
      <c r="A2379" s="14" t="s">
        <v>647</v>
      </c>
      <c r="B2379" s="14" t="s">
        <v>3703</v>
      </c>
      <c r="C2379" s="15" t="s">
        <v>3704</v>
      </c>
      <c r="D2379" s="14" t="s">
        <v>3653</v>
      </c>
      <c r="E2379" s="15" t="s">
        <v>650</v>
      </c>
      <c r="F2379" s="17" t="str">
        <f>HYPERLINK("http://www.efsa.europa.eu/en/efsajournal/doc/2808.pdf","Q-2012-00381")</f>
        <v>Q-2012-00381</v>
      </c>
      <c r="G2379" s="17" t="str">
        <f>HYPERLINK("http://eur-lex.europa.eu/LexUriServ/LexUriServ.do?uri=OJ:L:2013:289:0049:0055:EN:PDF","Commission Regulation (EU) No 1066/2013 of 30/10/2013")</f>
        <v>Commission Regulation (EU) No 1066/2013 of 30/10/2013</v>
      </c>
      <c r="H2379" s="15" t="s">
        <v>739</v>
      </c>
      <c r="I2379" s="15" t="s">
        <v>651</v>
      </c>
    </row>
    <row r="2380" spans="1:9" ht="60" x14ac:dyDescent="0.2">
      <c r="A2380" s="14" t="s">
        <v>647</v>
      </c>
      <c r="B2380" s="14" t="s">
        <v>3705</v>
      </c>
      <c r="C2380" s="15" t="s">
        <v>3706</v>
      </c>
      <c r="D2380" s="14" t="s">
        <v>737</v>
      </c>
      <c r="E2380" s="15" t="s">
        <v>650</v>
      </c>
      <c r="F2380" s="17" t="str">
        <f>HYPERLINK("http://www.efsa.europa.eu/en/efsajournal/pub/3001.htm","Q-2012-00593")</f>
        <v>Q-2012-00593</v>
      </c>
      <c r="G2380" s="17" t="str">
        <f>HYPERLINK("http://eur-lex.europa.eu/LexUriServ/LexUriServ.do?uri=OJ:L:2014:050:0011:0016:EN:PDF","Commission Regulation (EU) No 155/2014 of 19/02/2014")</f>
        <v>Commission Regulation (EU) No 155/2014 of 19/02/2014</v>
      </c>
      <c r="H2380" s="15" t="s">
        <v>739</v>
      </c>
      <c r="I2380" s="15" t="s">
        <v>651</v>
      </c>
    </row>
    <row r="2381" spans="1:9" ht="60" x14ac:dyDescent="0.2">
      <c r="A2381" s="14" t="s">
        <v>647</v>
      </c>
      <c r="B2381" s="14" t="s">
        <v>3707</v>
      </c>
      <c r="C2381" s="15" t="s">
        <v>3708</v>
      </c>
      <c r="D2381" s="14" t="s">
        <v>3653</v>
      </c>
      <c r="E2381" s="15" t="s">
        <v>650</v>
      </c>
      <c r="F2381" s="17" t="str">
        <f>HYPERLINK("http://www.efsa.europa.eu/en/efsajournal/doc/2890.pdf","Q-2012-00592")</f>
        <v>Q-2012-00592</v>
      </c>
      <c r="G2381" s="17" t="str">
        <f>HYPERLINK("http://eur-lex.europa.eu/LexUriServ/LexUriServ.do?uri=OJ:L:2013:289:0049:0055:EN:PDF","Commission Regulation (EU) No 1066/2013 of 30/10/2013")</f>
        <v>Commission Regulation (EU) No 1066/2013 of 30/10/2013</v>
      </c>
      <c r="H2381" s="15" t="s">
        <v>739</v>
      </c>
      <c r="I2381" s="15" t="s">
        <v>651</v>
      </c>
    </row>
    <row r="2382" spans="1:9" ht="75" x14ac:dyDescent="0.2">
      <c r="A2382" s="14" t="s">
        <v>647</v>
      </c>
      <c r="B2382" s="14" t="s">
        <v>3709</v>
      </c>
      <c r="C2382" s="15" t="s">
        <v>3710</v>
      </c>
      <c r="D2382" s="14" t="s">
        <v>980</v>
      </c>
      <c r="E2382" s="15" t="s">
        <v>650</v>
      </c>
      <c r="F2382" s="17" t="str">
        <f>HYPERLINK("http://www.efsa.europa.eu/en/efsajournal/doc/3754.pdf","Q-2013-00973")</f>
        <v>Q-2013-00973</v>
      </c>
      <c r="G2382" s="17" t="str">
        <f>HYPERLINK("http://eur-lex.europa.eu/legal-content/EN/TXT/PDF/?uri=OJ:JOL_2016_070_R_0003&amp;amp;from=EN","Commission Regulation (EU) 2016/371 of 15/03/2016")</f>
        <v>Commission Regulation (EU) 2016/371 of 15/03/2016</v>
      </c>
      <c r="H2382" s="15" t="s">
        <v>739</v>
      </c>
      <c r="I2382" s="15" t="s">
        <v>651</v>
      </c>
    </row>
    <row r="2383" spans="1:9" ht="60" x14ac:dyDescent="0.2">
      <c r="A2383" s="14" t="s">
        <v>647</v>
      </c>
      <c r="B2383" s="14" t="s">
        <v>3711</v>
      </c>
      <c r="C2383" s="15" t="s">
        <v>3712</v>
      </c>
      <c r="D2383" s="14" t="s">
        <v>3653</v>
      </c>
      <c r="E2383" s="15" t="s">
        <v>650</v>
      </c>
      <c r="F2383" s="17" t="str">
        <f>HYPERLINK("http://www.efsa.europa.eu/en/efsajournal/doc/2805.pdf","Q-2012-00336")</f>
        <v>Q-2012-00336</v>
      </c>
      <c r="G2383" s="17" t="str">
        <f>HYPERLINK("http://eur-lex.europa.eu/LexUriServ/LexUriServ.do?uri=OJ:L:2013:289:0049:0055:EN:PDF","Commission Regulation (EU) No 1066/2013 of 30/10/2013")</f>
        <v>Commission Regulation (EU) No 1066/2013 of 30/10/2013</v>
      </c>
      <c r="H2383" s="15" t="s">
        <v>739</v>
      </c>
      <c r="I2383" s="15" t="s">
        <v>651</v>
      </c>
    </row>
    <row r="2384" spans="1:9" ht="60" x14ac:dyDescent="0.2">
      <c r="A2384" s="14" t="s">
        <v>647</v>
      </c>
      <c r="B2384" s="14" t="s">
        <v>3713</v>
      </c>
      <c r="C2384" s="15" t="s">
        <v>3714</v>
      </c>
      <c r="D2384" s="14" t="s">
        <v>3653</v>
      </c>
      <c r="E2384" s="15" t="s">
        <v>650</v>
      </c>
      <c r="F2384" s="17" t="str">
        <f>HYPERLINK("http://www.efsa.europa.eu/en/efsajournal/pub/2888.htm","Q-2012-00571")</f>
        <v>Q-2012-00571</v>
      </c>
      <c r="G2384" s="17" t="str">
        <f>HYPERLINK("http://eur-lex.europa.eu/LexUriServ/LexUriServ.do?uri=OJ:L:2013:289:0049:0055:EN:PDF","Commission Regulation (EU) No 1066/2013 of 30/10/2013")</f>
        <v>Commission Regulation (EU) No 1066/2013 of 30/10/2013</v>
      </c>
      <c r="H2384" s="15" t="s">
        <v>739</v>
      </c>
      <c r="I2384" s="15" t="s">
        <v>651</v>
      </c>
    </row>
    <row r="2385" spans="1:9" ht="60" x14ac:dyDescent="0.2">
      <c r="A2385" s="14" t="s">
        <v>647</v>
      </c>
      <c r="B2385" s="14" t="s">
        <v>3715</v>
      </c>
      <c r="C2385" s="15" t="s">
        <v>3716</v>
      </c>
      <c r="D2385" s="14" t="s">
        <v>3653</v>
      </c>
      <c r="E2385" s="15" t="s">
        <v>650</v>
      </c>
      <c r="F2385" s="17" t="str">
        <f>HYPERLINK("http://www.efsa.europa.eu/en/efsajournal/pub/2887.htm","Q-2012-00296")</f>
        <v>Q-2012-00296</v>
      </c>
      <c r="G2385" s="17" t="str">
        <f>HYPERLINK("http://eur-lex.europa.eu/LexUriServ/LexUriServ.do?uri=OJ:L:2013:289:0049:0055:EN:PDF","Commission Regulation (EU) No 1066/2013 of 30/10/2013")</f>
        <v>Commission Regulation (EU) No 1066/2013 of 30/10/2013</v>
      </c>
      <c r="H2385" s="15" t="s">
        <v>739</v>
      </c>
      <c r="I2385" s="15" t="s">
        <v>651</v>
      </c>
    </row>
    <row r="2386" spans="1:9" ht="75" x14ac:dyDescent="0.2">
      <c r="A2386" s="14" t="s">
        <v>647</v>
      </c>
      <c r="B2386" s="14" t="s">
        <v>3717</v>
      </c>
      <c r="C2386" s="15" t="s">
        <v>3718</v>
      </c>
      <c r="D2386" s="14" t="s">
        <v>737</v>
      </c>
      <c r="E2386" s="15" t="s">
        <v>650</v>
      </c>
      <c r="F2386" s="17" t="str">
        <f>HYPERLINK("http://www.efsa.europa.eu/en/efsajournal/doc/3518.pdf","Q-2013-00249")</f>
        <v>Q-2013-00249</v>
      </c>
      <c r="G2386" s="17" t="str">
        <f>HYPERLINK("http://eur-lex.europa.eu/legal-content/EN/TXT/PDF/?uri=OJ:JOL_2015_067_R_0001&amp;amp;from=EN","Commission Regulation (EU) 2015/402 of 11/03/2015")</f>
        <v>Commission Regulation (EU) 2015/402 of 11/03/2015</v>
      </c>
      <c r="H2386" s="15" t="s">
        <v>739</v>
      </c>
      <c r="I2386" s="15" t="s">
        <v>651</v>
      </c>
    </row>
    <row r="2387" spans="1:9" ht="90" x14ac:dyDescent="0.2">
      <c r="A2387" s="14" t="s">
        <v>647</v>
      </c>
      <c r="B2387" s="14" t="s">
        <v>3719</v>
      </c>
      <c r="C2387" s="15" t="s">
        <v>3720</v>
      </c>
      <c r="D2387" s="14" t="s">
        <v>745</v>
      </c>
      <c r="E2387" s="15" t="s">
        <v>650</v>
      </c>
      <c r="F2387" s="17" t="str">
        <f>HYPERLINK("http://www.efsa.europa.eu/en/efsajournal/doc/3330.pdf","Q-2013-00021")</f>
        <v>Q-2013-00021</v>
      </c>
      <c r="G2387" s="17" t="str">
        <f>HYPERLINK("http://eur-lex.europa.eu/legal-content/EN/TXT/?uri=OJ:JOL_2014_309_R_0004","Commission Regulation (EU) No 1154/2014 of 29/10/2014")</f>
        <v>Commission Regulation (EU) No 1154/2014 of 29/10/2014</v>
      </c>
      <c r="H2387" s="15" t="s">
        <v>739</v>
      </c>
      <c r="I2387" s="15" t="s">
        <v>651</v>
      </c>
    </row>
    <row r="2388" spans="1:9" ht="60" x14ac:dyDescent="0.2">
      <c r="A2388" s="14" t="s">
        <v>647</v>
      </c>
      <c r="B2388" s="14" t="s">
        <v>3715</v>
      </c>
      <c r="C2388" s="15" t="s">
        <v>3721</v>
      </c>
      <c r="D2388" s="14" t="s">
        <v>737</v>
      </c>
      <c r="E2388" s="15" t="s">
        <v>650</v>
      </c>
      <c r="F2388" s="17" t="str">
        <f>HYPERLINK("http://www.efsa.europa.eu/en/efsajournal/doc/3258.pdf","Q-2013-00087")</f>
        <v>Q-2013-00087</v>
      </c>
      <c r="G2388" s="17" t="str">
        <f>HYPERLINK("http://eur-lex.europa.eu/legal-content/EN/TXT/?uri=OJ:JOL_2014_309_R_0004","Commission Regulation (EU) No 1154/2014 of 29/10/2014")</f>
        <v>Commission Regulation (EU) No 1154/2014 of 29/10/2014</v>
      </c>
      <c r="H2388" s="15" t="s">
        <v>739</v>
      </c>
      <c r="I2388" s="15" t="s">
        <v>651</v>
      </c>
    </row>
    <row r="2389" spans="1:9" ht="60" x14ac:dyDescent="0.2">
      <c r="A2389" s="14" t="s">
        <v>647</v>
      </c>
      <c r="B2389" s="14" t="s">
        <v>3722</v>
      </c>
      <c r="C2389" s="15" t="s">
        <v>3723</v>
      </c>
      <c r="D2389" s="14" t="s">
        <v>737</v>
      </c>
      <c r="E2389" s="15" t="s">
        <v>650</v>
      </c>
      <c r="F2389" s="17" t="str">
        <f>HYPERLINK("http://www.efsa.europa.eu/sites/default/files/scientific_output/files/main_documents/4366.pdf","Q-2015-00377")</f>
        <v>Q-2015-00377</v>
      </c>
      <c r="G2389" s="17" t="str">
        <f>HYPERLINK("http://eur-lex.europa.eu/legal-content/EN/TXT/PDF/?uri=CELEX:32017R1201&amp;amp;from=EN","Commission Regulation (EU) 2017/1201 of 05/07/2017")</f>
        <v>Commission Regulation (EU) 2017/1201 of 05/07/2017</v>
      </c>
      <c r="H2389" s="15" t="s">
        <v>739</v>
      </c>
      <c r="I2389" s="15" t="s">
        <v>651</v>
      </c>
    </row>
    <row r="2390" spans="1:9" ht="60" x14ac:dyDescent="0.2">
      <c r="A2390" s="14" t="s">
        <v>647</v>
      </c>
      <c r="B2390" s="14" t="s">
        <v>3724</v>
      </c>
      <c r="C2390" s="15" t="s">
        <v>3725</v>
      </c>
      <c r="D2390" s="14" t="s">
        <v>737</v>
      </c>
      <c r="E2390" s="15" t="s">
        <v>650</v>
      </c>
      <c r="F2390" s="17" t="str">
        <f>HYPERLINK("http://www.efsa.europa.eu/en/efsajournal/doc/3650.pdf","Q-2013-00659")</f>
        <v>Q-2013-00659</v>
      </c>
      <c r="G2390" s="17" t="str">
        <f>HYPERLINK("https://eur-lex.europa.eu/legal-content/EN/TXT/?uri=uriserv%3AOJ.L_.2015.167.01.0057.01.ENG","Commission Regulation (EU) 2015/1041 of 30/06/2015")</f>
        <v>Commission Regulation (EU) 2015/1041 of 30/06/2015</v>
      </c>
      <c r="H2390" s="15" t="s">
        <v>739</v>
      </c>
      <c r="I2390" s="15" t="s">
        <v>651</v>
      </c>
    </row>
    <row r="2391" spans="1:9" ht="60" x14ac:dyDescent="0.2">
      <c r="A2391" s="14" t="s">
        <v>647</v>
      </c>
      <c r="B2391" s="14" t="s">
        <v>3724</v>
      </c>
      <c r="C2391" s="15" t="s">
        <v>3726</v>
      </c>
      <c r="D2391" s="14" t="s">
        <v>737</v>
      </c>
      <c r="E2391" s="15" t="s">
        <v>650</v>
      </c>
      <c r="F2391" s="17" t="str">
        <f>HYPERLINK("http://www.efsa.europa.eu/en/efsajournal/doc/2699.pdf","Q-2011-00931")</f>
        <v>Q-2011-00931</v>
      </c>
      <c r="G2391" s="17" t="str">
        <f>HYPERLINK("http://eur-lex.europa.eu/LexUriServ/LexUriServ.do?uri=OJ:L:2014:050:0011:0016:EN:PDF","Commission Regulation (EU) No 155/2014 of 19/02/2014")</f>
        <v>Commission Regulation (EU) No 155/2014 of 19/02/2014</v>
      </c>
      <c r="H2391" s="15" t="s">
        <v>739</v>
      </c>
      <c r="I2391" s="15" t="s">
        <v>651</v>
      </c>
    </row>
    <row r="2392" spans="1:9" ht="60" x14ac:dyDescent="0.2">
      <c r="A2392" s="14" t="s">
        <v>647</v>
      </c>
      <c r="B2392" s="14" t="s">
        <v>3727</v>
      </c>
      <c r="C2392" s="15" t="s">
        <v>3728</v>
      </c>
      <c r="D2392" s="14" t="s">
        <v>3653</v>
      </c>
      <c r="E2392" s="15" t="s">
        <v>650</v>
      </c>
      <c r="F2392" s="17" t="str">
        <f>HYPERLINK("http://www.efsa.europa.eu/en/efsajournal/doc/2380.pdf","Q-2011-00121")</f>
        <v>Q-2011-00121</v>
      </c>
      <c r="G2392" s="17" t="str">
        <f>HYPERLINK("http://eur-lex.europa.eu/LexUriServ/LexUriServ.do?uri=OJ:L:2013:282:0039:0042:EN:PDF","Commission Regulation (EU) No 1017/2013 of 23/10/2013")</f>
        <v>Commission Regulation (EU) No 1017/2013 of 23/10/2013</v>
      </c>
      <c r="H2392" s="15" t="s">
        <v>739</v>
      </c>
      <c r="I2392" s="15" t="s">
        <v>651</v>
      </c>
    </row>
    <row r="2393" spans="1:9" ht="75" x14ac:dyDescent="0.2">
      <c r="A2393" s="14" t="s">
        <v>647</v>
      </c>
      <c r="B2393" s="14" t="s">
        <v>612</v>
      </c>
      <c r="C2393" s="15" t="s">
        <v>3729</v>
      </c>
      <c r="D2393" s="14" t="s">
        <v>995</v>
      </c>
      <c r="E2393" s="15" t="s">
        <v>650</v>
      </c>
      <c r="F2393" s="17" t="str">
        <f>HYPERLINK("http://www.efsa.europa.eu/en/efsajournal/doc/2169.pdf","Q-2010-01092")</f>
        <v>Q-2010-01092</v>
      </c>
      <c r="G2393" s="17" t="str">
        <f>HYPERLINK("http://eur-lex.europa.eu/legal-content/EN/TXT/?uri=OJ:JOL_2014_309_R_0004","Commission Regulation (EU) No 1154/2014 of 29/10/2014")</f>
        <v>Commission Regulation (EU) No 1154/2014 of 29/10/2014</v>
      </c>
      <c r="H2393" s="15" t="s">
        <v>739</v>
      </c>
      <c r="I2393" s="15" t="s">
        <v>651</v>
      </c>
    </row>
    <row r="2394" spans="1:9" ht="60" x14ac:dyDescent="0.2">
      <c r="A2394" s="14" t="s">
        <v>647</v>
      </c>
      <c r="B2394" s="14" t="s">
        <v>3730</v>
      </c>
      <c r="C2394" s="15" t="s">
        <v>3731</v>
      </c>
      <c r="D2394" s="14" t="s">
        <v>737</v>
      </c>
      <c r="E2394" s="15" t="s">
        <v>650</v>
      </c>
      <c r="F2394" s="17" t="str">
        <f>HYPERLINK("http://www.efsa.europa.eu/fr/efsajournal/doc/3082.pdf","Q-2012-00737")</f>
        <v>Q-2012-00737</v>
      </c>
      <c r="G2394" s="17" t="str">
        <f>HYPERLINK("http://eur-lex.europa.eu/LexUriServ/LexUriServ.do?uri=OJ:L:2014:056:0007:0010:EN:PDF","Commission Regulation (EU) No 175/2014 of 25/02/2014")</f>
        <v>Commission Regulation (EU) No 175/2014 of 25/02/2014</v>
      </c>
      <c r="H2394" s="15" t="s">
        <v>739</v>
      </c>
      <c r="I2394" s="15" t="s">
        <v>651</v>
      </c>
    </row>
    <row r="2395" spans="1:9" ht="60" x14ac:dyDescent="0.2">
      <c r="A2395" s="14" t="s">
        <v>647</v>
      </c>
      <c r="B2395" s="14" t="s">
        <v>3732</v>
      </c>
      <c r="C2395" s="15" t="s">
        <v>3733</v>
      </c>
      <c r="D2395" s="14" t="s">
        <v>737</v>
      </c>
      <c r="E2395" s="15" t="s">
        <v>650</v>
      </c>
      <c r="F2395" s="17" t="str">
        <f>HYPERLINK("http://www.efsa.europa.eu/en/efsajournal/doc/3326.pdf","Q-2012-00700")</f>
        <v>Q-2012-00700</v>
      </c>
      <c r="G2395" s="17" t="str">
        <f>HYPERLINK("http://eur-lex.europa.eu/legal-content/EN/TXT/?uri=OJ:JOL_2014_309_R_0004","Commission Regulation (EU) No 1154/2014 of 29/10/2014")</f>
        <v>Commission Regulation (EU) No 1154/2014 of 29/10/2014</v>
      </c>
      <c r="H2395" s="15" t="s">
        <v>739</v>
      </c>
      <c r="I2395" s="15" t="s">
        <v>651</v>
      </c>
    </row>
    <row r="2396" spans="1:9" ht="60" x14ac:dyDescent="0.2">
      <c r="A2396" s="14" t="s">
        <v>647</v>
      </c>
      <c r="B2396" s="14" t="s">
        <v>3734</v>
      </c>
      <c r="C2396" s="15" t="s">
        <v>3735</v>
      </c>
      <c r="D2396" s="14" t="s">
        <v>737</v>
      </c>
      <c r="E2396" s="15" t="s">
        <v>650</v>
      </c>
      <c r="F2396" s="17" t="str">
        <f>HYPERLINK("http://www.efsa.europa.eu/en/efsajournal/doc/3837.pdf","Q-2014-00012")</f>
        <v>Q-2014-00012</v>
      </c>
      <c r="G2396" s="17" t="str">
        <f>HYPERLINK("http://eur-lex.europa.eu/legal-content/EN/TXT/PDF/?uri=CELEX:32016R0862&amp;amp;from=EN","Commission Regulation (EU) 2016/862 of 31/05/2016")</f>
        <v>Commission Regulation (EU) 2016/862 of 31/05/2016</v>
      </c>
      <c r="H2396" s="15" t="s">
        <v>739</v>
      </c>
      <c r="I2396" s="15" t="s">
        <v>651</v>
      </c>
    </row>
    <row r="2397" spans="1:9" ht="60" x14ac:dyDescent="0.2">
      <c r="A2397" s="14" t="s">
        <v>647</v>
      </c>
      <c r="B2397" s="14" t="s">
        <v>3736</v>
      </c>
      <c r="C2397" s="15" t="s">
        <v>3737</v>
      </c>
      <c r="D2397" s="14" t="s">
        <v>3653</v>
      </c>
      <c r="E2397" s="15" t="s">
        <v>650</v>
      </c>
      <c r="F2397" s="17" t="str">
        <f>HYPERLINK("http://www.efsa.europa.eu/en/efsajournal/doc/2465.pdf","Q-2011-00783")</f>
        <v>Q-2011-00783</v>
      </c>
      <c r="G2397" s="17" t="str">
        <f>HYPERLINK("http://eur-lex.europa.eu/LexUriServ/LexUriServ.do?uri=OJ:L:2013:282:0039:0042:EN:PDF","Commission Regulation (EU) No 1017/2013 of 23/10/2013")</f>
        <v>Commission Regulation (EU) No 1017/2013 of 23/10/2013</v>
      </c>
      <c r="H2397" s="15" t="s">
        <v>739</v>
      </c>
      <c r="I2397" s="15" t="s">
        <v>651</v>
      </c>
    </row>
    <row r="2398" spans="1:9" ht="60" x14ac:dyDescent="0.2">
      <c r="A2398" s="14" t="s">
        <v>647</v>
      </c>
      <c r="B2398" s="14" t="s">
        <v>3738</v>
      </c>
      <c r="C2398" s="15" t="s">
        <v>3739</v>
      </c>
      <c r="D2398" s="14" t="s">
        <v>737</v>
      </c>
      <c r="E2398" s="15" t="s">
        <v>650</v>
      </c>
      <c r="F2398" s="17" t="str">
        <f>HYPERLINK("http://www.efsa.europa.eu/en/efsajournal/doc/4099.pdf","Q-2014-00624")</f>
        <v>Q-2014-00624</v>
      </c>
      <c r="G2398" s="17" t="str">
        <f>HYPERLINK("http://eur-lex.europa.eu/legal-content/EN/TXT/?uri=uriserv:OJ.L_.2016.230.01.0001.01.ENG&amp;amp;toc=OJ:L:2016:230:TOC","Commission Regulation (EU) 2016/1411 of 24/08/2016")</f>
        <v>Commission Regulation (EU) 2016/1411 of 24/08/2016</v>
      </c>
      <c r="H2398" s="15" t="s">
        <v>739</v>
      </c>
      <c r="I2398" s="15" t="s">
        <v>651</v>
      </c>
    </row>
    <row r="2399" spans="1:9" ht="60" x14ac:dyDescent="0.2">
      <c r="A2399" s="14" t="s">
        <v>647</v>
      </c>
      <c r="B2399" s="14" t="s">
        <v>3740</v>
      </c>
      <c r="C2399" s="15" t="s">
        <v>3741</v>
      </c>
      <c r="D2399" s="14" t="s">
        <v>737</v>
      </c>
      <c r="E2399" s="15" t="s">
        <v>650</v>
      </c>
      <c r="F2399" s="17" t="str">
        <f>HYPERLINK("http://www.efsa.europa.eu/en/efsajournal/doc/3259.pdf","Q-2012-01007")</f>
        <v>Q-2012-01007</v>
      </c>
      <c r="G2399" s="17" t="str">
        <f>HYPERLINK("http://eur-lex.europa.eu/legal-content/EN/TXT/?uri=OJ:JOL_2014_309_R_0004","Commission Regulation (EU) No 1154/2014 of 29/10/2014")</f>
        <v>Commission Regulation (EU) No 1154/2014 of 29/10/2014</v>
      </c>
      <c r="H2399" s="15" t="s">
        <v>739</v>
      </c>
      <c r="I2399" s="15" t="s">
        <v>651</v>
      </c>
    </row>
    <row r="2400" spans="1:9" ht="60" x14ac:dyDescent="0.2">
      <c r="A2400" s="14" t="s">
        <v>647</v>
      </c>
      <c r="B2400" s="14" t="s">
        <v>3742</v>
      </c>
      <c r="C2400" s="15" t="s">
        <v>3743</v>
      </c>
      <c r="D2400" s="14" t="s">
        <v>3653</v>
      </c>
      <c r="E2400" s="15" t="s">
        <v>650</v>
      </c>
      <c r="F2400" s="17" t="str">
        <f>HYPERLINK("http://www.efsa.europa.eu/en/efsajournal/doc/2472.pdf","Q-2011-00401")</f>
        <v>Q-2011-00401</v>
      </c>
      <c r="G2400" s="17" t="str">
        <f>HYPERLINK("http://eur-lex.europa.eu/LexUriServ/LexUriServ.do?uri=OJ:L:2013:282:0039:0042:EN:PDF","Commission Regulation (EU) No 1017/2013 of 23/10/2013")</f>
        <v>Commission Regulation (EU) No 1017/2013 of 23/10/2013</v>
      </c>
      <c r="H2400" s="15" t="s">
        <v>739</v>
      </c>
      <c r="I2400" s="15" t="s">
        <v>651</v>
      </c>
    </row>
    <row r="2401" spans="1:9" ht="60" x14ac:dyDescent="0.2">
      <c r="A2401" s="14" t="s">
        <v>647</v>
      </c>
      <c r="B2401" s="14" t="s">
        <v>3744</v>
      </c>
      <c r="C2401" s="15" t="s">
        <v>3745</v>
      </c>
      <c r="D2401" s="14" t="s">
        <v>3653</v>
      </c>
      <c r="E2401" s="15" t="s">
        <v>650</v>
      </c>
      <c r="F2401" s="17" t="str">
        <f>HYPERLINK("http://www.efsa.europa.eu/en/efsajournal/doc/2469.pdf","Q-2011-00751")</f>
        <v>Q-2011-00751</v>
      </c>
      <c r="G2401" s="17" t="str">
        <f>HYPERLINK("http://eur-lex.europa.eu/LexUriServ/LexUriServ.do?uri=OJ:L:2013:282:0039:0042:EN:PDF","Commission Regulation (EU) No 1017/2013 of 23/10/2013")</f>
        <v>Commission Regulation (EU) No 1017/2013 of 23/10/2013</v>
      </c>
      <c r="H2401" s="15" t="s">
        <v>739</v>
      </c>
      <c r="I2401" s="15" t="s">
        <v>651</v>
      </c>
    </row>
    <row r="2402" spans="1:9" ht="60" x14ac:dyDescent="0.2">
      <c r="A2402" s="14" t="s">
        <v>647</v>
      </c>
      <c r="B2402" s="14" t="s">
        <v>3746</v>
      </c>
      <c r="C2402" s="15" t="s">
        <v>3747</v>
      </c>
      <c r="D2402" s="14" t="s">
        <v>737</v>
      </c>
      <c r="E2402" s="15" t="s">
        <v>650</v>
      </c>
      <c r="F2402" s="17" t="str">
        <f>HYPERLINK("http://www.efsa.europa.eu/en/efsajournal/doc/3953.pdf","Q-2014-00580")</f>
        <v>Q-2014-00580</v>
      </c>
      <c r="G2402" s="17" t="str">
        <f>HYPERLINK("http://eur-lex.europa.eu/legal-content/EN/TXT/?uri=uriserv:OJ.L_.2016.230.01.0001.01.ENG&amp;amp;toc=OJ:L:2016:230:TOC","Commission Regulation (EU) 2016/1411 of 24/08/2016")</f>
        <v>Commission Regulation (EU) 2016/1411 of 24/08/2016</v>
      </c>
      <c r="H2402" s="15" t="s">
        <v>739</v>
      </c>
      <c r="I2402" s="15" t="s">
        <v>651</v>
      </c>
    </row>
    <row r="2403" spans="1:9" ht="60" x14ac:dyDescent="0.2">
      <c r="A2403" s="14" t="s">
        <v>647</v>
      </c>
      <c r="B2403" s="14" t="s">
        <v>3748</v>
      </c>
      <c r="C2403" s="15" t="s">
        <v>3749</v>
      </c>
      <c r="D2403" s="14" t="s">
        <v>737</v>
      </c>
      <c r="E2403" s="15" t="s">
        <v>650</v>
      </c>
      <c r="F2403" s="17" t="str">
        <f>HYPERLINK("http://onlinelibrary.wiley.com/doi/10.2903/j.efsa.2016.4539/abstract","Q-2016-00071")</f>
        <v>Q-2016-00071</v>
      </c>
      <c r="G2403" s="17" t="str">
        <f>HYPERLINK("http://eur-lex.europa.eu/legal-content/EN/TXT/PDF/?uri=CELEX:32017R1202&amp;amp;from=EN","Commission Regulation (EU) 2017/1202 of 05/07/2017")</f>
        <v>Commission Regulation (EU) 2017/1202 of 05/07/2017</v>
      </c>
      <c r="H2403" s="15" t="s">
        <v>739</v>
      </c>
      <c r="I2403" s="15" t="s">
        <v>651</v>
      </c>
    </row>
    <row r="2404" spans="1:9" ht="60" x14ac:dyDescent="0.2">
      <c r="A2404" s="14" t="s">
        <v>647</v>
      </c>
      <c r="B2404" s="14" t="s">
        <v>3750</v>
      </c>
      <c r="C2404" s="15" t="s">
        <v>3751</v>
      </c>
      <c r="D2404" s="14" t="s">
        <v>737</v>
      </c>
      <c r="E2404" s="15" t="s">
        <v>650</v>
      </c>
      <c r="F2404" s="17" t="str">
        <f>HYPERLINK("http://www.efsa.europa.eu/en/efsajournal/doc/3087.pdf","Q-2012-00872")</f>
        <v>Q-2012-00872</v>
      </c>
      <c r="G2404" s="17" t="str">
        <f>HYPERLINK("http://eur-lex.europa.eu/LexUriServ/LexUriServ.do?uri=OJ:L:2014:056:0007:0010:EN:PDF","Commission Regulation (EU) No 175/2014 of 25/02/2014")</f>
        <v>Commission Regulation (EU) No 175/2014 of 25/02/2014</v>
      </c>
      <c r="H2404" s="15" t="s">
        <v>739</v>
      </c>
      <c r="I2404" s="15" t="s">
        <v>651</v>
      </c>
    </row>
    <row r="2405" spans="1:9" ht="60" x14ac:dyDescent="0.2">
      <c r="A2405" s="14" t="s">
        <v>647</v>
      </c>
      <c r="B2405" s="14" t="s">
        <v>3752</v>
      </c>
      <c r="C2405" s="15" t="s">
        <v>3753</v>
      </c>
      <c r="D2405" s="14" t="s">
        <v>737</v>
      </c>
      <c r="E2405" s="15" t="s">
        <v>650</v>
      </c>
      <c r="F2405" s="17" t="str">
        <f>HYPERLINK("http://www.efsa.europa.eu/en/efsajournal/doc/3081.pdf","Q-2012-00591")</f>
        <v>Q-2012-00591</v>
      </c>
      <c r="G2405" s="17" t="str">
        <f>HYPERLINK("http://eur-lex.europa.eu/LexUriServ/LexUriServ.do?uri=OJ:L:2014:056:0007:0010:EN:PDF","Commission Regulation (EU) No 175/2014 of 25/02/2014")</f>
        <v>Commission Regulation (EU) No 175/2014 of 25/02/2014</v>
      </c>
      <c r="H2405" s="15" t="s">
        <v>739</v>
      </c>
      <c r="I2405" s="15" t="s">
        <v>651</v>
      </c>
    </row>
    <row r="2406" spans="1:9" ht="60" x14ac:dyDescent="0.2">
      <c r="A2406" s="14" t="s">
        <v>647</v>
      </c>
      <c r="B2406" s="14" t="s">
        <v>3754</v>
      </c>
      <c r="C2406" s="15" t="s">
        <v>3755</v>
      </c>
      <c r="D2406" s="14" t="s">
        <v>737</v>
      </c>
      <c r="E2406" s="15" t="s">
        <v>650</v>
      </c>
      <c r="F2406" s="17" t="str">
        <f>HYPERLINK("http://onlinelibrary.wiley.com/doi/10.2903/j.efsa.2017.4913/full","Q-2017-00030")</f>
        <v>Q-2017-00030</v>
      </c>
      <c r="G2406" s="17" t="str">
        <f t="shared" ref="G2406:G2412" si="25">HYPERLINK("https://eur-lex.europa.eu/legal-content/EN/TXT/?uri=uriserv:OJ.L_.2018.261.01.0006.01.ENG&amp;amp;toc=OJ:L:2018:261:TOC","Commission Regulation (EU) 2018/1556 of 17/10/2018")</f>
        <v>Commission Regulation (EU) 2018/1556 of 17/10/2018</v>
      </c>
      <c r="H2406" s="15" t="s">
        <v>739</v>
      </c>
      <c r="I2406" s="15" t="s">
        <v>651</v>
      </c>
    </row>
    <row r="2407" spans="1:9" ht="60" x14ac:dyDescent="0.2">
      <c r="A2407" s="14" t="s">
        <v>647</v>
      </c>
      <c r="B2407" s="14" t="s">
        <v>3756</v>
      </c>
      <c r="C2407" s="15" t="s">
        <v>3757</v>
      </c>
      <c r="D2407" s="14" t="s">
        <v>737</v>
      </c>
      <c r="E2407" s="15" t="s">
        <v>650</v>
      </c>
      <c r="F2407" s="17" t="str">
        <f>HYPERLINK("http://onlinelibrary.wiley.com/doi/10.2903/j.efsa.2017.4916/full","Q-2017-00033")</f>
        <v>Q-2017-00033</v>
      </c>
      <c r="G2407" s="17" t="str">
        <f t="shared" si="25"/>
        <v>Commission Regulation (EU) 2018/1556 of 17/10/2018</v>
      </c>
      <c r="H2407" s="15" t="s">
        <v>739</v>
      </c>
      <c r="I2407" s="15" t="s">
        <v>651</v>
      </c>
    </row>
    <row r="2408" spans="1:9" ht="60" x14ac:dyDescent="0.2">
      <c r="A2408" s="14" t="s">
        <v>647</v>
      </c>
      <c r="B2408" s="14" t="s">
        <v>3756</v>
      </c>
      <c r="C2408" s="15" t="s">
        <v>3758</v>
      </c>
      <c r="D2408" s="14" t="s">
        <v>737</v>
      </c>
      <c r="E2408" s="15" t="s">
        <v>650</v>
      </c>
      <c r="F2408" s="17" t="str">
        <f>HYPERLINK("http://onlinelibrary.wiley.com/doi/10.2903/j.efsa.2017.4914/full","Q-2017-00031")</f>
        <v>Q-2017-00031</v>
      </c>
      <c r="G2408" s="17" t="str">
        <f t="shared" si="25"/>
        <v>Commission Regulation (EU) 2018/1556 of 17/10/2018</v>
      </c>
      <c r="H2408" s="15" t="s">
        <v>739</v>
      </c>
      <c r="I2408" s="15" t="s">
        <v>651</v>
      </c>
    </row>
    <row r="2409" spans="1:9" ht="60" x14ac:dyDescent="0.2">
      <c r="A2409" s="14" t="s">
        <v>647</v>
      </c>
      <c r="B2409" s="14" t="s">
        <v>3759</v>
      </c>
      <c r="C2409" s="15" t="s">
        <v>3760</v>
      </c>
      <c r="D2409" s="14" t="s">
        <v>737</v>
      </c>
      <c r="E2409" s="15" t="s">
        <v>650</v>
      </c>
      <c r="F2409" s="17" t="str">
        <f>HYPERLINK("http://onlinelibrary.wiley.com/doi/10.2903/j.efsa.2017.4774/full","Q-2016-00856")</f>
        <v>Q-2016-00856</v>
      </c>
      <c r="G2409" s="17" t="str">
        <f t="shared" si="25"/>
        <v>Commission Regulation (EU) 2018/1556 of 17/10/2018</v>
      </c>
      <c r="H2409" s="15" t="s">
        <v>739</v>
      </c>
      <c r="I2409" s="15" t="s">
        <v>651</v>
      </c>
    </row>
    <row r="2410" spans="1:9" ht="60" x14ac:dyDescent="0.2">
      <c r="A2410" s="14" t="s">
        <v>647</v>
      </c>
      <c r="B2410" s="14" t="s">
        <v>3756</v>
      </c>
      <c r="C2410" s="15" t="s">
        <v>3761</v>
      </c>
      <c r="D2410" s="14" t="s">
        <v>737</v>
      </c>
      <c r="E2410" s="15" t="s">
        <v>650</v>
      </c>
      <c r="F2410" s="17" t="str">
        <f>HYPERLINK("http://onlinelibrary.wiley.com/doi/10.2903/j.efsa.2017.4915/full","Q-2017-00032")</f>
        <v>Q-2017-00032</v>
      </c>
      <c r="G2410" s="17" t="str">
        <f t="shared" si="25"/>
        <v>Commission Regulation (EU) 2018/1556 of 17/10/2018</v>
      </c>
      <c r="H2410" s="15" t="s">
        <v>739</v>
      </c>
      <c r="I2410" s="15" t="s">
        <v>651</v>
      </c>
    </row>
    <row r="2411" spans="1:9" ht="75" x14ac:dyDescent="0.2">
      <c r="A2411" s="14" t="s">
        <v>647</v>
      </c>
      <c r="B2411" s="14" t="s">
        <v>3762</v>
      </c>
      <c r="C2411" s="15" t="s">
        <v>3763</v>
      </c>
      <c r="D2411" s="14" t="s">
        <v>737</v>
      </c>
      <c r="E2411" s="15" t="s">
        <v>650</v>
      </c>
      <c r="F2411" s="17" t="str">
        <f>HYPERLINK("http://onlinelibrary.wiley.com/doi/10.2903/j.efsa.2017.4839/full","Q-2016-00436")</f>
        <v>Q-2016-00436</v>
      </c>
      <c r="G2411" s="17" t="str">
        <f t="shared" si="25"/>
        <v>Commission Regulation (EU) 2018/1556 of 17/10/2018</v>
      </c>
      <c r="H2411" s="15" t="s">
        <v>739</v>
      </c>
      <c r="I2411" s="15" t="s">
        <v>651</v>
      </c>
    </row>
    <row r="2412" spans="1:9" ht="105" x14ac:dyDescent="0.2">
      <c r="A2412" s="14" t="s">
        <v>647</v>
      </c>
      <c r="B2412" s="14" t="s">
        <v>3764</v>
      </c>
      <c r="C2412" s="15" t="s">
        <v>3765</v>
      </c>
      <c r="D2412" s="14" t="s">
        <v>737</v>
      </c>
      <c r="E2412" s="15" t="s">
        <v>650</v>
      </c>
      <c r="F2412" s="17" t="str">
        <f>HYPERLINK("http://onlinelibrary.wiley.com/doi/10.2903/j.efsa.2017.4723/full","Q-2016-00319")</f>
        <v>Q-2016-00319</v>
      </c>
      <c r="G2412" s="17" t="str">
        <f t="shared" si="25"/>
        <v>Commission Regulation (EU) 2018/1556 of 17/10/2018</v>
      </c>
      <c r="H2412" s="15" t="s">
        <v>739</v>
      </c>
      <c r="I2412" s="15" t="s">
        <v>651</v>
      </c>
    </row>
    <row r="2413" spans="1:9" ht="60" x14ac:dyDescent="0.2">
      <c r="A2413" s="14" t="s">
        <v>647</v>
      </c>
      <c r="B2413" s="14" t="s">
        <v>3766</v>
      </c>
      <c r="C2413" s="15" t="s">
        <v>3767</v>
      </c>
      <c r="D2413" s="14" t="s">
        <v>737</v>
      </c>
      <c r="E2413" s="15" t="s">
        <v>650</v>
      </c>
      <c r="F2413" s="17" t="str">
        <f>HYPERLINK("http://www.efsa.europa.eu/en/efsajournal/doc/4097.pdf","Q-2014-00566")</f>
        <v>Q-2014-00566</v>
      </c>
      <c r="G2413" s="17" t="str">
        <f>HYPERLINK("http://eur-lex.europa.eu/legal-content/EN/TXT/?uri=uriserv:OJ.L_.2016.230.01.0001.01.ENG&amp;amp;toc=OJ:L:2016:230:TOC","Commission Regulation (EU) 2016/1411 of 24/08/2016")</f>
        <v>Commission Regulation (EU) 2016/1411 of 24/08/2016</v>
      </c>
      <c r="H2413" s="15" t="s">
        <v>739</v>
      </c>
      <c r="I2413" s="15" t="s">
        <v>651</v>
      </c>
    </row>
    <row r="2414" spans="1:9" ht="60" x14ac:dyDescent="0.2">
      <c r="A2414" s="14" t="s">
        <v>647</v>
      </c>
      <c r="B2414" s="14" t="s">
        <v>3768</v>
      </c>
      <c r="C2414" s="15" t="s">
        <v>3769</v>
      </c>
      <c r="D2414" s="14" t="s">
        <v>3653</v>
      </c>
      <c r="E2414" s="15" t="s">
        <v>650</v>
      </c>
      <c r="F2414" s="17" t="str">
        <f>HYPERLINK("http://www.efsa.europa.eu/en/efsajournal/doc/942.pdf","Q-2008-705")</f>
        <v>Q-2008-705</v>
      </c>
      <c r="G2414" s="17" t="str">
        <f>HYPERLINK("http://eur-lex.europa.eu/LexUriServ/LexUriServ.do?uri=CELEX:32009R1168:EN:NOT","Commission Regulation (EC) No 1168/2009 of 30/11/2009")</f>
        <v>Commission Regulation (EC) No 1168/2009 of 30/11/2009</v>
      </c>
      <c r="H2414" s="15" t="s">
        <v>739</v>
      </c>
      <c r="I2414" s="15" t="s">
        <v>651</v>
      </c>
    </row>
    <row r="2415" spans="1:9" ht="60" x14ac:dyDescent="0.2">
      <c r="A2415" s="14" t="s">
        <v>647</v>
      </c>
      <c r="B2415" s="14" t="s">
        <v>1536</v>
      </c>
      <c r="C2415" s="15" t="s">
        <v>3770</v>
      </c>
      <c r="D2415" s="14" t="s">
        <v>737</v>
      </c>
      <c r="E2415" s="15" t="s">
        <v>650</v>
      </c>
      <c r="F2415" s="17" t="str">
        <f>HYPERLINK("http://www.efsa.europa.eu/en/efsajournal/doc/3755.pdf","Q-2013-00974")</f>
        <v>Q-2013-00974</v>
      </c>
      <c r="G2415" s="17" t="str">
        <f>HYPERLINK("http://eur-lex.europa.eu/legal-content/EN/TXT/PDF/?uri=OJ:JOL_2016_070_R_0003&amp;amp;from=EN","Commission Regulation (EU) 2016/371 of 15/03/2016")</f>
        <v>Commission Regulation (EU) 2016/371 of 15/03/2016</v>
      </c>
      <c r="H2415" s="15" t="s">
        <v>739</v>
      </c>
      <c r="I2415" s="15" t="s">
        <v>651</v>
      </c>
    </row>
    <row r="2416" spans="1:9" ht="60" x14ac:dyDescent="0.2">
      <c r="A2416" s="14" t="s">
        <v>647</v>
      </c>
      <c r="B2416" s="14" t="s">
        <v>3771</v>
      </c>
      <c r="C2416" s="15" t="s">
        <v>3772</v>
      </c>
      <c r="D2416" s="14" t="s">
        <v>3653</v>
      </c>
      <c r="E2416" s="15" t="s">
        <v>650</v>
      </c>
      <c r="F2416" s="17" t="str">
        <f>HYPERLINK("http://www.efsa.europa.eu/en/efsajournal/doc/906.pdf","Q-2008-434")</f>
        <v>Q-2008-434</v>
      </c>
      <c r="G2416" s="17" t="str">
        <f>HYPERLINK("http://eur-lex.europa.eu/LexUriServ/LexUriServ.do?uri=CELEX:32009R1025:EN:NOT","Commission Regulation (EC) No 1025/2009 of 29/10/2009")</f>
        <v>Commission Regulation (EC) No 1025/2009 of 29/10/2009</v>
      </c>
      <c r="H2416" s="15" t="s">
        <v>739</v>
      </c>
      <c r="I2416" s="15" t="s">
        <v>651</v>
      </c>
    </row>
    <row r="2417" spans="1:9" ht="60" x14ac:dyDescent="0.2">
      <c r="A2417" s="14" t="s">
        <v>647</v>
      </c>
      <c r="B2417" s="14" t="s">
        <v>878</v>
      </c>
      <c r="C2417" s="15" t="s">
        <v>3773</v>
      </c>
      <c r="D2417" s="14" t="s">
        <v>737</v>
      </c>
      <c r="E2417" s="15" t="s">
        <v>650</v>
      </c>
      <c r="F2417" s="17" t="str">
        <f>HYPERLINK("http://www.efsa.europa.eu/en/efsajournal/doc/3574.pdf","Q-2013-00399")</f>
        <v>Q-2013-00399</v>
      </c>
      <c r="G2417" s="17" t="str">
        <f>HYPERLINK("http://eur-lex.europa.eu/legal-content/EN/TXT/?uri=uriserv:OJ.L_.2016.230.01.0001.01.ENG&amp;amp;toc=OJ:L:2016:230:TOC","Commission Regulation (EU) 2016/1411 of 24/08/2016")</f>
        <v>Commission Regulation (EU) 2016/1411 of 24/08/2016</v>
      </c>
      <c r="H2417" s="15" t="s">
        <v>739</v>
      </c>
      <c r="I2417" s="15" t="s">
        <v>651</v>
      </c>
    </row>
    <row r="2418" spans="1:9" ht="60" x14ac:dyDescent="0.2">
      <c r="A2418" s="14" t="s">
        <v>647</v>
      </c>
      <c r="B2418" s="14" t="s">
        <v>3774</v>
      </c>
      <c r="C2418" s="15" t="s">
        <v>3775</v>
      </c>
      <c r="D2418" s="14" t="s">
        <v>737</v>
      </c>
      <c r="E2418" s="15" t="s">
        <v>650</v>
      </c>
      <c r="F2418" s="17" t="str">
        <f>HYPERLINK("http://www.efsa.europa.eu/en/efsajournal/doc/3836.pdf","Q-2014-00058")</f>
        <v>Q-2014-00058</v>
      </c>
      <c r="G2418" s="17" t="str">
        <f>HYPERLINK("http://eur-lex.europa.eu/legal-content/EN/TXT/PDF/?uri=CELEX:32016R1379&amp;amp;from=EN","Commission Regulation (EU) 2016/1379 of 16/08/2016")</f>
        <v>Commission Regulation (EU) 2016/1379 of 16/08/2016</v>
      </c>
      <c r="H2418" s="15" t="s">
        <v>739</v>
      </c>
      <c r="I2418" s="15" t="s">
        <v>651</v>
      </c>
    </row>
    <row r="2419" spans="1:9" ht="60" x14ac:dyDescent="0.2">
      <c r="A2419" s="14" t="s">
        <v>647</v>
      </c>
      <c r="B2419" s="14" t="s">
        <v>3776</v>
      </c>
      <c r="C2419" s="15" t="s">
        <v>3777</v>
      </c>
      <c r="D2419" s="14" t="s">
        <v>3653</v>
      </c>
      <c r="E2419" s="15" t="s">
        <v>650</v>
      </c>
      <c r="F2419" s="17" t="str">
        <f>HYPERLINK("http://www.efsa.europa.eu/en/efsajournal/doc/2291.pdf","Q-2011-00201")</f>
        <v>Q-2011-00201</v>
      </c>
      <c r="G2419" s="17" t="str">
        <f>HYPERLINK("http://eur-lex.europa.eu/LexUriServ/LexUriServ.do?uri=CELEX:32012R0379:EN:NOT","Commission Regulation (EU) No 379/2012 of 03/05/2012")</f>
        <v>Commission Regulation (EU) No 379/2012 of 03/05/2012</v>
      </c>
      <c r="H2419" s="15" t="s">
        <v>739</v>
      </c>
      <c r="I2419" s="15" t="s">
        <v>651</v>
      </c>
    </row>
    <row r="2420" spans="1:9" ht="90" x14ac:dyDescent="0.2">
      <c r="A2420" s="14" t="s">
        <v>647</v>
      </c>
      <c r="B2420" s="14" t="s">
        <v>3778</v>
      </c>
      <c r="C2420" s="15" t="s">
        <v>3779</v>
      </c>
      <c r="D2420" s="14" t="s">
        <v>3780</v>
      </c>
      <c r="E2420" s="15" t="s">
        <v>650</v>
      </c>
      <c r="F2420" s="17" t="str">
        <f>HYPERLINK("http://www.efsa.europa.eu/en/efsajournal/doc/789.pdf","Q-2008-285")</f>
        <v>Q-2008-285</v>
      </c>
      <c r="G2420" s="17" t="str">
        <f>HYPERLINK("http://eur-lex.europa.eu/LexUriServ/LexUriServ.do?uri=CELEX:32009R0984:EN:NOT","Commission Regulation (EC) No 984/2009 of 21/10/2009")</f>
        <v>Commission Regulation (EC) No 984/2009 of 21/10/2009</v>
      </c>
      <c r="H2420" s="15" t="s">
        <v>739</v>
      </c>
      <c r="I2420" s="15" t="s">
        <v>651</v>
      </c>
    </row>
    <row r="2421" spans="1:9" ht="60" x14ac:dyDescent="0.2">
      <c r="A2421" s="14" t="s">
        <v>647</v>
      </c>
      <c r="B2421" s="14" t="s">
        <v>3781</v>
      </c>
      <c r="C2421" s="15" t="s">
        <v>3782</v>
      </c>
      <c r="D2421" s="14" t="s">
        <v>3653</v>
      </c>
      <c r="E2421" s="15" t="s">
        <v>650</v>
      </c>
      <c r="F2421" s="17" t="str">
        <f>HYPERLINK("http://www.efsa.europa.eu/en/efsajournal/doc/1422.pdf","Q-2009-00852")</f>
        <v>Q-2009-00852</v>
      </c>
      <c r="G2421" s="17" t="str">
        <f>HYPERLINK("http://eur-lex.europa.eu/LexUriServ/LexUriServ.do?uri=CELEX:32010R1161:EN:NOT","Commission Regulation (EU) No 1161/2010 of 09/12/2010")</f>
        <v>Commission Regulation (EU) No 1161/2010 of 09/12/2010</v>
      </c>
      <c r="H2421" s="15" t="s">
        <v>739</v>
      </c>
      <c r="I2421" s="15" t="s">
        <v>651</v>
      </c>
    </row>
    <row r="2422" spans="1:9" ht="60" x14ac:dyDescent="0.2">
      <c r="A2422" s="14" t="s">
        <v>647</v>
      </c>
      <c r="B2422" s="14" t="s">
        <v>3783</v>
      </c>
      <c r="C2422" s="15" t="s">
        <v>3784</v>
      </c>
      <c r="D2422" s="14" t="s">
        <v>737</v>
      </c>
      <c r="E2422" s="15" t="s">
        <v>650</v>
      </c>
      <c r="F2422" s="17" t="str">
        <f>HYPERLINK("http://onlinelibrary.wiley.com/doi/10.2903/j.efsa.2016.4455/epdf","Q-2015-00456")</f>
        <v>Q-2015-00456</v>
      </c>
      <c r="G2422" s="17" t="str">
        <f>HYPERLINK("http://eur-lex.europa.eu/legal-content/EN/TXT/PDF/?uri=CELEX:32017R1200&amp;amp;from=EN","Commission Regulation (EU) 2017/1200 of 05/07/2017")</f>
        <v>Commission Regulation (EU) 2017/1200 of 05/07/2017</v>
      </c>
      <c r="H2422" s="15" t="s">
        <v>739</v>
      </c>
      <c r="I2422" s="15" t="s">
        <v>651</v>
      </c>
    </row>
    <row r="2423" spans="1:9" ht="60" x14ac:dyDescent="0.2">
      <c r="A2423" s="14" t="s">
        <v>647</v>
      </c>
      <c r="B2423" s="14" t="s">
        <v>3785</v>
      </c>
      <c r="C2423" s="15" t="s">
        <v>3786</v>
      </c>
      <c r="D2423" s="14" t="s">
        <v>3653</v>
      </c>
      <c r="E2423" s="15" t="s">
        <v>650</v>
      </c>
      <c r="F2423" s="17" t="str">
        <f>HYPERLINK("http://www.efsa.europa.eu/en/efsajournal/doc/1607.pdf","Q-2008-667")</f>
        <v>Q-2008-667</v>
      </c>
      <c r="G2423" s="17" t="str">
        <f>HYPERLINK("http://eur-lex.europa.eu/LexUriServ/LexUriServ.do?uri=CELEX:32011R0432:EN:NOT","Commission Regulation (EU) 432/2011 of 04/05/2011")</f>
        <v>Commission Regulation (EU) 432/2011 of 04/05/2011</v>
      </c>
      <c r="H2423" s="15" t="s">
        <v>739</v>
      </c>
      <c r="I2423" s="15" t="s">
        <v>651</v>
      </c>
    </row>
    <row r="2424" spans="1:9" ht="60" x14ac:dyDescent="0.2">
      <c r="A2424" s="14" t="s">
        <v>647</v>
      </c>
      <c r="B2424" s="14" t="s">
        <v>3787</v>
      </c>
      <c r="C2424" s="15" t="s">
        <v>3788</v>
      </c>
      <c r="D2424" s="14" t="s">
        <v>737</v>
      </c>
      <c r="E2424" s="15" t="s">
        <v>650</v>
      </c>
      <c r="F2424" s="17" t="str">
        <f>HYPERLINK("http://www.efsa.europa.eu/en/efsajournal/pub/3004.htm","Q-2012-00570")</f>
        <v>Q-2012-00570</v>
      </c>
      <c r="G2424" s="17" t="str">
        <f>HYPERLINK("http://eur-lex.europa.eu/LexUriServ/LexUriServ.do?uri=OJ:L:2014:050:0011:0016:EN:PDF","Commission Regulation (EU) No 155/2014 of 19/02/2014")</f>
        <v>Commission Regulation (EU) No 155/2014 of 19/02/2014</v>
      </c>
      <c r="H2424" s="15" t="s">
        <v>739</v>
      </c>
      <c r="I2424" s="15" t="s">
        <v>651</v>
      </c>
    </row>
    <row r="2425" spans="1:9" ht="60" x14ac:dyDescent="0.2">
      <c r="A2425" s="14" t="s">
        <v>647</v>
      </c>
      <c r="B2425" s="14" t="s">
        <v>3789</v>
      </c>
      <c r="C2425" s="15" t="s">
        <v>3790</v>
      </c>
      <c r="D2425" s="14" t="s">
        <v>3653</v>
      </c>
      <c r="E2425" s="15" t="s">
        <v>650</v>
      </c>
      <c r="F2425" s="17" t="str">
        <f>HYPERLINK("http://www.efsa.europa.eu/en/efsajournal/doc/1860.pdf","Q-2010-00137")</f>
        <v>Q-2010-00137</v>
      </c>
      <c r="G2425" s="17" t="str">
        <f>HYPERLINK("http://eur-lex.europa.eu/LexUriServ/LexUriServ.do?uri=CELEX:32011R1171:EN:NOT","Commission Regulation (EU) 1171/2011 of 16/11/2011")</f>
        <v>Commission Regulation (EU) 1171/2011 of 16/11/2011</v>
      </c>
      <c r="H2425" s="15" t="s">
        <v>739</v>
      </c>
      <c r="I2425" s="15" t="s">
        <v>651</v>
      </c>
    </row>
    <row r="2426" spans="1:9" ht="75" x14ac:dyDescent="0.2">
      <c r="A2426" s="14" t="s">
        <v>647</v>
      </c>
      <c r="B2426" s="14" t="s">
        <v>3791</v>
      </c>
      <c r="C2426" s="15" t="s">
        <v>3792</v>
      </c>
      <c r="D2426" s="14" t="s">
        <v>980</v>
      </c>
      <c r="E2426" s="15" t="s">
        <v>650</v>
      </c>
      <c r="F2426" s="17" t="str">
        <f>HYPERLINK("http://www.efsa.europa.eu/en/efsajournal/doc/3655.pdf","Q-2013-00783")</f>
        <v>Q-2013-00783</v>
      </c>
      <c r="G2426" s="17" t="str">
        <f>HYPERLINK("https://eur-lex.europa.eu/legal-content/EN/TXT/?uri=uriserv%3AOJ.L_.2015.167.01.0057.01.ENG","Commission Regulation (EU) 2015/1041 of 30/06/2015")</f>
        <v>Commission Regulation (EU) 2015/1041 of 30/06/2015</v>
      </c>
      <c r="H2426" s="15" t="s">
        <v>739</v>
      </c>
      <c r="I2426" s="15" t="s">
        <v>651</v>
      </c>
    </row>
    <row r="2427" spans="1:9" ht="60" x14ac:dyDescent="0.2">
      <c r="A2427" s="14" t="s">
        <v>647</v>
      </c>
      <c r="B2427" s="14" t="s">
        <v>3793</v>
      </c>
      <c r="C2427" s="15" t="s">
        <v>3794</v>
      </c>
      <c r="D2427" s="14" t="s">
        <v>737</v>
      </c>
      <c r="E2427" s="15" t="s">
        <v>650</v>
      </c>
      <c r="F2427" s="17" t="str">
        <f>HYPERLINK("http://onlinelibrary.wiley.com/doi/10.2903/j.efsa.2016.4540/abstract","Q-2015-00755")</f>
        <v>Q-2015-00755</v>
      </c>
      <c r="G2427" s="17" t="str">
        <f>HYPERLINK("http://eur-lex.europa.eu/legal-content/EN/TXT/PDF/?uri=CELEX:32017R1202&amp;amp;from=EN","Commission Regulation (EU) 2017/1202 of 05/07/2017")</f>
        <v>Commission Regulation (EU) 2017/1202 of 05/07/2017</v>
      </c>
      <c r="H2427" s="15" t="s">
        <v>739</v>
      </c>
      <c r="I2427" s="15" t="s">
        <v>651</v>
      </c>
    </row>
    <row r="2428" spans="1:9" ht="60" x14ac:dyDescent="0.2">
      <c r="A2428" s="14" t="s">
        <v>647</v>
      </c>
      <c r="B2428" s="14" t="s">
        <v>3795</v>
      </c>
      <c r="C2428" s="15" t="s">
        <v>3796</v>
      </c>
      <c r="D2428" s="14" t="s">
        <v>737</v>
      </c>
      <c r="E2428" s="15" t="s">
        <v>650</v>
      </c>
      <c r="F2428" s="17" t="str">
        <f>HYPERLINK("http://www.efsa.europa.eu/sites/default/files/scientific_output/files/main_documents/4401.pdf","Q-2015-00123")</f>
        <v>Q-2015-00123</v>
      </c>
      <c r="G2428" s="17" t="str">
        <f>HYPERLINK("http://eur-lex.europa.eu/legal-content/EN/TXT/PDF/?uri=CELEX:32017R1200&amp;amp;from=EN","Commission Regulation (EU) 2017/1200 of 05/07/2017")</f>
        <v>Commission Regulation (EU) 2017/1200 of 05/07/2017</v>
      </c>
      <c r="H2428" s="15" t="s">
        <v>739</v>
      </c>
      <c r="I2428" s="15" t="s">
        <v>651</v>
      </c>
    </row>
    <row r="2429" spans="1:9" ht="60" x14ac:dyDescent="0.2">
      <c r="A2429" s="14" t="s">
        <v>647</v>
      </c>
      <c r="B2429" s="14" t="s">
        <v>1146</v>
      </c>
      <c r="C2429" s="15" t="s">
        <v>3797</v>
      </c>
      <c r="D2429" s="14" t="s">
        <v>3653</v>
      </c>
      <c r="E2429" s="15" t="s">
        <v>650</v>
      </c>
      <c r="F2429" s="17" t="str">
        <f>HYPERLINK("http://www.efsa.europa.eu/en/efsajournal/doc/2691.pdf","Q-2011-01113")</f>
        <v>Q-2011-01113</v>
      </c>
      <c r="G2429" s="17" t="str">
        <f>HYPERLINK("http://eur-lex.europa.eu/LexUriServ/LexUriServ.do?uri=OJ:L:2013:289:0049:0055:EN:PDF","Commission Regulation (EU) No 1066/2013 of 30/10/2013")</f>
        <v>Commission Regulation (EU) No 1066/2013 of 30/10/2013</v>
      </c>
      <c r="H2429" s="15" t="s">
        <v>739</v>
      </c>
      <c r="I2429" s="15" t="s">
        <v>651</v>
      </c>
    </row>
    <row r="2430" spans="1:9" ht="60" x14ac:dyDescent="0.2">
      <c r="A2430" s="14" t="s">
        <v>647</v>
      </c>
      <c r="B2430" s="14" t="s">
        <v>1146</v>
      </c>
      <c r="C2430" s="15" t="s">
        <v>3798</v>
      </c>
      <c r="D2430" s="14" t="s">
        <v>3653</v>
      </c>
      <c r="E2430" s="15" t="s">
        <v>650</v>
      </c>
      <c r="F2430" s="17" t="str">
        <f>HYPERLINK("http://www.efsa.europa.eu/en/efsajournal/doc/2476.pdf","Q-2011-00907")</f>
        <v>Q-2011-00907</v>
      </c>
      <c r="G2430" s="17" t="str">
        <f>HYPERLINK("http://eur-lex.europa.eu/LexUriServ/LexUriServ.do?uri=OJ:L:2013:289:0049:0055:EN:PDF","Commission Regulation (EU) No 1066/2013 of 30/10/2013")</f>
        <v>Commission Regulation (EU) No 1066/2013 of 30/10/2013</v>
      </c>
      <c r="H2430" s="15" t="s">
        <v>739</v>
      </c>
      <c r="I2430" s="15" t="s">
        <v>651</v>
      </c>
    </row>
    <row r="2431" spans="1:9" ht="150" x14ac:dyDescent="0.2">
      <c r="A2431" s="14" t="s">
        <v>647</v>
      </c>
      <c r="B2431" s="14" t="s">
        <v>3799</v>
      </c>
      <c r="C2431" s="15" t="s">
        <v>3800</v>
      </c>
      <c r="D2431" s="14" t="s">
        <v>3801</v>
      </c>
      <c r="E2431" s="15" t="s">
        <v>650</v>
      </c>
      <c r="F2431" s="17" t="str">
        <f>HYPERLINK("http://www.efsa.europa.eu/en/efsajournal/doc/2696.pdf","Q-2012-00268")</f>
        <v>Q-2012-00268</v>
      </c>
      <c r="G2431" s="17" t="str">
        <f>HYPERLINK("http://eur-lex.europa.eu/legal-content/EN/TXT/?uri=OJ:JOL_2015_003_R_0003","Commission Regulation (EU) 2015/8 of 06/01/2015")</f>
        <v>Commission Regulation (EU) 2015/8 of 06/01/2015</v>
      </c>
      <c r="H2431" s="15" t="s">
        <v>739</v>
      </c>
      <c r="I2431" s="15" t="s">
        <v>651</v>
      </c>
    </row>
    <row r="2432" spans="1:9" ht="150" x14ac:dyDescent="0.2">
      <c r="A2432" s="14" t="s">
        <v>647</v>
      </c>
      <c r="B2432" s="14" t="s">
        <v>3799</v>
      </c>
      <c r="C2432" s="15" t="s">
        <v>3802</v>
      </c>
      <c r="D2432" s="14" t="s">
        <v>3801</v>
      </c>
      <c r="E2432" s="15" t="s">
        <v>650</v>
      </c>
      <c r="F2432" s="17" t="str">
        <f>HYPERLINK("http://www.efsa.europa.eu/en/efsajournal/doc/2697.pdf","Q-2012-00269")</f>
        <v>Q-2012-00269</v>
      </c>
      <c r="G2432" s="17" t="str">
        <f>HYPERLINK("http://eur-lex.europa.eu/legal-content/EN/TXT/?uri=OJ:JOL_2015_003_R_0003","Commission Regulation (EU) 2015/8 of 06/01/2015")</f>
        <v>Commission Regulation (EU) 2015/8 of 06/01/2015</v>
      </c>
      <c r="H2432" s="15" t="s">
        <v>739</v>
      </c>
      <c r="I2432" s="15" t="s">
        <v>651</v>
      </c>
    </row>
    <row r="2433" spans="1:9" ht="150" x14ac:dyDescent="0.2">
      <c r="A2433" s="14" t="s">
        <v>647</v>
      </c>
      <c r="B2433" s="14" t="s">
        <v>3799</v>
      </c>
      <c r="C2433" s="15" t="s">
        <v>3803</v>
      </c>
      <c r="D2433" s="14" t="s">
        <v>3801</v>
      </c>
      <c r="E2433" s="15" t="s">
        <v>650</v>
      </c>
      <c r="F2433" s="17" t="str">
        <f>HYPERLINK("http://www.efsa.europa.eu/en/efsajournal/doc/2698.pdf","Q-2012-00270")</f>
        <v>Q-2012-00270</v>
      </c>
      <c r="G2433" s="17" t="str">
        <f>HYPERLINK("http://eur-lex.europa.eu/legal-content/EN/TXT/?uri=OJ:JOL_2015_003_R_0003","Commission Regulation (EU) 2015/8 of 06/01/2015")</f>
        <v>Commission Regulation (EU) 2015/8 of 06/01/2015</v>
      </c>
      <c r="H2433" s="15" t="s">
        <v>739</v>
      </c>
      <c r="I2433" s="15" t="s">
        <v>651</v>
      </c>
    </row>
    <row r="2434" spans="1:9" ht="150" x14ac:dyDescent="0.2">
      <c r="A2434" s="14" t="s">
        <v>647</v>
      </c>
      <c r="B2434" s="14" t="s">
        <v>3799</v>
      </c>
      <c r="C2434" s="15" t="s">
        <v>3804</v>
      </c>
      <c r="D2434" s="14" t="s">
        <v>3801</v>
      </c>
      <c r="E2434" s="15" t="s">
        <v>650</v>
      </c>
      <c r="F2434" s="17" t="str">
        <f>HYPERLINK("http://www.efsa.europa.eu/en/efsajournal/doc/2694.pdf","Q-2012-00266")</f>
        <v>Q-2012-00266</v>
      </c>
      <c r="G2434" s="17" t="str">
        <f>HYPERLINK("http://eur-lex.europa.eu/legal-content/EN/TXT/?uri=OJ:JOL_2015_003_R_0003","Commission Regulation (EU) 2015/8 of 06/01/2015")</f>
        <v>Commission Regulation (EU) 2015/8 of 06/01/2015</v>
      </c>
      <c r="H2434" s="15" t="s">
        <v>739</v>
      </c>
      <c r="I2434" s="15" t="s">
        <v>651</v>
      </c>
    </row>
    <row r="2435" spans="1:9" ht="150" x14ac:dyDescent="0.2">
      <c r="A2435" s="14" t="s">
        <v>647</v>
      </c>
      <c r="B2435" s="14" t="s">
        <v>3799</v>
      </c>
      <c r="C2435" s="15" t="s">
        <v>3805</v>
      </c>
      <c r="D2435" s="14" t="s">
        <v>3801</v>
      </c>
      <c r="E2435" s="15" t="s">
        <v>650</v>
      </c>
      <c r="F2435" s="17" t="str">
        <f>HYPERLINK("http://www.efsa.europa.eu/en/efsajournal/doc/2695.pdf","Q-2012-00267")</f>
        <v>Q-2012-00267</v>
      </c>
      <c r="G2435" s="17" t="str">
        <f>HYPERLINK("http://eur-lex.europa.eu/legal-content/EN/TXT/?uri=OJ:JOL_2015_003_R_0003","Commission Regulation (EU) 2015/8 of 06/01/2015")</f>
        <v>Commission Regulation (EU) 2015/8 of 06/01/2015</v>
      </c>
      <c r="H2435" s="15" t="s">
        <v>739</v>
      </c>
      <c r="I2435" s="15" t="s">
        <v>651</v>
      </c>
    </row>
    <row r="2436" spans="1:9" ht="75" x14ac:dyDescent="0.2">
      <c r="A2436" s="14" t="s">
        <v>647</v>
      </c>
      <c r="B2436" s="14" t="s">
        <v>3806</v>
      </c>
      <c r="C2436" s="15" t="s">
        <v>3807</v>
      </c>
      <c r="D2436" s="14" t="s">
        <v>3653</v>
      </c>
      <c r="E2436" s="15" t="s">
        <v>650</v>
      </c>
      <c r="F2436" s="17" t="str">
        <f>HYPERLINK("http://www.efsa.europa.eu/en/efsajournal/doc/1178.pdf","Q-2009-00373")</f>
        <v>Q-2009-00373</v>
      </c>
      <c r="G2436" s="17" t="str">
        <f>HYPERLINK("http://eur-lex.europa.eu/LexUriServ/LexUriServ.do?uri=CELEX:32010R0382:EN:NOT","Commission Regulation (EU) No 382/2010 of 05/05/2010")</f>
        <v>Commission Regulation (EU) No 382/2010 of 05/05/2010</v>
      </c>
      <c r="H2436" s="15" t="s">
        <v>739</v>
      </c>
      <c r="I2436" s="15" t="s">
        <v>651</v>
      </c>
    </row>
    <row r="2437" spans="1:9" ht="60" x14ac:dyDescent="0.2">
      <c r="A2437" s="14" t="s">
        <v>647</v>
      </c>
      <c r="B2437" s="14" t="s">
        <v>3808</v>
      </c>
      <c r="C2437" s="15" t="s">
        <v>3809</v>
      </c>
      <c r="D2437" s="14" t="s">
        <v>3653</v>
      </c>
      <c r="E2437" s="15" t="s">
        <v>650</v>
      </c>
      <c r="F2437" s="17" t="str">
        <f>HYPERLINK("http://www.efsa.europa.eu/en/efsajournal/doc/1107.pdf","Q-2009-00231")</f>
        <v>Q-2009-00231</v>
      </c>
      <c r="G2437" s="17" t="str">
        <f>HYPERLINK("http://eur-lex.europa.eu/LexUriServ/LexUriServ.do?uri=CELEX:32010R0382:EN:NOT","Commission Regulation (EU) No 382/2010 of 05/05/2010")</f>
        <v>Commission Regulation (EU) No 382/2010 of 05/05/2010</v>
      </c>
      <c r="H2437" s="15" t="s">
        <v>739</v>
      </c>
      <c r="I2437" s="15" t="s">
        <v>651</v>
      </c>
    </row>
    <row r="2438" spans="1:9" ht="60" x14ac:dyDescent="0.2">
      <c r="A2438" s="14" t="s">
        <v>647</v>
      </c>
      <c r="B2438" s="14" t="s">
        <v>3810</v>
      </c>
      <c r="C2438" s="15" t="s">
        <v>3811</v>
      </c>
      <c r="D2438" s="14" t="s">
        <v>737</v>
      </c>
      <c r="E2438" s="15" t="s">
        <v>650</v>
      </c>
      <c r="F2438" s="17" t="str">
        <f>HYPERLINK("http://www.efsa.europa.eu/en/efsajournal/pub/3000.htm","Q-2012-00590")</f>
        <v>Q-2012-00590</v>
      </c>
      <c r="G2438" s="17" t="str">
        <f>HYPERLINK("http://eur-lex.europa.eu/LexUriServ/LexUriServ.do?uri=OJ:L:2014:050:0011:0016:EN:PDF","Commission Regulation (EU) No 155/2014 of 19/02/2014")</f>
        <v>Commission Regulation (EU) No 155/2014 of 19/02/2014</v>
      </c>
      <c r="H2438" s="15" t="s">
        <v>739</v>
      </c>
      <c r="I2438" s="15" t="s">
        <v>651</v>
      </c>
    </row>
    <row r="2439" spans="1:9" ht="75" x14ac:dyDescent="0.2">
      <c r="A2439" s="14" t="s">
        <v>647</v>
      </c>
      <c r="B2439" s="14" t="s">
        <v>3812</v>
      </c>
      <c r="C2439" s="15" t="s">
        <v>3813</v>
      </c>
      <c r="D2439" s="14" t="s">
        <v>3653</v>
      </c>
      <c r="E2439" s="15" t="s">
        <v>650</v>
      </c>
      <c r="F2439" s="17" t="str">
        <f>HYPERLINK("http://www.efsa.europa.eu/en/efsajournal/doc/1608.pdf","Q-2009-00767")</f>
        <v>Q-2009-00767</v>
      </c>
      <c r="G2439" s="17" t="str">
        <f>HYPERLINK("http://eur-lex.europa.eu/LexUriServ/LexUriServ.do?uri=CELEX:32011R0432:EN:NOT","Commission Regulation (EU) 432/2011 of 04/05/2011")</f>
        <v>Commission Regulation (EU) 432/2011 of 04/05/2011</v>
      </c>
      <c r="H2439" s="15" t="s">
        <v>739</v>
      </c>
      <c r="I2439" s="15" t="s">
        <v>651</v>
      </c>
    </row>
    <row r="2440" spans="1:9" ht="60" x14ac:dyDescent="0.2">
      <c r="A2440" s="14" t="s">
        <v>647</v>
      </c>
      <c r="B2440" s="14" t="s">
        <v>3814</v>
      </c>
      <c r="C2440" s="15" t="s">
        <v>3815</v>
      </c>
      <c r="D2440" s="14" t="s">
        <v>3653</v>
      </c>
      <c r="E2440" s="15" t="s">
        <v>650</v>
      </c>
      <c r="F2440" s="17" t="str">
        <f>HYPERLINK("http://www.efsa.europa.eu/en/efsajournal/doc/905.pdf","Q-2008-476")</f>
        <v>Q-2008-476</v>
      </c>
      <c r="G2440" s="17" t="str">
        <f>HYPERLINK("http://eur-lex.europa.eu/LexUriServ/LexUriServ.do?uri=CELEX:32009R1025:EN:NOT","Commission Regulation (EC) No 1025/2009 of 29/10/2009")</f>
        <v>Commission Regulation (EC) No 1025/2009 of 29/10/2009</v>
      </c>
      <c r="H2440" s="15" t="s">
        <v>739</v>
      </c>
      <c r="I2440" s="15" t="s">
        <v>651</v>
      </c>
    </row>
    <row r="2441" spans="1:9" ht="60" x14ac:dyDescent="0.2">
      <c r="A2441" s="14" t="s">
        <v>647</v>
      </c>
      <c r="B2441" s="14" t="s">
        <v>3816</v>
      </c>
      <c r="C2441" s="15" t="s">
        <v>3817</v>
      </c>
      <c r="D2441" s="14" t="s">
        <v>3653</v>
      </c>
      <c r="E2441" s="15" t="s">
        <v>650</v>
      </c>
      <c r="F2441" s="17" t="str">
        <f>HYPERLINK("http://www.efsa.europa.eu/en/efsajournal/pub/2949.htm","Q-2012-00001")</f>
        <v>Q-2012-00001</v>
      </c>
      <c r="G2441" s="17" t="str">
        <f>HYPERLINK("http://eur-lex.europa.eu/LexUriServ/LexUriServ.do?uri=OJ:L:2013:289:0049:0055:EN:PDF","Commission Regulation (EU) No 1066/2013 of 30/10/2013")</f>
        <v>Commission Regulation (EU) No 1066/2013 of 30/10/2013</v>
      </c>
      <c r="H2441" s="15" t="s">
        <v>739</v>
      </c>
      <c r="I2441" s="15" t="s">
        <v>651</v>
      </c>
    </row>
    <row r="2442" spans="1:9" ht="90" x14ac:dyDescent="0.2">
      <c r="A2442" s="14" t="s">
        <v>647</v>
      </c>
      <c r="B2442" s="14" t="s">
        <v>3682</v>
      </c>
      <c r="C2442" s="15" t="s">
        <v>3818</v>
      </c>
      <c r="D2442" s="14" t="s">
        <v>3819</v>
      </c>
      <c r="E2442" s="15" t="s">
        <v>650</v>
      </c>
      <c r="F2442" s="17" t="str">
        <f>HYPERLINK("http://www.efsa.europa.eu/en/efsajournal/doc/2889.pdf","Q-2012-00386")</f>
        <v>Q-2012-00386</v>
      </c>
      <c r="G2442" s="17" t="str">
        <f>HYPERLINK("http://eur-lex.europa.eu/LexUriServ/LexUriServ.do?uri=OJ:L:2013:289:0049:0055:EN:PDF","Commission Regulation (EU) No 1066/2013 of 30/10/2013")</f>
        <v>Commission Regulation (EU) No 1066/2013 of 30/10/2013</v>
      </c>
      <c r="H2442" s="15" t="s">
        <v>739</v>
      </c>
      <c r="I2442" s="15" t="s">
        <v>651</v>
      </c>
    </row>
    <row r="2443" spans="1:9" ht="60" x14ac:dyDescent="0.2">
      <c r="A2443" s="14" t="s">
        <v>647</v>
      </c>
      <c r="B2443" s="14" t="s">
        <v>3820</v>
      </c>
      <c r="C2443" s="15" t="s">
        <v>3821</v>
      </c>
      <c r="D2443" s="14" t="s">
        <v>737</v>
      </c>
      <c r="E2443" s="15" t="s">
        <v>650</v>
      </c>
      <c r="F2443" s="17" t="str">
        <f>HYPERLINK("http://www.efsa.europa.eu/en/efsajournal/doc/3576.pdf","Q-2013-00444")</f>
        <v>Q-2013-00444</v>
      </c>
      <c r="G2443" s="17" t="str">
        <f>HYPERLINK("http://eur-lex.europa.eu/legal-content/EN/TXT/PDF/?uri=OJ:JOL_2015_067_R_0001&amp;amp;from=EN","Commission Regulation (EU) 2015/402 of 11/03/2015")</f>
        <v>Commission Regulation (EU) 2015/402 of 11/03/2015</v>
      </c>
      <c r="H2443" s="15" t="s">
        <v>739</v>
      </c>
      <c r="I2443" s="15" t="s">
        <v>651</v>
      </c>
    </row>
    <row r="2444" spans="1:9" ht="105" x14ac:dyDescent="0.2">
      <c r="A2444" s="14" t="s">
        <v>647</v>
      </c>
      <c r="B2444" s="14" t="s">
        <v>3822</v>
      </c>
      <c r="C2444" s="15" t="s">
        <v>3823</v>
      </c>
      <c r="D2444" s="14" t="s">
        <v>737</v>
      </c>
      <c r="E2444" s="15" t="s">
        <v>650</v>
      </c>
      <c r="F2444" s="17" t="str">
        <f>HYPERLINK("http://www.efsa.europa.eu/en/efsajournal/doc/3658.pdf","Q-2013-00892")</f>
        <v>Q-2013-00892</v>
      </c>
      <c r="G2444" s="17" t="str">
        <f>HYPERLINK("https://eur-lex.europa.eu/legal-content/EN/TXT/?uri=uriserv%3AOJ.L_.2015.167.01.0057.01.ENG","Commission Regulation (EU) 2015/1041 of 30/06/2015")</f>
        <v>Commission Regulation (EU) 2015/1041 of 30/06/2015</v>
      </c>
      <c r="H2444" s="15" t="s">
        <v>739</v>
      </c>
      <c r="I2444" s="15" t="s">
        <v>651</v>
      </c>
    </row>
    <row r="2445" spans="1:9" ht="75" x14ac:dyDescent="0.2">
      <c r="A2445" s="14" t="s">
        <v>647</v>
      </c>
      <c r="B2445" s="14" t="s">
        <v>3824</v>
      </c>
      <c r="C2445" s="15" t="s">
        <v>3825</v>
      </c>
      <c r="D2445" s="14" t="s">
        <v>737</v>
      </c>
      <c r="E2445" s="15" t="s">
        <v>650</v>
      </c>
      <c r="F2445" s="17" t="str">
        <f>HYPERLINK("http://www.efsa.europa.eu/fr/efsajournal/doc/3085.pdf","Q-2012-00588")</f>
        <v>Q-2012-00588</v>
      </c>
      <c r="G2445" s="17" t="str">
        <f>HYPERLINK("http://eur-lex.europa.eu/LexUriServ/LexUriServ.do?uri=OJ:L:2014:056:0007:0010:EN:PDF","Commission Regulation (EU) No 175/2014 of 25/02/2014")</f>
        <v>Commission Regulation (EU) No 175/2014 of 25/02/2014</v>
      </c>
      <c r="H2445" s="15" t="s">
        <v>739</v>
      </c>
      <c r="I2445" s="15" t="s">
        <v>651</v>
      </c>
    </row>
    <row r="2446" spans="1:9" ht="75" x14ac:dyDescent="0.2">
      <c r="A2446" s="14" t="s">
        <v>647</v>
      </c>
      <c r="B2446" s="14" t="s">
        <v>1950</v>
      </c>
      <c r="C2446" s="15" t="s">
        <v>3826</v>
      </c>
      <c r="D2446" s="14" t="s">
        <v>1952</v>
      </c>
      <c r="E2446" s="15" t="s">
        <v>650</v>
      </c>
      <c r="F2446" s="17" t="str">
        <f>HYPERLINK("http://www.efsa.europa.eu/en/efsajournal/doc/2290.pdf","Q-2011-00319")</f>
        <v>Q-2011-00319</v>
      </c>
      <c r="G2446" s="17" t="str">
        <f>HYPERLINK("http://eur-lex.europa.eu/LexUriServ/LexUriServ.do?uri=OJ:L:2014:050:0011:0016:EN:PDF","Commission Regulation (EU) No 155/2014 of 19/02/2014")</f>
        <v>Commission Regulation (EU) No 155/2014 of 19/02/2014</v>
      </c>
      <c r="H2446" s="15" t="s">
        <v>739</v>
      </c>
      <c r="I2446" s="15" t="s">
        <v>651</v>
      </c>
    </row>
    <row r="2447" spans="1:9" ht="60" x14ac:dyDescent="0.2">
      <c r="A2447" s="14" t="s">
        <v>647</v>
      </c>
      <c r="B2447" s="14" t="s">
        <v>3827</v>
      </c>
      <c r="C2447" s="15" t="s">
        <v>3828</v>
      </c>
      <c r="D2447" s="14" t="s">
        <v>3653</v>
      </c>
      <c r="E2447" s="15" t="s">
        <v>650</v>
      </c>
      <c r="F2447" s="17" t="str">
        <f>HYPERLINK("http://www.efsa.europa.eu/en/efsajournal/doc/853.pdf","Q-2008-444")</f>
        <v>Q-2008-444</v>
      </c>
      <c r="G2447" s="17" t="str">
        <f>HYPERLINK("http://eur-lex.europa.eu/LexUriServ/LexUriServ.do?uri=CELEX:32009R0984:EN:NOT","Commission Regulation (EC) No 984/2009 of 21/10/2009")</f>
        <v>Commission Regulation (EC) No 984/2009 of 21/10/2009</v>
      </c>
      <c r="H2447" s="15" t="s">
        <v>739</v>
      </c>
      <c r="I2447" s="15" t="s">
        <v>651</v>
      </c>
    </row>
    <row r="2448" spans="1:9" ht="60" x14ac:dyDescent="0.2">
      <c r="A2448" s="14" t="s">
        <v>647</v>
      </c>
      <c r="B2448" s="14" t="s">
        <v>3829</v>
      </c>
      <c r="C2448" s="15" t="s">
        <v>3830</v>
      </c>
      <c r="D2448" s="14" t="s">
        <v>3653</v>
      </c>
      <c r="E2448" s="15" t="s">
        <v>650</v>
      </c>
      <c r="F2448" s="17" t="str">
        <f>HYPERLINK("http://www.efsa.europa.eu/en/efsajournal/doc/2167.pdf","Q-2010-01028")</f>
        <v>Q-2010-01028</v>
      </c>
      <c r="G2448" s="17" t="str">
        <f>HYPERLINK("http://eur-lex.europa.eu/LexUriServ/LexUriServ.do?uri=CELEX:32012R0379:EN:NOT","Commission Regulation (EU) No 379/2012 of 03/05/2012")</f>
        <v>Commission Regulation (EU) No 379/2012 of 03/05/2012</v>
      </c>
      <c r="H2448" s="15" t="s">
        <v>739</v>
      </c>
      <c r="I2448" s="15" t="s">
        <v>651</v>
      </c>
    </row>
    <row r="2449" spans="1:9" ht="60" x14ac:dyDescent="0.2">
      <c r="A2449" s="14" t="s">
        <v>647</v>
      </c>
      <c r="B2449" s="14" t="s">
        <v>1440</v>
      </c>
      <c r="C2449" s="15" t="s">
        <v>3831</v>
      </c>
      <c r="D2449" s="14" t="s">
        <v>3653</v>
      </c>
      <c r="E2449" s="15" t="s">
        <v>650</v>
      </c>
      <c r="F2449" s="17" t="str">
        <f>HYPERLINK("http://www.efsa.europa.eu/en/efsajournal/doc/999.pdf","Q-2008-785")</f>
        <v>Q-2008-785</v>
      </c>
      <c r="G2449" s="17" t="str">
        <f>HYPERLINK("http://eur-lex.europa.eu/LexUriServ/LexUriServ.do?uri=CELEX:32010R0375:EN:NOT","Commission Regulation (EU) No 375/2010 of 03/05/2010")</f>
        <v>Commission Regulation (EU) No 375/2010 of 03/05/2010</v>
      </c>
      <c r="H2449" s="15" t="s">
        <v>739</v>
      </c>
      <c r="I2449" s="15" t="s">
        <v>651</v>
      </c>
    </row>
    <row r="2450" spans="1:9" ht="60" x14ac:dyDescent="0.2">
      <c r="A2450" s="14" t="s">
        <v>647</v>
      </c>
      <c r="B2450" s="14" t="s">
        <v>3832</v>
      </c>
      <c r="C2450" s="15" t="s">
        <v>3833</v>
      </c>
      <c r="D2450" s="14" t="s">
        <v>737</v>
      </c>
      <c r="E2450" s="15" t="s">
        <v>650</v>
      </c>
      <c r="F2450" s="17" t="str">
        <f>HYPERLINK("http://www.efsa.europa.eu/en/efsajournal/doc/3753.pdf","Q-2013-00875")</f>
        <v>Q-2013-00875</v>
      </c>
      <c r="G2450" s="17" t="str">
        <f>HYPERLINK("https://eur-lex.europa.eu/legal-content/EN/TXT/?uri=uriserv%3AOJ.L_.2015.167.01.0057.01.ENG","Commission Regulation (EU) 2015/1041 of 30/06/2015")</f>
        <v>Commission Regulation (EU) 2015/1041 of 30/06/2015</v>
      </c>
      <c r="H2450" s="15" t="s">
        <v>739</v>
      </c>
      <c r="I2450" s="15" t="s">
        <v>651</v>
      </c>
    </row>
    <row r="2451" spans="1:9" ht="60" x14ac:dyDescent="0.2">
      <c r="A2451" s="14" t="s">
        <v>647</v>
      </c>
      <c r="B2451" s="14" t="s">
        <v>3834</v>
      </c>
      <c r="C2451" s="15" t="s">
        <v>3835</v>
      </c>
      <c r="D2451" s="14" t="s">
        <v>3653</v>
      </c>
      <c r="E2451" s="15" t="s">
        <v>650</v>
      </c>
      <c r="F2451" s="17" t="str">
        <f>HYPERLINK("http://www.efsa.europa.eu/en/efsajournal/doc/1100.pdf","Q-2008-784")</f>
        <v>Q-2008-784</v>
      </c>
      <c r="G2451" s="17" t="str">
        <f>HYPERLINK("http://eur-lex.europa.eu/LexUriServ/LexUriServ.do?uri=CELEX:32010R0382:EN:NOT","Commission Regulation (EU) No 382/2010 of 05/05/2010")</f>
        <v>Commission Regulation (EU) No 382/2010 of 05/05/2010</v>
      </c>
      <c r="H2451" s="15" t="s">
        <v>739</v>
      </c>
      <c r="I2451" s="15" t="s">
        <v>651</v>
      </c>
    </row>
    <row r="2452" spans="1:9" ht="60" x14ac:dyDescent="0.2">
      <c r="A2452" s="14" t="s">
        <v>647</v>
      </c>
      <c r="B2452" s="14" t="s">
        <v>3836</v>
      </c>
      <c r="C2452" s="15" t="s">
        <v>3837</v>
      </c>
      <c r="D2452" s="14" t="s">
        <v>737</v>
      </c>
      <c r="E2452" s="15" t="s">
        <v>650</v>
      </c>
      <c r="F2452" s="17" t="str">
        <f>HYPERLINK("http://www.efsa.europa.eu/en/efsajournal/pub/2999.htm","Q-2012-00572")</f>
        <v>Q-2012-00572</v>
      </c>
      <c r="G2452" s="17" t="str">
        <f>HYPERLINK("http://eur-lex.europa.eu/LexUriServ/LexUriServ.do?uri=OJ:L:2014:050:0011:0016:EN:PDF","Commission Regulation (EU) No 155/2014 of 19/02/2014")</f>
        <v>Commission Regulation (EU) No 155/2014 of 19/02/2014</v>
      </c>
      <c r="H2452" s="15" t="s">
        <v>739</v>
      </c>
      <c r="I2452" s="15" t="s">
        <v>651</v>
      </c>
    </row>
    <row r="2453" spans="1:9" ht="60" x14ac:dyDescent="0.2">
      <c r="A2453" s="14" t="s">
        <v>647</v>
      </c>
      <c r="B2453" s="14" t="s">
        <v>3838</v>
      </c>
      <c r="C2453" s="15" t="s">
        <v>3839</v>
      </c>
      <c r="D2453" s="14" t="s">
        <v>737</v>
      </c>
      <c r="E2453" s="15" t="s">
        <v>650</v>
      </c>
      <c r="F2453" s="17" t="str">
        <f>HYPERLINK("http://www.efsa.europa.eu/en/efsajournal/doc/3656.pdf","Q-2013-00889")</f>
        <v>Q-2013-00889</v>
      </c>
      <c r="G2453" s="17" t="str">
        <f>HYPERLINK("https://eur-lex.europa.eu/legal-content/EN/TXT/?uri=uriserv%3AOJ.L_.2015.167.01.0057.01.ENG","Commission Regulation (EU) 2015/1041 of 30/06/2015")</f>
        <v>Commission Regulation (EU) 2015/1041 of 30/06/2015</v>
      </c>
      <c r="H2453" s="15" t="s">
        <v>739</v>
      </c>
      <c r="I2453" s="15" t="s">
        <v>651</v>
      </c>
    </row>
    <row r="2454" spans="1:9" ht="60" x14ac:dyDescent="0.2">
      <c r="A2454" s="14" t="s">
        <v>647</v>
      </c>
      <c r="B2454" s="14" t="s">
        <v>1005</v>
      </c>
      <c r="C2454" s="15" t="s">
        <v>3840</v>
      </c>
      <c r="D2454" s="14" t="s">
        <v>737</v>
      </c>
      <c r="E2454" s="15" t="s">
        <v>650</v>
      </c>
      <c r="F2454" s="17" t="str">
        <f>HYPERLINK("http://www.efsa.europa.eu/sites/default/files/scientific_output/files/main_documents/4480.pdf","Q-2015-00550")</f>
        <v>Q-2015-00550</v>
      </c>
      <c r="G2454" s="17" t="str">
        <f>HYPERLINK("http://eur-lex.europa.eu/legal-content/EN/TXT/PDF/?uri=CELEX:32017R1200&amp;amp;from=EN","Commission Regulation (EU) 2017/1200 of 05/07/2017")</f>
        <v>Commission Regulation (EU) 2017/1200 of 05/07/2017</v>
      </c>
      <c r="H2454" s="15" t="s">
        <v>739</v>
      </c>
      <c r="I2454" s="15" t="s">
        <v>651</v>
      </c>
    </row>
    <row r="2455" spans="1:9" ht="90" x14ac:dyDescent="0.2">
      <c r="A2455" s="14" t="s">
        <v>647</v>
      </c>
      <c r="B2455" s="14" t="s">
        <v>3841</v>
      </c>
      <c r="C2455" s="15" t="s">
        <v>3842</v>
      </c>
      <c r="D2455" s="14" t="s">
        <v>3653</v>
      </c>
      <c r="E2455" s="15" t="s">
        <v>650</v>
      </c>
      <c r="F2455" s="17" t="str">
        <f>HYPERLINK("http://www.efsa.europa.eu/en/efsajournal/doc/1981.pdf","Q-2010-00950")</f>
        <v>Q-2010-00950</v>
      </c>
      <c r="G2455" s="17" t="str">
        <f>HYPERLINK("http://eur-lex.europa.eu/LexUriServ/LexUriServ.do?uri=CELEX:32011R1171:EN:NOT","Commission Regulation (EU) 1171/2011 of 16/11/2011")</f>
        <v>Commission Regulation (EU) 1171/2011 of 16/11/2011</v>
      </c>
      <c r="H2455" s="15" t="s">
        <v>739</v>
      </c>
      <c r="I2455" s="15" t="s">
        <v>651</v>
      </c>
    </row>
    <row r="2456" spans="1:9" ht="60" x14ac:dyDescent="0.2">
      <c r="A2456" s="14" t="s">
        <v>647</v>
      </c>
      <c r="B2456" s="14" t="s">
        <v>3740</v>
      </c>
      <c r="C2456" s="15" t="s">
        <v>3843</v>
      </c>
      <c r="D2456" s="14" t="s">
        <v>737</v>
      </c>
      <c r="E2456" s="15" t="s">
        <v>650</v>
      </c>
      <c r="F2456" s="17" t="str">
        <f>HYPERLINK("http://www.efsa.europa.eu/en/efsajournal/doc/3756.pdf","Q-2014-00022")</f>
        <v>Q-2014-00022</v>
      </c>
      <c r="G2456" s="17" t="str">
        <f>HYPERLINK("http://eur-lex.europa.eu/legal-content/EN/TXT/?uri=uriserv:OJ.L_.2015.277.01.0013.01.ENG","Commission Regulation (EU) 2015/1898 of 21/10/2015")</f>
        <v>Commission Regulation (EU) 2015/1898 of 21/10/2015</v>
      </c>
      <c r="H2456" s="15" t="s">
        <v>739</v>
      </c>
      <c r="I2456" s="15" t="s">
        <v>651</v>
      </c>
    </row>
    <row r="2457" spans="1:9" ht="105" x14ac:dyDescent="0.2">
      <c r="A2457" s="14" t="s">
        <v>647</v>
      </c>
      <c r="B2457" s="14" t="s">
        <v>3844</v>
      </c>
      <c r="C2457" s="15" t="s">
        <v>3845</v>
      </c>
      <c r="D2457" s="14" t="s">
        <v>737</v>
      </c>
      <c r="E2457" s="15" t="s">
        <v>650</v>
      </c>
      <c r="F2457" s="17" t="str">
        <f>HYPERLINK("http://www.efsa.europa.eu/en/efsajournal/doc/3842.pdf","Q-2014-00097")</f>
        <v>Q-2014-00097</v>
      </c>
      <c r="G2457" s="17" t="str">
        <f>HYPERLINK("http://eur-lex.europa.eu/legal-content/EN/TXT/PDF/?uri=CELEX:32016R1379&amp;amp;from=EN","Commission Regulation (EU) 2016/1379 of 16/08/2016")</f>
        <v>Commission Regulation (EU) 2016/1379 of 16/08/2016</v>
      </c>
      <c r="H2457" s="15" t="s">
        <v>739</v>
      </c>
      <c r="I2457" s="15" t="s">
        <v>651</v>
      </c>
    </row>
    <row r="2458" spans="1:9" ht="75" x14ac:dyDescent="0.2">
      <c r="A2458" s="14" t="s">
        <v>647</v>
      </c>
      <c r="B2458" s="14" t="s">
        <v>3824</v>
      </c>
      <c r="C2458" s="15" t="s">
        <v>3846</v>
      </c>
      <c r="D2458" s="14" t="s">
        <v>737</v>
      </c>
      <c r="E2458" s="15" t="s">
        <v>650</v>
      </c>
      <c r="F2458" s="17" t="str">
        <f>HYPERLINK("http://www.efsa.europa.eu/fr/efsajournal/doc/3085.pdf","Q-2012-00589")</f>
        <v>Q-2012-00589</v>
      </c>
      <c r="G2458" s="17" t="str">
        <f>HYPERLINK("http://eur-lex.europa.eu/LexUriServ/LexUriServ.do?uri=OJ:L:2014:056:0007:0010:EN:PDF","Commission Regulation (EU) No 175/2014 of 25/02/2014")</f>
        <v>Commission Regulation (EU) No 175/2014 of 25/02/2014</v>
      </c>
      <c r="H2458" s="15" t="s">
        <v>739</v>
      </c>
      <c r="I2458" s="15" t="s">
        <v>651</v>
      </c>
    </row>
    <row r="2459" spans="1:9" ht="120" x14ac:dyDescent="0.2">
      <c r="A2459" s="14" t="s">
        <v>647</v>
      </c>
      <c r="B2459" s="14" t="s">
        <v>3847</v>
      </c>
      <c r="C2459" s="15" t="s">
        <v>3848</v>
      </c>
      <c r="D2459" s="14" t="s">
        <v>737</v>
      </c>
      <c r="E2459" s="15" t="s">
        <v>650</v>
      </c>
      <c r="F2459" s="17" t="str">
        <f>HYPERLINK("http://www.efsa.europa.eu/en/efsajournal/doc/3659.pdf","Q-2013-00893")</f>
        <v>Q-2013-00893</v>
      </c>
      <c r="G2459" s="17" t="str">
        <f>HYPERLINK("https://eur-lex.europa.eu/legal-content/EN/TXT/?uri=uriserv%3AOJ.L_.2015.167.01.0057.01.ENG","Commission Regulation (EU) 2015/1041 of 30/06/2015")</f>
        <v>Commission Regulation (EU) 2015/1041 of 30/06/2015</v>
      </c>
      <c r="H2459" s="15" t="s">
        <v>739</v>
      </c>
      <c r="I2459" s="15" t="s">
        <v>651</v>
      </c>
    </row>
    <row r="2460" spans="1:9" ht="60" x14ac:dyDescent="0.2">
      <c r="A2460" s="14" t="s">
        <v>647</v>
      </c>
      <c r="B2460" s="14" t="s">
        <v>3849</v>
      </c>
      <c r="C2460" s="15" t="s">
        <v>3850</v>
      </c>
      <c r="D2460" s="14" t="s">
        <v>737</v>
      </c>
      <c r="E2460" s="15" t="s">
        <v>650</v>
      </c>
      <c r="F2460" s="17" t="str">
        <f>HYPERLINK("http://www.efsa.europa.eu/en/efsajournal/doc/4095.pdf","Q-2014-00567")</f>
        <v>Q-2014-00567</v>
      </c>
      <c r="G2460" s="17" t="str">
        <f>HYPERLINK("http://eur-lex.europa.eu/legal-content/EN/TXT/?uri=uriserv:OJ.L_.2016.230.01.0001.01.ENG&amp;amp;toc=OJ:L:2016:230:TOC","Commission Regulation (EU) 2016/1411 of 24/08/2016")</f>
        <v>Commission Regulation (EU) 2016/1411 of 24/08/2016</v>
      </c>
      <c r="H2460" s="15" t="s">
        <v>739</v>
      </c>
      <c r="I2460" s="15" t="s">
        <v>651</v>
      </c>
    </row>
    <row r="2461" spans="1:9" ht="60" x14ac:dyDescent="0.2">
      <c r="A2461" s="14" t="s">
        <v>647</v>
      </c>
      <c r="B2461" s="14" t="s">
        <v>3851</v>
      </c>
      <c r="C2461" s="15" t="s">
        <v>3852</v>
      </c>
      <c r="D2461" s="14" t="s">
        <v>3653</v>
      </c>
      <c r="E2461" s="15" t="s">
        <v>650</v>
      </c>
      <c r="F2461" s="17" t="str">
        <f>HYPERLINK("http://www.efsa.europa.eu/en/efsajournal/doc/2801.pdf","Q-2012-00271")</f>
        <v>Q-2012-00271</v>
      </c>
      <c r="G2461" s="17" t="str">
        <f>HYPERLINK("http://eur-lex.europa.eu/LexUriServ/LexUriServ.do?uri=OJ:L:2013:289:0049:0055:EN:PDF","Commission Regulation (EU) No 1066/2013 of 30/10/2013")</f>
        <v>Commission Regulation (EU) No 1066/2013 of 30/10/2013</v>
      </c>
      <c r="H2461" s="15" t="s">
        <v>739</v>
      </c>
      <c r="I2461" s="15" t="s">
        <v>651</v>
      </c>
    </row>
    <row r="2462" spans="1:9" ht="60" x14ac:dyDescent="0.2">
      <c r="A2462" s="14" t="s">
        <v>647</v>
      </c>
      <c r="B2462" s="14" t="s">
        <v>3853</v>
      </c>
      <c r="C2462" s="15" t="s">
        <v>3854</v>
      </c>
      <c r="D2462" s="14" t="s">
        <v>737</v>
      </c>
      <c r="E2462" s="15" t="s">
        <v>650</v>
      </c>
      <c r="F2462" s="17" t="str">
        <f>HYPERLINK("http://www.efsa.europa.eu/en/efsajournal/doc/3083.pdf","Q-2012-00704")</f>
        <v>Q-2012-00704</v>
      </c>
      <c r="G2462" s="17" t="str">
        <f>HYPERLINK("http://eur-lex.europa.eu/LexUriServ/LexUriServ.do?uri=OJ:L:2014:056:0007:0010:EN:PDF","Commission Regulation (EU) No 175/2014 of 25/02/2014")</f>
        <v>Commission Regulation (EU) No 175/2014 of 25/02/2014</v>
      </c>
      <c r="H2462" s="15" t="s">
        <v>739</v>
      </c>
      <c r="I2462" s="15" t="s">
        <v>651</v>
      </c>
    </row>
    <row r="2463" spans="1:9" ht="60" x14ac:dyDescent="0.2">
      <c r="A2463" s="14" t="s">
        <v>647</v>
      </c>
      <c r="B2463" s="14" t="s">
        <v>3855</v>
      </c>
      <c r="C2463" s="15" t="s">
        <v>3856</v>
      </c>
      <c r="D2463" s="14" t="s">
        <v>3653</v>
      </c>
      <c r="E2463" s="15" t="s">
        <v>650</v>
      </c>
      <c r="F2463" s="17" t="str">
        <f>HYPERLINK("http://www.efsa.europa.eu/en/efsajournal/doc/1602.pdf","Q-2010-00031")</f>
        <v>Q-2010-00031</v>
      </c>
      <c r="G2463" s="17" t="str">
        <f>HYPERLINK("http://eur-lex.europa.eu/LexUriServ/LexUriServ.do?uri=CELEX:32011R0432:EN:NOT","Commission Regulation (EU) 432/2011 of 04/05/2011")</f>
        <v>Commission Regulation (EU) 432/2011 of 04/05/2011</v>
      </c>
      <c r="H2463" s="15" t="s">
        <v>739</v>
      </c>
      <c r="I2463" s="15" t="s">
        <v>651</v>
      </c>
    </row>
    <row r="2464" spans="1:9" ht="60" x14ac:dyDescent="0.2">
      <c r="A2464" s="14" t="s">
        <v>647</v>
      </c>
      <c r="B2464" s="14" t="s">
        <v>3855</v>
      </c>
      <c r="C2464" s="15" t="s">
        <v>3857</v>
      </c>
      <c r="D2464" s="14" t="s">
        <v>3653</v>
      </c>
      <c r="E2464" s="15" t="s">
        <v>650</v>
      </c>
      <c r="F2464" s="17" t="str">
        <f>HYPERLINK("http://www.efsa.europa.eu/en/efsajournal/doc/1602.pdf","Q-2010-00028")</f>
        <v>Q-2010-00028</v>
      </c>
      <c r="G2464" s="17" t="str">
        <f>HYPERLINK("http://eur-lex.europa.eu/LexUriServ/LexUriServ.do?uri=CELEX:32011R0432:EN:NOT","Commission Regulation (EU) 432/2011 of 04/05/2011")</f>
        <v>Commission Regulation (EU) 432/2011 of 04/05/2011</v>
      </c>
      <c r="H2464" s="15" t="s">
        <v>739</v>
      </c>
      <c r="I2464" s="15" t="s">
        <v>651</v>
      </c>
    </row>
    <row r="2465" spans="1:9" ht="60" x14ac:dyDescent="0.2">
      <c r="A2465" s="14" t="s">
        <v>647</v>
      </c>
      <c r="B2465" s="14" t="s">
        <v>3855</v>
      </c>
      <c r="C2465" s="15" t="s">
        <v>3858</v>
      </c>
      <c r="D2465" s="14" t="s">
        <v>3653</v>
      </c>
      <c r="E2465" s="15" t="s">
        <v>650</v>
      </c>
      <c r="F2465" s="17" t="str">
        <f>HYPERLINK("http://www.efsa.europa.eu/en/efsajournal/doc/1602.pdf","Q-2010-00029")</f>
        <v>Q-2010-00029</v>
      </c>
      <c r="G2465" s="17" t="str">
        <f>HYPERLINK("http://eur-lex.europa.eu/LexUriServ/LexUriServ.do?uri=CELEX:32011R0432:EN:NOT","Commission Regulation (EU) 432/2011 of 04/05/2011")</f>
        <v>Commission Regulation (EU) 432/2011 of 04/05/2011</v>
      </c>
      <c r="H2465" s="15" t="s">
        <v>739</v>
      </c>
      <c r="I2465" s="15" t="s">
        <v>651</v>
      </c>
    </row>
    <row r="2466" spans="1:9" ht="60" x14ac:dyDescent="0.2">
      <c r="A2466" s="14" t="s">
        <v>647</v>
      </c>
      <c r="B2466" s="14" t="s">
        <v>3855</v>
      </c>
      <c r="C2466" s="15" t="s">
        <v>3859</v>
      </c>
      <c r="D2466" s="14" t="s">
        <v>3653</v>
      </c>
      <c r="E2466" s="15" t="s">
        <v>650</v>
      </c>
      <c r="F2466" s="17" t="str">
        <f>HYPERLINK("http://www.efsa.europa.eu/en/efsajournal/doc/1602.pdf","Q-2010-00030")</f>
        <v>Q-2010-00030</v>
      </c>
      <c r="G2466" s="17" t="str">
        <f>HYPERLINK("http://eur-lex.europa.eu/LexUriServ/LexUriServ.do?uri=CELEX:32011R0432:EN:NOT","Commission Regulation (EU) 432/2011 of 04/05/2011")</f>
        <v>Commission Regulation (EU) 432/2011 of 04/05/2011</v>
      </c>
      <c r="H2466" s="15" t="s">
        <v>739</v>
      </c>
      <c r="I2466" s="15" t="s">
        <v>651</v>
      </c>
    </row>
    <row r="2467" spans="1:9" ht="60" x14ac:dyDescent="0.2">
      <c r="A2467" s="14" t="s">
        <v>647</v>
      </c>
      <c r="B2467" s="14" t="s">
        <v>3855</v>
      </c>
      <c r="C2467" s="15" t="s">
        <v>3860</v>
      </c>
      <c r="D2467" s="14" t="s">
        <v>3653</v>
      </c>
      <c r="E2467" s="15" t="s">
        <v>650</v>
      </c>
      <c r="F2467" s="17" t="str">
        <f>HYPERLINK("http://www.efsa.europa.eu/en/efsajournal/doc/1602.pdf","Q-2010-00027")</f>
        <v>Q-2010-00027</v>
      </c>
      <c r="G2467" s="17" t="str">
        <f>HYPERLINK("http://eur-lex.europa.eu/LexUriServ/LexUriServ.do?uri=CELEX:32011R0432:EN:NOT","Commission Regulation (EU) 432/2011 of 04/05/2011")</f>
        <v>Commission Regulation (EU) 432/2011 of 04/05/2011</v>
      </c>
      <c r="H2467" s="15" t="s">
        <v>739</v>
      </c>
      <c r="I2467" s="15" t="s">
        <v>651</v>
      </c>
    </row>
    <row r="2468" spans="1:9" ht="60" x14ac:dyDescent="0.2">
      <c r="A2468" s="14" t="s">
        <v>647</v>
      </c>
      <c r="B2468" s="14" t="s">
        <v>3861</v>
      </c>
      <c r="C2468" s="15" t="s">
        <v>3862</v>
      </c>
      <c r="D2468" s="14" t="s">
        <v>3863</v>
      </c>
      <c r="E2468" s="15" t="s">
        <v>650</v>
      </c>
      <c r="F2468" s="17" t="str">
        <f>HYPERLINK("http://www.efsa.europa.eu/en/efsajournal/doc/2466.pdf","Q-2011-00896")</f>
        <v>Q-2011-00896</v>
      </c>
      <c r="G2468" s="17" t="str">
        <f>HYPERLINK("http://eur-lex.europa.eu/LexUriServ/LexUriServ.do?uri=OJ:L:2013:282:0039:0042:EN:PDF","Commission Regulation (EU) No 1017/2013 of 23/10/2013")</f>
        <v>Commission Regulation (EU) No 1017/2013 of 23/10/2013</v>
      </c>
      <c r="H2468" s="15" t="s">
        <v>739</v>
      </c>
      <c r="I2468" s="15" t="s">
        <v>651</v>
      </c>
    </row>
    <row r="2469" spans="1:9" ht="60" x14ac:dyDescent="0.2">
      <c r="A2469" s="14" t="s">
        <v>647</v>
      </c>
      <c r="B2469" s="14" t="s">
        <v>663</v>
      </c>
      <c r="C2469" s="15" t="s">
        <v>3864</v>
      </c>
      <c r="D2469" s="14" t="s">
        <v>3653</v>
      </c>
      <c r="E2469" s="15" t="s">
        <v>650</v>
      </c>
      <c r="F2469" s="17" t="str">
        <f>HYPERLINK("http://www.efsa.europa.eu/en/efsajournal/doc/2467.pdf","Q-2011-00971")</f>
        <v>Q-2011-00971</v>
      </c>
      <c r="G2469" s="17" t="str">
        <f>HYPERLINK("http://eur-lex.europa.eu/LexUriServ/LexUriServ.do?uri=OJ:L:2013:282:0039:0042:EN:PDF","Commission Regulation (EU) No 1017/2013 of 23/10/2013")</f>
        <v>Commission Regulation (EU) No 1017/2013 of 23/10/2013</v>
      </c>
      <c r="H2469" s="15" t="s">
        <v>739</v>
      </c>
      <c r="I2469" s="15" t="s">
        <v>651</v>
      </c>
    </row>
    <row r="2470" spans="1:9" ht="75" x14ac:dyDescent="0.2">
      <c r="A2470" s="14" t="s">
        <v>647</v>
      </c>
      <c r="B2470" s="14" t="s">
        <v>3865</v>
      </c>
      <c r="C2470" s="15" t="s">
        <v>3866</v>
      </c>
      <c r="D2470" s="14" t="s">
        <v>3653</v>
      </c>
      <c r="E2470" s="15" t="s">
        <v>650</v>
      </c>
      <c r="F2470" s="17" t="str">
        <f>HYPERLINK("http://www.efsa.europa.eu/en/scdocs/doc/1774.pdf","Q-2009-00957")</f>
        <v>Q-2009-00957</v>
      </c>
      <c r="G2470" s="17" t="str">
        <f>HYPERLINK("http://eur-lex.europa.eu/LexUriServ/LexUriServ.do?uri=CELEX:32011R0666:EN:NOT","Commission Regulation (EU) 666/2011 of 11/07/2011")</f>
        <v>Commission Regulation (EU) 666/2011 of 11/07/2011</v>
      </c>
      <c r="H2470" s="15" t="s">
        <v>739</v>
      </c>
      <c r="I2470" s="15" t="s">
        <v>651</v>
      </c>
    </row>
    <row r="2471" spans="1:9" ht="60" x14ac:dyDescent="0.2">
      <c r="A2471" s="14" t="s">
        <v>647</v>
      </c>
      <c r="B2471" s="14" t="s">
        <v>3808</v>
      </c>
      <c r="C2471" s="15" t="s">
        <v>3867</v>
      </c>
      <c r="D2471" s="14" t="s">
        <v>3653</v>
      </c>
      <c r="E2471" s="15" t="s">
        <v>650</v>
      </c>
      <c r="F2471" s="17" t="str">
        <f>HYPERLINK("http://www.efsa.europa.eu/en/efsajournal/doc/1106.pdf","Q-2009-00230")</f>
        <v>Q-2009-00230</v>
      </c>
      <c r="G2471" s="17" t="str">
        <f>HYPERLINK("http://eur-lex.europa.eu/LexUriServ/LexUriServ.do?uri=CELEX:32010R0382:EN:NOT","Commission Regulation (EU) No 382/2010 of 05/05/2010")</f>
        <v>Commission Regulation (EU) No 382/2010 of 05/05/2010</v>
      </c>
      <c r="H2471" s="15" t="s">
        <v>739</v>
      </c>
      <c r="I2471" s="15" t="s">
        <v>651</v>
      </c>
    </row>
    <row r="2472" spans="1:9" ht="90" x14ac:dyDescent="0.2">
      <c r="A2472" s="14" t="s">
        <v>647</v>
      </c>
      <c r="B2472" s="14" t="s">
        <v>3868</v>
      </c>
      <c r="C2472" s="15" t="s">
        <v>3869</v>
      </c>
      <c r="D2472" s="14" t="s">
        <v>3653</v>
      </c>
      <c r="E2472" s="15" t="s">
        <v>650</v>
      </c>
      <c r="F2472" s="17" t="str">
        <f>HYPERLINK("http://www.efsa.europa.eu/en/scdocs/doc/1773.pdf","Q-2009-00889")</f>
        <v>Q-2009-00889</v>
      </c>
      <c r="G2472" s="17" t="str">
        <f>HYPERLINK("http://eur-lex.europa.eu/LexUriServ/LexUriServ.do?uri=CELEX:32011R0666:EN:NOT","Commission Regulation (EU) 666/2011 of 11/07/2011")</f>
        <v>Commission Regulation (EU) 666/2011 of 11/07/2011</v>
      </c>
      <c r="H2472" s="15" t="s">
        <v>739</v>
      </c>
      <c r="I2472" s="15" t="s">
        <v>651</v>
      </c>
    </row>
    <row r="2473" spans="1:9" ht="60" x14ac:dyDescent="0.2">
      <c r="A2473" s="14" t="s">
        <v>647</v>
      </c>
      <c r="B2473" s="14" t="s">
        <v>3870</v>
      </c>
      <c r="C2473" s="15" t="s">
        <v>3871</v>
      </c>
      <c r="D2473" s="14" t="s">
        <v>737</v>
      </c>
      <c r="E2473" s="15" t="s">
        <v>650</v>
      </c>
      <c r="F2473" s="17" t="str">
        <f>HYPERLINK("http://www.efsa.europa.eu/en/efsajournal/doc/3952.pdf","Q-2014-00153")</f>
        <v>Q-2014-00153</v>
      </c>
      <c r="G2473" s="17" t="str">
        <f>HYPERLINK("http://eur-lex.europa.eu/legal-content/EN/TXT/PDF/?uri=OJ:JOL_2016_070_R_0003&amp;amp;from=EN","Commission Regulation (EU) 2016/371 of 15/03/2016")</f>
        <v>Commission Regulation (EU) 2016/371 of 15/03/2016</v>
      </c>
      <c r="H2473" s="15" t="s">
        <v>739</v>
      </c>
      <c r="I2473" s="15" t="s">
        <v>651</v>
      </c>
    </row>
    <row r="2474" spans="1:9" ht="60" x14ac:dyDescent="0.2">
      <c r="A2474" s="14" t="s">
        <v>647</v>
      </c>
      <c r="B2474" s="14" t="s">
        <v>3872</v>
      </c>
      <c r="C2474" s="15" t="s">
        <v>3873</v>
      </c>
      <c r="D2474" s="14" t="s">
        <v>3653</v>
      </c>
      <c r="E2474" s="15" t="s">
        <v>650</v>
      </c>
      <c r="F2474" s="17" t="str">
        <f>HYPERLINK("http://www.efsa.europa.eu/en/efsajournal/doc/1357.pdf","Q-2009-517")</f>
        <v>Q-2009-517</v>
      </c>
      <c r="G2474" s="17" t="str">
        <f>HYPERLINK("http://eur-lex.europa.eu/LexUriServ/LexUriServ.do?uri=CELEX:32010R0958:EN:NOT","Commission Regulation (EU) No 958/2010 of 22/10/2010")</f>
        <v>Commission Regulation (EU) No 958/2010 of 22/10/2010</v>
      </c>
      <c r="H2474" s="15" t="s">
        <v>739</v>
      </c>
      <c r="I2474" s="15" t="s">
        <v>651</v>
      </c>
    </row>
    <row r="2475" spans="1:9" ht="60" x14ac:dyDescent="0.2">
      <c r="A2475" s="14" t="s">
        <v>647</v>
      </c>
      <c r="B2475" s="14" t="s">
        <v>3874</v>
      </c>
      <c r="C2475" s="19" t="s">
        <v>3875</v>
      </c>
      <c r="D2475" s="14" t="s">
        <v>3876</v>
      </c>
      <c r="E2475" s="15" t="s">
        <v>650</v>
      </c>
      <c r="F2475" s="16" t="str">
        <f>HYPERLINK("https://www.gov.uk/government/publications/uknhcc-scientific-opinion-lutein-zeaxanthin-and-meso-zeaxanthin-and-improved-visual-performance","001UKNHCC")</f>
        <v>001UKNHCC</v>
      </c>
      <c r="G2475" s="15" t="s">
        <v>650</v>
      </c>
      <c r="H2475" s="15" t="s">
        <v>739</v>
      </c>
      <c r="I2475" s="15" t="s">
        <v>651</v>
      </c>
    </row>
    <row r="2476" spans="1:9" ht="60" x14ac:dyDescent="0.2">
      <c r="A2476" s="14" t="s">
        <v>647</v>
      </c>
      <c r="B2476" s="14" t="s">
        <v>3877</v>
      </c>
      <c r="C2476" s="15" t="s">
        <v>3878</v>
      </c>
      <c r="D2476" s="14" t="s">
        <v>3653</v>
      </c>
      <c r="E2476" s="15" t="s">
        <v>650</v>
      </c>
      <c r="F2476" s="16" t="str">
        <f>HYPERLINK("http://www.efsa.europa.eu/en/efsajournal/doc/894.pdf","Q-2008-396")</f>
        <v>Q-2008-396</v>
      </c>
      <c r="G2476" s="17" t="str">
        <f>HYPERLINK("http://eur-lex.europa.eu/LexUriServ/LexUriServ.do?uri=CELEX:32010R0383:EN:NOT","Commission Regulation (EU)  No 383/2010 of 05/05/2010")</f>
        <v>Commission Regulation (EU)  No 383/2010 of 05/05/2010</v>
      </c>
      <c r="H2476" s="15" t="s">
        <v>739</v>
      </c>
      <c r="I2476" s="15" t="s">
        <v>651</v>
      </c>
    </row>
    <row r="2477" spans="1:9" ht="120" x14ac:dyDescent="0.2">
      <c r="A2477" s="14" t="s">
        <v>647</v>
      </c>
      <c r="B2477" s="14" t="s">
        <v>991</v>
      </c>
      <c r="C2477" s="15" t="s">
        <v>3879</v>
      </c>
      <c r="D2477" s="14" t="s">
        <v>3880</v>
      </c>
      <c r="E2477" s="15" t="s">
        <v>650</v>
      </c>
      <c r="F2477" s="17" t="s">
        <v>3881</v>
      </c>
      <c r="G2477" s="17" t="s">
        <v>3882</v>
      </c>
      <c r="H2477" s="15" t="s">
        <v>671</v>
      </c>
      <c r="I2477" s="15" t="s">
        <v>651</v>
      </c>
    </row>
    <row r="2478" spans="1:9" ht="150" x14ac:dyDescent="0.2">
      <c r="A2478" s="14" t="s">
        <v>647</v>
      </c>
      <c r="B2478" s="14" t="s">
        <v>991</v>
      </c>
      <c r="C2478" s="15" t="s">
        <v>3879</v>
      </c>
      <c r="D2478" s="14" t="s">
        <v>3883</v>
      </c>
      <c r="E2478" s="15" t="s">
        <v>650</v>
      </c>
      <c r="F2478" s="17" t="s">
        <v>3884</v>
      </c>
      <c r="G2478" s="17" t="s">
        <v>3885</v>
      </c>
      <c r="H2478" s="15" t="s">
        <v>671</v>
      </c>
      <c r="I2478" s="15" t="s">
        <v>651</v>
      </c>
    </row>
    <row r="2479" spans="1:9" ht="135" x14ac:dyDescent="0.2">
      <c r="A2479" s="14" t="s">
        <v>3886</v>
      </c>
      <c r="B2479" s="14" t="s">
        <v>3887</v>
      </c>
      <c r="C2479" s="15" t="s">
        <v>3888</v>
      </c>
      <c r="D2479" s="14" t="s">
        <v>3889</v>
      </c>
      <c r="E2479" s="15" t="s">
        <v>650</v>
      </c>
      <c r="F2479" s="17" t="s">
        <v>3890</v>
      </c>
      <c r="G2479" s="17" t="s">
        <v>3891</v>
      </c>
      <c r="H2479" s="15" t="s">
        <v>671</v>
      </c>
      <c r="I2479" s="15" t="s">
        <v>651</v>
      </c>
    </row>
    <row r="2480" spans="1:9" ht="150" x14ac:dyDescent="0.2">
      <c r="A2480" s="14" t="s">
        <v>3886</v>
      </c>
      <c r="B2480" s="14" t="s">
        <v>3892</v>
      </c>
      <c r="C2480" s="15" t="s">
        <v>3893</v>
      </c>
      <c r="D2480" s="14" t="s">
        <v>3894</v>
      </c>
      <c r="E2480" s="15" t="s">
        <v>650</v>
      </c>
      <c r="F2480" s="17" t="s">
        <v>3895</v>
      </c>
      <c r="G2480" s="17" t="s">
        <v>3896</v>
      </c>
      <c r="H2480" s="15" t="s">
        <v>671</v>
      </c>
      <c r="I2480" s="15" t="s">
        <v>651</v>
      </c>
    </row>
    <row r="2481" spans="1:9" ht="75" x14ac:dyDescent="0.2">
      <c r="A2481" s="14" t="s">
        <v>3886</v>
      </c>
      <c r="B2481" s="14" t="s">
        <v>3897</v>
      </c>
      <c r="C2481" s="15" t="s">
        <v>3898</v>
      </c>
      <c r="D2481" s="14" t="s">
        <v>3899</v>
      </c>
      <c r="E2481" s="15" t="s">
        <v>650</v>
      </c>
      <c r="F2481" s="17" t="s">
        <v>3900</v>
      </c>
      <c r="G2481" s="17" t="s">
        <v>3891</v>
      </c>
      <c r="H2481" s="15" t="s">
        <v>671</v>
      </c>
      <c r="I2481" s="15" t="s">
        <v>651</v>
      </c>
    </row>
    <row r="2482" spans="1:9" s="20" customFormat="1" ht="60" x14ac:dyDescent="0.2">
      <c r="A2482" s="14" t="s">
        <v>3886</v>
      </c>
      <c r="B2482" s="14" t="s">
        <v>164</v>
      </c>
      <c r="C2482" s="15" t="s">
        <v>3901</v>
      </c>
      <c r="D2482" s="14" t="s">
        <v>737</v>
      </c>
      <c r="E2482" s="15" t="s">
        <v>650</v>
      </c>
      <c r="F2482" s="17" t="s">
        <v>3902</v>
      </c>
      <c r="G2482" s="15" t="s">
        <v>651</v>
      </c>
      <c r="H2482" s="15" t="s">
        <v>739</v>
      </c>
      <c r="I2482" s="15" t="s">
        <v>651</v>
      </c>
    </row>
    <row r="2483" spans="1:9" s="20" customFormat="1" ht="60" x14ac:dyDescent="0.2">
      <c r="A2483" s="14" t="s">
        <v>3886</v>
      </c>
      <c r="B2483" s="14" t="s">
        <v>3903</v>
      </c>
      <c r="C2483" s="15" t="s">
        <v>3904</v>
      </c>
      <c r="D2483" s="14" t="s">
        <v>737</v>
      </c>
      <c r="E2483" s="15" t="s">
        <v>650</v>
      </c>
      <c r="F2483" s="21" t="s">
        <v>3905</v>
      </c>
      <c r="G2483" s="15" t="s">
        <v>651</v>
      </c>
      <c r="H2483" s="15" t="s">
        <v>739</v>
      </c>
      <c r="I2483" s="15" t="s">
        <v>650</v>
      </c>
    </row>
    <row r="2484" spans="1:9" customFormat="1" x14ac:dyDescent="0.2">
      <c r="A2484" s="30" t="s">
        <v>672</v>
      </c>
      <c r="B2484" s="30" t="s">
        <v>3906</v>
      </c>
      <c r="C2484" s="29" t="s">
        <v>3907</v>
      </c>
      <c r="D2484" s="30" t="s">
        <v>737</v>
      </c>
      <c r="E2484" s="31" t="s">
        <v>650</v>
      </c>
      <c r="F2484" s="17" t="str">
        <f>HYPERLINK("http://www.efsa.europa.eu/en/efsajournal/doc/2810.pdf","Q-2009-00237")</f>
        <v>Q-2009-00237</v>
      </c>
      <c r="G2484" s="32" t="str">
        <f>HYPERLINK("http://eur-lex.europa.eu/legal-content/EN/TXT/?uri=OJ:JOL_2014_331_R_0004","Commission Regulation (EU) No 1228/2014 of 17/11/2014")</f>
        <v>Commission Regulation (EU) No 1228/2014 of 17/11/2014</v>
      </c>
      <c r="H2484" s="29" t="s">
        <v>739</v>
      </c>
      <c r="I2484" s="29" t="s">
        <v>651</v>
      </c>
    </row>
    <row r="2485" spans="1:9" customFormat="1" x14ac:dyDescent="0.2">
      <c r="A2485" s="30"/>
      <c r="B2485" s="30"/>
      <c r="C2485" s="29"/>
      <c r="D2485" s="30"/>
      <c r="E2485" s="31"/>
      <c r="F2485" s="17" t="str">
        <f>HYPERLINK("http://www.efsa.europa.eu/en/efsajournal/doc/2810.pdf","Q-2011-01114")</f>
        <v>Q-2011-01114</v>
      </c>
      <c r="G2485" s="32"/>
      <c r="H2485" s="29"/>
      <c r="I2485" s="29"/>
    </row>
    <row r="2486" spans="1:9" customFormat="1" ht="120" x14ac:dyDescent="0.2">
      <c r="A2486" s="14" t="s">
        <v>672</v>
      </c>
      <c r="B2486" s="14" t="s">
        <v>3908</v>
      </c>
      <c r="C2486" s="15" t="s">
        <v>3909</v>
      </c>
      <c r="D2486" s="14" t="s">
        <v>3910</v>
      </c>
      <c r="E2486" s="15" t="s">
        <v>650</v>
      </c>
      <c r="F2486" s="17" t="str">
        <f>HYPERLINK("http://www.efsa.europa.eu/en/efsajournal/doc/3160.pdf","Q-2012-00915")</f>
        <v>Q-2012-00915</v>
      </c>
      <c r="G2486" s="17" t="str">
        <f>HYPERLINK("http://eur-lex.europa.eu/legal-content/EN/TXT/?uri=OJ:JOL_2014_331_R_0004","Commission Regulation (EU) No 1228/2014 of 17/11/2014")</f>
        <v>Commission Regulation (EU) No 1228/2014 of 17/11/2014</v>
      </c>
      <c r="H2486" s="15" t="s">
        <v>739</v>
      </c>
      <c r="I2486" s="15" t="s">
        <v>651</v>
      </c>
    </row>
    <row r="2487" spans="1:9" customFormat="1" ht="105" x14ac:dyDescent="0.2">
      <c r="A2487" s="14" t="s">
        <v>672</v>
      </c>
      <c r="B2487" s="14" t="s">
        <v>3911</v>
      </c>
      <c r="C2487" s="15" t="s">
        <v>3912</v>
      </c>
      <c r="D2487" s="14" t="s">
        <v>971</v>
      </c>
      <c r="E2487" s="15" t="s">
        <v>650</v>
      </c>
      <c r="F2487" s="17" t="str">
        <f>HYPERLINK("http://www.efsa.europa.eu/en/efsajournal/doc/3161.pdf","Q-2012-00573")</f>
        <v>Q-2012-00573</v>
      </c>
      <c r="G2487" s="17" t="str">
        <f>HYPERLINK("http://eur-lex.europa.eu/legal-content/EN/TXT/?uri=OJ:JOL_2014_331_R_0004","Commission Regulation (EU) No 1228/2014 of 17/11/2014")</f>
        <v>Commission Regulation (EU) No 1228/2014 of 17/11/2014</v>
      </c>
      <c r="H2487" s="15" t="s">
        <v>739</v>
      </c>
      <c r="I2487" s="15" t="s">
        <v>651</v>
      </c>
    </row>
    <row r="2488" spans="1:9" customFormat="1" ht="75" x14ac:dyDescent="0.2">
      <c r="A2488" s="14" t="s">
        <v>672</v>
      </c>
      <c r="B2488" s="14" t="s">
        <v>3913</v>
      </c>
      <c r="C2488" s="15" t="s">
        <v>3914</v>
      </c>
      <c r="D2488" s="14" t="s">
        <v>737</v>
      </c>
      <c r="E2488" s="15" t="s">
        <v>650</v>
      </c>
      <c r="F2488" s="17" t="str">
        <f>HYPERLINK("http://www.efsa.europa.eu/en/efsajournal/doc/2555.pdf","Q-2011-00784")</f>
        <v>Q-2011-00784</v>
      </c>
      <c r="G2488" s="17" t="str">
        <f>HYPERLINK("http://eur-lex.europa.eu/legal-content/EN/TXT/?uri=OJ:JOL_2014_331_R_0004","Commission Regulation (EU) No 1228/2014 of 17/11/2014")</f>
        <v>Commission Regulation (EU) No 1228/2014 of 17/11/2014</v>
      </c>
      <c r="H2488" s="15" t="s">
        <v>739</v>
      </c>
      <c r="I2488" s="15" t="s">
        <v>651</v>
      </c>
    </row>
    <row r="2489" spans="1:9" customFormat="1" ht="60" x14ac:dyDescent="0.2">
      <c r="A2489" s="14" t="s">
        <v>672</v>
      </c>
      <c r="B2489" s="14" t="s">
        <v>3915</v>
      </c>
      <c r="C2489" s="15" t="s">
        <v>3916</v>
      </c>
      <c r="D2489" s="14" t="s">
        <v>737</v>
      </c>
      <c r="E2489" s="15" t="s">
        <v>650</v>
      </c>
      <c r="F2489" s="17" t="str">
        <f>HYPERLINK("http://www.efsa.europa.eu/en/efsajournal/doc/1358.pdf","Q-2009-00412")</f>
        <v>Q-2009-00412</v>
      </c>
      <c r="G2489" s="17" t="str">
        <f>HYPERLINK("http://eur-lex.europa.eu/legal-content/EN/TXT/?uri=OJ:JOL_2014_331_R_0004","Commission Regulation (EU) No 1228/2014 of 17/11/2014")</f>
        <v>Commission Regulation (EU) No 1228/2014 of 17/11/2014</v>
      </c>
      <c r="H2489" s="15" t="s">
        <v>739</v>
      </c>
      <c r="I2489" s="15" t="s">
        <v>651</v>
      </c>
    </row>
    <row r="2490" spans="1:9" customFormat="1" ht="75" x14ac:dyDescent="0.2">
      <c r="A2490" s="14" t="s">
        <v>672</v>
      </c>
      <c r="B2490" s="14" t="s">
        <v>3917</v>
      </c>
      <c r="C2490" s="15" t="s">
        <v>3918</v>
      </c>
      <c r="D2490" s="14" t="s">
        <v>737</v>
      </c>
      <c r="E2490" s="15" t="s">
        <v>650</v>
      </c>
      <c r="F2490" s="17" t="str">
        <f>HYPERLINK("http://onlinelibrary.wiley.com/doi/10.2903/j.efsa.2017.4917/ful","Q-2016-00318")</f>
        <v>Q-2016-00318</v>
      </c>
      <c r="G2490" s="17" t="str">
        <f>HYPERLINK("https://eur-lex.europa.eu/legal-content/EN/TXT/?uri=uriserv:OJ.L_.2018.261.01.0003.01.ENG&amp;amp;toc=OJ:L:2018:261:TOC","Commission Regulation (EU) 2018/1555 of 17/10/2018")</f>
        <v>Commission Regulation (EU) 2018/1555 of 17/10/2018</v>
      </c>
      <c r="H2490" s="15" t="s">
        <v>739</v>
      </c>
      <c r="I2490" s="15" t="s">
        <v>651</v>
      </c>
    </row>
    <row r="2491" spans="1:9" customFormat="1" ht="60" x14ac:dyDescent="0.2">
      <c r="A2491" s="14" t="s">
        <v>672</v>
      </c>
      <c r="B2491" s="14" t="s">
        <v>3919</v>
      </c>
      <c r="C2491" s="15" t="s">
        <v>3920</v>
      </c>
      <c r="D2491" s="14" t="s">
        <v>737</v>
      </c>
      <c r="E2491" s="15" t="s">
        <v>650</v>
      </c>
      <c r="F2491" s="17" t="str">
        <f>HYPERLINK("http://www.efsa.europa.eu/en/efsajournal/doc/4025.pdf","Q-2014-00059")</f>
        <v>Q-2014-00059</v>
      </c>
      <c r="G2491" s="17" t="str">
        <f>HYPERLINK("http://eur-lex.europa.eu/legal-content/EN/TXT/PDF/?uri=OJ:JOL_2016_070_R_0004&amp;amp;from=EN","Commission Regulation (EU) 2016/372 of 15/03/2016")</f>
        <v>Commission Regulation (EU) 2016/372 of 15/03/2016</v>
      </c>
      <c r="H2491" s="15" t="s">
        <v>739</v>
      </c>
      <c r="I2491" s="15" t="s">
        <v>651</v>
      </c>
    </row>
    <row r="2492" spans="1:9" customFormat="1" ht="75" x14ac:dyDescent="0.2">
      <c r="A2492" s="14" t="s">
        <v>672</v>
      </c>
      <c r="B2492" s="14" t="s">
        <v>3921</v>
      </c>
      <c r="C2492" s="15" t="s">
        <v>3922</v>
      </c>
      <c r="D2492" s="14" t="s">
        <v>737</v>
      </c>
      <c r="E2492" s="15" t="s">
        <v>650</v>
      </c>
      <c r="F2492" s="17" t="str">
        <f>HYPERLINK("http://onlinelibrary.wiley.com/doi/10.2903/j.efsa.2017.4923/full","Q-2017-00002")</f>
        <v>Q-2017-00002</v>
      </c>
      <c r="G2492" s="17" t="str">
        <f>HYPERLINK("https://eur-lex.europa.eu/legal-content/EN/TXT/?uri=uriserv:OJ.L_.2018.261.01.0003.01.ENG&amp;amp;toc=OJ:L:2018:261:TOC","Commission Regulation (EU) 2018/1555 of 17/10/2018")</f>
        <v>Commission Regulation (EU) 2018/1555 of 17/10/2018</v>
      </c>
      <c r="H2492" s="15" t="s">
        <v>739</v>
      </c>
      <c r="I2492" s="15" t="s">
        <v>651</v>
      </c>
    </row>
    <row r="2493" spans="1:9" customFormat="1" ht="150" x14ac:dyDescent="0.2">
      <c r="A2493" s="14" t="s">
        <v>672</v>
      </c>
      <c r="B2493" s="14" t="s">
        <v>3923</v>
      </c>
      <c r="C2493" s="15" t="s">
        <v>3924</v>
      </c>
      <c r="D2493" s="14" t="s">
        <v>737</v>
      </c>
      <c r="E2493" s="15" t="s">
        <v>650</v>
      </c>
      <c r="F2493" s="17" t="str">
        <f>HYPERLINK("http://onlinelibrary.wiley.com/doi/10.2903/j.efsa.2017.4775/full","Q-2016-00665")</f>
        <v>Q-2016-00665</v>
      </c>
      <c r="G2493" s="17" t="str">
        <f>HYPERLINK("https://eur-lex.europa.eu/legal-content/EN/TXT/?uri=uriserv:OJ.L_.2018.261.01.0003.01.ENG&amp;amp;toc=OJ:L:2018:261:TOC","Commission Regulation (EU) 2018/1555 of 17/10/2018")</f>
        <v>Commission Regulation (EU) 2018/1555 of 17/10/2018</v>
      </c>
      <c r="H2493" s="15" t="s">
        <v>739</v>
      </c>
      <c r="I2493" s="15" t="s">
        <v>651</v>
      </c>
    </row>
    <row r="2494" spans="1:9" customFormat="1" ht="60" x14ac:dyDescent="0.2">
      <c r="A2494" s="14" t="s">
        <v>672</v>
      </c>
      <c r="B2494" s="14" t="s">
        <v>3925</v>
      </c>
      <c r="C2494" s="15" t="s">
        <v>3926</v>
      </c>
      <c r="D2494" s="14" t="s">
        <v>3927</v>
      </c>
      <c r="E2494" s="15" t="s">
        <v>650</v>
      </c>
      <c r="F2494" s="17" t="str">
        <f>HYPERLINK("http://www.efsa.europa.eu/sites/default/files/scientific_output/files/main_documents/4365.pdf","Q-2015-00006")</f>
        <v>Q-2015-00006</v>
      </c>
      <c r="G2494" s="17" t="str">
        <f>HYPERLINK("http://eur-lex.europa.eu/legal-content/EN/TXT/PDF/?uri=CELEX:32017R0236&amp;amp;from=EN","Commission Regulation (EU) 2017/236 of 10/02/2017")</f>
        <v>Commission Regulation (EU) 2017/236 of 10/02/2017</v>
      </c>
      <c r="H2494" s="15" t="s">
        <v>739</v>
      </c>
      <c r="I2494" s="15" t="s">
        <v>651</v>
      </c>
    </row>
    <row r="2495" spans="1:9" customFormat="1" ht="60" x14ac:dyDescent="0.2">
      <c r="A2495" s="14" t="s">
        <v>672</v>
      </c>
      <c r="B2495" s="14" t="s">
        <v>3928</v>
      </c>
      <c r="C2495" s="15" t="s">
        <v>3929</v>
      </c>
      <c r="D2495" s="14" t="s">
        <v>737</v>
      </c>
      <c r="E2495" s="15" t="s">
        <v>650</v>
      </c>
      <c r="F2495" s="17" t="str">
        <f>HYPERLINK("http://www.efsa.europa.eu/en/efsajournal/doc/3657.pdf","Q-2013-00649")</f>
        <v>Q-2013-00649</v>
      </c>
      <c r="G2495" s="17" t="str">
        <f>HYPERLINK("http://eur-lex.europa.eu/legal-content/EN/TXT/PDF/?uri=OJ:JOL_2015_171_R_0002&amp;amp;from=EN","Commission Regulation (EU) 2015/1052 of 01/07/2015")</f>
        <v>Commission Regulation (EU) 2015/1052 of 01/07/2015</v>
      </c>
      <c r="H2495" s="15" t="s">
        <v>739</v>
      </c>
      <c r="I2495" s="15" t="s">
        <v>651</v>
      </c>
    </row>
    <row r="2496" spans="1:9" customFormat="1" ht="105" x14ac:dyDescent="0.2">
      <c r="A2496" s="14" t="s">
        <v>672</v>
      </c>
      <c r="B2496" s="14" t="s">
        <v>3930</v>
      </c>
      <c r="C2496" s="15" t="s">
        <v>3931</v>
      </c>
      <c r="D2496" s="14" t="s">
        <v>3653</v>
      </c>
      <c r="E2496" s="15" t="s">
        <v>650</v>
      </c>
      <c r="F2496" s="17" t="str">
        <f>HYPERLINK("http://www.efsa.europa.eu/en/efsajournal/doc/1421.pdf","Q-2009-00600")</f>
        <v>Q-2009-00600</v>
      </c>
      <c r="G2496" s="17" t="str">
        <f>HYPERLINK("http://eur-lex.europa.eu/LexUriServ/LexUriServ.do?uri=CELEX:32010R0957:EN:NOT","Commission Regulation (EU) No 957/2010 of 22/10/2010")</f>
        <v>Commission Regulation (EU) No 957/2010 of 22/10/2010</v>
      </c>
      <c r="H2496" s="15" t="s">
        <v>739</v>
      </c>
      <c r="I2496" s="15" t="s">
        <v>651</v>
      </c>
    </row>
    <row r="2497" spans="1:9" customFormat="1" ht="60" x14ac:dyDescent="0.2">
      <c r="A2497" s="14" t="s">
        <v>672</v>
      </c>
      <c r="B2497" s="14" t="s">
        <v>3932</v>
      </c>
      <c r="C2497" s="15" t="s">
        <v>3933</v>
      </c>
      <c r="D2497" s="14" t="s">
        <v>3653</v>
      </c>
      <c r="E2497" s="15" t="s">
        <v>650</v>
      </c>
      <c r="F2497" s="17" t="str">
        <f>HYPERLINK("http://www.efsa.europa.eu/en/efsajournal/doc/824.pdf","Q-2008-218")</f>
        <v>Q-2008-218</v>
      </c>
      <c r="G2497" s="17" t="str">
        <f>HYPERLINK("http://eur-lex.europa.eu/LexUriServ/LexUriServ.do?uri=CELEX:32009R0983:EN:NOT","Commission Regulation (EC) 983/2009 of 21/10/2009")</f>
        <v>Commission Regulation (EC) 983/2009 of 21/10/2009</v>
      </c>
      <c r="H2497" s="15" t="s">
        <v>739</v>
      </c>
      <c r="I2497" s="15" t="s">
        <v>651</v>
      </c>
    </row>
    <row r="2498" spans="1:9" customFormat="1" ht="105" x14ac:dyDescent="0.2">
      <c r="A2498" s="14" t="s">
        <v>672</v>
      </c>
      <c r="B2498" s="14" t="s">
        <v>3934</v>
      </c>
      <c r="C2498" s="15" t="s">
        <v>3935</v>
      </c>
      <c r="D2498" s="14" t="s">
        <v>3936</v>
      </c>
      <c r="E2498" s="15" t="s">
        <v>650</v>
      </c>
      <c r="F2498" s="17" t="str">
        <f>HYPERLINK("http://www.efsa.europa.eu/en/efsajournal/doc/1903.pdf","Q-2009-00776")</f>
        <v>Q-2009-00776</v>
      </c>
      <c r="G2498" s="17" t="str">
        <f>HYPERLINK("http://eur-lex.europa.eu/LexUriServ/LexUriServ.do?uri=CELEX:32011R1160:EN:NOT","Commission Regulation (EU) 1160/2011 of 14/11/2011")</f>
        <v>Commission Regulation (EU) 1160/2011 of 14/11/2011</v>
      </c>
      <c r="H2498" s="15" t="s">
        <v>739</v>
      </c>
      <c r="I2498" s="15" t="s">
        <v>651</v>
      </c>
    </row>
    <row r="2499" spans="1:9" customFormat="1" ht="75" x14ac:dyDescent="0.2">
      <c r="A2499" s="14" t="s">
        <v>672</v>
      </c>
      <c r="B2499" s="14" t="s">
        <v>3937</v>
      </c>
      <c r="C2499" s="15" t="s">
        <v>3938</v>
      </c>
      <c r="D2499" s="14" t="s">
        <v>3653</v>
      </c>
      <c r="E2499" s="15" t="s">
        <v>650</v>
      </c>
      <c r="F2499" s="17" t="str">
        <f>HYPERLINK("http://www.efsa.europa.eu/en/efsajournal/doc/1179.pdf","Q-2008-703")</f>
        <v>Q-2008-703</v>
      </c>
      <c r="G2499" s="17" t="str">
        <f>HYPERLINK("http://eur-lex.europa.eu/LexUriServ/LexUriServ.do?uri=CELEX:32010R0384:EN:NOT","Commission Regulation (EU) 384/2010 of 05/05/2010")</f>
        <v>Commission Regulation (EU) 384/2010 of 05/05/2010</v>
      </c>
      <c r="H2499" s="15" t="s">
        <v>739</v>
      </c>
      <c r="I2499" s="15" t="s">
        <v>651</v>
      </c>
    </row>
    <row r="2500" spans="1:9" ht="89.25" customHeight="1" x14ac:dyDescent="0.2">
      <c r="A2500" s="14" t="s">
        <v>672</v>
      </c>
      <c r="B2500" s="14" t="s">
        <v>3939</v>
      </c>
      <c r="C2500" s="15" t="s">
        <v>3940</v>
      </c>
      <c r="D2500" s="14" t="s">
        <v>3941</v>
      </c>
      <c r="E2500" s="15" t="s">
        <v>650</v>
      </c>
      <c r="F2500" s="21" t="s">
        <v>3942</v>
      </c>
      <c r="G2500" s="15" t="s">
        <v>651</v>
      </c>
      <c r="H2500" s="15" t="s">
        <v>739</v>
      </c>
      <c r="I2500" s="15" t="s">
        <v>651</v>
      </c>
    </row>
    <row r="2501" spans="1:9" customFormat="1" ht="60" x14ac:dyDescent="0.2">
      <c r="A2501" s="14" t="s">
        <v>672</v>
      </c>
      <c r="B2501" s="14" t="s">
        <v>3943</v>
      </c>
      <c r="C2501" s="15" t="s">
        <v>3944</v>
      </c>
      <c r="D2501" s="14" t="s">
        <v>3653</v>
      </c>
      <c r="E2501" s="15" t="s">
        <v>650</v>
      </c>
      <c r="F2501" s="17" t="str">
        <f>HYPERLINK("http://www.efsa.europa.eu/en/efsajournal/doc/788.pdf","Q-2008-214")</f>
        <v>Q-2008-214</v>
      </c>
      <c r="G2501" s="17" t="str">
        <f>HYPERLINK("http://eur-lex.europa.eu/LexUriServ/LexUriServ.do?uri=CELEX:32009R0983:EN:NOT","Commission Regulation (EC) 983/2009 of 21/10/2009")</f>
        <v>Commission Regulation (EC) 983/2009 of 21/10/2009</v>
      </c>
      <c r="H2501" s="15" t="s">
        <v>739</v>
      </c>
      <c r="I2501" s="15" t="s">
        <v>651</v>
      </c>
    </row>
    <row r="2502" spans="1:9" customFormat="1" ht="90" x14ac:dyDescent="0.2">
      <c r="A2502" s="14" t="s">
        <v>672</v>
      </c>
      <c r="B2502" s="14" t="s">
        <v>3945</v>
      </c>
      <c r="C2502" s="15" t="s">
        <v>3946</v>
      </c>
      <c r="D2502" s="14" t="s">
        <v>3947</v>
      </c>
      <c r="E2502" s="15" t="s">
        <v>650</v>
      </c>
      <c r="F2502" s="17" t="str">
        <f>HYPERLINK("http://www.efsa.europa.eu/en/scdocs/doc/1691.pdf","Q-2009-00751")</f>
        <v>Q-2009-00751</v>
      </c>
      <c r="G2502" s="17" t="str">
        <f>HYPERLINK("http://eur-lex.europa.eu/LexUriServ/LexUriServ.do?uri=CELEX:32011R0665:EN:NOT","Commission Regulation (EU) 665/2011 of 11/07/2011")</f>
        <v>Commission Regulation (EU) 665/2011 of 11/07/2011</v>
      </c>
      <c r="H2502" s="15" t="s">
        <v>739</v>
      </c>
      <c r="I2502" s="15" t="s">
        <v>651</v>
      </c>
    </row>
    <row r="2503" spans="1:9" customFormat="1" ht="120" x14ac:dyDescent="0.2">
      <c r="A2503" s="14" t="s">
        <v>672</v>
      </c>
      <c r="B2503" s="14" t="s">
        <v>3948</v>
      </c>
      <c r="C2503" s="15" t="s">
        <v>3949</v>
      </c>
      <c r="D2503" s="14" t="s">
        <v>3950</v>
      </c>
      <c r="E2503" s="15" t="s">
        <v>650</v>
      </c>
      <c r="F2503" s="17" t="str">
        <f>HYPERLINK("http://www.efsa.europa.eu/en/efsajournal/doc/1356.pdf","Q-2009-00454")</f>
        <v>Q-2009-00454</v>
      </c>
      <c r="G2503" s="17" t="str">
        <f>HYPERLINK("http://eur-lex.europa.eu/LexUriServ/LexUriServ.do?uri=CELEX:32010R0957:EN:NOT","Commission Regulation (EU) No 957/2010 of 22/10/2010")</f>
        <v>Commission Regulation (EU) No 957/2010 of 22/10/2010</v>
      </c>
      <c r="H2503" s="15" t="s">
        <v>739</v>
      </c>
      <c r="I2503" s="15" t="s">
        <v>651</v>
      </c>
    </row>
    <row r="2504" spans="1:9" customFormat="1" ht="60" x14ac:dyDescent="0.2">
      <c r="A2504" s="14" t="s">
        <v>672</v>
      </c>
      <c r="B2504" s="14" t="s">
        <v>3951</v>
      </c>
      <c r="C2504" s="15" t="s">
        <v>3952</v>
      </c>
      <c r="D2504" s="14" t="s">
        <v>3653</v>
      </c>
      <c r="E2504" s="15" t="s">
        <v>650</v>
      </c>
      <c r="F2504" s="17" t="str">
        <f>HYPERLINK("http://www.efsa.europa.eu/en/efsajournal/doc/2128.pdf","Q-2008-397")</f>
        <v>Q-2008-397</v>
      </c>
      <c r="G2504" s="17" t="str">
        <f>HYPERLINK("http://eur-lex.europa.eu/LexUriServ/LexUriServ.do?uri=CELEX:32012R0378:EN:NOT","Commission Regulation (EU) No 378/2012 of 03/05/2012")</f>
        <v>Commission Regulation (EU) No 378/2012 of 03/05/2012</v>
      </c>
      <c r="H2504" s="15" t="s">
        <v>739</v>
      </c>
      <c r="I2504" s="15" t="s">
        <v>651</v>
      </c>
    </row>
    <row r="2505" spans="1:9" customFormat="1" ht="120" x14ac:dyDescent="0.2">
      <c r="A2505" s="14" t="s">
        <v>672</v>
      </c>
      <c r="B2505" s="14" t="s">
        <v>3953</v>
      </c>
      <c r="C2505" s="15" t="s">
        <v>3954</v>
      </c>
      <c r="D2505" s="14" t="s">
        <v>3653</v>
      </c>
      <c r="E2505" s="15" t="s">
        <v>650</v>
      </c>
      <c r="F2505" s="17" t="str">
        <f>HYPERLINK("http://www.efsa.europa.eu/en/efsajournal/doc/2129.pdf","Q-2008-398")</f>
        <v>Q-2008-398</v>
      </c>
      <c r="G2505" s="17" t="str">
        <f>HYPERLINK("http://eur-lex.europa.eu/LexUriServ/LexUriServ.do?uri=CELEX:32012R0378:EN:NOT","Commission Regulation (EU) No 378/2012 of 03/05/2012")</f>
        <v>Commission Regulation (EU) No 378/2012 of 03/05/2012</v>
      </c>
      <c r="H2505" s="15" t="s">
        <v>739</v>
      </c>
      <c r="I2505" s="15" t="s">
        <v>651</v>
      </c>
    </row>
    <row r="2506" spans="1:9" customFormat="1" ht="60" x14ac:dyDescent="0.2">
      <c r="A2506" s="14" t="s">
        <v>672</v>
      </c>
      <c r="B2506" s="14" t="s">
        <v>3955</v>
      </c>
      <c r="C2506" s="15" t="s">
        <v>3956</v>
      </c>
      <c r="D2506" s="14" t="s">
        <v>3653</v>
      </c>
      <c r="E2506" s="15" t="s">
        <v>650</v>
      </c>
      <c r="F2506" s="17" t="str">
        <f>HYPERLINK("http://www.efsa.europa.eu/en/efsajournal/doc/1983.pdf","Q-2009-00501")</f>
        <v>Q-2009-00501</v>
      </c>
      <c r="G2506" s="17" t="str">
        <f>HYPERLINK("http://eur-lex.europa.eu/LexUriServ/LexUriServ.do?uri=CELEX:32011R1170:EN:NOT","Commission Regulation (EU) 1170/2011 of 16/11/2011")</f>
        <v>Commission Regulation (EU) 1170/2011 of 16/11/2011</v>
      </c>
      <c r="H2506" s="15" t="s">
        <v>739</v>
      </c>
      <c r="I2506" s="15" t="s">
        <v>651</v>
      </c>
    </row>
    <row r="2507" spans="1:9" customFormat="1" ht="90" x14ac:dyDescent="0.2">
      <c r="A2507" s="14" t="s">
        <v>672</v>
      </c>
      <c r="B2507" s="14" t="s">
        <v>3957</v>
      </c>
      <c r="C2507" s="15" t="s">
        <v>3958</v>
      </c>
      <c r="D2507" s="14" t="s">
        <v>3653</v>
      </c>
      <c r="E2507" s="15" t="s">
        <v>650</v>
      </c>
      <c r="F2507" s="17" t="str">
        <f>HYPERLINK("http://www.efsa.europa.eu/en/efsajournal/doc/943.pdf","Q-2008-117")</f>
        <v>Q-2008-117</v>
      </c>
      <c r="G2507" s="17" t="str">
        <f>HYPERLINK("http://eur-lex.europa.eu/LexUriServ/LexUriServ.do?uri=CELEX:32009R1167:EN:NOT","Commission Regulation (EC) No 1167/2009 of 30/11/2009")</f>
        <v>Commission Regulation (EC) No 1167/2009 of 30/11/2009</v>
      </c>
      <c r="H2507" s="15" t="s">
        <v>739</v>
      </c>
      <c r="I2507" s="15" t="s">
        <v>651</v>
      </c>
    </row>
    <row r="2508" spans="1:9" customFormat="1" ht="60" x14ac:dyDescent="0.2">
      <c r="A2508" s="14" t="s">
        <v>672</v>
      </c>
      <c r="B2508" s="14" t="s">
        <v>3808</v>
      </c>
      <c r="C2508" s="15" t="s">
        <v>3959</v>
      </c>
      <c r="D2508" s="14" t="s">
        <v>3653</v>
      </c>
      <c r="E2508" s="15" t="s">
        <v>650</v>
      </c>
      <c r="F2508" s="17" t="str">
        <f>HYPERLINK("http://www.efsa.europa.eu/en/efsajournal/doc/1105.pdf","Q-2009-00232")</f>
        <v>Q-2009-00232</v>
      </c>
      <c r="G2508" s="17" t="str">
        <f>HYPERLINK("http://eur-lex.europa.eu/LexUriServ/LexUriServ.do?uri=CELEX:32010R0384:EN:NOT","Commission Regulation (EU) 384/2010 of 05/05/2010")</f>
        <v>Commission Regulation (EU) 384/2010 of 05/05/2010</v>
      </c>
      <c r="H2508" s="15" t="s">
        <v>739</v>
      </c>
      <c r="I2508" s="15" t="s">
        <v>651</v>
      </c>
    </row>
    <row r="2509" spans="1:9" customFormat="1" ht="90" x14ac:dyDescent="0.2">
      <c r="A2509" s="14" t="s">
        <v>672</v>
      </c>
      <c r="B2509" s="14" t="s">
        <v>599</v>
      </c>
      <c r="C2509" s="15" t="s">
        <v>3960</v>
      </c>
      <c r="D2509" s="14" t="s">
        <v>3961</v>
      </c>
      <c r="E2509" s="15" t="s">
        <v>650</v>
      </c>
      <c r="F2509" s="17" t="str">
        <f>HYPERLINK("http://www.efsa.europa.eu/en/efsajournal/doc/1982.pdf","Q-2008-05014")</f>
        <v>Q-2008-05014</v>
      </c>
      <c r="G2509" s="17" t="str">
        <f>HYPERLINK("http://eur-lex.europa.eu/LexUriServ/LexUriServ.do?uri=CELEX:32011R1170:EN:NOT","Commission Regulation (EU) 1170/2011 of 16/11/2011")</f>
        <v>Commission Regulation (EU) 1170/2011 of 16/11/2011</v>
      </c>
      <c r="H2509" s="15" t="s">
        <v>739</v>
      </c>
      <c r="I2509" s="15" t="s">
        <v>651</v>
      </c>
    </row>
    <row r="2510" spans="1:9" customFormat="1" ht="60" x14ac:dyDescent="0.2">
      <c r="A2510" s="14" t="s">
        <v>672</v>
      </c>
      <c r="B2510" s="14" t="s">
        <v>3132</v>
      </c>
      <c r="C2510" s="15" t="s">
        <v>3962</v>
      </c>
      <c r="D2510" s="14" t="s">
        <v>3653</v>
      </c>
      <c r="E2510" s="15" t="s">
        <v>650</v>
      </c>
      <c r="F2510" s="17" t="str">
        <f>HYPERLINK("http://www.efsa.europa.eu/en/efsajournal/doc/1688.pdf","Q-2009-00672")</f>
        <v>Q-2009-00672</v>
      </c>
      <c r="G2510" s="17" t="str">
        <f>HYPERLINK("http://eur-lex.europa.eu/LexUriServ/LexUriServ.do?uri=CELEX:32011R1160:EN:NOT","Commission Regulation (EU) 1160/2011 of 14/11/2011")</f>
        <v>Commission Regulation (EU) 1160/2011 of 14/11/2011</v>
      </c>
      <c r="H2510" s="15" t="s">
        <v>739</v>
      </c>
      <c r="I2510" s="15" t="s">
        <v>651</v>
      </c>
    </row>
    <row r="2511" spans="1:9" customFormat="1" ht="75" x14ac:dyDescent="0.2">
      <c r="A2511" s="14" t="s">
        <v>672</v>
      </c>
      <c r="B2511" s="14" t="s">
        <v>3963</v>
      </c>
      <c r="C2511" s="15" t="s">
        <v>3964</v>
      </c>
      <c r="D2511" s="14" t="s">
        <v>737</v>
      </c>
      <c r="E2511" s="15" t="s">
        <v>650</v>
      </c>
      <c r="F2511" s="17" t="str">
        <f>HYPERLINK("http://www.efsa.europa.eu/en/efsajournal/doc/4147.pdf","Q-2014-00366")</f>
        <v>Q-2014-00366</v>
      </c>
      <c r="G2511" s="17" t="str">
        <f>HYPERLINK("http://eur-lex.europa.eu/legal-content/EN/TXT/?uri=uriserv:OJ.L_.2016.230.01.0006.01.ENG&amp;amp;toc=OJ:L:2016:230:TOC","Commission Regulation (EU) 2016/1412 of 24/08/2016")</f>
        <v>Commission Regulation (EU) 2016/1412 of 24/08/2016</v>
      </c>
      <c r="H2511" s="15" t="s">
        <v>739</v>
      </c>
      <c r="I2511" s="15" t="s">
        <v>651</v>
      </c>
    </row>
    <row r="2512" spans="1:9" customFormat="1" ht="60" x14ac:dyDescent="0.2">
      <c r="A2512" s="14" t="s">
        <v>672</v>
      </c>
      <c r="B2512" s="14" t="s">
        <v>3965</v>
      </c>
      <c r="C2512" s="15" t="s">
        <v>3966</v>
      </c>
      <c r="D2512" s="14" t="s">
        <v>3653</v>
      </c>
      <c r="E2512" s="15" t="s">
        <v>650</v>
      </c>
      <c r="F2512" s="17" t="str">
        <f>HYPERLINK("http://www.efsa.europa.eu/en/efsajournal/doc/944.pdf","Q-2008-219")</f>
        <v>Q-2008-219</v>
      </c>
      <c r="G2512" s="17" t="str">
        <f>HYPERLINK("http://eur-lex.europa.eu/LexUriServ/LexUriServ.do?uri=CELEX:32009R1167:EN:NOT","Commission Regulation (EC) No 1167/2009 of 30/11/2009")</f>
        <v>Commission Regulation (EC) No 1167/2009 of 30/11/2009</v>
      </c>
      <c r="H2512" s="15" t="s">
        <v>739</v>
      </c>
      <c r="I2512" s="15" t="s">
        <v>651</v>
      </c>
    </row>
    <row r="2513" spans="1:9" customFormat="1" ht="60" x14ac:dyDescent="0.2">
      <c r="A2513" s="14" t="s">
        <v>710</v>
      </c>
      <c r="B2513" s="14" t="s">
        <v>3967</v>
      </c>
      <c r="C2513" s="15" t="s">
        <v>3968</v>
      </c>
      <c r="D2513" s="14" t="s">
        <v>3927</v>
      </c>
      <c r="E2513" s="15" t="s">
        <v>650</v>
      </c>
      <c r="F2513" s="17" t="str">
        <f>HYPERLINK("http://onlinelibrary.wiley.com/doi/10.2903/j.efsa.2017.4679/epdf","Q-2016-00008")</f>
        <v>Q-2016-00008</v>
      </c>
      <c r="G2513" s="17" t="str">
        <f>HYPERLINK("https://eur-lex.europa.eu/eli/reg/2019/651/oj","Commission Regulation (EU) 2019/651 of 24/04/2019")</f>
        <v>Commission Regulation (EU) 2019/651 of 24/04/2019</v>
      </c>
      <c r="H2513" s="15" t="s">
        <v>739</v>
      </c>
      <c r="I2513" s="15" t="s">
        <v>651</v>
      </c>
    </row>
    <row r="2514" spans="1:9" customFormat="1" ht="60" x14ac:dyDescent="0.2">
      <c r="A2514" s="14" t="s">
        <v>710</v>
      </c>
      <c r="B2514" s="14" t="s">
        <v>3969</v>
      </c>
      <c r="C2514" s="15" t="s">
        <v>3970</v>
      </c>
      <c r="D2514" s="14" t="s">
        <v>737</v>
      </c>
      <c r="E2514" s="15" t="s">
        <v>650</v>
      </c>
      <c r="F2514" s="17" t="str">
        <f>HYPERLINK("http://www.efsa.europa.eu/en/efsajournal/doc/3892.pdf","Q-2008-193")</f>
        <v>Q-2008-193</v>
      </c>
      <c r="G2514" s="17" t="str">
        <f>HYPERLINK("http://eur-lex.europa.eu/legal-content/EN/TXT/?uri=uriserv:OJ.L_.2015.276.01.0052.01.ENG","Commission Regulation (EU) 2015/1886 of 20/10/2015")</f>
        <v>Commission Regulation (EU) 2015/1886 of 20/10/2015</v>
      </c>
      <c r="H2514" s="15" t="s">
        <v>739</v>
      </c>
      <c r="I2514" s="15" t="s">
        <v>651</v>
      </c>
    </row>
    <row r="2515" spans="1:9" customFormat="1" ht="60" x14ac:dyDescent="0.2">
      <c r="A2515" s="14" t="s">
        <v>710</v>
      </c>
      <c r="B2515" s="14" t="s">
        <v>3971</v>
      </c>
      <c r="C2515" s="15" t="s">
        <v>3972</v>
      </c>
      <c r="D2515" s="14" t="s">
        <v>737</v>
      </c>
      <c r="E2515" s="15" t="s">
        <v>650</v>
      </c>
      <c r="F2515" s="17" t="str">
        <f>HYPERLINK("http://www.efsa.europa.eu/sites/default/files/scientific_output/files/main_documents/4251.pdf","Q-2014-00462")</f>
        <v>Q-2014-00462</v>
      </c>
      <c r="G2515" s="17" t="str">
        <f>HYPERLINK("http://eur-lex.europa.eu/legal-content/EN/TXT/PDF/?uri=CELEX:32016R1390&amp;amp;from=EN","Commission Regulation (EU) 2016/1390 of 17/08/2016")</f>
        <v>Commission Regulation (EU) 2016/1390 of 17/08/2016</v>
      </c>
      <c r="H2515" s="15" t="s">
        <v>739</v>
      </c>
      <c r="I2515" s="15" t="s">
        <v>651</v>
      </c>
    </row>
    <row r="2516" spans="1:9" customFormat="1" ht="60" x14ac:dyDescent="0.2">
      <c r="A2516" s="14" t="s">
        <v>710</v>
      </c>
      <c r="B2516" s="14" t="s">
        <v>3973</v>
      </c>
      <c r="C2516" s="15" t="s">
        <v>3974</v>
      </c>
      <c r="D2516" s="14" t="s">
        <v>737</v>
      </c>
      <c r="E2516" s="15" t="s">
        <v>650</v>
      </c>
      <c r="F2516" s="17" t="str">
        <f>HYPERLINK("http://www.efsa.europa.eu/en/efsajournal/doc/3841.pdf","Q-2008-148")</f>
        <v>Q-2008-148</v>
      </c>
      <c r="G2516" s="17" t="str">
        <f>HYPERLINK("http://eur-lex.europa.eu/legal-content/EN/TXT/?uri=uriserv:OJ.L_.2015.276.01.0052.01.ENG","Commission Regulation (EU) 2015/1886 of 20/10/2015")</f>
        <v>Commission Regulation (EU) 2015/1886 of 20/10/2015</v>
      </c>
      <c r="H2516" s="15" t="s">
        <v>739</v>
      </c>
      <c r="I2516" s="15" t="s">
        <v>651</v>
      </c>
    </row>
    <row r="2517" spans="1:9" customFormat="1" ht="60" x14ac:dyDescent="0.2">
      <c r="A2517" s="14" t="s">
        <v>710</v>
      </c>
      <c r="B2517" s="14" t="s">
        <v>3975</v>
      </c>
      <c r="C2517" s="15" t="s">
        <v>3976</v>
      </c>
      <c r="D2517" s="14" t="s">
        <v>737</v>
      </c>
      <c r="E2517" s="15" t="s">
        <v>650</v>
      </c>
      <c r="F2517" s="17" t="str">
        <f>HYPERLINK("http://www.efsa.europa.eu/en/efsajournal/doc/3889.pdf","Q-2008-140")</f>
        <v>Q-2008-140</v>
      </c>
      <c r="G2517" s="17" t="str">
        <f>HYPERLINK("http://eur-lex.europa.eu/legal-content/EN/TXT/?uri=uriserv:OJ.L_.2015.276.01.0052.01.ENG","Commission Regulation (EU) 2015/1886 of 20/10/2015")</f>
        <v>Commission Regulation (EU) 2015/1886 of 20/10/2015</v>
      </c>
      <c r="H2517" s="15" t="s">
        <v>739</v>
      </c>
      <c r="I2517" s="15" t="s">
        <v>651</v>
      </c>
    </row>
    <row r="2518" spans="1:9" customFormat="1" ht="60" x14ac:dyDescent="0.2">
      <c r="A2518" s="14" t="s">
        <v>710</v>
      </c>
      <c r="B2518" s="14" t="s">
        <v>3977</v>
      </c>
      <c r="C2518" s="15" t="s">
        <v>3978</v>
      </c>
      <c r="D2518" s="14" t="s">
        <v>3653</v>
      </c>
      <c r="E2518" s="15" t="s">
        <v>650</v>
      </c>
      <c r="F2518" s="17" t="str">
        <f>HYPERLINK("http://www.efsa.europa.eu/en/efsajournal/doc/939.pdf","Q-2008-270")</f>
        <v>Q-2008-270</v>
      </c>
      <c r="G2518" s="17" t="str">
        <f>HYPERLINK("http://eur-lex.europa.eu/LexUriServ/LexUriServ.do?uri=CELEX:32009R1167:EN:NOT","Commission Regulation (EC) No 1167/2009 of 30/11/2009")</f>
        <v>Commission Regulation (EC) No 1167/2009 of 30/11/2009</v>
      </c>
      <c r="H2518" s="15" t="s">
        <v>739</v>
      </c>
      <c r="I2518" s="15" t="s">
        <v>651</v>
      </c>
    </row>
    <row r="2519" spans="1:9" customFormat="1" ht="60" x14ac:dyDescent="0.2">
      <c r="A2519" s="14" t="s">
        <v>710</v>
      </c>
      <c r="B2519" s="14" t="s">
        <v>3979</v>
      </c>
      <c r="C2519" s="15" t="s">
        <v>3980</v>
      </c>
      <c r="D2519" s="14" t="s">
        <v>3936</v>
      </c>
      <c r="E2519" s="15" t="s">
        <v>650</v>
      </c>
      <c r="F2519" s="17" t="str">
        <f>HYPERLINK("http://www.efsa.europa.eu/en/efsajournal/doc/2289.pdf","Q-2008-172")</f>
        <v>Q-2008-172</v>
      </c>
      <c r="G2519" s="17" t="str">
        <f>HYPERLINK("http://eur-lex.europa.eu/LexUriServ/LexUriServ.do?uri=CELEX:32012R0378:EN:NOT","Commission Regulation (EU) No 378/2012 of 03/05/2012")</f>
        <v>Commission Regulation (EU) No 378/2012 of 03/05/2012</v>
      </c>
      <c r="H2519" s="15" t="s">
        <v>739</v>
      </c>
      <c r="I2519" s="15" t="s">
        <v>651</v>
      </c>
    </row>
    <row r="2520" spans="1:9" customFormat="1" ht="60" x14ac:dyDescent="0.2">
      <c r="A2520" s="14" t="s">
        <v>710</v>
      </c>
      <c r="B2520" s="14" t="s">
        <v>3979</v>
      </c>
      <c r="C2520" s="15" t="s">
        <v>3981</v>
      </c>
      <c r="D2520" s="14" t="s">
        <v>737</v>
      </c>
      <c r="E2520" s="15" t="s">
        <v>650</v>
      </c>
      <c r="F2520" s="17" t="str">
        <f>HYPERLINK("http://www.efsa.europa.eu/en/efsajournal/doc/3578.pdf","Q-2008-174")</f>
        <v>Q-2008-174</v>
      </c>
      <c r="G2520" s="17" t="str">
        <f>HYPERLINK("http://eur-lex.europa.eu/legal-content/EN/TXT/PDF/?uri=OJ:JOL_2015_065_R_0008&amp;amp;from=EN","Commission Regulation (EU) 2015/391 of 09/03/2015")</f>
        <v>Commission Regulation (EU) 2015/391 of 09/03/2015</v>
      </c>
      <c r="H2520" s="15" t="s">
        <v>739</v>
      </c>
      <c r="I2520" s="15" t="s">
        <v>651</v>
      </c>
    </row>
    <row r="2521" spans="1:9" customFormat="1" ht="60" x14ac:dyDescent="0.2">
      <c r="A2521" s="14" t="s">
        <v>710</v>
      </c>
      <c r="B2521" s="14" t="s">
        <v>3982</v>
      </c>
      <c r="C2521" s="15" t="s">
        <v>3983</v>
      </c>
      <c r="D2521" s="14" t="s">
        <v>3653</v>
      </c>
      <c r="E2521" s="15" t="s">
        <v>650</v>
      </c>
      <c r="F2521" s="17" t="str">
        <f>HYPERLINK("http://www.efsa.europa.eu/en/efsajournal/doc/830.pdf","Q-2008-091 Q-2008-096")</f>
        <v>Q-2008-091 Q-2008-096</v>
      </c>
      <c r="G2521" s="17" t="str">
        <f>HYPERLINK("http://eur-lex.europa.eu/LexUriServ/LexUriServ.do?uri=CELEX:32009R0983:EN:NOT","Commission Regulation (EC) 983/2009 of 21/10/2009")</f>
        <v>Commission Regulation (EC) 983/2009 of 21/10/2009</v>
      </c>
      <c r="H2521" s="15" t="s">
        <v>739</v>
      </c>
      <c r="I2521" s="15" t="s">
        <v>651</v>
      </c>
    </row>
    <row r="2522" spans="1:9" customFormat="1" ht="90" x14ac:dyDescent="0.2">
      <c r="A2522" s="14" t="s">
        <v>710</v>
      </c>
      <c r="B2522" s="14" t="s">
        <v>94</v>
      </c>
      <c r="C2522" s="15" t="s">
        <v>3984</v>
      </c>
      <c r="D2522" s="14" t="s">
        <v>745</v>
      </c>
      <c r="E2522" s="15" t="s">
        <v>650</v>
      </c>
      <c r="F2522" s="17" t="str">
        <f>HYPERLINK("http://www.efsa.europa.eu/en/efsajournal/doc/3651.pdf","Q-2008-134")</f>
        <v>Q-2008-134</v>
      </c>
      <c r="G2522" s="17" t="str">
        <f>HYPERLINK("http://eur-lex.europa.eu/legal-content/EN/TXT/PDF/?uri=OJ:JOL_2015_065_R_0008&amp;amp;from=EN","Commission Regulation (EU) 2015/391 of 09/03/2015")</f>
        <v>Commission Regulation (EU) 2015/391 of 09/03/2015</v>
      </c>
      <c r="H2522" s="15" t="s">
        <v>739</v>
      </c>
      <c r="I2522" s="15" t="s">
        <v>651</v>
      </c>
    </row>
    <row r="2523" spans="1:9" customFormat="1" ht="75" x14ac:dyDescent="0.2">
      <c r="A2523" s="14" t="s">
        <v>710</v>
      </c>
      <c r="B2523" s="14" t="s">
        <v>3985</v>
      </c>
      <c r="C2523" s="15" t="s">
        <v>3986</v>
      </c>
      <c r="D2523" s="14" t="s">
        <v>980</v>
      </c>
      <c r="E2523" s="15" t="s">
        <v>650</v>
      </c>
      <c r="F2523" s="17" t="str">
        <f>HYPERLINK("http://www.efsa.europa.eu/en/efsajournal/doc/4187.pdf","Q-2014-00404")</f>
        <v>Q-2014-00404</v>
      </c>
      <c r="G2523" s="17" t="str">
        <f>HYPERLINK("http://eur-lex.europa.eu/legal-content/EN/TXT/PDF/?uri=CELEX:32016R1381&amp;amp;from=EN","Commission Regulation (EU) 2016/1381 of 16/08/2016")</f>
        <v>Commission Regulation (EU) 2016/1381 of 16/08/2016</v>
      </c>
      <c r="H2523" s="15" t="s">
        <v>739</v>
      </c>
      <c r="I2523" s="15" t="s">
        <v>651</v>
      </c>
    </row>
    <row r="2524" spans="1:9" customFormat="1" ht="60" x14ac:dyDescent="0.2">
      <c r="A2524" s="14" t="s">
        <v>710</v>
      </c>
      <c r="B2524" s="14" t="s">
        <v>3987</v>
      </c>
      <c r="C2524" s="15" t="s">
        <v>3988</v>
      </c>
      <c r="D2524" s="14" t="s">
        <v>737</v>
      </c>
      <c r="E2524" s="15" t="s">
        <v>650</v>
      </c>
      <c r="F2524" s="17" t="str">
        <f>HYPERLINK("http://www.efsa.europa.eu/en/efsajournal/doc/3652.pdf","Q-2008-131")</f>
        <v>Q-2008-131</v>
      </c>
      <c r="G2524" s="17" t="str">
        <f>HYPERLINK("http://eur-lex.europa.eu/legal-content/EN/TXT/PDF/?uri=OJ:JOL_2015_065_R_0008&amp;amp;from=EN","Commission Regulation (EU) 2015/391 of 09/03/2015")</f>
        <v>Commission Regulation (EU) 2015/391 of 09/03/2015</v>
      </c>
      <c r="H2524" s="15" t="s">
        <v>739</v>
      </c>
      <c r="I2524" s="15" t="s">
        <v>651</v>
      </c>
    </row>
    <row r="2525" spans="1:9" customFormat="1" ht="60" x14ac:dyDescent="0.2">
      <c r="A2525" s="14" t="s">
        <v>710</v>
      </c>
      <c r="B2525" s="14" t="s">
        <v>3989</v>
      </c>
      <c r="C2525" s="15" t="s">
        <v>3990</v>
      </c>
      <c r="D2525" s="14" t="s">
        <v>3653</v>
      </c>
      <c r="E2525" s="15" t="s">
        <v>650</v>
      </c>
      <c r="F2525" s="17" t="str">
        <f>HYPERLINK("http://www.efsa.europa.eu/en/efsajournal/doc/794.pdf","Q-2008-120")</f>
        <v>Q-2008-120</v>
      </c>
      <c r="G2525" s="17" t="str">
        <f>HYPERLINK("http://eur-lex.europa.eu/LexUriServ/LexUriServ.do?uri=CELEX:32009R0983:EN:NOT","Commission Regulation (EC) 983/2009 of 21/10/2009")</f>
        <v>Commission Regulation (EC) 983/2009 of 21/10/2009</v>
      </c>
      <c r="H2525" s="15" t="s">
        <v>739</v>
      </c>
      <c r="I2525" s="15" t="s">
        <v>651</v>
      </c>
    </row>
    <row r="2526" spans="1:9" customFormat="1" ht="90" x14ac:dyDescent="0.2">
      <c r="A2526" s="14" t="s">
        <v>710</v>
      </c>
      <c r="B2526" s="14" t="s">
        <v>3991</v>
      </c>
      <c r="C2526" s="15" t="s">
        <v>3992</v>
      </c>
      <c r="D2526" s="14" t="s">
        <v>3780</v>
      </c>
      <c r="E2526" s="15" t="s">
        <v>650</v>
      </c>
      <c r="F2526" s="17" t="str">
        <f>HYPERLINK("http://www.efsa.europa.eu/en/efsajournal/doc/787.pdf","Q-2008-112")</f>
        <v>Q-2008-112</v>
      </c>
      <c r="G2526" s="17" t="str">
        <f>HYPERLINK("http://eur-lex.europa.eu/LexUriServ/LexUriServ.do?uri=CELEX:32009R0983:EN:NOT","Commission Regulation (EC) 983/2009 of 21/10/2009")</f>
        <v>Commission Regulation (EC) 983/2009 of 21/10/2009</v>
      </c>
      <c r="H2526" s="15" t="s">
        <v>739</v>
      </c>
      <c r="I2526" s="15" t="s">
        <v>651</v>
      </c>
    </row>
    <row r="2527" spans="1:9" customFormat="1" ht="105" x14ac:dyDescent="0.2">
      <c r="A2527" s="14" t="s">
        <v>710</v>
      </c>
      <c r="B2527" s="14" t="s">
        <v>3989</v>
      </c>
      <c r="C2527" s="15" t="s">
        <v>3993</v>
      </c>
      <c r="D2527" s="14" t="s">
        <v>3994</v>
      </c>
      <c r="E2527" s="15" t="s">
        <v>650</v>
      </c>
      <c r="F2527" s="17" t="str">
        <f>HYPERLINK("http://www.efsa.europa.eu/en/efsajournal/doc/1000.pdf","Q-2008-212")</f>
        <v>Q-2008-212</v>
      </c>
      <c r="G2527" s="17" t="str">
        <f>HYPERLINK("http://eur-lex.europa.eu/LexUriServ/LexUriServ.do?uri=CELEX:32011R0440:EN:NOT","Commission Regulation (EU) No 440/2011 of 06/05/2011")</f>
        <v>Commission Regulation (EU) No 440/2011 of 06/05/2011</v>
      </c>
      <c r="H2527" s="15" t="s">
        <v>739</v>
      </c>
      <c r="I2527" s="15" t="s">
        <v>651</v>
      </c>
    </row>
    <row r="2528" spans="1:9" customFormat="1" ht="75" x14ac:dyDescent="0.2">
      <c r="A2528" s="14" t="s">
        <v>710</v>
      </c>
      <c r="B2528" s="14" t="s">
        <v>3995</v>
      </c>
      <c r="C2528" s="15" t="s">
        <v>3996</v>
      </c>
      <c r="D2528" s="14" t="s">
        <v>3653</v>
      </c>
      <c r="E2528" s="15" t="s">
        <v>650</v>
      </c>
      <c r="F2528" s="17" t="str">
        <f>HYPERLINK("http://www.efsa.europa.eu/en/efsajournal/doc/898.pdf","Q-2008-318")</f>
        <v>Q-2008-318</v>
      </c>
      <c r="G2528" s="17" t="str">
        <f>HYPERLINK("http://eur-lex.europa.eu/LexUriServ/LexUriServ.do?uri=CELEX:32009R1024:EN:NOT","Commission Regulation (EC) No 1024/2009 of 29/10/2009")</f>
        <v>Commission Regulation (EC) No 1024/2009 of 29/10/2009</v>
      </c>
      <c r="H2528" s="15" t="s">
        <v>739</v>
      </c>
      <c r="I2528" s="15" t="s">
        <v>651</v>
      </c>
    </row>
    <row r="2529" spans="1:9" customFormat="1" ht="75" x14ac:dyDescent="0.2">
      <c r="A2529" s="14" t="s">
        <v>710</v>
      </c>
      <c r="B2529" s="14" t="s">
        <v>3995</v>
      </c>
      <c r="C2529" s="15" t="s">
        <v>3997</v>
      </c>
      <c r="D2529" s="14" t="s">
        <v>3998</v>
      </c>
      <c r="E2529" s="15" t="s">
        <v>650</v>
      </c>
      <c r="F2529" s="17" t="str">
        <f>HYPERLINK("http://www.efsa.europa.eu/en/efsajournal/doc/900.pdf","Q-2008-320")</f>
        <v>Q-2008-320</v>
      </c>
      <c r="G2529" s="17" t="str">
        <f>HYPERLINK("http://eur-lex.europa.eu/LexUriServ/LexUriServ.do?uri=CELEX:32009R1024:EN:NOT","Commission Regulation (EC) No 1024/2009 of 29/10/2009")</f>
        <v>Commission Regulation (EC) No 1024/2009 of 29/10/2009</v>
      </c>
      <c r="H2529" s="15" t="s">
        <v>739</v>
      </c>
      <c r="I2529" s="15" t="s">
        <v>651</v>
      </c>
    </row>
    <row r="2530" spans="1:9" customFormat="1" ht="75" x14ac:dyDescent="0.2">
      <c r="A2530" s="14" t="s">
        <v>710</v>
      </c>
      <c r="B2530" s="14" t="s">
        <v>3995</v>
      </c>
      <c r="C2530" s="15" t="s">
        <v>3999</v>
      </c>
      <c r="D2530" s="14" t="s">
        <v>3653</v>
      </c>
      <c r="E2530" s="15" t="s">
        <v>650</v>
      </c>
      <c r="F2530" s="17" t="str">
        <f>HYPERLINK("http://www.efsa.europa.eu/en/efsajournal/doc/897.pdf","Q-2008-317")</f>
        <v>Q-2008-317</v>
      </c>
      <c r="G2530" s="17" t="str">
        <f>HYPERLINK("http://eur-lex.europa.eu/LexUriServ/LexUriServ.do?uri=CELEX:32009R1024:EN:NOT","Commission Regulation (EC) No 1024/2009 of 29/10/2009")</f>
        <v>Commission Regulation (EC) No 1024/2009 of 29/10/2009</v>
      </c>
      <c r="H2530" s="15" t="s">
        <v>739</v>
      </c>
      <c r="I2530" s="15" t="s">
        <v>651</v>
      </c>
    </row>
    <row r="2531" spans="1:9" customFormat="1" ht="75" x14ac:dyDescent="0.2">
      <c r="A2531" s="14" t="s">
        <v>710</v>
      </c>
      <c r="B2531" s="14" t="s">
        <v>3995</v>
      </c>
      <c r="C2531" s="15" t="s">
        <v>4000</v>
      </c>
      <c r="D2531" s="14" t="s">
        <v>3653</v>
      </c>
      <c r="E2531" s="15" t="s">
        <v>650</v>
      </c>
      <c r="F2531" s="17" t="str">
        <f>HYPERLINK("http://www.efsa.europa.eu/en/efsajournal/doc/896.pdf","Q-2008-121")</f>
        <v>Q-2008-121</v>
      </c>
      <c r="G2531" s="17" t="str">
        <f>HYPERLINK("http://eur-lex.europa.eu/LexUriServ/LexUriServ.do?uri=CELEX:32009R1024:EN:NOT","Commission Regulation (EC) No 1024/2009 of 29/10/2009")</f>
        <v>Commission Regulation (EC) No 1024/2009 of 29/10/2009</v>
      </c>
      <c r="H2531" s="15" t="s">
        <v>739</v>
      </c>
      <c r="I2531" s="15" t="s">
        <v>651</v>
      </c>
    </row>
    <row r="2532" spans="1:9" customFormat="1" ht="75" x14ac:dyDescent="0.2">
      <c r="A2532" s="14" t="s">
        <v>710</v>
      </c>
      <c r="B2532" s="14" t="s">
        <v>3995</v>
      </c>
      <c r="C2532" s="15" t="s">
        <v>4001</v>
      </c>
      <c r="D2532" s="14" t="s">
        <v>3653</v>
      </c>
      <c r="E2532" s="15" t="s">
        <v>650</v>
      </c>
      <c r="F2532" s="17" t="str">
        <f>HYPERLINK("http://www.efsa.europa.eu/en/efsajournal/doc/899.pdf","Q-2008-319")</f>
        <v>Q-2008-319</v>
      </c>
      <c r="G2532" s="17" t="str">
        <f>HYPERLINK("http://eur-lex.europa.eu/LexUriServ/LexUriServ.do?uri=CELEX:32009R1024:EN:NOT","Commission Regulation (EC) No 1024/2009 of 29/10/2009")</f>
        <v>Commission Regulation (EC) No 1024/2009 of 29/10/2009</v>
      </c>
      <c r="H2532" s="15" t="s">
        <v>739</v>
      </c>
      <c r="I2532" s="15" t="s">
        <v>651</v>
      </c>
    </row>
    <row r="2533" spans="1:9" customFormat="1" ht="105" x14ac:dyDescent="0.2">
      <c r="A2533" s="14" t="s">
        <v>710</v>
      </c>
      <c r="B2533" s="14" t="s">
        <v>4002</v>
      </c>
      <c r="C2533" s="15" t="s">
        <v>4003</v>
      </c>
      <c r="D2533" s="14" t="s">
        <v>3994</v>
      </c>
      <c r="E2533" s="15" t="s">
        <v>650</v>
      </c>
      <c r="F2533" s="17" t="str">
        <f>HYPERLINK("http://www.efsa.europa.eu/en/efsajournal/doc/1002.pdf","Q-2008-691")</f>
        <v>Q-2008-691</v>
      </c>
      <c r="G2533" s="17" t="str">
        <f>HYPERLINK("http://eur-lex.europa.eu/LexUriServ/LexUriServ.do?uri=CELEX:32011R0440:EN:NOT","Commission Regulation (EU) No 440/2011 of 06/05/2011")</f>
        <v>Commission Regulation (EU) No 440/2011 of 06/05/2011</v>
      </c>
      <c r="H2533" s="15" t="s">
        <v>739</v>
      </c>
      <c r="I2533" s="15" t="s">
        <v>651</v>
      </c>
    </row>
    <row r="2534" spans="1:9" customFormat="1" ht="105" x14ac:dyDescent="0.2">
      <c r="A2534" s="14" t="s">
        <v>710</v>
      </c>
      <c r="B2534" s="14" t="s">
        <v>4004</v>
      </c>
      <c r="C2534" s="15" t="s">
        <v>4005</v>
      </c>
      <c r="D2534" s="14" t="s">
        <v>3653</v>
      </c>
      <c r="E2534" s="15" t="s">
        <v>650</v>
      </c>
      <c r="F2534" s="17" t="str">
        <f>HYPERLINK("http://www.efsa.europa.eu/en/efsajournal/doc/901.pdf","Q-2008-119")</f>
        <v>Q-2008-119</v>
      </c>
      <c r="G2534" s="17" t="str">
        <f>HYPERLINK("http://eur-lex.europa.eu/LexUriServ/LexUriServ.do?uri=CELEX:32009R1024:EN:NOT","Commission Regulation (EC) No 1024/2009 of 29/10/2009")</f>
        <v>Commission Regulation (EC) No 1024/2009 of 29/10/2009</v>
      </c>
      <c r="H2534" s="15" t="s">
        <v>739</v>
      </c>
      <c r="I2534" s="15" t="s">
        <v>651</v>
      </c>
    </row>
    <row r="2535" spans="1:9" customFormat="1" ht="60" x14ac:dyDescent="0.2">
      <c r="A2535" s="14" t="s">
        <v>710</v>
      </c>
      <c r="B2535" s="14" t="s">
        <v>4006</v>
      </c>
      <c r="C2535" s="15" t="s">
        <v>4007</v>
      </c>
      <c r="D2535" s="14" t="s">
        <v>3936</v>
      </c>
      <c r="E2535" s="15" t="s">
        <v>650</v>
      </c>
      <c r="F2535" s="17" t="str">
        <f>HYPERLINK("http://www.efsa.europa.eu/en/efsajournal/doc/1516.pdf","Q-2009-00485")</f>
        <v>Q-2009-00485</v>
      </c>
      <c r="G2535" s="17" t="str">
        <f>HYPERLINK("http://eur-lex.europa.eu/LexUriServ/LexUriServ.do?uri=CELEX:32010R1162:EN:NOT","Commission Regulation (EU) No 1162/2010 of 09/12/2010")</f>
        <v>Commission Regulation (EU) No 1162/2010 of 09/12/2010</v>
      </c>
      <c r="H2535" s="15" t="s">
        <v>739</v>
      </c>
      <c r="I2535" s="15" t="s">
        <v>651</v>
      </c>
    </row>
    <row r="2536" spans="1:9" customFormat="1" ht="105" x14ac:dyDescent="0.2">
      <c r="A2536" s="14" t="s">
        <v>710</v>
      </c>
      <c r="B2536" s="14" t="s">
        <v>4004</v>
      </c>
      <c r="C2536" s="15" t="s">
        <v>4008</v>
      </c>
      <c r="D2536" s="14" t="s">
        <v>3653</v>
      </c>
      <c r="E2536" s="15" t="s">
        <v>650</v>
      </c>
      <c r="F2536" s="17" t="str">
        <f>HYPERLINK("http://www.efsa.europa.eu/en/efsajournal/doc/904.pdf","Q-2008-330")</f>
        <v>Q-2008-330</v>
      </c>
      <c r="G2536" s="17" t="str">
        <f>HYPERLINK("http://eur-lex.europa.eu/LexUriServ/LexUriServ.do?uri=CELEX:32009R1024:EN:NOT","Commission Regulation (EC) No 1024/2009 of 29/10/2009")</f>
        <v>Commission Regulation (EC) No 1024/2009 of 29/10/2009</v>
      </c>
      <c r="H2536" s="15" t="s">
        <v>739</v>
      </c>
      <c r="I2536" s="15" t="s">
        <v>651</v>
      </c>
    </row>
    <row r="2537" spans="1:9" customFormat="1" ht="105" x14ac:dyDescent="0.2">
      <c r="A2537" s="14" t="s">
        <v>710</v>
      </c>
      <c r="B2537" s="14" t="s">
        <v>4004</v>
      </c>
      <c r="C2537" s="15" t="s">
        <v>4009</v>
      </c>
      <c r="D2537" s="14" t="s">
        <v>4010</v>
      </c>
      <c r="E2537" s="15" t="s">
        <v>650</v>
      </c>
      <c r="F2537" s="17" t="str">
        <f>HYPERLINK("http://www.efsa.europa.eu/en/efsajournal/doc/903.pdf","Q-2008-329")</f>
        <v>Q-2008-329</v>
      </c>
      <c r="G2537" s="17" t="str">
        <f>HYPERLINK("http://eur-lex.europa.eu/LexUriServ/LexUriServ.do?uri=CELEX:32009R1024:EN:NOT","Commission Regulation (EC) No 1024/2009 of 29/10/2009")</f>
        <v>Commission Regulation (EC) No 1024/2009 of 29/10/2009</v>
      </c>
      <c r="H2537" s="15" t="s">
        <v>739</v>
      </c>
      <c r="I2537" s="15" t="s">
        <v>651</v>
      </c>
    </row>
    <row r="2538" spans="1:9" customFormat="1" ht="60" x14ac:dyDescent="0.2">
      <c r="A2538" s="14" t="s">
        <v>710</v>
      </c>
      <c r="B2538" s="14" t="s">
        <v>3982</v>
      </c>
      <c r="C2538" s="15" t="s">
        <v>4011</v>
      </c>
      <c r="D2538" s="14" t="s">
        <v>3653</v>
      </c>
      <c r="E2538" s="15" t="s">
        <v>650</v>
      </c>
      <c r="F2538" s="17" t="str">
        <f>HYPERLINK("http://www.efsa.europa.eu/en/efsajournal/doc/846.pdf","Q-2008-094 Q-2008-099")</f>
        <v>Q-2008-094 Q-2008-099</v>
      </c>
      <c r="G2538" s="17" t="str">
        <f>HYPERLINK("http://eur-lex.europa.eu/LexUriServ/LexUriServ.do?uri=CELEX:32009R0983:EN:NOT","Commission Regulation (EC) 983/2009 of 21/10/2009")</f>
        <v>Commission Regulation (EC) 983/2009 of 21/10/2009</v>
      </c>
      <c r="H2538" s="15" t="s">
        <v>739</v>
      </c>
      <c r="I2538" s="15" t="s">
        <v>651</v>
      </c>
    </row>
    <row r="2539" spans="1:9" customFormat="1" ht="60" x14ac:dyDescent="0.2">
      <c r="A2539" s="14" t="s">
        <v>710</v>
      </c>
      <c r="B2539" s="14" t="s">
        <v>3982</v>
      </c>
      <c r="C2539" s="15" t="s">
        <v>4012</v>
      </c>
      <c r="D2539" s="14" t="s">
        <v>3653</v>
      </c>
      <c r="E2539" s="15" t="s">
        <v>650</v>
      </c>
      <c r="F2539" s="17" t="str">
        <f>HYPERLINK("http://www.efsa.europa.eu/en/efsajournal/doc/847.pdf","Q-2008-098 Q-2008-104")</f>
        <v>Q-2008-098 Q-2008-104</v>
      </c>
      <c r="G2539" s="17" t="str">
        <f>HYPERLINK("http://eur-lex.europa.eu/LexUriServ/LexUriServ.do?uri=CELEX:32009R0983:EN:NOT","Commission Regulation (EC) 983/2009 of 21/10/2009")</f>
        <v>Commission Regulation (EC) 983/2009 of 21/10/2009</v>
      </c>
      <c r="H2539" s="15" t="s">
        <v>739</v>
      </c>
      <c r="I2539" s="15" t="s">
        <v>651</v>
      </c>
    </row>
    <row r="2540" spans="1:9" customFormat="1" ht="60" x14ac:dyDescent="0.2">
      <c r="A2540" s="14" t="s">
        <v>710</v>
      </c>
      <c r="B2540" s="14" t="s">
        <v>3982</v>
      </c>
      <c r="C2540" s="15" t="s">
        <v>4013</v>
      </c>
      <c r="D2540" s="14" t="s">
        <v>3653</v>
      </c>
      <c r="E2540" s="15" t="s">
        <v>650</v>
      </c>
      <c r="F2540" s="17" t="str">
        <f>HYPERLINK("http://www.efsa.europa.eu/en/efsajournal/doc/848.pdf","Q-2008-102 Q-2008-103")</f>
        <v>Q-2008-102 Q-2008-103</v>
      </c>
      <c r="G2540" s="17" t="str">
        <f>HYPERLINK("http://eur-lex.europa.eu/LexUriServ/LexUriServ.do?uri=CELEX:32009R0983:EN:NOT","Commission Regulation (EC) 983/2009 of 21/10/2009")</f>
        <v>Commission Regulation (EC) 983/2009 of 21/10/2009</v>
      </c>
      <c r="H2540" s="15" t="s">
        <v>739</v>
      </c>
      <c r="I2540" s="15" t="s">
        <v>651</v>
      </c>
    </row>
    <row r="2541" spans="1:9" customFormat="1" ht="60" x14ac:dyDescent="0.2">
      <c r="A2541" s="14" t="s">
        <v>710</v>
      </c>
      <c r="B2541" s="14" t="s">
        <v>3982</v>
      </c>
      <c r="C2541" s="15" t="s">
        <v>4014</v>
      </c>
      <c r="D2541" s="14" t="s">
        <v>3653</v>
      </c>
      <c r="E2541" s="15" t="s">
        <v>650</v>
      </c>
      <c r="F2541" s="17" t="str">
        <f>HYPERLINK("http://www.efsa.europa.eu/en/efsajournal/doc/832.pdf","Q-2008-095 Q-2008-100")</f>
        <v>Q-2008-095 Q-2008-100</v>
      </c>
      <c r="G2541" s="17" t="str">
        <f>HYPERLINK("http://eur-lex.europa.eu/LexUriServ/LexUriServ.do?uri=CELEX:32009R0983:EN:NOT","Commission Regulation (EC) 983/2009 of 21/10/2009")</f>
        <v>Commission Regulation (EC) 983/2009 of 21/10/2009</v>
      </c>
      <c r="H2541" s="15" t="s">
        <v>739</v>
      </c>
      <c r="I2541" s="15" t="s">
        <v>651</v>
      </c>
    </row>
    <row r="2542" spans="1:9" customFormat="1" ht="90" x14ac:dyDescent="0.2">
      <c r="A2542" s="14" t="s">
        <v>710</v>
      </c>
      <c r="B2542" s="14" t="s">
        <v>3982</v>
      </c>
      <c r="C2542" s="15" t="s">
        <v>4015</v>
      </c>
      <c r="D2542" s="14" t="s">
        <v>4010</v>
      </c>
      <c r="E2542" s="15" t="s">
        <v>650</v>
      </c>
      <c r="F2542" s="17" t="str">
        <f>HYPERLINK("http://www.efsa.europa.eu/en/efsajournal/doc/845.pdf","Q-2008-093 Q-2008-101")</f>
        <v>Q-2008-093 Q-2008-101</v>
      </c>
      <c r="G2542" s="17" t="str">
        <f>HYPERLINK("http://eur-lex.europa.eu/LexUriServ/LexUriServ.do?uri=CELEX:32009R0983:EN:NOT","Commission Regulation (EC) 983/2009 of 21/10/2009")</f>
        <v>Commission Regulation (EC) 983/2009 of 21/10/2009</v>
      </c>
      <c r="H2542" s="15" t="s">
        <v>739</v>
      </c>
      <c r="I2542" s="15" t="s">
        <v>651</v>
      </c>
    </row>
    <row r="2543" spans="1:9" customFormat="1" ht="60" x14ac:dyDescent="0.2">
      <c r="A2543" s="14" t="s">
        <v>710</v>
      </c>
      <c r="B2543" s="14" t="s">
        <v>4016</v>
      </c>
      <c r="C2543" s="15" t="s">
        <v>4017</v>
      </c>
      <c r="D2543" s="14" t="s">
        <v>3936</v>
      </c>
      <c r="E2543" s="15" t="s">
        <v>650</v>
      </c>
      <c r="F2543" s="17" t="str">
        <f>HYPERLINK("http://www.efsa.europa.eu/en/efsajournal/doc/1430.pdf","Q-2008-106")</f>
        <v>Q-2008-106</v>
      </c>
      <c r="G2543" s="17" t="str">
        <f>HYPERLINK("http://eur-lex.europa.eu/LexUriServ/LexUriServ.do?uri=CELEX:32010R1162:EN:NOT","Commission Regulation (EU) No 1162/2010 of 09/12/2010")</f>
        <v>Commission Regulation (EU) No 1162/2010 of 09/12/2010</v>
      </c>
      <c r="H2543" s="15" t="s">
        <v>739</v>
      </c>
      <c r="I2543" s="15" t="s">
        <v>651</v>
      </c>
    </row>
    <row r="2544" spans="1:9" customFormat="1" ht="60" x14ac:dyDescent="0.2">
      <c r="A2544" s="14" t="s">
        <v>710</v>
      </c>
      <c r="B2544" s="14" t="s">
        <v>4018</v>
      </c>
      <c r="C2544" s="15" t="s">
        <v>4019</v>
      </c>
      <c r="D2544" s="14" t="s">
        <v>3653</v>
      </c>
      <c r="E2544" s="15" t="s">
        <v>650</v>
      </c>
      <c r="F2544" s="17" t="str">
        <f>HYPERLINK("http://www.efsa.europa.eu/en/efsajournal/doc/940.pdf","Q-2008-283")</f>
        <v>Q-2008-283</v>
      </c>
      <c r="G2544" s="17" t="str">
        <f>HYPERLINK("http://eur-lex.europa.eu/LexUriServ/LexUriServ.do?uri=CELEX:32009R1167:EN:NOT","Commission Regulation (EC) No 1167/2009 of 30/11/2009")</f>
        <v>Commission Regulation (EC) No 1167/2009 of 30/11/2009</v>
      </c>
      <c r="H2544" s="15" t="s">
        <v>739</v>
      </c>
      <c r="I2544" s="15" t="s">
        <v>651</v>
      </c>
    </row>
    <row r="2545" spans="1:9" customFormat="1" ht="120" x14ac:dyDescent="0.2">
      <c r="A2545" s="14" t="s">
        <v>710</v>
      </c>
      <c r="B2545" s="14" t="s">
        <v>4020</v>
      </c>
      <c r="C2545" s="15" t="s">
        <v>4021</v>
      </c>
      <c r="D2545" s="14" t="s">
        <v>4022</v>
      </c>
      <c r="E2545" s="15" t="s">
        <v>650</v>
      </c>
      <c r="F2545" s="17" t="str">
        <f>HYPERLINK("http://www.efsa.europa.eu/en/efsajournal/doc/862.pdf","Q-2008-480")</f>
        <v>Q-2008-480</v>
      </c>
      <c r="G2545" s="17" t="str">
        <f>HYPERLINK("http://eur-lex.europa.eu/LexUriServ/LexUriServ.do?uri=CELEX:32009R1024:EN:NOT","Commission Regulation (EC) No 1024/2009 of 29/10/2009")</f>
        <v>Commission Regulation (EC) No 1024/2009 of 29/10/2009</v>
      </c>
      <c r="H2545" s="15" t="s">
        <v>739</v>
      </c>
      <c r="I2545" s="15" t="s">
        <v>651</v>
      </c>
    </row>
    <row r="2546" spans="1:9" customFormat="1" ht="120" x14ac:dyDescent="0.2">
      <c r="A2546" s="14" t="s">
        <v>710</v>
      </c>
      <c r="B2546" s="14" t="s">
        <v>4020</v>
      </c>
      <c r="C2546" s="15" t="s">
        <v>4023</v>
      </c>
      <c r="D2546" s="14" t="s">
        <v>4022</v>
      </c>
      <c r="E2546" s="15" t="s">
        <v>650</v>
      </c>
      <c r="F2546" s="17" t="str">
        <f>HYPERLINK("http://www.efsa.europa.eu/en/efsajournal/doc/861.pdf","Q-2008-269")</f>
        <v>Q-2008-269</v>
      </c>
      <c r="G2546" s="17" t="str">
        <f>HYPERLINK("http://eur-lex.europa.eu/LexUriServ/LexUriServ.do?uri=CELEX:32009R1024:EN:NOT","Commission Regulation (EC) No 1024/2009 of 29/10/2009")</f>
        <v>Commission Regulation (EC) No 1024/2009 of 29/10/2009</v>
      </c>
      <c r="H2546" s="15" t="s">
        <v>739</v>
      </c>
      <c r="I2546" s="15" t="s">
        <v>651</v>
      </c>
    </row>
    <row r="2547" spans="1:9" customFormat="1" ht="120" x14ac:dyDescent="0.2">
      <c r="A2547" s="14" t="s">
        <v>710</v>
      </c>
      <c r="B2547" s="14" t="s">
        <v>4020</v>
      </c>
      <c r="C2547" s="15" t="s">
        <v>4024</v>
      </c>
      <c r="D2547" s="14" t="s">
        <v>4022</v>
      </c>
      <c r="E2547" s="15" t="s">
        <v>650</v>
      </c>
      <c r="F2547" s="17" t="str">
        <f>HYPERLINK("http://www.efsa.europa.eu/en/efsajournal/doc/863.pdf","Q-2008-479")</f>
        <v>Q-2008-479</v>
      </c>
      <c r="G2547" s="17" t="str">
        <f>HYPERLINK("http://eur-lex.europa.eu/LexUriServ/LexUriServ.do?uri=CELEX:32009R1024:EN:NOT","Commission Regulation (EC) No 1024/2009 of 29/10/2009")</f>
        <v>Commission Regulation (EC) No 1024/2009 of 29/10/2009</v>
      </c>
      <c r="H2547" s="15" t="s">
        <v>739</v>
      </c>
      <c r="I2547" s="15" t="s">
        <v>651</v>
      </c>
    </row>
    <row r="2548" spans="1:9" customFormat="1" ht="105" x14ac:dyDescent="0.2">
      <c r="A2548" s="14" t="s">
        <v>710</v>
      </c>
      <c r="B2548" s="14" t="s">
        <v>4020</v>
      </c>
      <c r="C2548" s="15" t="s">
        <v>4025</v>
      </c>
      <c r="D2548" s="14" t="s">
        <v>3780</v>
      </c>
      <c r="E2548" s="15" t="s">
        <v>650</v>
      </c>
      <c r="F2548" s="17" t="str">
        <f>HYPERLINK("http://www.efsa.europa.eu/en/efsajournal/doc/859.pdf","Q-2008-478")</f>
        <v>Q-2008-478</v>
      </c>
      <c r="G2548" s="17" t="str">
        <f>HYPERLINK("http://eur-lex.europa.eu/LexUriServ/LexUriServ.do?uri=CELEX:32009R1024:EN:NOT","Commission Regulation (EC) No 1024/2009 of 29/10/2009")</f>
        <v>Commission Regulation (EC) No 1024/2009 of 29/10/2009</v>
      </c>
      <c r="H2548" s="15" t="s">
        <v>739</v>
      </c>
      <c r="I2548" s="15" t="s">
        <v>651</v>
      </c>
    </row>
    <row r="2549" spans="1:9" customFormat="1" ht="120" x14ac:dyDescent="0.2">
      <c r="A2549" s="14" t="s">
        <v>710</v>
      </c>
      <c r="B2549" s="14" t="s">
        <v>4020</v>
      </c>
      <c r="C2549" s="15" t="s">
        <v>4026</v>
      </c>
      <c r="D2549" s="14" t="s">
        <v>4022</v>
      </c>
      <c r="E2549" s="15" t="s">
        <v>650</v>
      </c>
      <c r="F2549" s="17" t="str">
        <f>HYPERLINK("http://www.efsa.europa.eu/en/efsajournal/doc/860.pdf","Q-2008-477")</f>
        <v>Q-2008-477</v>
      </c>
      <c r="G2549" s="17" t="str">
        <f>HYPERLINK("http://eur-lex.europa.eu/LexUriServ/LexUriServ.do?uri=CELEX:32009R1024:EN:NOT","Commission Regulation (EC) No 1024/2009 of 29/10/2009")</f>
        <v>Commission Regulation (EC) No 1024/2009 of 29/10/2009</v>
      </c>
      <c r="H2549" s="15" t="s">
        <v>739</v>
      </c>
      <c r="I2549" s="15" t="s">
        <v>651</v>
      </c>
    </row>
    <row r="2550" spans="1:9" customFormat="1" ht="105" x14ac:dyDescent="0.2">
      <c r="A2550" s="14" t="s">
        <v>710</v>
      </c>
      <c r="B2550" s="14" t="s">
        <v>4027</v>
      </c>
      <c r="C2550" s="15" t="s">
        <v>4028</v>
      </c>
      <c r="D2550" s="14" t="s">
        <v>3994</v>
      </c>
      <c r="E2550" s="15" t="s">
        <v>650</v>
      </c>
      <c r="F2550" s="17" t="str">
        <f>HYPERLINK("http://www.efsa.europa.eu/en/efsajournal/doc/1001.pdf","Q-2008-690")</f>
        <v>Q-2008-690</v>
      </c>
      <c r="G2550" s="17" t="str">
        <f>HYPERLINK("http://eur-lex.europa.eu/LexUriServ/LexUriServ.do?uri=CELEX:32011R0440:EN:NOT","Commission Regulation (EU) No 440/2011 of 06/05/2011")</f>
        <v>Commission Regulation (EU) No 440/2011 of 06/05/2011</v>
      </c>
      <c r="H2550" s="15" t="s">
        <v>739</v>
      </c>
      <c r="I2550" s="15" t="s">
        <v>651</v>
      </c>
    </row>
    <row r="2551" spans="1:9" customFormat="1" ht="105" x14ac:dyDescent="0.2">
      <c r="A2551" s="14" t="s">
        <v>710</v>
      </c>
      <c r="B2551" s="14" t="s">
        <v>4029</v>
      </c>
      <c r="C2551" s="15" t="s">
        <v>4030</v>
      </c>
      <c r="D2551" s="14" t="s">
        <v>3653</v>
      </c>
      <c r="E2551" s="15" t="s">
        <v>650</v>
      </c>
      <c r="F2551" s="17" t="str">
        <f>HYPERLINK("http://www.efsa.europa.eu/en/efsajournal/doc/2288.pdf","Q-2008-273")</f>
        <v>Q-2008-273</v>
      </c>
      <c r="G2551" s="17" t="str">
        <f>HYPERLINK("http://eur-lex.europa.eu/LexUriServ/LexUriServ.do?uri=CELEX:32012R0378:EN:NOT","Commission Regulation (EU) No 378/2012 of 03/05/2012")</f>
        <v>Commission Regulation (EU) No 378/2012 of 03/05/2012</v>
      </c>
      <c r="H2551" s="15" t="s">
        <v>739</v>
      </c>
      <c r="I2551" s="15" t="s">
        <v>651</v>
      </c>
    </row>
    <row r="2552" spans="1:9" customFormat="1" ht="105" x14ac:dyDescent="0.2">
      <c r="A2552" s="14" t="s">
        <v>710</v>
      </c>
      <c r="B2552" s="14" t="s">
        <v>4031</v>
      </c>
      <c r="C2552" s="15" t="s">
        <v>4032</v>
      </c>
      <c r="D2552" s="14" t="s">
        <v>3653</v>
      </c>
      <c r="E2552" s="15" t="s">
        <v>650</v>
      </c>
      <c r="F2552" s="17" t="str">
        <f>HYPERLINK("http://www.efsa.europa.eu/en/efsajournal/doc/902.pdf","Q-2008-328")</f>
        <v>Q-2008-328</v>
      </c>
      <c r="G2552" s="17" t="str">
        <f>HYPERLINK("http://eur-lex.europa.eu/LexUriServ/LexUriServ.do?uri=CELEX:32009R1024:EN:NOT","Commission Regulation (EC) No 1024/2009 of 29/10/2009")</f>
        <v>Commission Regulation (EC) No 1024/2009 of 29/10/2009</v>
      </c>
      <c r="H2552" s="15" t="s">
        <v>739</v>
      </c>
      <c r="I2552" s="15" t="s">
        <v>651</v>
      </c>
    </row>
    <row r="2553" spans="1:9" customFormat="1" ht="90" x14ac:dyDescent="0.2">
      <c r="A2553" s="14" t="s">
        <v>710</v>
      </c>
      <c r="B2553" s="14" t="s">
        <v>4033</v>
      </c>
      <c r="C2553" s="15" t="s">
        <v>4034</v>
      </c>
      <c r="D2553" s="14" t="s">
        <v>3780</v>
      </c>
      <c r="E2553" s="15" t="s">
        <v>650</v>
      </c>
      <c r="F2553" s="17" t="str">
        <f>HYPERLINK("http://www.efsa.europa.eu/en/efsajournal/doc/1420.pdf","Q-2009-00224")</f>
        <v>Q-2009-00224</v>
      </c>
      <c r="G2553" s="17" t="str">
        <f>HYPERLINK("http://eur-lex.europa.eu/LexUriServ/LexUriServ.do?uri=CELEX:32010R0957:EN:NOT","Commission Regulation (EU) No 957/2010 of 22/10/2010")</f>
        <v>Commission Regulation (EU) No 957/2010 of 22/10/2010</v>
      </c>
      <c r="H2553" s="15" t="s">
        <v>739</v>
      </c>
      <c r="I2553" s="15" t="s">
        <v>651</v>
      </c>
    </row>
    <row r="2554" spans="1:9" customFormat="1" ht="90" x14ac:dyDescent="0.2">
      <c r="A2554" s="14" t="s">
        <v>710</v>
      </c>
      <c r="B2554" s="14" t="s">
        <v>3982</v>
      </c>
      <c r="C2554" s="15" t="s">
        <v>4035</v>
      </c>
      <c r="D2554" s="14" t="s">
        <v>4010</v>
      </c>
      <c r="E2554" s="15" t="s">
        <v>650</v>
      </c>
      <c r="F2554" s="17" t="str">
        <f>HYPERLINK("http://www.efsa.europa.eu/en/efsajournal/doc/831.pdf","Q-2008-092 Q-2008-097")</f>
        <v>Q-2008-092 Q-2008-097</v>
      </c>
      <c r="G2554" s="17" t="str">
        <f>HYPERLINK("http://eur-lex.europa.eu/LexUriServ/LexUriServ.do?uri=CELEX:32009R0983:EN:NOT","Commission Regulation (EC) 983/2009 of 21/10/2009")</f>
        <v>Commission Regulation (EC) 983/2009 of 21/10/2009</v>
      </c>
      <c r="H2554" s="15" t="s">
        <v>739</v>
      </c>
      <c r="I2554" s="15" t="s">
        <v>651</v>
      </c>
    </row>
    <row r="2555" spans="1:9" customFormat="1" ht="90" x14ac:dyDescent="0.2">
      <c r="A2555" s="14" t="s">
        <v>710</v>
      </c>
      <c r="B2555" s="14" t="s">
        <v>4036</v>
      </c>
      <c r="C2555" s="15" t="s">
        <v>4037</v>
      </c>
      <c r="D2555" s="14" t="s">
        <v>3780</v>
      </c>
      <c r="E2555" s="15" t="s">
        <v>650</v>
      </c>
      <c r="F2555" s="17" t="str">
        <f>HYPERLINK("http://www.efsa.europa.eu/en/efsajournal/doc/786.pdf","Q-2008-110")</f>
        <v>Q-2008-110</v>
      </c>
      <c r="G2555" s="17" t="str">
        <f>HYPERLINK("http://eur-lex.europa.eu/LexUriServ/LexUriServ.do?uri=CELEX:32009R0983:EN:NOT","Commission Regulation (EC) 983/2009 of 21/10/2009")</f>
        <v>Commission Regulation (EC) 983/2009 of 21/10/2009</v>
      </c>
      <c r="H2555" s="15" t="s">
        <v>739</v>
      </c>
      <c r="I2555" s="15" t="s">
        <v>651</v>
      </c>
    </row>
    <row r="2556" spans="1:9" customFormat="1" ht="120" x14ac:dyDescent="0.2">
      <c r="A2556" s="14" t="s">
        <v>710</v>
      </c>
      <c r="B2556" s="14" t="s">
        <v>4038</v>
      </c>
      <c r="C2556" s="15" t="s">
        <v>4039</v>
      </c>
      <c r="D2556" s="14" t="s">
        <v>4022</v>
      </c>
      <c r="E2556" s="15" t="s">
        <v>650</v>
      </c>
      <c r="F2556" s="17" t="str">
        <f>HYPERLINK("http://www.efsa.europa.eu/en/efsajournal/doc/782.pdf","Q-2008-082")</f>
        <v>Q-2008-082</v>
      </c>
      <c r="G2556" s="17" t="str">
        <f>HYPERLINK("http://eur-lex.europa.eu/LexUriServ/LexUriServ.do?uri=CELEX:32009R0983:EN:NOT","Commission Regulation (EC) 983/2009 of 21/10/2009")</f>
        <v>Commission Regulation (EC) 983/2009 of 21/10/2009</v>
      </c>
      <c r="H2556" s="15" t="s">
        <v>739</v>
      </c>
      <c r="I2556" s="15" t="s">
        <v>651</v>
      </c>
    </row>
    <row r="2557" spans="1:9" customFormat="1" ht="120" x14ac:dyDescent="0.2">
      <c r="A2557" s="14" t="s">
        <v>710</v>
      </c>
      <c r="B2557" s="14" t="s">
        <v>4040</v>
      </c>
      <c r="C2557" s="15" t="s">
        <v>4041</v>
      </c>
      <c r="D2557" s="14" t="s">
        <v>4022</v>
      </c>
      <c r="E2557" s="15" t="s">
        <v>650</v>
      </c>
      <c r="F2557" s="17" t="str">
        <f>HYPERLINK("http://www.efsa.europa.eu/en/efsajournal/doc/829.pdf","Q-2008-083")</f>
        <v>Q-2008-083</v>
      </c>
      <c r="G2557" s="17" t="str">
        <f>HYPERLINK("http://eur-lex.europa.eu/LexUriServ/LexUriServ.do?uri=CELEX:32009R0983:EN:NOT","Commission Regulation (EC) 983/2009 of 21/10/2009")</f>
        <v>Commission Regulation (EC) 983/2009 of 21/10/2009</v>
      </c>
      <c r="H2557" s="15" t="s">
        <v>739</v>
      </c>
      <c r="I2557" s="15" t="s">
        <v>651</v>
      </c>
    </row>
    <row r="2558" spans="1:9" s="20" customFormat="1" ht="105" x14ac:dyDescent="0.2">
      <c r="A2558" s="14" t="s">
        <v>4042</v>
      </c>
      <c r="B2558" s="14" t="s">
        <v>4043</v>
      </c>
      <c r="C2558" s="15" t="s">
        <v>4044</v>
      </c>
      <c r="D2558" s="14" t="s">
        <v>4045</v>
      </c>
      <c r="E2558" s="15" t="s">
        <v>650</v>
      </c>
      <c r="F2558" s="17" t="s">
        <v>4046</v>
      </c>
      <c r="G2558" s="18" t="s">
        <v>651</v>
      </c>
      <c r="H2558" s="15" t="s">
        <v>739</v>
      </c>
      <c r="I2558" s="15" t="s">
        <v>651</v>
      </c>
    </row>
  </sheetData>
  <mergeCells count="1529">
    <mergeCell ref="H4:H5"/>
    <mergeCell ref="I4:I5"/>
    <mergeCell ref="A8:A9"/>
    <mergeCell ref="B8:B9"/>
    <mergeCell ref="C8:C9"/>
    <mergeCell ref="D8:D9"/>
    <mergeCell ref="E8:E9"/>
    <mergeCell ref="G8:G9"/>
    <mergeCell ref="H8:H9"/>
    <mergeCell ref="I8:I9"/>
    <mergeCell ref="A4:A5"/>
    <mergeCell ref="B4:B5"/>
    <mergeCell ref="C4:C5"/>
    <mergeCell ref="D4:D5"/>
    <mergeCell ref="E4:E5"/>
    <mergeCell ref="G4:G5"/>
    <mergeCell ref="H19:H20"/>
    <mergeCell ref="I19:I20"/>
    <mergeCell ref="A27:A30"/>
    <mergeCell ref="B27:B30"/>
    <mergeCell ref="C27:C30"/>
    <mergeCell ref="D27:D30"/>
    <mergeCell ref="E27:E30"/>
    <mergeCell ref="G27:G30"/>
    <mergeCell ref="H27:H30"/>
    <mergeCell ref="I27:I30"/>
    <mergeCell ref="A19:A20"/>
    <mergeCell ref="B19:B20"/>
    <mergeCell ref="C19:C20"/>
    <mergeCell ref="D19:D20"/>
    <mergeCell ref="E19:E20"/>
    <mergeCell ref="G19:G20"/>
    <mergeCell ref="H13:H14"/>
    <mergeCell ref="I13:I14"/>
    <mergeCell ref="A16:A17"/>
    <mergeCell ref="B16:B17"/>
    <mergeCell ref="C16:C17"/>
    <mergeCell ref="D16:D17"/>
    <mergeCell ref="E16:E17"/>
    <mergeCell ref="G16:G17"/>
    <mergeCell ref="H16:H17"/>
    <mergeCell ref="I16:I17"/>
    <mergeCell ref="A13:A14"/>
    <mergeCell ref="B13:B14"/>
    <mergeCell ref="C13:C14"/>
    <mergeCell ref="D13:D14"/>
    <mergeCell ref="E13:E14"/>
    <mergeCell ref="G13:G14"/>
    <mergeCell ref="H44:H45"/>
    <mergeCell ref="I44:I45"/>
    <mergeCell ref="A47:A48"/>
    <mergeCell ref="B47:B48"/>
    <mergeCell ref="C47:C48"/>
    <mergeCell ref="D47:D48"/>
    <mergeCell ref="E47:E48"/>
    <mergeCell ref="G47:G48"/>
    <mergeCell ref="H47:H48"/>
    <mergeCell ref="I47:I48"/>
    <mergeCell ref="A44:A45"/>
    <mergeCell ref="B44:B45"/>
    <mergeCell ref="C44:C45"/>
    <mergeCell ref="D44:D45"/>
    <mergeCell ref="E44:E45"/>
    <mergeCell ref="G44:G45"/>
    <mergeCell ref="H31:H33"/>
    <mergeCell ref="I31:I33"/>
    <mergeCell ref="A41:A42"/>
    <mergeCell ref="B41:B42"/>
    <mergeCell ref="C41:C42"/>
    <mergeCell ref="D41:D42"/>
    <mergeCell ref="E41:E42"/>
    <mergeCell ref="G41:G42"/>
    <mergeCell ref="H41:H42"/>
    <mergeCell ref="I41:I42"/>
    <mergeCell ref="A31:A33"/>
    <mergeCell ref="B31:B33"/>
    <mergeCell ref="C31:C33"/>
    <mergeCell ref="D31:D33"/>
    <mergeCell ref="E31:E33"/>
    <mergeCell ref="G31:G33"/>
    <mergeCell ref="H58:H59"/>
    <mergeCell ref="I58:I59"/>
    <mergeCell ref="A60:A61"/>
    <mergeCell ref="B60:B61"/>
    <mergeCell ref="C60:C61"/>
    <mergeCell ref="D60:D61"/>
    <mergeCell ref="E60:E61"/>
    <mergeCell ref="G60:G61"/>
    <mergeCell ref="H60:H61"/>
    <mergeCell ref="I60:I61"/>
    <mergeCell ref="A58:A59"/>
    <mergeCell ref="B58:B59"/>
    <mergeCell ref="C58:C59"/>
    <mergeCell ref="D58:D59"/>
    <mergeCell ref="E58:E59"/>
    <mergeCell ref="G58:G59"/>
    <mergeCell ref="H52:H53"/>
    <mergeCell ref="I52:I53"/>
    <mergeCell ref="A54:A55"/>
    <mergeCell ref="B54:B55"/>
    <mergeCell ref="C54:C55"/>
    <mergeCell ref="D54:D55"/>
    <mergeCell ref="E54:E55"/>
    <mergeCell ref="G54:G55"/>
    <mergeCell ref="H54:H55"/>
    <mergeCell ref="I54:I55"/>
    <mergeCell ref="A52:A53"/>
    <mergeCell ref="B52:B53"/>
    <mergeCell ref="C52:C53"/>
    <mergeCell ref="D52:D53"/>
    <mergeCell ref="E52:E53"/>
    <mergeCell ref="G52:G53"/>
    <mergeCell ref="H71:H72"/>
    <mergeCell ref="I71:I72"/>
    <mergeCell ref="A73:A74"/>
    <mergeCell ref="B73:B74"/>
    <mergeCell ref="C73:C74"/>
    <mergeCell ref="D73:D74"/>
    <mergeCell ref="E73:E74"/>
    <mergeCell ref="G73:G74"/>
    <mergeCell ref="H73:H74"/>
    <mergeCell ref="I73:I74"/>
    <mergeCell ref="A71:A72"/>
    <mergeCell ref="B71:B72"/>
    <mergeCell ref="C71:C72"/>
    <mergeCell ref="D71:D72"/>
    <mergeCell ref="E71:E72"/>
    <mergeCell ref="G71:G72"/>
    <mergeCell ref="H65:H66"/>
    <mergeCell ref="I65:I66"/>
    <mergeCell ref="A69:A70"/>
    <mergeCell ref="B69:B70"/>
    <mergeCell ref="C69:C70"/>
    <mergeCell ref="D69:D70"/>
    <mergeCell ref="E69:E70"/>
    <mergeCell ref="G69:G70"/>
    <mergeCell ref="H69:H70"/>
    <mergeCell ref="I69:I70"/>
    <mergeCell ref="A65:A66"/>
    <mergeCell ref="B65:B66"/>
    <mergeCell ref="C65:C66"/>
    <mergeCell ref="D65:D66"/>
    <mergeCell ref="E65:E66"/>
    <mergeCell ref="G65:G66"/>
    <mergeCell ref="H80:H81"/>
    <mergeCell ref="I80:I81"/>
    <mergeCell ref="A82:A83"/>
    <mergeCell ref="B82:B83"/>
    <mergeCell ref="C82:C83"/>
    <mergeCell ref="D82:D83"/>
    <mergeCell ref="E82:E83"/>
    <mergeCell ref="G82:G83"/>
    <mergeCell ref="H82:H83"/>
    <mergeCell ref="I82:I83"/>
    <mergeCell ref="A80:A81"/>
    <mergeCell ref="B80:B81"/>
    <mergeCell ref="C80:C81"/>
    <mergeCell ref="D80:D81"/>
    <mergeCell ref="E80:E81"/>
    <mergeCell ref="G80:G81"/>
    <mergeCell ref="H76:H77"/>
    <mergeCell ref="I76:I77"/>
    <mergeCell ref="A78:A79"/>
    <mergeCell ref="B78:B79"/>
    <mergeCell ref="C78:C79"/>
    <mergeCell ref="D78:D79"/>
    <mergeCell ref="E78:E79"/>
    <mergeCell ref="G78:G79"/>
    <mergeCell ref="H78:H79"/>
    <mergeCell ref="I78:I79"/>
    <mergeCell ref="A76:A77"/>
    <mergeCell ref="B76:B77"/>
    <mergeCell ref="C76:C77"/>
    <mergeCell ref="D76:D77"/>
    <mergeCell ref="E76:E77"/>
    <mergeCell ref="G76:G77"/>
    <mergeCell ref="H100:H101"/>
    <mergeCell ref="I100:I101"/>
    <mergeCell ref="A104:A105"/>
    <mergeCell ref="B104:B105"/>
    <mergeCell ref="C104:C105"/>
    <mergeCell ref="D104:D105"/>
    <mergeCell ref="E104:E105"/>
    <mergeCell ref="G104:G105"/>
    <mergeCell ref="H104:H105"/>
    <mergeCell ref="I104:I105"/>
    <mergeCell ref="A100:A101"/>
    <mergeCell ref="B100:B101"/>
    <mergeCell ref="C100:C101"/>
    <mergeCell ref="D100:D101"/>
    <mergeCell ref="E100:E101"/>
    <mergeCell ref="G100:G101"/>
    <mergeCell ref="H91:H92"/>
    <mergeCell ref="I91:I92"/>
    <mergeCell ref="A93:A95"/>
    <mergeCell ref="B93:B95"/>
    <mergeCell ref="C93:C95"/>
    <mergeCell ref="D93:D95"/>
    <mergeCell ref="E93:E95"/>
    <mergeCell ref="G93:G95"/>
    <mergeCell ref="H93:H95"/>
    <mergeCell ref="I93:I95"/>
    <mergeCell ref="A91:A92"/>
    <mergeCell ref="B91:B92"/>
    <mergeCell ref="C91:C92"/>
    <mergeCell ref="D91:D92"/>
    <mergeCell ref="E91:E92"/>
    <mergeCell ref="G91:G92"/>
    <mergeCell ref="H111:H112"/>
    <mergeCell ref="I111:I112"/>
    <mergeCell ref="A116:A117"/>
    <mergeCell ref="B116:B117"/>
    <mergeCell ref="C116:C117"/>
    <mergeCell ref="D116:D117"/>
    <mergeCell ref="E116:E117"/>
    <mergeCell ref="G116:G117"/>
    <mergeCell ref="H116:H117"/>
    <mergeCell ref="I116:I117"/>
    <mergeCell ref="A111:A112"/>
    <mergeCell ref="B111:B112"/>
    <mergeCell ref="C111:C112"/>
    <mergeCell ref="D111:D112"/>
    <mergeCell ref="E111:E112"/>
    <mergeCell ref="G111:G112"/>
    <mergeCell ref="H107:H108"/>
    <mergeCell ref="I107:I108"/>
    <mergeCell ref="A109:A110"/>
    <mergeCell ref="B109:B110"/>
    <mergeCell ref="C109:C110"/>
    <mergeCell ref="D109:D110"/>
    <mergeCell ref="E109:E110"/>
    <mergeCell ref="G109:G110"/>
    <mergeCell ref="H109:H110"/>
    <mergeCell ref="I109:I110"/>
    <mergeCell ref="A107:A108"/>
    <mergeCell ref="B107:B108"/>
    <mergeCell ref="C107:C108"/>
    <mergeCell ref="D107:D108"/>
    <mergeCell ref="E107:E108"/>
    <mergeCell ref="G107:G108"/>
    <mergeCell ref="G126:G127"/>
    <mergeCell ref="H126:H127"/>
    <mergeCell ref="I126:I127"/>
    <mergeCell ref="B133:B134"/>
    <mergeCell ref="C133:C134"/>
    <mergeCell ref="D133:D134"/>
    <mergeCell ref="E133:E134"/>
    <mergeCell ref="G133:G134"/>
    <mergeCell ref="H133:H134"/>
    <mergeCell ref="I133:I134"/>
    <mergeCell ref="A119:A120"/>
    <mergeCell ref="B119:B120"/>
    <mergeCell ref="C119:C120"/>
    <mergeCell ref="D119:D120"/>
    <mergeCell ref="E119:E120"/>
    <mergeCell ref="A126:A127"/>
    <mergeCell ref="B126:B127"/>
    <mergeCell ref="C126:C127"/>
    <mergeCell ref="D126:D127"/>
    <mergeCell ref="E126:E127"/>
    <mergeCell ref="H149:H150"/>
    <mergeCell ref="I149:I150"/>
    <mergeCell ref="A155:A156"/>
    <mergeCell ref="B155:B156"/>
    <mergeCell ref="C155:C156"/>
    <mergeCell ref="D155:D156"/>
    <mergeCell ref="E155:E156"/>
    <mergeCell ref="G155:G156"/>
    <mergeCell ref="H155:H156"/>
    <mergeCell ref="I155:I156"/>
    <mergeCell ref="A149:A150"/>
    <mergeCell ref="B149:B150"/>
    <mergeCell ref="C149:C150"/>
    <mergeCell ref="D149:D150"/>
    <mergeCell ref="E149:E150"/>
    <mergeCell ref="G149:G150"/>
    <mergeCell ref="H143:H144"/>
    <mergeCell ref="I143:I144"/>
    <mergeCell ref="A147:A148"/>
    <mergeCell ref="B147:B148"/>
    <mergeCell ref="C147:C148"/>
    <mergeCell ref="D147:D148"/>
    <mergeCell ref="E147:E148"/>
    <mergeCell ref="G147:G148"/>
    <mergeCell ref="H147:H148"/>
    <mergeCell ref="I147:I148"/>
    <mergeCell ref="A143:A144"/>
    <mergeCell ref="B143:B144"/>
    <mergeCell ref="C143:C144"/>
    <mergeCell ref="D143:D144"/>
    <mergeCell ref="E143:E144"/>
    <mergeCell ref="G143:G144"/>
    <mergeCell ref="H170:H171"/>
    <mergeCell ref="I170:I171"/>
    <mergeCell ref="A172:A173"/>
    <mergeCell ref="B172:B173"/>
    <mergeCell ref="C172:C173"/>
    <mergeCell ref="D172:D173"/>
    <mergeCell ref="E172:E173"/>
    <mergeCell ref="G172:G173"/>
    <mergeCell ref="H172:H173"/>
    <mergeCell ref="I172:I173"/>
    <mergeCell ref="A170:A171"/>
    <mergeCell ref="B170:B171"/>
    <mergeCell ref="C170:C171"/>
    <mergeCell ref="D170:D171"/>
    <mergeCell ref="E170:E171"/>
    <mergeCell ref="G170:G171"/>
    <mergeCell ref="H159:H160"/>
    <mergeCell ref="I159:I160"/>
    <mergeCell ref="A165:A166"/>
    <mergeCell ref="B165:B166"/>
    <mergeCell ref="C165:C166"/>
    <mergeCell ref="D165:D166"/>
    <mergeCell ref="E165:E166"/>
    <mergeCell ref="G165:G166"/>
    <mergeCell ref="H165:H166"/>
    <mergeCell ref="I165:I166"/>
    <mergeCell ref="A159:A160"/>
    <mergeCell ref="B159:B160"/>
    <mergeCell ref="C159:C160"/>
    <mergeCell ref="D159:D160"/>
    <mergeCell ref="E159:E160"/>
    <mergeCell ref="G159:G160"/>
    <mergeCell ref="H195:H196"/>
    <mergeCell ref="I195:I196"/>
    <mergeCell ref="A197:A198"/>
    <mergeCell ref="B197:B198"/>
    <mergeCell ref="C197:C198"/>
    <mergeCell ref="D197:D198"/>
    <mergeCell ref="E197:E198"/>
    <mergeCell ref="G197:G198"/>
    <mergeCell ref="H197:H198"/>
    <mergeCell ref="I197:I198"/>
    <mergeCell ref="A195:A196"/>
    <mergeCell ref="B195:B196"/>
    <mergeCell ref="C195:C196"/>
    <mergeCell ref="D195:D196"/>
    <mergeCell ref="E195:E196"/>
    <mergeCell ref="G195:G196"/>
    <mergeCell ref="H174:H175"/>
    <mergeCell ref="I174:I175"/>
    <mergeCell ref="B180:B181"/>
    <mergeCell ref="C180:C181"/>
    <mergeCell ref="D180:D181"/>
    <mergeCell ref="E180:E181"/>
    <mergeCell ref="G180:G181"/>
    <mergeCell ref="H180:H181"/>
    <mergeCell ref="I180:I181"/>
    <mergeCell ref="A174:A175"/>
    <mergeCell ref="B174:B175"/>
    <mergeCell ref="C174:C175"/>
    <mergeCell ref="D174:D175"/>
    <mergeCell ref="E174:E175"/>
    <mergeCell ref="G174:G175"/>
    <mergeCell ref="H203:H204"/>
    <mergeCell ref="I203:I204"/>
    <mergeCell ref="A205:A207"/>
    <mergeCell ref="B205:B207"/>
    <mergeCell ref="C205:C207"/>
    <mergeCell ref="D205:D207"/>
    <mergeCell ref="E205:E207"/>
    <mergeCell ref="G205:G207"/>
    <mergeCell ref="H205:H207"/>
    <mergeCell ref="I205:I207"/>
    <mergeCell ref="A203:A204"/>
    <mergeCell ref="B203:B204"/>
    <mergeCell ref="C203:C204"/>
    <mergeCell ref="D203:D204"/>
    <mergeCell ref="E203:E204"/>
    <mergeCell ref="G203:G204"/>
    <mergeCell ref="H199:H200"/>
    <mergeCell ref="I199:I200"/>
    <mergeCell ref="A201:A202"/>
    <mergeCell ref="B201:B202"/>
    <mergeCell ref="C201:C202"/>
    <mergeCell ref="D201:D202"/>
    <mergeCell ref="E201:E202"/>
    <mergeCell ref="G201:G202"/>
    <mergeCell ref="H201:H202"/>
    <mergeCell ref="I201:I202"/>
    <mergeCell ref="A199:A200"/>
    <mergeCell ref="B199:B200"/>
    <mergeCell ref="C199:C200"/>
    <mergeCell ref="D199:D200"/>
    <mergeCell ref="E199:E200"/>
    <mergeCell ref="G199:G200"/>
    <mergeCell ref="H219:H220"/>
    <mergeCell ref="I219:I220"/>
    <mergeCell ref="A221:A222"/>
    <mergeCell ref="B221:B222"/>
    <mergeCell ref="C221:C222"/>
    <mergeCell ref="D221:D222"/>
    <mergeCell ref="E221:E222"/>
    <mergeCell ref="G221:G222"/>
    <mergeCell ref="H221:H222"/>
    <mergeCell ref="I221:I222"/>
    <mergeCell ref="A219:A220"/>
    <mergeCell ref="B219:B220"/>
    <mergeCell ref="C219:C220"/>
    <mergeCell ref="D219:D220"/>
    <mergeCell ref="E219:E220"/>
    <mergeCell ref="G219:G220"/>
    <mergeCell ref="H208:H209"/>
    <mergeCell ref="I208:I209"/>
    <mergeCell ref="A217:A218"/>
    <mergeCell ref="B217:B218"/>
    <mergeCell ref="C217:C218"/>
    <mergeCell ref="D217:D218"/>
    <mergeCell ref="E217:E218"/>
    <mergeCell ref="G217:G218"/>
    <mergeCell ref="H217:H218"/>
    <mergeCell ref="I217:I218"/>
    <mergeCell ref="A208:A209"/>
    <mergeCell ref="B208:B209"/>
    <mergeCell ref="C208:C209"/>
    <mergeCell ref="D208:D209"/>
    <mergeCell ref="E208:E209"/>
    <mergeCell ref="G208:G209"/>
    <mergeCell ref="H252:H253"/>
    <mergeCell ref="I252:I253"/>
    <mergeCell ref="A256:A257"/>
    <mergeCell ref="B256:B257"/>
    <mergeCell ref="C256:C257"/>
    <mergeCell ref="D256:D257"/>
    <mergeCell ref="E256:E257"/>
    <mergeCell ref="G256:G257"/>
    <mergeCell ref="H256:H257"/>
    <mergeCell ref="I256:I257"/>
    <mergeCell ref="A252:A253"/>
    <mergeCell ref="B252:B253"/>
    <mergeCell ref="C252:C253"/>
    <mergeCell ref="D252:D253"/>
    <mergeCell ref="E252:E253"/>
    <mergeCell ref="G252:G253"/>
    <mergeCell ref="H223:H224"/>
    <mergeCell ref="I223:I224"/>
    <mergeCell ref="A233:A234"/>
    <mergeCell ref="B233:B234"/>
    <mergeCell ref="C233:C234"/>
    <mergeCell ref="D233:D234"/>
    <mergeCell ref="E233:E234"/>
    <mergeCell ref="G233:G234"/>
    <mergeCell ref="H233:H234"/>
    <mergeCell ref="I233:I234"/>
    <mergeCell ref="A223:A224"/>
    <mergeCell ref="B223:B224"/>
    <mergeCell ref="C223:C224"/>
    <mergeCell ref="D223:D224"/>
    <mergeCell ref="E223:E224"/>
    <mergeCell ref="G223:G224"/>
    <mergeCell ref="H265:H266"/>
    <mergeCell ref="I265:I266"/>
    <mergeCell ref="A267:A268"/>
    <mergeCell ref="B267:B268"/>
    <mergeCell ref="C267:C268"/>
    <mergeCell ref="D267:D268"/>
    <mergeCell ref="E267:E268"/>
    <mergeCell ref="G267:G268"/>
    <mergeCell ref="H267:H268"/>
    <mergeCell ref="I267:I268"/>
    <mergeCell ref="A265:A266"/>
    <mergeCell ref="B265:B266"/>
    <mergeCell ref="C265:C266"/>
    <mergeCell ref="D265:D266"/>
    <mergeCell ref="E265:E266"/>
    <mergeCell ref="G265:G266"/>
    <mergeCell ref="H258:H259"/>
    <mergeCell ref="I258:I259"/>
    <mergeCell ref="A263:A264"/>
    <mergeCell ref="B263:B264"/>
    <mergeCell ref="C263:C264"/>
    <mergeCell ref="D263:D264"/>
    <mergeCell ref="E263:E264"/>
    <mergeCell ref="G263:G264"/>
    <mergeCell ref="H263:H264"/>
    <mergeCell ref="I263:I264"/>
    <mergeCell ref="A258:A259"/>
    <mergeCell ref="B258:B259"/>
    <mergeCell ref="C258:C259"/>
    <mergeCell ref="D258:D259"/>
    <mergeCell ref="E258:E259"/>
    <mergeCell ref="G258:G259"/>
    <mergeCell ref="H302:H304"/>
    <mergeCell ref="I302:I304"/>
    <mergeCell ref="A310:A311"/>
    <mergeCell ref="B310:B311"/>
    <mergeCell ref="C310:C311"/>
    <mergeCell ref="D310:D311"/>
    <mergeCell ref="E310:E311"/>
    <mergeCell ref="G310:G311"/>
    <mergeCell ref="H310:H311"/>
    <mergeCell ref="I310:I311"/>
    <mergeCell ref="A302:A304"/>
    <mergeCell ref="B302:B304"/>
    <mergeCell ref="C302:C304"/>
    <mergeCell ref="D302:D304"/>
    <mergeCell ref="E302:E304"/>
    <mergeCell ref="G302:G304"/>
    <mergeCell ref="I281:I282"/>
    <mergeCell ref="A299:A300"/>
    <mergeCell ref="B299:B300"/>
    <mergeCell ref="C299:C300"/>
    <mergeCell ref="D299:D300"/>
    <mergeCell ref="E299:E300"/>
    <mergeCell ref="G299:G300"/>
    <mergeCell ref="H299:H300"/>
    <mergeCell ref="I299:I300"/>
    <mergeCell ref="B281:B282"/>
    <mergeCell ref="C281:C282"/>
    <mergeCell ref="D281:D282"/>
    <mergeCell ref="E281:E282"/>
    <mergeCell ref="G281:G282"/>
    <mergeCell ref="H281:H282"/>
    <mergeCell ref="H325:H327"/>
    <mergeCell ref="I325:I327"/>
    <mergeCell ref="A328:A330"/>
    <mergeCell ref="B328:B330"/>
    <mergeCell ref="C328:C330"/>
    <mergeCell ref="D328:D330"/>
    <mergeCell ref="E328:E330"/>
    <mergeCell ref="G328:G330"/>
    <mergeCell ref="H328:H330"/>
    <mergeCell ref="I328:I330"/>
    <mergeCell ref="A325:A327"/>
    <mergeCell ref="B325:B327"/>
    <mergeCell ref="C325:C327"/>
    <mergeCell ref="D325:D327"/>
    <mergeCell ref="E325:E327"/>
    <mergeCell ref="G325:G327"/>
    <mergeCell ref="H312:H313"/>
    <mergeCell ref="I312:I313"/>
    <mergeCell ref="A321:A324"/>
    <mergeCell ref="B321:B324"/>
    <mergeCell ref="C321:C324"/>
    <mergeCell ref="D321:D324"/>
    <mergeCell ref="E321:E324"/>
    <mergeCell ref="G321:G324"/>
    <mergeCell ref="H321:H324"/>
    <mergeCell ref="I321:I324"/>
    <mergeCell ref="A312:A313"/>
    <mergeCell ref="B312:B313"/>
    <mergeCell ref="C312:C313"/>
    <mergeCell ref="D312:D313"/>
    <mergeCell ref="E312:E313"/>
    <mergeCell ref="G312:G313"/>
    <mergeCell ref="H384:H385"/>
    <mergeCell ref="A386:A387"/>
    <mergeCell ref="B386:B387"/>
    <mergeCell ref="C386:C387"/>
    <mergeCell ref="D386:D387"/>
    <mergeCell ref="E386:E387"/>
    <mergeCell ref="G386:G387"/>
    <mergeCell ref="H386:H387"/>
    <mergeCell ref="A384:A385"/>
    <mergeCell ref="B384:B385"/>
    <mergeCell ref="C384:C385"/>
    <mergeCell ref="D384:D385"/>
    <mergeCell ref="E384:E385"/>
    <mergeCell ref="G384:G385"/>
    <mergeCell ref="H335:H337"/>
    <mergeCell ref="I335:I337"/>
    <mergeCell ref="A382:A383"/>
    <mergeCell ref="B382:B383"/>
    <mergeCell ref="C382:C383"/>
    <mergeCell ref="D382:D383"/>
    <mergeCell ref="E382:E383"/>
    <mergeCell ref="G382:G383"/>
    <mergeCell ref="H382:H383"/>
    <mergeCell ref="A335:A337"/>
    <mergeCell ref="B335:B337"/>
    <mergeCell ref="C335:C337"/>
    <mergeCell ref="D335:D337"/>
    <mergeCell ref="E335:E337"/>
    <mergeCell ref="G335:G337"/>
    <mergeCell ref="H392:H393"/>
    <mergeCell ref="A394:A395"/>
    <mergeCell ref="B394:B395"/>
    <mergeCell ref="C394:C395"/>
    <mergeCell ref="D394:D395"/>
    <mergeCell ref="E394:E395"/>
    <mergeCell ref="G394:G395"/>
    <mergeCell ref="H394:H395"/>
    <mergeCell ref="A392:A393"/>
    <mergeCell ref="B392:B393"/>
    <mergeCell ref="C392:C393"/>
    <mergeCell ref="D392:D393"/>
    <mergeCell ref="E392:E393"/>
    <mergeCell ref="G392:G393"/>
    <mergeCell ref="H388:H389"/>
    <mergeCell ref="A390:A391"/>
    <mergeCell ref="B390:B391"/>
    <mergeCell ref="C390:C391"/>
    <mergeCell ref="D390:D391"/>
    <mergeCell ref="E390:E391"/>
    <mergeCell ref="G390:G391"/>
    <mergeCell ref="H390:H391"/>
    <mergeCell ref="A388:A389"/>
    <mergeCell ref="B388:B389"/>
    <mergeCell ref="C388:C389"/>
    <mergeCell ref="D388:D389"/>
    <mergeCell ref="E388:E389"/>
    <mergeCell ref="G388:G389"/>
    <mergeCell ref="H398:H399"/>
    <mergeCell ref="I398:I399"/>
    <mergeCell ref="A400:A401"/>
    <mergeCell ref="B400:B401"/>
    <mergeCell ref="C400:C401"/>
    <mergeCell ref="D400:D401"/>
    <mergeCell ref="E400:E401"/>
    <mergeCell ref="G400:G401"/>
    <mergeCell ref="H400:H401"/>
    <mergeCell ref="I400:I401"/>
    <mergeCell ref="A398:A399"/>
    <mergeCell ref="B398:B399"/>
    <mergeCell ref="C398:C399"/>
    <mergeCell ref="D398:D399"/>
    <mergeCell ref="E398:E399"/>
    <mergeCell ref="G398:G399"/>
    <mergeCell ref="I394:I395"/>
    <mergeCell ref="A396:A397"/>
    <mergeCell ref="B396:B397"/>
    <mergeCell ref="C396:C397"/>
    <mergeCell ref="D396:D397"/>
    <mergeCell ref="E396:E397"/>
    <mergeCell ref="G396:G397"/>
    <mergeCell ref="H396:H397"/>
    <mergeCell ref="I396:I397"/>
    <mergeCell ref="H406:H407"/>
    <mergeCell ref="I406:I407"/>
    <mergeCell ref="A421:A422"/>
    <mergeCell ref="B421:B422"/>
    <mergeCell ref="C421:C422"/>
    <mergeCell ref="D421:D422"/>
    <mergeCell ref="E421:E422"/>
    <mergeCell ref="G421:G422"/>
    <mergeCell ref="H421:H422"/>
    <mergeCell ref="I421:I422"/>
    <mergeCell ref="A406:A407"/>
    <mergeCell ref="B406:B407"/>
    <mergeCell ref="C406:C407"/>
    <mergeCell ref="D406:D407"/>
    <mergeCell ref="E406:E407"/>
    <mergeCell ref="G406:G407"/>
    <mergeCell ref="H402:H403"/>
    <mergeCell ref="I402:I403"/>
    <mergeCell ref="A404:A405"/>
    <mergeCell ref="B404:B405"/>
    <mergeCell ref="C404:C405"/>
    <mergeCell ref="D404:D405"/>
    <mergeCell ref="E404:E405"/>
    <mergeCell ref="G404:G405"/>
    <mergeCell ref="H404:H405"/>
    <mergeCell ref="I404:I405"/>
    <mergeCell ref="A402:A403"/>
    <mergeCell ref="B402:B403"/>
    <mergeCell ref="C402:C403"/>
    <mergeCell ref="D402:D403"/>
    <mergeCell ref="E402:E403"/>
    <mergeCell ref="G402:G403"/>
    <mergeCell ref="H427:H428"/>
    <mergeCell ref="I427:I428"/>
    <mergeCell ref="A429:A430"/>
    <mergeCell ref="B429:B430"/>
    <mergeCell ref="C429:C430"/>
    <mergeCell ref="D429:D430"/>
    <mergeCell ref="E429:E430"/>
    <mergeCell ref="G429:G430"/>
    <mergeCell ref="H429:H430"/>
    <mergeCell ref="I429:I430"/>
    <mergeCell ref="A427:A428"/>
    <mergeCell ref="B427:B428"/>
    <mergeCell ref="C427:C428"/>
    <mergeCell ref="D427:D428"/>
    <mergeCell ref="E427:E428"/>
    <mergeCell ref="G427:G428"/>
    <mergeCell ref="H423:H424"/>
    <mergeCell ref="I423:I424"/>
    <mergeCell ref="A425:A426"/>
    <mergeCell ref="B425:B426"/>
    <mergeCell ref="C425:C426"/>
    <mergeCell ref="D425:D426"/>
    <mergeCell ref="E425:E426"/>
    <mergeCell ref="G425:G426"/>
    <mergeCell ref="H425:H426"/>
    <mergeCell ref="I425:I426"/>
    <mergeCell ref="A423:A424"/>
    <mergeCell ref="B423:B424"/>
    <mergeCell ref="C423:C424"/>
    <mergeCell ref="D423:D424"/>
    <mergeCell ref="E423:E424"/>
    <mergeCell ref="G423:G424"/>
    <mergeCell ref="H435:H436"/>
    <mergeCell ref="I435:I436"/>
    <mergeCell ref="A437:A438"/>
    <mergeCell ref="B437:B438"/>
    <mergeCell ref="C437:C438"/>
    <mergeCell ref="D437:D438"/>
    <mergeCell ref="E437:E438"/>
    <mergeCell ref="G437:G438"/>
    <mergeCell ref="H437:H438"/>
    <mergeCell ref="I437:I438"/>
    <mergeCell ref="A435:A436"/>
    <mergeCell ref="B435:B436"/>
    <mergeCell ref="C435:C436"/>
    <mergeCell ref="D435:D436"/>
    <mergeCell ref="E435:E436"/>
    <mergeCell ref="G435:G436"/>
    <mergeCell ref="H431:H432"/>
    <mergeCell ref="I431:I432"/>
    <mergeCell ref="A433:A434"/>
    <mergeCell ref="B433:B434"/>
    <mergeCell ref="C433:C434"/>
    <mergeCell ref="D433:D434"/>
    <mergeCell ref="E433:E434"/>
    <mergeCell ref="G433:G434"/>
    <mergeCell ref="H433:H434"/>
    <mergeCell ref="I433:I434"/>
    <mergeCell ref="A431:A432"/>
    <mergeCell ref="B431:B432"/>
    <mergeCell ref="C431:C432"/>
    <mergeCell ref="D431:D432"/>
    <mergeCell ref="E431:E432"/>
    <mergeCell ref="G431:G432"/>
    <mergeCell ref="H443:H444"/>
    <mergeCell ref="I443:I444"/>
    <mergeCell ref="A445:A446"/>
    <mergeCell ref="B445:B446"/>
    <mergeCell ref="C445:C446"/>
    <mergeCell ref="D445:D446"/>
    <mergeCell ref="E445:E446"/>
    <mergeCell ref="G445:G446"/>
    <mergeCell ref="H445:H446"/>
    <mergeCell ref="I445:I446"/>
    <mergeCell ref="A443:A444"/>
    <mergeCell ref="B443:B444"/>
    <mergeCell ref="C443:C444"/>
    <mergeCell ref="D443:D444"/>
    <mergeCell ref="E443:E444"/>
    <mergeCell ref="G443:G444"/>
    <mergeCell ref="H439:H440"/>
    <mergeCell ref="I439:I440"/>
    <mergeCell ref="A441:A442"/>
    <mergeCell ref="B441:B442"/>
    <mergeCell ref="C441:C442"/>
    <mergeCell ref="D441:D442"/>
    <mergeCell ref="E441:E442"/>
    <mergeCell ref="G441:G442"/>
    <mergeCell ref="H441:H442"/>
    <mergeCell ref="I441:I442"/>
    <mergeCell ref="A439:A440"/>
    <mergeCell ref="B439:B440"/>
    <mergeCell ref="C439:C440"/>
    <mergeCell ref="D439:D440"/>
    <mergeCell ref="E439:E440"/>
    <mergeCell ref="G439:G440"/>
    <mergeCell ref="H451:H452"/>
    <mergeCell ref="I451:I452"/>
    <mergeCell ref="A453:A454"/>
    <mergeCell ref="B453:B454"/>
    <mergeCell ref="C453:C454"/>
    <mergeCell ref="D453:D454"/>
    <mergeCell ref="E453:E454"/>
    <mergeCell ref="G453:G454"/>
    <mergeCell ref="H453:H454"/>
    <mergeCell ref="I453:I454"/>
    <mergeCell ref="A451:A452"/>
    <mergeCell ref="B451:B452"/>
    <mergeCell ref="C451:C452"/>
    <mergeCell ref="D451:D452"/>
    <mergeCell ref="E451:E452"/>
    <mergeCell ref="G451:G452"/>
    <mergeCell ref="H447:H448"/>
    <mergeCell ref="I447:I448"/>
    <mergeCell ref="A449:A450"/>
    <mergeCell ref="B449:B450"/>
    <mergeCell ref="C449:C450"/>
    <mergeCell ref="D449:D450"/>
    <mergeCell ref="E449:E450"/>
    <mergeCell ref="G449:G450"/>
    <mergeCell ref="H449:H450"/>
    <mergeCell ref="I449:I450"/>
    <mergeCell ref="A447:A448"/>
    <mergeCell ref="B447:B448"/>
    <mergeCell ref="C447:C448"/>
    <mergeCell ref="D447:D448"/>
    <mergeCell ref="E447:E448"/>
    <mergeCell ref="G447:G448"/>
    <mergeCell ref="H459:H460"/>
    <mergeCell ref="I459:I460"/>
    <mergeCell ref="A461:A462"/>
    <mergeCell ref="B461:B462"/>
    <mergeCell ref="C461:C462"/>
    <mergeCell ref="D461:D462"/>
    <mergeCell ref="E461:E462"/>
    <mergeCell ref="G461:G462"/>
    <mergeCell ref="H461:H462"/>
    <mergeCell ref="I461:I462"/>
    <mergeCell ref="A459:A460"/>
    <mergeCell ref="B459:B460"/>
    <mergeCell ref="C459:C460"/>
    <mergeCell ref="D459:D460"/>
    <mergeCell ref="E459:E460"/>
    <mergeCell ref="G459:G460"/>
    <mergeCell ref="H455:H456"/>
    <mergeCell ref="I455:I456"/>
    <mergeCell ref="A457:A458"/>
    <mergeCell ref="B457:B458"/>
    <mergeCell ref="C457:C458"/>
    <mergeCell ref="D457:D458"/>
    <mergeCell ref="E457:E458"/>
    <mergeCell ref="G457:G458"/>
    <mergeCell ref="H457:H458"/>
    <mergeCell ref="I457:I458"/>
    <mergeCell ref="A455:A456"/>
    <mergeCell ref="B455:B456"/>
    <mergeCell ref="C455:C456"/>
    <mergeCell ref="D455:D456"/>
    <mergeCell ref="E455:E456"/>
    <mergeCell ref="G455:G456"/>
    <mergeCell ref="H467:H468"/>
    <mergeCell ref="I467:I468"/>
    <mergeCell ref="A542:A543"/>
    <mergeCell ref="B542:B543"/>
    <mergeCell ref="C542:C543"/>
    <mergeCell ref="D542:D543"/>
    <mergeCell ref="E542:E543"/>
    <mergeCell ref="G542:G543"/>
    <mergeCell ref="H542:H543"/>
    <mergeCell ref="I542:I543"/>
    <mergeCell ref="A467:A468"/>
    <mergeCell ref="B467:B468"/>
    <mergeCell ref="C467:C468"/>
    <mergeCell ref="D467:D468"/>
    <mergeCell ref="E467:E468"/>
    <mergeCell ref="G467:G468"/>
    <mergeCell ref="H463:H464"/>
    <mergeCell ref="I463:I464"/>
    <mergeCell ref="A465:A466"/>
    <mergeCell ref="B465:B466"/>
    <mergeCell ref="C465:C466"/>
    <mergeCell ref="D465:D466"/>
    <mergeCell ref="E465:E466"/>
    <mergeCell ref="G465:G466"/>
    <mergeCell ref="H465:H466"/>
    <mergeCell ref="I465:I466"/>
    <mergeCell ref="A463:A464"/>
    <mergeCell ref="B463:B464"/>
    <mergeCell ref="C463:C464"/>
    <mergeCell ref="D463:D464"/>
    <mergeCell ref="E463:E464"/>
    <mergeCell ref="G463:G464"/>
    <mergeCell ref="H548:H549"/>
    <mergeCell ref="I548:I549"/>
    <mergeCell ref="A550:A551"/>
    <mergeCell ref="B550:B551"/>
    <mergeCell ref="C550:C551"/>
    <mergeCell ref="D550:D551"/>
    <mergeCell ref="E550:E551"/>
    <mergeCell ref="G550:G551"/>
    <mergeCell ref="H550:H551"/>
    <mergeCell ref="I550:I551"/>
    <mergeCell ref="A548:A549"/>
    <mergeCell ref="B548:B549"/>
    <mergeCell ref="C548:C549"/>
    <mergeCell ref="D548:D549"/>
    <mergeCell ref="E548:E549"/>
    <mergeCell ref="G548:G549"/>
    <mergeCell ref="H544:H545"/>
    <mergeCell ref="I544:I545"/>
    <mergeCell ref="A546:A547"/>
    <mergeCell ref="B546:B547"/>
    <mergeCell ref="C546:C547"/>
    <mergeCell ref="D546:D547"/>
    <mergeCell ref="E546:E547"/>
    <mergeCell ref="G546:G547"/>
    <mergeCell ref="H546:H547"/>
    <mergeCell ref="I546:I547"/>
    <mergeCell ref="A544:A545"/>
    <mergeCell ref="B544:B545"/>
    <mergeCell ref="C544:C545"/>
    <mergeCell ref="D544:D545"/>
    <mergeCell ref="E544:E545"/>
    <mergeCell ref="G544:G545"/>
    <mergeCell ref="H571:H572"/>
    <mergeCell ref="I571:I572"/>
    <mergeCell ref="A573:A574"/>
    <mergeCell ref="B573:B574"/>
    <mergeCell ref="C573:C574"/>
    <mergeCell ref="D573:D574"/>
    <mergeCell ref="E573:E574"/>
    <mergeCell ref="G573:G574"/>
    <mergeCell ref="H573:H574"/>
    <mergeCell ref="I573:I574"/>
    <mergeCell ref="A571:A572"/>
    <mergeCell ref="B571:B572"/>
    <mergeCell ref="C571:C572"/>
    <mergeCell ref="D571:D572"/>
    <mergeCell ref="E571:E572"/>
    <mergeCell ref="G571:G572"/>
    <mergeCell ref="H552:H553"/>
    <mergeCell ref="I552:I553"/>
    <mergeCell ref="A569:A570"/>
    <mergeCell ref="B569:B570"/>
    <mergeCell ref="C569:C570"/>
    <mergeCell ref="D569:D570"/>
    <mergeCell ref="E569:E570"/>
    <mergeCell ref="G569:G570"/>
    <mergeCell ref="H569:H570"/>
    <mergeCell ref="I569:I570"/>
    <mergeCell ref="A552:A553"/>
    <mergeCell ref="B552:B553"/>
    <mergeCell ref="C552:C553"/>
    <mergeCell ref="D552:D553"/>
    <mergeCell ref="E552:E553"/>
    <mergeCell ref="G552:G553"/>
    <mergeCell ref="H616:H617"/>
    <mergeCell ref="I616:I617"/>
    <mergeCell ref="A628:A629"/>
    <mergeCell ref="B628:B629"/>
    <mergeCell ref="C628:C629"/>
    <mergeCell ref="D628:D629"/>
    <mergeCell ref="E628:E629"/>
    <mergeCell ref="G628:G629"/>
    <mergeCell ref="H628:H629"/>
    <mergeCell ref="I628:I629"/>
    <mergeCell ref="A616:A617"/>
    <mergeCell ref="B616:B617"/>
    <mergeCell ref="C616:C617"/>
    <mergeCell ref="D616:D617"/>
    <mergeCell ref="E616:E617"/>
    <mergeCell ref="G616:G617"/>
    <mergeCell ref="H575:H576"/>
    <mergeCell ref="I575:I576"/>
    <mergeCell ref="A577:A578"/>
    <mergeCell ref="B577:B578"/>
    <mergeCell ref="C577:C578"/>
    <mergeCell ref="D577:D578"/>
    <mergeCell ref="E577:E578"/>
    <mergeCell ref="G577:G578"/>
    <mergeCell ref="H577:H578"/>
    <mergeCell ref="I577:I578"/>
    <mergeCell ref="A575:A576"/>
    <mergeCell ref="B575:B576"/>
    <mergeCell ref="C575:C576"/>
    <mergeCell ref="D575:D576"/>
    <mergeCell ref="E575:E576"/>
    <mergeCell ref="G575:G576"/>
    <mergeCell ref="H638:H639"/>
    <mergeCell ref="I638:I639"/>
    <mergeCell ref="A640:A641"/>
    <mergeCell ref="B640:B641"/>
    <mergeCell ref="C640:C641"/>
    <mergeCell ref="D640:D641"/>
    <mergeCell ref="E640:E641"/>
    <mergeCell ref="G640:G641"/>
    <mergeCell ref="H640:H641"/>
    <mergeCell ref="I640:I641"/>
    <mergeCell ref="A638:A639"/>
    <mergeCell ref="B638:B639"/>
    <mergeCell ref="C638:C639"/>
    <mergeCell ref="D638:D639"/>
    <mergeCell ref="E638:E639"/>
    <mergeCell ref="G638:G639"/>
    <mergeCell ref="H630:H631"/>
    <mergeCell ref="I630:I631"/>
    <mergeCell ref="A636:A637"/>
    <mergeCell ref="B636:B637"/>
    <mergeCell ref="C636:C637"/>
    <mergeCell ref="D636:D637"/>
    <mergeCell ref="E636:E637"/>
    <mergeCell ref="G636:G637"/>
    <mergeCell ref="H636:H637"/>
    <mergeCell ref="I636:I637"/>
    <mergeCell ref="A630:A631"/>
    <mergeCell ref="B630:B631"/>
    <mergeCell ref="C630:C631"/>
    <mergeCell ref="D630:D631"/>
    <mergeCell ref="E630:E631"/>
    <mergeCell ref="G630:G631"/>
    <mergeCell ref="I670:I671"/>
    <mergeCell ref="A677:A678"/>
    <mergeCell ref="B677:B678"/>
    <mergeCell ref="C677:C678"/>
    <mergeCell ref="D677:D678"/>
    <mergeCell ref="E677:E678"/>
    <mergeCell ref="H677:H678"/>
    <mergeCell ref="I677:I678"/>
    <mergeCell ref="A670:A671"/>
    <mergeCell ref="B670:B671"/>
    <mergeCell ref="C670:C671"/>
    <mergeCell ref="D670:D671"/>
    <mergeCell ref="G670:G671"/>
    <mergeCell ref="H670:H671"/>
    <mergeCell ref="H642:H643"/>
    <mergeCell ref="I642:I643"/>
    <mergeCell ref="A649:A650"/>
    <mergeCell ref="B649:B650"/>
    <mergeCell ref="C649:C650"/>
    <mergeCell ref="D649:D650"/>
    <mergeCell ref="E649:E650"/>
    <mergeCell ref="G649:G650"/>
    <mergeCell ref="H649:H650"/>
    <mergeCell ref="I649:I650"/>
    <mergeCell ref="A642:A643"/>
    <mergeCell ref="B642:B643"/>
    <mergeCell ref="C642:C643"/>
    <mergeCell ref="D642:D643"/>
    <mergeCell ref="E642:E643"/>
    <mergeCell ref="G642:G643"/>
    <mergeCell ref="H805:H806"/>
    <mergeCell ref="I805:I806"/>
    <mergeCell ref="A807:A808"/>
    <mergeCell ref="B807:B808"/>
    <mergeCell ref="C807:C808"/>
    <mergeCell ref="D807:D808"/>
    <mergeCell ref="E807:E808"/>
    <mergeCell ref="G807:G808"/>
    <mergeCell ref="H807:H808"/>
    <mergeCell ref="I807:I808"/>
    <mergeCell ref="A805:A806"/>
    <mergeCell ref="B805:B806"/>
    <mergeCell ref="C805:C806"/>
    <mergeCell ref="D805:D806"/>
    <mergeCell ref="E805:E806"/>
    <mergeCell ref="G805:G806"/>
    <mergeCell ref="H703:H704"/>
    <mergeCell ref="I703:I704"/>
    <mergeCell ref="A803:A804"/>
    <mergeCell ref="B803:B804"/>
    <mergeCell ref="C803:C804"/>
    <mergeCell ref="D803:D804"/>
    <mergeCell ref="E803:E804"/>
    <mergeCell ref="G803:G804"/>
    <mergeCell ref="H803:H804"/>
    <mergeCell ref="I803:I804"/>
    <mergeCell ref="A703:A704"/>
    <mergeCell ref="B703:B704"/>
    <mergeCell ref="C703:C704"/>
    <mergeCell ref="D703:D704"/>
    <mergeCell ref="E703:E704"/>
    <mergeCell ref="G703:G704"/>
    <mergeCell ref="H813:H814"/>
    <mergeCell ref="I813:I814"/>
    <mergeCell ref="A856:A857"/>
    <mergeCell ref="B856:B857"/>
    <mergeCell ref="C856:C857"/>
    <mergeCell ref="D856:D857"/>
    <mergeCell ref="E856:E857"/>
    <mergeCell ref="G856:G857"/>
    <mergeCell ref="H856:H857"/>
    <mergeCell ref="I856:I857"/>
    <mergeCell ref="A813:A814"/>
    <mergeCell ref="B813:B814"/>
    <mergeCell ref="C813:C814"/>
    <mergeCell ref="D813:D814"/>
    <mergeCell ref="E813:E814"/>
    <mergeCell ref="G813:G814"/>
    <mergeCell ref="H809:H810"/>
    <mergeCell ref="I809:I810"/>
    <mergeCell ref="A811:A812"/>
    <mergeCell ref="B811:B812"/>
    <mergeCell ref="C811:C812"/>
    <mergeCell ref="D811:D812"/>
    <mergeCell ref="E811:E812"/>
    <mergeCell ref="G811:G812"/>
    <mergeCell ref="H811:H812"/>
    <mergeCell ref="I811:I812"/>
    <mergeCell ref="A809:A810"/>
    <mergeCell ref="B809:B810"/>
    <mergeCell ref="C809:C810"/>
    <mergeCell ref="D809:D810"/>
    <mergeCell ref="E809:E810"/>
    <mergeCell ref="G809:G810"/>
    <mergeCell ref="H1193:H1194"/>
    <mergeCell ref="I1193:I1194"/>
    <mergeCell ref="A1195:A1196"/>
    <mergeCell ref="B1195:B1196"/>
    <mergeCell ref="C1195:C1196"/>
    <mergeCell ref="D1195:D1196"/>
    <mergeCell ref="E1195:E1196"/>
    <mergeCell ref="G1195:G1196"/>
    <mergeCell ref="H1195:H1196"/>
    <mergeCell ref="A1193:A1194"/>
    <mergeCell ref="B1193:B1194"/>
    <mergeCell ref="C1193:C1194"/>
    <mergeCell ref="D1193:D1194"/>
    <mergeCell ref="E1193:E1194"/>
    <mergeCell ref="G1193:G1194"/>
    <mergeCell ref="H944:H945"/>
    <mergeCell ref="I944:I945"/>
    <mergeCell ref="A1059:A1060"/>
    <mergeCell ref="B1059:B1060"/>
    <mergeCell ref="C1059:C1060"/>
    <mergeCell ref="D1059:D1060"/>
    <mergeCell ref="E1059:E1060"/>
    <mergeCell ref="G1059:G1060"/>
    <mergeCell ref="H1059:H1060"/>
    <mergeCell ref="I1059:I1060"/>
    <mergeCell ref="A944:A945"/>
    <mergeCell ref="B944:B945"/>
    <mergeCell ref="C944:C945"/>
    <mergeCell ref="D944:D945"/>
    <mergeCell ref="E944:E945"/>
    <mergeCell ref="G944:G945"/>
    <mergeCell ref="H1201:H1202"/>
    <mergeCell ref="A1203:A1204"/>
    <mergeCell ref="B1203:B1204"/>
    <mergeCell ref="C1203:C1204"/>
    <mergeCell ref="D1203:D1204"/>
    <mergeCell ref="E1203:E1204"/>
    <mergeCell ref="G1203:G1204"/>
    <mergeCell ref="H1203:H1204"/>
    <mergeCell ref="A1201:A1202"/>
    <mergeCell ref="B1201:B1202"/>
    <mergeCell ref="C1201:C1202"/>
    <mergeCell ref="D1201:D1202"/>
    <mergeCell ref="E1201:E1202"/>
    <mergeCell ref="G1201:G1202"/>
    <mergeCell ref="H1197:H1198"/>
    <mergeCell ref="A1199:A1200"/>
    <mergeCell ref="B1199:B1200"/>
    <mergeCell ref="C1199:C1200"/>
    <mergeCell ref="D1199:D1200"/>
    <mergeCell ref="E1199:E1200"/>
    <mergeCell ref="G1199:G1200"/>
    <mergeCell ref="H1199:H1200"/>
    <mergeCell ref="A1197:A1198"/>
    <mergeCell ref="B1197:B1198"/>
    <mergeCell ref="C1197:C1198"/>
    <mergeCell ref="D1197:D1198"/>
    <mergeCell ref="E1197:E1198"/>
    <mergeCell ref="G1197:G1198"/>
    <mergeCell ref="H1209:H1210"/>
    <mergeCell ref="A1211:A1212"/>
    <mergeCell ref="B1211:B1212"/>
    <mergeCell ref="C1211:C1212"/>
    <mergeCell ref="D1211:D1212"/>
    <mergeCell ref="E1211:E1212"/>
    <mergeCell ref="G1211:G1212"/>
    <mergeCell ref="H1211:H1212"/>
    <mergeCell ref="A1209:A1210"/>
    <mergeCell ref="B1209:B1210"/>
    <mergeCell ref="C1209:C1210"/>
    <mergeCell ref="D1209:D1210"/>
    <mergeCell ref="E1209:E1210"/>
    <mergeCell ref="G1209:G1210"/>
    <mergeCell ref="H1205:H1206"/>
    <mergeCell ref="A1207:A1208"/>
    <mergeCell ref="B1207:B1208"/>
    <mergeCell ref="C1207:C1208"/>
    <mergeCell ref="D1207:D1208"/>
    <mergeCell ref="E1207:E1208"/>
    <mergeCell ref="G1207:G1208"/>
    <mergeCell ref="H1207:H1208"/>
    <mergeCell ref="A1205:A1206"/>
    <mergeCell ref="B1205:B1206"/>
    <mergeCell ref="C1205:C1206"/>
    <mergeCell ref="D1205:D1206"/>
    <mergeCell ref="E1205:E1206"/>
    <mergeCell ref="G1205:G1206"/>
    <mergeCell ref="A1217:A1218"/>
    <mergeCell ref="B1217:B1218"/>
    <mergeCell ref="C1217:C1218"/>
    <mergeCell ref="D1217:D1218"/>
    <mergeCell ref="E1217:E1218"/>
    <mergeCell ref="H1217:H1218"/>
    <mergeCell ref="H1213:H1214"/>
    <mergeCell ref="A1215:A1216"/>
    <mergeCell ref="B1215:B1216"/>
    <mergeCell ref="C1215:C1216"/>
    <mergeCell ref="D1215:D1216"/>
    <mergeCell ref="E1215:E1216"/>
    <mergeCell ref="G1215:G1216"/>
    <mergeCell ref="H1215:H1216"/>
    <mergeCell ref="A1213:A1214"/>
    <mergeCell ref="B1213:B1214"/>
    <mergeCell ref="C1213:C1214"/>
    <mergeCell ref="D1213:D1214"/>
    <mergeCell ref="E1213:E1214"/>
    <mergeCell ref="G1213:G1214"/>
    <mergeCell ref="H1318:H1319"/>
    <mergeCell ref="I1318:I1319"/>
    <mergeCell ref="A1373:A1374"/>
    <mergeCell ref="B1373:B1374"/>
    <mergeCell ref="C1373:C1374"/>
    <mergeCell ref="D1373:D1374"/>
    <mergeCell ref="E1373:E1374"/>
    <mergeCell ref="G1373:G1374"/>
    <mergeCell ref="H1373:H1374"/>
    <mergeCell ref="I1373:I1374"/>
    <mergeCell ref="A1318:A1319"/>
    <mergeCell ref="B1318:B1319"/>
    <mergeCell ref="C1318:C1319"/>
    <mergeCell ref="D1318:D1319"/>
    <mergeCell ref="E1318:E1319"/>
    <mergeCell ref="G1318:G1319"/>
    <mergeCell ref="H1219:H1220"/>
    <mergeCell ref="A1221:A1222"/>
    <mergeCell ref="B1221:B1222"/>
    <mergeCell ref="C1221:C1222"/>
    <mergeCell ref="D1221:D1222"/>
    <mergeCell ref="E1221:E1222"/>
    <mergeCell ref="G1221:G1222"/>
    <mergeCell ref="H1221:H1222"/>
    <mergeCell ref="A1219:A1220"/>
    <mergeCell ref="B1219:B1220"/>
    <mergeCell ref="C1219:C1220"/>
    <mergeCell ref="D1219:D1220"/>
    <mergeCell ref="E1219:E1220"/>
    <mergeCell ref="G1219:G1220"/>
    <mergeCell ref="H1431:H1432"/>
    <mergeCell ref="I1431:I1432"/>
    <mergeCell ref="A1507:A1508"/>
    <mergeCell ref="B1507:B1508"/>
    <mergeCell ref="C1507:C1508"/>
    <mergeCell ref="D1507:D1508"/>
    <mergeCell ref="E1507:E1508"/>
    <mergeCell ref="H1507:H1508"/>
    <mergeCell ref="I1507:I1508"/>
    <mergeCell ref="A1431:A1432"/>
    <mergeCell ref="B1431:B1432"/>
    <mergeCell ref="C1431:C1432"/>
    <mergeCell ref="D1431:D1432"/>
    <mergeCell ref="E1431:E1432"/>
    <mergeCell ref="G1431:G1432"/>
    <mergeCell ref="H1383:H1384"/>
    <mergeCell ref="I1383:I1384"/>
    <mergeCell ref="A1429:A1430"/>
    <mergeCell ref="B1429:B1430"/>
    <mergeCell ref="C1429:C1430"/>
    <mergeCell ref="D1429:D1430"/>
    <mergeCell ref="E1429:E1430"/>
    <mergeCell ref="G1429:G1430"/>
    <mergeCell ref="H1429:H1430"/>
    <mergeCell ref="I1429:I1430"/>
    <mergeCell ref="A1383:A1384"/>
    <mergeCell ref="B1383:B1384"/>
    <mergeCell ref="C1383:C1384"/>
    <mergeCell ref="D1383:D1384"/>
    <mergeCell ref="E1383:E1384"/>
    <mergeCell ref="G1383:G1384"/>
    <mergeCell ref="H1620:H1621"/>
    <mergeCell ref="I1620:I1621"/>
    <mergeCell ref="A1622:A1623"/>
    <mergeCell ref="B1622:B1623"/>
    <mergeCell ref="C1622:C1623"/>
    <mergeCell ref="D1622:D1623"/>
    <mergeCell ref="E1622:E1623"/>
    <mergeCell ref="G1622:G1623"/>
    <mergeCell ref="H1622:H1623"/>
    <mergeCell ref="I1622:I1623"/>
    <mergeCell ref="A1620:A1621"/>
    <mergeCell ref="B1620:B1621"/>
    <mergeCell ref="C1620:C1621"/>
    <mergeCell ref="D1620:D1621"/>
    <mergeCell ref="E1620:E1621"/>
    <mergeCell ref="G1620:G1621"/>
    <mergeCell ref="H1616:H1617"/>
    <mergeCell ref="I1616:I1617"/>
    <mergeCell ref="A1618:A1619"/>
    <mergeCell ref="B1618:B1619"/>
    <mergeCell ref="C1618:C1619"/>
    <mergeCell ref="D1618:D1619"/>
    <mergeCell ref="E1618:E1619"/>
    <mergeCell ref="G1618:G1619"/>
    <mergeCell ref="H1618:H1619"/>
    <mergeCell ref="I1618:I1619"/>
    <mergeCell ref="A1616:A1617"/>
    <mergeCell ref="B1616:B1617"/>
    <mergeCell ref="C1616:C1617"/>
    <mergeCell ref="D1616:D1617"/>
    <mergeCell ref="E1616:E1617"/>
    <mergeCell ref="G1616:G1617"/>
    <mergeCell ref="H1628:H1629"/>
    <mergeCell ref="I1628:I1629"/>
    <mergeCell ref="A1630:A1631"/>
    <mergeCell ref="B1630:B1631"/>
    <mergeCell ref="C1630:C1631"/>
    <mergeCell ref="D1630:D1631"/>
    <mergeCell ref="E1630:E1631"/>
    <mergeCell ref="G1630:G1631"/>
    <mergeCell ref="H1630:H1631"/>
    <mergeCell ref="I1630:I1631"/>
    <mergeCell ref="A1628:A1629"/>
    <mergeCell ref="B1628:B1629"/>
    <mergeCell ref="C1628:C1629"/>
    <mergeCell ref="D1628:D1629"/>
    <mergeCell ref="E1628:E1629"/>
    <mergeCell ref="G1628:G1629"/>
    <mergeCell ref="H1624:H1625"/>
    <mergeCell ref="I1624:I1625"/>
    <mergeCell ref="A1626:A1627"/>
    <mergeCell ref="B1626:B1627"/>
    <mergeCell ref="C1626:C1627"/>
    <mergeCell ref="D1626:D1627"/>
    <mergeCell ref="E1626:E1627"/>
    <mergeCell ref="G1626:G1627"/>
    <mergeCell ref="H1626:H1627"/>
    <mergeCell ref="I1626:I1627"/>
    <mergeCell ref="A1624:A1625"/>
    <mergeCell ref="B1624:B1625"/>
    <mergeCell ref="C1624:C1625"/>
    <mergeCell ref="D1624:D1625"/>
    <mergeCell ref="E1624:E1625"/>
    <mergeCell ref="G1624:G1625"/>
    <mergeCell ref="H1636:H1637"/>
    <mergeCell ref="I1636:I1637"/>
    <mergeCell ref="A1638:A1639"/>
    <mergeCell ref="B1638:B1639"/>
    <mergeCell ref="C1638:C1639"/>
    <mergeCell ref="D1638:D1639"/>
    <mergeCell ref="E1638:E1639"/>
    <mergeCell ref="G1638:G1639"/>
    <mergeCell ref="H1638:H1639"/>
    <mergeCell ref="I1638:I1639"/>
    <mergeCell ref="A1636:A1637"/>
    <mergeCell ref="B1636:B1637"/>
    <mergeCell ref="C1636:C1637"/>
    <mergeCell ref="D1636:D1637"/>
    <mergeCell ref="E1636:E1637"/>
    <mergeCell ref="G1636:G1637"/>
    <mergeCell ref="H1632:H1633"/>
    <mergeCell ref="I1632:I1633"/>
    <mergeCell ref="A1634:A1635"/>
    <mergeCell ref="B1634:B1635"/>
    <mergeCell ref="C1634:C1635"/>
    <mergeCell ref="D1634:D1635"/>
    <mergeCell ref="E1634:E1635"/>
    <mergeCell ref="G1634:G1635"/>
    <mergeCell ref="H1634:H1635"/>
    <mergeCell ref="I1634:I1635"/>
    <mergeCell ref="A1632:A1633"/>
    <mergeCell ref="B1632:B1633"/>
    <mergeCell ref="C1632:C1633"/>
    <mergeCell ref="D1632:D1633"/>
    <mergeCell ref="E1632:E1633"/>
    <mergeCell ref="G1632:G1633"/>
    <mergeCell ref="H1816:H1817"/>
    <mergeCell ref="I1816:I1817"/>
    <mergeCell ref="A1818:A1819"/>
    <mergeCell ref="B1818:B1819"/>
    <mergeCell ref="C1818:C1819"/>
    <mergeCell ref="D1818:D1819"/>
    <mergeCell ref="E1818:E1819"/>
    <mergeCell ref="G1818:G1819"/>
    <mergeCell ref="H1818:H1819"/>
    <mergeCell ref="I1818:I1819"/>
    <mergeCell ref="A1816:A1817"/>
    <mergeCell ref="B1816:B1817"/>
    <mergeCell ref="C1816:C1817"/>
    <mergeCell ref="D1816:D1817"/>
    <mergeCell ref="E1816:E1817"/>
    <mergeCell ref="G1816:G1817"/>
    <mergeCell ref="H1686:H1687"/>
    <mergeCell ref="I1686:I1687"/>
    <mergeCell ref="A1814:A1815"/>
    <mergeCell ref="B1814:B1815"/>
    <mergeCell ref="C1814:C1815"/>
    <mergeCell ref="D1814:D1815"/>
    <mergeCell ref="E1814:E1815"/>
    <mergeCell ref="G1814:G1815"/>
    <mergeCell ref="H1814:H1815"/>
    <mergeCell ref="I1814:I1815"/>
    <mergeCell ref="A1686:A1687"/>
    <mergeCell ref="B1686:B1687"/>
    <mergeCell ref="C1686:C1687"/>
    <mergeCell ref="D1686:D1687"/>
    <mergeCell ref="E1686:E1687"/>
    <mergeCell ref="G1686:G1687"/>
    <mergeCell ref="H1830:H1831"/>
    <mergeCell ref="I1830:I1831"/>
    <mergeCell ref="A1851:A1852"/>
    <mergeCell ref="B1851:B1852"/>
    <mergeCell ref="C1851:C1852"/>
    <mergeCell ref="D1851:D1852"/>
    <mergeCell ref="E1851:E1852"/>
    <mergeCell ref="G1851:G1852"/>
    <mergeCell ref="H1851:H1852"/>
    <mergeCell ref="I1851:I1852"/>
    <mergeCell ref="A1830:A1831"/>
    <mergeCell ref="B1830:B1831"/>
    <mergeCell ref="C1830:C1831"/>
    <mergeCell ref="D1830:D1831"/>
    <mergeCell ref="E1830:E1831"/>
    <mergeCell ref="G1830:G1831"/>
    <mergeCell ref="H1820:H1821"/>
    <mergeCell ref="I1820:I1821"/>
    <mergeCell ref="A1824:A1825"/>
    <mergeCell ref="B1824:B1825"/>
    <mergeCell ref="C1824:C1825"/>
    <mergeCell ref="D1824:D1825"/>
    <mergeCell ref="E1824:E1825"/>
    <mergeCell ref="G1824:G1825"/>
    <mergeCell ref="H1824:H1825"/>
    <mergeCell ref="I1824:I1825"/>
    <mergeCell ref="A1820:A1821"/>
    <mergeCell ref="B1820:B1821"/>
    <mergeCell ref="C1820:C1821"/>
    <mergeCell ref="D1820:D1821"/>
    <mergeCell ref="E1820:E1821"/>
    <mergeCell ref="G1820:G1821"/>
    <mergeCell ref="H1908:H1909"/>
    <mergeCell ref="I1908:I1909"/>
    <mergeCell ref="A1910:A1911"/>
    <mergeCell ref="B1910:B1911"/>
    <mergeCell ref="C1910:C1911"/>
    <mergeCell ref="D1910:D1911"/>
    <mergeCell ref="E1910:E1911"/>
    <mergeCell ref="G1910:G1911"/>
    <mergeCell ref="H1910:H1911"/>
    <mergeCell ref="I1910:I1911"/>
    <mergeCell ref="A1908:A1909"/>
    <mergeCell ref="B1908:B1909"/>
    <mergeCell ref="C1908:C1909"/>
    <mergeCell ref="D1908:D1909"/>
    <mergeCell ref="E1908:E1909"/>
    <mergeCell ref="G1908:G1909"/>
    <mergeCell ref="H1860:H1861"/>
    <mergeCell ref="I1860:I1861"/>
    <mergeCell ref="A1906:A1907"/>
    <mergeCell ref="B1906:B1907"/>
    <mergeCell ref="C1906:C1907"/>
    <mergeCell ref="D1906:D1907"/>
    <mergeCell ref="E1906:E1907"/>
    <mergeCell ref="G1906:G1907"/>
    <mergeCell ref="H1906:H1907"/>
    <mergeCell ref="I1906:I1907"/>
    <mergeCell ref="A1860:A1861"/>
    <mergeCell ref="B1860:B1861"/>
    <mergeCell ref="C1860:C1861"/>
    <mergeCell ref="D1860:D1861"/>
    <mergeCell ref="E1860:E1861"/>
    <mergeCell ref="G1860:G1861"/>
    <mergeCell ref="H1916:H1917"/>
    <mergeCell ref="I1916:I1917"/>
    <mergeCell ref="A1920:A1921"/>
    <mergeCell ref="B1920:B1921"/>
    <mergeCell ref="C1920:C1921"/>
    <mergeCell ref="D1920:D1921"/>
    <mergeCell ref="E1920:E1921"/>
    <mergeCell ref="G1920:G1921"/>
    <mergeCell ref="H1920:H1921"/>
    <mergeCell ref="I1920:I1921"/>
    <mergeCell ref="A1916:A1917"/>
    <mergeCell ref="B1916:B1917"/>
    <mergeCell ref="C1916:C1917"/>
    <mergeCell ref="D1916:D1917"/>
    <mergeCell ref="E1916:E1917"/>
    <mergeCell ref="G1916:G1917"/>
    <mergeCell ref="H1912:H1913"/>
    <mergeCell ref="I1912:I1913"/>
    <mergeCell ref="A1914:A1915"/>
    <mergeCell ref="B1914:B1915"/>
    <mergeCell ref="C1914:C1915"/>
    <mergeCell ref="D1914:D1915"/>
    <mergeCell ref="E1914:E1915"/>
    <mergeCell ref="G1914:G1915"/>
    <mergeCell ref="H1914:H1915"/>
    <mergeCell ref="I1914:I1915"/>
    <mergeCell ref="A1912:A1913"/>
    <mergeCell ref="B1912:B1913"/>
    <mergeCell ref="C1912:C1913"/>
    <mergeCell ref="D1912:D1913"/>
    <mergeCell ref="E1912:E1913"/>
    <mergeCell ref="G1912:G1913"/>
    <mergeCell ref="H2259:H2260"/>
    <mergeCell ref="I2259:I2260"/>
    <mergeCell ref="A2282:A2283"/>
    <mergeCell ref="B2282:B2283"/>
    <mergeCell ref="C2282:C2283"/>
    <mergeCell ref="D2282:D2283"/>
    <mergeCell ref="E2282:E2283"/>
    <mergeCell ref="G2282:G2283"/>
    <mergeCell ref="H2282:H2283"/>
    <mergeCell ref="I2282:I2283"/>
    <mergeCell ref="A2259:A2260"/>
    <mergeCell ref="B2259:B2260"/>
    <mergeCell ref="C2259:C2260"/>
    <mergeCell ref="D2259:D2260"/>
    <mergeCell ref="E2259:E2260"/>
    <mergeCell ref="G2259:G2260"/>
    <mergeCell ref="H2000:H2001"/>
    <mergeCell ref="I2000:I2001"/>
    <mergeCell ref="A2004:A2005"/>
    <mergeCell ref="B2004:B2005"/>
    <mergeCell ref="C2004:C2005"/>
    <mergeCell ref="D2004:D2005"/>
    <mergeCell ref="E2004:E2005"/>
    <mergeCell ref="H2004:H2005"/>
    <mergeCell ref="I2004:I2005"/>
    <mergeCell ref="A2000:A2001"/>
    <mergeCell ref="B2000:B2001"/>
    <mergeCell ref="C2000:C2001"/>
    <mergeCell ref="D2000:D2001"/>
    <mergeCell ref="E2000:E2001"/>
    <mergeCell ref="G2000:G2001"/>
    <mergeCell ref="H2376:H2377"/>
    <mergeCell ref="I2376:I2377"/>
    <mergeCell ref="A2484:A2485"/>
    <mergeCell ref="B2484:B2485"/>
    <mergeCell ref="C2484:C2485"/>
    <mergeCell ref="D2484:D2485"/>
    <mergeCell ref="E2484:E2485"/>
    <mergeCell ref="G2484:G2485"/>
    <mergeCell ref="H2484:H2485"/>
    <mergeCell ref="I2484:I2485"/>
    <mergeCell ref="A2376:A2377"/>
    <mergeCell ref="B2376:B2377"/>
    <mergeCell ref="C2376:C2377"/>
    <mergeCell ref="D2376:D2377"/>
    <mergeCell ref="E2376:E2377"/>
    <mergeCell ref="G2376:G2377"/>
    <mergeCell ref="H2316:H2317"/>
    <mergeCell ref="I2316:I2317"/>
    <mergeCell ref="A2324:A2325"/>
    <mergeCell ref="B2324:B2325"/>
    <mergeCell ref="C2324:C2325"/>
    <mergeCell ref="D2324:D2325"/>
    <mergeCell ref="E2324:E2325"/>
    <mergeCell ref="G2324:G2325"/>
    <mergeCell ref="H2324:H2325"/>
    <mergeCell ref="I2324:I2325"/>
    <mergeCell ref="A2316:A2317"/>
    <mergeCell ref="B2316:B2317"/>
    <mergeCell ref="C2316:C2317"/>
    <mergeCell ref="D2316:D2317"/>
    <mergeCell ref="E2316:E2317"/>
    <mergeCell ref="G2316:G2317"/>
  </mergeCells>
  <hyperlinks>
    <hyperlink ref="F2482" r:id="rId1" xr:uid="{8D5195F3-5DAA-4EC7-A6FB-8DD0F97578B1}"/>
    <hyperlink ref="F2483" r:id="rId2" xr:uid="{0E3A148D-42BB-41BC-8B98-746AD1E13595}"/>
    <hyperlink ref="F2500" r:id="rId3" xr:uid="{F6222016-7D0D-4039-94EC-69255CAB97D5}"/>
    <hyperlink ref="F2558" r:id="rId4" xr:uid="{3D4C259C-85E0-43C6-91FD-41088B46E24D}"/>
  </hyperlinks>
  <pageMargins left="0.75000000000000011" right="0.75000000000000011" top="1" bottom="1" header="0.5" footer="0.5"/>
  <pageSetup paperSize="0" fitToWidth="0" fitToHeight="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9F565-A9B4-431F-A00D-461D16BF4CC6}">
  <dimension ref="A1:B34"/>
  <sheetViews>
    <sheetView workbookViewId="0"/>
  </sheetViews>
  <sheetFormatPr defaultColWidth="9.42578125" defaultRowHeight="15" x14ac:dyDescent="0.2"/>
  <cols>
    <col min="1" max="1" width="51.28515625" style="13" customWidth="1"/>
    <col min="2" max="2" width="85.7109375" style="22" customWidth="1"/>
    <col min="3" max="3" width="9.42578125" customWidth="1"/>
  </cols>
  <sheetData>
    <row r="1" spans="1:2" ht="20.25" thickBot="1" x14ac:dyDescent="0.35">
      <c r="A1" s="1" t="s">
        <v>4047</v>
      </c>
    </row>
    <row r="2" spans="1:2" ht="18" thickTop="1" thickBot="1" x14ac:dyDescent="0.3">
      <c r="A2" s="6" t="s">
        <v>4048</v>
      </c>
    </row>
    <row r="3" spans="1:2" ht="16.5" thickTop="1" x14ac:dyDescent="0.25">
      <c r="A3" s="23" t="s">
        <v>4049</v>
      </c>
      <c r="B3" s="24" t="s">
        <v>4050</v>
      </c>
    </row>
    <row r="4" spans="1:2" ht="75" x14ac:dyDescent="0.2">
      <c r="A4" s="25" t="s">
        <v>4051</v>
      </c>
      <c r="B4" s="26" t="s">
        <v>4052</v>
      </c>
    </row>
    <row r="5" spans="1:2" ht="60" x14ac:dyDescent="0.2">
      <c r="A5" s="25" t="s">
        <v>4053</v>
      </c>
      <c r="B5" s="26" t="s">
        <v>4054</v>
      </c>
    </row>
    <row r="6" spans="1:2" ht="75" x14ac:dyDescent="0.2">
      <c r="A6" s="25" t="s">
        <v>4055</v>
      </c>
      <c r="B6" s="26" t="s">
        <v>4056</v>
      </c>
    </row>
    <row r="7" spans="1:2" ht="60" x14ac:dyDescent="0.2">
      <c r="A7" s="25" t="s">
        <v>4057</v>
      </c>
      <c r="B7" s="26" t="s">
        <v>4058</v>
      </c>
    </row>
    <row r="8" spans="1:2" ht="60" x14ac:dyDescent="0.2">
      <c r="A8" s="25" t="s">
        <v>4059</v>
      </c>
      <c r="B8" s="26" t="s">
        <v>4060</v>
      </c>
    </row>
    <row r="9" spans="1:2" ht="75" x14ac:dyDescent="0.2">
      <c r="A9" s="25" t="s">
        <v>4061</v>
      </c>
      <c r="B9" s="26" t="s">
        <v>4062</v>
      </c>
    </row>
    <row r="10" spans="1:2" ht="45" x14ac:dyDescent="0.2">
      <c r="A10" s="25" t="s">
        <v>4063</v>
      </c>
      <c r="B10" s="26" t="s">
        <v>4064</v>
      </c>
    </row>
    <row r="11" spans="1:2" ht="45" x14ac:dyDescent="0.2">
      <c r="A11" s="25" t="s">
        <v>4065</v>
      </c>
      <c r="B11" s="26" t="s">
        <v>4066</v>
      </c>
    </row>
    <row r="12" spans="1:2" ht="45" x14ac:dyDescent="0.2">
      <c r="A12" s="25" t="s">
        <v>4067</v>
      </c>
      <c r="B12" s="26" t="s">
        <v>4068</v>
      </c>
    </row>
    <row r="13" spans="1:2" ht="90" x14ac:dyDescent="0.2">
      <c r="A13" s="25" t="s">
        <v>4069</v>
      </c>
      <c r="B13" s="26" t="s">
        <v>4070</v>
      </c>
    </row>
    <row r="14" spans="1:2" ht="75" x14ac:dyDescent="0.2">
      <c r="A14" s="25" t="s">
        <v>4071</v>
      </c>
      <c r="B14" s="26" t="s">
        <v>4072</v>
      </c>
    </row>
    <row r="15" spans="1:2" ht="60" x14ac:dyDescent="0.2">
      <c r="A15" s="25" t="s">
        <v>4073</v>
      </c>
      <c r="B15" s="26" t="s">
        <v>4074</v>
      </c>
    </row>
    <row r="16" spans="1:2" ht="45" x14ac:dyDescent="0.2">
      <c r="A16" s="25" t="s">
        <v>4075</v>
      </c>
      <c r="B16" s="26" t="s">
        <v>4076</v>
      </c>
    </row>
    <row r="17" spans="1:2" ht="75" x14ac:dyDescent="0.2">
      <c r="A17" s="25" t="s">
        <v>4077</v>
      </c>
      <c r="B17" s="26" t="s">
        <v>4078</v>
      </c>
    </row>
    <row r="18" spans="1:2" ht="45" x14ac:dyDescent="0.2">
      <c r="A18" s="25" t="s">
        <v>4079</v>
      </c>
      <c r="B18" s="26" t="s">
        <v>4080</v>
      </c>
    </row>
    <row r="19" spans="1:2" ht="45" x14ac:dyDescent="0.2">
      <c r="A19" s="25" t="s">
        <v>4081</v>
      </c>
      <c r="B19" s="26" t="s">
        <v>4082</v>
      </c>
    </row>
    <row r="20" spans="1:2" ht="45" x14ac:dyDescent="0.2">
      <c r="A20" s="25" t="s">
        <v>4083</v>
      </c>
      <c r="B20" s="26" t="s">
        <v>4084</v>
      </c>
    </row>
    <row r="21" spans="1:2" ht="45" x14ac:dyDescent="0.2">
      <c r="A21" s="25" t="s">
        <v>4085</v>
      </c>
      <c r="B21" s="26" t="s">
        <v>4086</v>
      </c>
    </row>
    <row r="22" spans="1:2" ht="105" x14ac:dyDescent="0.2">
      <c r="A22" s="25" t="s">
        <v>4087</v>
      </c>
      <c r="B22" s="26" t="s">
        <v>4088</v>
      </c>
    </row>
    <row r="23" spans="1:2" ht="60" x14ac:dyDescent="0.2">
      <c r="A23" s="25" t="s">
        <v>4089</v>
      </c>
      <c r="B23" s="26" t="s">
        <v>4090</v>
      </c>
    </row>
    <row r="24" spans="1:2" ht="90" x14ac:dyDescent="0.2">
      <c r="A24" s="25" t="s">
        <v>4091</v>
      </c>
      <c r="B24" s="26" t="s">
        <v>4092</v>
      </c>
    </row>
    <row r="25" spans="1:2" ht="75" x14ac:dyDescent="0.2">
      <c r="A25" s="25" t="s">
        <v>4093</v>
      </c>
      <c r="B25" s="26" t="s">
        <v>4094</v>
      </c>
    </row>
    <row r="26" spans="1:2" ht="240" x14ac:dyDescent="0.2">
      <c r="A26" s="25" t="s">
        <v>4095</v>
      </c>
      <c r="B26" s="26" t="s">
        <v>4096</v>
      </c>
    </row>
    <row r="27" spans="1:2" ht="60" x14ac:dyDescent="0.2">
      <c r="A27" s="25" t="s">
        <v>4097</v>
      </c>
      <c r="B27" s="26" t="s">
        <v>4098</v>
      </c>
    </row>
    <row r="28" spans="1:2" ht="45" x14ac:dyDescent="0.2">
      <c r="A28" s="25" t="s">
        <v>4099</v>
      </c>
      <c r="B28" s="26" t="s">
        <v>4100</v>
      </c>
    </row>
    <row r="29" spans="1:2" ht="75" x14ac:dyDescent="0.2">
      <c r="A29" s="25" t="s">
        <v>4101</v>
      </c>
      <c r="B29" s="26" t="s">
        <v>4102</v>
      </c>
    </row>
    <row r="30" spans="1:2" ht="75" x14ac:dyDescent="0.2">
      <c r="A30" s="25" t="s">
        <v>4103</v>
      </c>
      <c r="B30" s="26" t="s">
        <v>4104</v>
      </c>
    </row>
    <row r="31" spans="1:2" ht="60" x14ac:dyDescent="0.2">
      <c r="A31" s="25" t="s">
        <v>4105</v>
      </c>
      <c r="B31" s="26" t="s">
        <v>4106</v>
      </c>
    </row>
    <row r="32" spans="1:2" ht="60" x14ac:dyDescent="0.2">
      <c r="A32" s="25" t="s">
        <v>4107</v>
      </c>
      <c r="B32" s="26" t="s">
        <v>4108</v>
      </c>
    </row>
    <row r="33" spans="1:2" ht="60" x14ac:dyDescent="0.2">
      <c r="A33" s="27" t="s">
        <v>4109</v>
      </c>
      <c r="B33" s="28" t="s">
        <v>4110</v>
      </c>
    </row>
    <row r="34" spans="1:2" ht="12.75" x14ac:dyDescent="0.2">
      <c r="A34"/>
    </row>
  </sheetData>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docMetadata/LabelInfo.xml><?xml version="1.0" encoding="utf-8"?>
<clbl:labelList xmlns:clbl="http://schemas.microsoft.com/office/2020/mipLabelMetadata">
  <clbl:label id="{61278c30-91a8-4c31-8c1f-ef4de8973a1c}" enabled="0" method="" siteId="{61278c30-91a8-4c31-8c1f-ef4de8973a1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Health_claims</vt:lpstr>
      <vt:lpstr>Nutrition_claims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dcterms:created xsi:type="dcterms:W3CDTF">2026-05-15T13:19:30Z</dcterms:created>
  <dcterms:modified xsi:type="dcterms:W3CDTF">2026-05-19T11:54:42Z</dcterms:modified>
</cp:coreProperties>
</file>