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beisgov.sharepoint.com/sites/EnergySecurityAnalysis/Shared Documents/Electricity Modelling/Levelised Cost Model/GCR2025_Publication/GCR 2025/Version Control (post publication)/VC 1 27-01-26/"/>
    </mc:Choice>
  </mc:AlternateContent>
  <xr:revisionPtr revIDLastSave="36" documentId="13_ncr:1_{951C8F9F-B51B-467B-8D23-44233A2D9CB9}" xr6:coauthVersionLast="47" xr6:coauthVersionMax="47" xr10:uidLastSave="{6AD8772D-8E59-4E47-853C-AD506EE05F1A}"/>
  <bookViews>
    <workbookView xWindow="-120" yWindow="-120" windowWidth="29040" windowHeight="15720" activeTab="1" xr2:uid="{00000000-000D-0000-FFFF-FFFF00000000}"/>
  </bookViews>
  <sheets>
    <sheet name="Description of variables" sheetId="20" r:id="rId1"/>
    <sheet name="Onshore Wind LCOE" sheetId="14" r:id="rId2"/>
    <sheet name="CCGT LCOE" sheetId="23" r:id="rId3"/>
    <sheet name="Deflators"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 hidden="1">'[1]Model inputs'!#REF!</definedName>
    <definedName name="__123Graph_ACFSINDIV" hidden="1">[2]Data!#REF!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B" hidden="1">'[1]Model inputs'!#REF!</definedName>
    <definedName name="__123Graph_BCFSINDIV" hidden="1">[2]Data!#REF!</definedName>
    <definedName name="__123Graph_BCFSUK" hidden="1">[2]Data!#REF!</definedName>
    <definedName name="__123Graph_BCHGSPD1" hidden="1">'[3]CHGSPD19.FIN'!$H$10:$H$25</definedName>
    <definedName name="__123Graph_BCHGSPD2" hidden="1">'[3]CHGSPD19.FIN'!$I$11:$I$25</definedName>
    <definedName name="__123Graph_BEFF" hidden="1">'[4]T3 Page 1'!#REF!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CACT13BUD" hidden="1">'[4]FC Page 1'!#REF!</definedName>
    <definedName name="__123Graph_CCFSINDIV" hidden="1">[2]Data!#REF!</definedName>
    <definedName name="__123Graph_CCFSUK" hidden="1">[2]Data!#REF!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CFSINDIV" hidden="1">[2]Data!#REF!</definedName>
    <definedName name="__123Graph_DCFSUK" hidden="1">[2]Data!#REF!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CFSINDIV" hidden="1">[2]Data!#REF!</definedName>
    <definedName name="__123Graph_ECFSUK" hidden="1">[2]Data!#REF!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CFSUK" hidden="1">[2]Data!#REF!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ACTHIC" hidden="1">'[4]FC Page 1'!#REF!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lt_Chk_1_Hdg" hidden="1">[7]BS_Hist_TA!$B$1</definedName>
    <definedName name="Alt_Chk_14_Hdg" hidden="1">[7]BS_Fcast_TO!$B$1</definedName>
    <definedName name="Alt_Chk_15_Hdg" hidden="1">[7]Fcast_OP_TO!$C$117</definedName>
    <definedName name="Alt_Chk_2_Hdg" hidden="1">[7]BS_Hist_TO!$B$1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'[8]4.6 ten year bonds'!$A$4</definedName>
    <definedName name="BLPH2" hidden="1">'[8]4.6 ten year bonds'!$D$4</definedName>
    <definedName name="BLPH3" hidden="1">'[8]4.6 ten year bonds'!$G$4</definedName>
    <definedName name="BLPH4" hidden="1">'[8]4.6 ten year bonds'!$J$4</definedName>
    <definedName name="BLPH5" hidden="1">'[8]4.6 ten year bonds'!$M$4</definedName>
    <definedName name="BMGHIndex" hidden="1">"O"</definedName>
    <definedName name="Deflator_2010">Deflators!$C$69</definedName>
    <definedName name="Deflator_2011">Deflators!$C$70</definedName>
    <definedName name="Deflator_2012">Deflators!$C$71</definedName>
    <definedName name="Deflator_2013">Deflators!$C$72</definedName>
    <definedName name="Deflator_2014">Deflators!$C$73</definedName>
    <definedName name="Deflator_2015">Deflators!$C$74</definedName>
    <definedName name="Deflator_2016">Deflators!$C$75</definedName>
    <definedName name="Deflator_2017">Deflators!$C$76</definedName>
    <definedName name="Deflator_2018">Deflators!$C$77</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rr_Chk_1_Hdg" hidden="1">[7]Fcast_OP_TO!$C$27</definedName>
    <definedName name="Err_Chk_11_Hdg" hidden="1">[7]IS_Fcast_TO!$B$1</definedName>
    <definedName name="Err_Chk_13_Hdg" hidden="1">[7]BS_Fcast_TO!$B$1</definedName>
    <definedName name="Err_Chk_14_Hdg" hidden="1">[7]CFS_Fcast_TO!$B$1</definedName>
    <definedName name="Err_Chk_15_Hdg" hidden="1">[7]Fcast_OP_TO!$C$117</definedName>
    <definedName name="Err_Chk_2_Hdg" hidden="1">[7]Fcast_OP_TO!$C$44</definedName>
    <definedName name="Err_Chk_3_Hdg" hidden="1">[7]Fcast_OP_TO!$C$64</definedName>
    <definedName name="Err_Chk_4_Hdg" hidden="1">[7]Fcast_OP_TO!$C$76</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1" hidden="1">'[1]Model inputs'!#REF!</definedName>
    <definedName name="Graph2" hidden="1">[2]Data!#REF!</definedName>
    <definedName name="Graph3" hidden="1">'[4]T3 Page 1'!#REF!</definedName>
    <definedName name="Graph4" hidden="1">'[4]FC Page 1'!#REF!</definedName>
    <definedName name="Graph5" hidden="1">'[4]T3 Page 1'!#REF!</definedName>
    <definedName name="Graph6" hidden="1">'[1]Model inputs'!#REF!</definedName>
    <definedName name="Graph7" hidden="1">[2]Data!#REF!</definedName>
    <definedName name="Graph8" hidden="1">[2]Data!#REF!</definedName>
    <definedName name="Header1" hidden="1">IF(COUNTA(#REF!)=0,0,INDEX(#REF!,MATCH(ROW(#REF!),#REF!,TRUE)))+1</definedName>
    <definedName name="Header2" hidden="1">#N/A</definedName>
    <definedName name="Header3Find" hidden="1">#N/A</definedName>
    <definedName name="HL_Alt_Chk_1" hidden="1">[7]BS_Hist_TA!$H$73</definedName>
    <definedName name="HL_Alt_Chk_14" hidden="1">[7]BS_Fcast_TO!$I$72</definedName>
    <definedName name="HL_Alt_Chk_15" hidden="1">[7]Fcast_OP_TO!$I$138</definedName>
    <definedName name="HL_Alt_Chk_2" hidden="1">[7]BS_Hist_TO!$H$74</definedName>
    <definedName name="HL_Err_Chk_1" hidden="1">[7]Fcast_OP_TO!$I$42</definedName>
    <definedName name="HL_Err_Chk_11" hidden="1">[7]IS_Fcast_TO!$I$41</definedName>
    <definedName name="HL_Err_Chk_13" hidden="1">[7]BS_Fcast_TO!$I$70</definedName>
    <definedName name="HL_Err_Chk_14" hidden="1">[7]CFS_Fcast_TO!$I$114</definedName>
    <definedName name="HL_Err_Chk_15" hidden="1">[7]Fcast_OP_TO!$I$136</definedName>
    <definedName name="HL_Err_Chk_2" hidden="1">[7]Fcast_OP_TO!$I$59</definedName>
    <definedName name="HL_Err_Chk_3" hidden="1">[7]Fcast_OP_TO!$I$74</definedName>
    <definedName name="HL_Err_Chk_4" hidden="1">[7]Fcast_OP_TO!$I$86</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al_Workbook_GUID" hidden="1">"1LMS2U6TLKFBVGQISFA5FIYM"</definedName>
    <definedName name="Pop" hidden="1">[9]Population!#REF!</definedName>
    <definedName name="Population" hidden="1">#REF!</definedName>
    <definedName name="Profiles" hidden="1">#REF!</definedName>
    <definedName name="Projections" hidden="1">#REF!</definedName>
    <definedName name="Results" hidden="1">[10]UK99!$A$1:$A$1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2" i="23" l="1"/>
  <c r="N82" i="23" l="1"/>
  <c r="O82" i="23"/>
  <c r="P82" i="23"/>
  <c r="Q82" i="23"/>
  <c r="R82" i="23"/>
  <c r="S82" i="23"/>
  <c r="T82" i="23"/>
  <c r="U82" i="23"/>
  <c r="V82" i="23"/>
  <c r="W82" i="23"/>
  <c r="X82" i="23"/>
  <c r="Y82" i="23"/>
  <c r="Z82" i="23"/>
  <c r="AA82" i="23"/>
  <c r="AB82" i="23"/>
  <c r="AC82" i="23"/>
  <c r="AD82" i="23"/>
  <c r="AE82" i="23"/>
  <c r="AF82" i="23"/>
  <c r="AG82" i="23"/>
  <c r="AH82" i="23"/>
  <c r="AI82" i="23"/>
  <c r="AJ82" i="23"/>
  <c r="AK82" i="23"/>
  <c r="M83" i="23" l="1"/>
  <c r="M88" i="23"/>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R72"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R71" i="14"/>
  <c r="U60" i="14"/>
  <c r="U61" i="14" s="1"/>
  <c r="V60" i="14"/>
  <c r="V61" i="14" s="1"/>
  <c r="W60" i="14"/>
  <c r="X60" i="14"/>
  <c r="Y60" i="14"/>
  <c r="Z60" i="14"/>
  <c r="AA60" i="14"/>
  <c r="AA61" i="14" s="1"/>
  <c r="AB60" i="14"/>
  <c r="AB61" i="14" s="1"/>
  <c r="AC60" i="14"/>
  <c r="AC61" i="14" s="1"/>
  <c r="AD60" i="14"/>
  <c r="AD61" i="14" s="1"/>
  <c r="AE60" i="14"/>
  <c r="AE61" i="14" s="1"/>
  <c r="AF60" i="14"/>
  <c r="AF61" i="14" s="1"/>
  <c r="AG60" i="14"/>
  <c r="AG61" i="14" s="1"/>
  <c r="AH60" i="14"/>
  <c r="AH61" i="14" s="1"/>
  <c r="AI60" i="14"/>
  <c r="AJ60" i="14"/>
  <c r="AK60" i="14"/>
  <c r="AL60" i="14"/>
  <c r="AM60" i="14"/>
  <c r="AM61" i="14" s="1"/>
  <c r="AN60" i="14"/>
  <c r="AN61" i="14" s="1"/>
  <c r="AO60" i="14"/>
  <c r="AO61" i="14" s="1"/>
  <c r="AP60" i="14"/>
  <c r="AP61" i="14" s="1"/>
  <c r="AQ60" i="14"/>
  <c r="AQ61" i="14" s="1"/>
  <c r="AR60" i="14"/>
  <c r="AR61" i="14" s="1"/>
  <c r="AS60" i="14"/>
  <c r="AS61" i="14" s="1"/>
  <c r="AT60" i="14"/>
  <c r="AT61" i="14" s="1"/>
  <c r="AU60" i="14"/>
  <c r="AV60" i="14"/>
  <c r="AW60" i="14"/>
  <c r="AX60" i="14"/>
  <c r="AY60" i="14"/>
  <c r="AY61" i="14" s="1"/>
  <c r="AZ60" i="14"/>
  <c r="AZ61" i="14" s="1"/>
  <c r="W61" i="14"/>
  <c r="X61" i="14"/>
  <c r="Y61" i="14"/>
  <c r="Z61" i="14"/>
  <c r="AI61" i="14"/>
  <c r="AJ61" i="14"/>
  <c r="AK61" i="14"/>
  <c r="AL61" i="14"/>
  <c r="AU61" i="14"/>
  <c r="AV61" i="14"/>
  <c r="AW61" i="14"/>
  <c r="AX61" i="14"/>
  <c r="S61" i="14"/>
  <c r="T61" i="14"/>
  <c r="R61" i="14"/>
  <c r="S60" i="14"/>
  <c r="T60" i="14"/>
  <c r="R60" i="14"/>
  <c r="AH77" i="23"/>
  <c r="AI77" i="23" s="1"/>
  <c r="AJ77" i="23" s="1"/>
  <c r="AK77" i="23" s="1"/>
  <c r="R27" i="14"/>
  <c r="AZ27" i="14"/>
  <c r="AK27" i="14"/>
  <c r="R65" i="14" l="1"/>
  <c r="R66" i="14" s="1"/>
  <c r="I22" i="23"/>
  <c r="J22" i="23" s="1"/>
  <c r="K22" i="23" s="1"/>
  <c r="L22" i="23" s="1"/>
  <c r="M22" i="23" s="1"/>
  <c r="N22" i="23" s="1"/>
  <c r="O22" i="23" s="1"/>
  <c r="P22" i="23" s="1"/>
  <c r="Q22" i="23" s="1"/>
  <c r="R22" i="23" s="1"/>
  <c r="S22" i="23" s="1"/>
  <c r="T22" i="23" s="1"/>
  <c r="U22" i="23" s="1"/>
  <c r="V22" i="23" s="1"/>
  <c r="W22" i="23" s="1"/>
  <c r="X22" i="23" s="1"/>
  <c r="Y22" i="23" s="1"/>
  <c r="Z22" i="23" s="1"/>
  <c r="AA22" i="23" s="1"/>
  <c r="AB22" i="23" s="1"/>
  <c r="AC22" i="23" s="1"/>
  <c r="AD22" i="23" s="1"/>
  <c r="AE22" i="23" s="1"/>
  <c r="AF22" i="23" s="1"/>
  <c r="AG22" i="23" s="1"/>
  <c r="AH22" i="23" s="1"/>
  <c r="AI22" i="23" s="1"/>
  <c r="AJ22" i="23" s="1"/>
  <c r="AK22" i="23" s="1"/>
  <c r="AL22" i="23" s="1"/>
  <c r="AM22" i="23" s="1"/>
  <c r="AN22" i="23" s="1"/>
  <c r="AO22" i="23" s="1"/>
  <c r="AP22" i="23" s="1"/>
  <c r="AQ22" i="23" s="1"/>
  <c r="AR22" i="23" s="1"/>
  <c r="AS22" i="23" s="1"/>
  <c r="AT22" i="23" s="1"/>
  <c r="AU22" i="23" s="1"/>
  <c r="AV22" i="23" s="1"/>
  <c r="AW22" i="23" s="1"/>
  <c r="AX22" i="23" s="1"/>
  <c r="AY22" i="23" s="1"/>
  <c r="AZ22" i="23" s="1"/>
  <c r="BA22" i="23" s="1"/>
  <c r="BB22" i="23" s="1"/>
  <c r="BC22" i="23" s="1"/>
  <c r="BD22" i="23" s="1"/>
  <c r="BE22" i="23" s="1"/>
  <c r="BF22" i="23" s="1"/>
  <c r="BG22" i="23" s="1"/>
  <c r="BH22" i="23" s="1"/>
  <c r="BI22" i="23" s="1"/>
  <c r="BJ22" i="23" s="1"/>
  <c r="BK22" i="23" s="1"/>
  <c r="BL22" i="23" s="1"/>
  <c r="F42" i="23"/>
  <c r="F44" i="23"/>
  <c r="AG54" i="23"/>
  <c r="AH54" i="23"/>
  <c r="AI54" i="23"/>
  <c r="AJ54" i="23"/>
  <c r="AK54" i="23"/>
  <c r="AG27" i="23"/>
  <c r="AH27" i="23"/>
  <c r="AI27" i="23"/>
  <c r="AJ27" i="23"/>
  <c r="AJ60" i="23" s="1"/>
  <c r="AK27" i="23"/>
  <c r="AG52" i="23"/>
  <c r="AH52" i="23"/>
  <c r="AI52" i="23"/>
  <c r="AJ52" i="23"/>
  <c r="AK52" i="23"/>
  <c r="AG50" i="23"/>
  <c r="AH50" i="23"/>
  <c r="AI50" i="23"/>
  <c r="AJ50" i="23"/>
  <c r="AK50" i="23"/>
  <c r="H19" i="23"/>
  <c r="D6" i="23"/>
  <c r="D7" i="23" s="1"/>
  <c r="AK55" i="23" l="1"/>
  <c r="AH55" i="23"/>
  <c r="AG55" i="23"/>
  <c r="AI55" i="23"/>
  <c r="AK60" i="23"/>
  <c r="AK65" i="23"/>
  <c r="AK66" i="23" s="1"/>
  <c r="AK80" i="23" s="1"/>
  <c r="AI65" i="23"/>
  <c r="AI66" i="23" s="1"/>
  <c r="AI60" i="23"/>
  <c r="AH65" i="23"/>
  <c r="AH66" i="23" s="1"/>
  <c r="AH60" i="23"/>
  <c r="AG60" i="23"/>
  <c r="AG65" i="23"/>
  <c r="AG66" i="23" s="1"/>
  <c r="AG80" i="23" s="1"/>
  <c r="J44" i="23"/>
  <c r="K44" i="23"/>
  <c r="L44" i="23"/>
  <c r="J42" i="23"/>
  <c r="J45" i="23" s="1"/>
  <c r="J46" i="23" s="1"/>
  <c r="K42" i="23"/>
  <c r="K45" i="23" s="1"/>
  <c r="K46" i="23" s="1"/>
  <c r="L42" i="23"/>
  <c r="L45" i="23" s="1"/>
  <c r="L46" i="23" s="1"/>
  <c r="AI80" i="23"/>
  <c r="AI67" i="23"/>
  <c r="AH80" i="23"/>
  <c r="AH67" i="23"/>
  <c r="AJ55" i="23"/>
  <c r="AJ65" i="23"/>
  <c r="AJ66" i="23" s="1"/>
  <c r="D8" i="23"/>
  <c r="D9" i="23"/>
  <c r="AK67" i="23" l="1"/>
  <c r="AG67" i="23"/>
  <c r="F46" i="23"/>
  <c r="AG81" i="23"/>
  <c r="AI81" i="23"/>
  <c r="AH81" i="23"/>
  <c r="AJ67" i="23"/>
  <c r="AJ80" i="23"/>
  <c r="AK81" i="23"/>
  <c r="AJ81" i="23" l="1"/>
  <c r="R54" i="14" l="1"/>
  <c r="AS27" i="14"/>
  <c r="AT27" i="14"/>
  <c r="AU27" i="14"/>
  <c r="AV27" i="14"/>
  <c r="AW27" i="14"/>
  <c r="AX27" i="14"/>
  <c r="AX65" i="14" s="1"/>
  <c r="AX66" i="14" s="1"/>
  <c r="AY27" i="14"/>
  <c r="AY65" i="14" s="1"/>
  <c r="AZ65" i="14"/>
  <c r="AV50" i="14"/>
  <c r="AW50" i="14"/>
  <c r="AX50" i="14"/>
  <c r="AY50" i="14"/>
  <c r="AZ50" i="14"/>
  <c r="AV52" i="14"/>
  <c r="AW52" i="14"/>
  <c r="AX52" i="14"/>
  <c r="AY52" i="14"/>
  <c r="AZ52" i="14"/>
  <c r="AV54" i="14"/>
  <c r="AW54" i="14"/>
  <c r="AX54" i="14"/>
  <c r="AY54" i="14"/>
  <c r="AZ54" i="14"/>
  <c r="F33" i="14"/>
  <c r="M33" i="14" s="1"/>
  <c r="I22" i="14"/>
  <c r="AV55" i="14" l="1"/>
  <c r="AW65" i="14"/>
  <c r="AW66" i="14" s="1"/>
  <c r="AV65" i="14"/>
  <c r="AU65" i="14"/>
  <c r="AT65" i="14"/>
  <c r="AS65" i="14"/>
  <c r="AX55" i="14"/>
  <c r="AZ66" i="14"/>
  <c r="AY66" i="14"/>
  <c r="AV66" i="14"/>
  <c r="AZ55" i="14"/>
  <c r="AY55" i="14"/>
  <c r="AW55" i="14"/>
  <c r="O33" i="14"/>
  <c r="N33" i="14"/>
  <c r="M54" i="23"/>
  <c r="N54" i="23"/>
  <c r="O54" i="23"/>
  <c r="P54" i="23"/>
  <c r="Q54" i="23"/>
  <c r="R54" i="23"/>
  <c r="S54" i="23"/>
  <c r="T54" i="23"/>
  <c r="U54" i="23"/>
  <c r="V54" i="23"/>
  <c r="W54" i="23"/>
  <c r="X54" i="23"/>
  <c r="Y54" i="23"/>
  <c r="Z54" i="23"/>
  <c r="AA54" i="23"/>
  <c r="AB54" i="23"/>
  <c r="AC54" i="23"/>
  <c r="AD54" i="23"/>
  <c r="AE54" i="23"/>
  <c r="AF54" i="23"/>
  <c r="M52" i="23"/>
  <c r="N52" i="23"/>
  <c r="O52" i="23"/>
  <c r="P52" i="23"/>
  <c r="Q52" i="23"/>
  <c r="R52" i="23"/>
  <c r="S52" i="23"/>
  <c r="T52" i="23"/>
  <c r="U52" i="23"/>
  <c r="V52" i="23"/>
  <c r="W52" i="23"/>
  <c r="X52" i="23"/>
  <c r="Y52" i="23"/>
  <c r="Z52" i="23"/>
  <c r="AA52" i="23"/>
  <c r="AB52" i="23"/>
  <c r="AC52" i="23"/>
  <c r="AD52" i="23"/>
  <c r="AE52" i="23"/>
  <c r="AF52" i="23"/>
  <c r="M50" i="23"/>
  <c r="N50" i="23"/>
  <c r="O50" i="23"/>
  <c r="P50" i="23"/>
  <c r="Q50" i="23"/>
  <c r="R50" i="23"/>
  <c r="S50" i="23"/>
  <c r="T50" i="23"/>
  <c r="U50" i="23"/>
  <c r="V50" i="23"/>
  <c r="W50" i="23"/>
  <c r="X50" i="23"/>
  <c r="Y50" i="23"/>
  <c r="Z50" i="23"/>
  <c r="AA50" i="23"/>
  <c r="AB50" i="23"/>
  <c r="AC50" i="23"/>
  <c r="AD50" i="23"/>
  <c r="AE50" i="23"/>
  <c r="AF50" i="23"/>
  <c r="S54" i="14" l="1"/>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R52" i="14"/>
  <c r="S50" i="14" l="1"/>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R50" i="14"/>
  <c r="R55" i="14" s="1"/>
  <c r="F42" i="14"/>
  <c r="Q42" i="14" l="1"/>
  <c r="P42" i="14"/>
  <c r="T55" i="23" l="1"/>
  <c r="AB55" i="23"/>
  <c r="N55" i="23"/>
  <c r="V55" i="23"/>
  <c r="AD55" i="23"/>
  <c r="F35" i="23"/>
  <c r="F33" i="23"/>
  <c r="AF27" i="23"/>
  <c r="AE27" i="23"/>
  <c r="AE60" i="23" s="1"/>
  <c r="AD27" i="23"/>
  <c r="AD60" i="23" s="1"/>
  <c r="AC27" i="23"/>
  <c r="AB27" i="23"/>
  <c r="AA27" i="23"/>
  <c r="AA60" i="23" s="1"/>
  <c r="Z27" i="23"/>
  <c r="Z60" i="23" s="1"/>
  <c r="Y27" i="23"/>
  <c r="X27" i="23"/>
  <c r="W27" i="23"/>
  <c r="W60" i="23" s="1"/>
  <c r="V27" i="23"/>
  <c r="V60" i="23" s="1"/>
  <c r="U27" i="23"/>
  <c r="T27" i="23"/>
  <c r="S27" i="23"/>
  <c r="S60" i="23" s="1"/>
  <c r="R27" i="23"/>
  <c r="R60" i="23" s="1"/>
  <c r="Q27" i="23"/>
  <c r="Q60" i="23" s="1"/>
  <c r="P27" i="23"/>
  <c r="P60" i="23" s="1"/>
  <c r="O27" i="23"/>
  <c r="O60" i="23" s="1"/>
  <c r="N27" i="23"/>
  <c r="N60" i="23" s="1"/>
  <c r="M27" i="23"/>
  <c r="M65" i="23" s="1"/>
  <c r="M66" i="23" s="1"/>
  <c r="H33" i="23" l="1"/>
  <c r="I33" i="23"/>
  <c r="H35" i="23"/>
  <c r="I35" i="23"/>
  <c r="T65" i="23"/>
  <c r="T66" i="23" s="1"/>
  <c r="T67" i="23" s="1"/>
  <c r="T60" i="23"/>
  <c r="AB65" i="23"/>
  <c r="AB66" i="23" s="1"/>
  <c r="AB80" i="23" s="1"/>
  <c r="AB60" i="23"/>
  <c r="M60" i="23"/>
  <c r="U65" i="23"/>
  <c r="U66" i="23" s="1"/>
  <c r="U80" i="23" s="1"/>
  <c r="U60" i="23"/>
  <c r="AC65" i="23"/>
  <c r="AC66" i="23" s="1"/>
  <c r="AC67" i="23" s="1"/>
  <c r="AC60" i="23"/>
  <c r="X65" i="23"/>
  <c r="X66" i="23" s="1"/>
  <c r="X67" i="23" s="1"/>
  <c r="X60" i="23"/>
  <c r="AF65" i="23"/>
  <c r="AF66" i="23" s="1"/>
  <c r="AF67" i="23" s="1"/>
  <c r="AF60" i="23"/>
  <c r="Y65" i="23"/>
  <c r="Y66" i="23" s="1"/>
  <c r="Y67" i="23" s="1"/>
  <c r="Y60" i="23"/>
  <c r="Z55" i="23"/>
  <c r="AE55" i="23"/>
  <c r="W55" i="23"/>
  <c r="O55" i="23"/>
  <c r="R55" i="23"/>
  <c r="AC55" i="23"/>
  <c r="U55" i="23"/>
  <c r="M55" i="23"/>
  <c r="AA55" i="23"/>
  <c r="S55" i="23"/>
  <c r="Y55" i="23"/>
  <c r="Q55" i="23"/>
  <c r="AF55" i="23"/>
  <c r="X55" i="23"/>
  <c r="P55" i="23"/>
  <c r="P65" i="23"/>
  <c r="P66" i="23" s="1"/>
  <c r="P80" i="23" s="1"/>
  <c r="AD65" i="23"/>
  <c r="AD66" i="23" s="1"/>
  <c r="AD80" i="23" s="1"/>
  <c r="W65" i="23"/>
  <c r="W66" i="23" s="1"/>
  <c r="W80" i="23" s="1"/>
  <c r="AE65" i="23"/>
  <c r="AE66" i="23" s="1"/>
  <c r="AE80" i="23" s="1"/>
  <c r="N65" i="23"/>
  <c r="N66" i="23" s="1"/>
  <c r="N80" i="23" s="1"/>
  <c r="O65" i="23"/>
  <c r="O66" i="23" s="1"/>
  <c r="O67" i="23" s="1"/>
  <c r="V65" i="23"/>
  <c r="V66" i="23" s="1"/>
  <c r="V80" i="23" s="1"/>
  <c r="Q65" i="23"/>
  <c r="Q66" i="23" s="1"/>
  <c r="R65" i="23"/>
  <c r="R66" i="23" s="1"/>
  <c r="Z65" i="23"/>
  <c r="Z66" i="23" s="1"/>
  <c r="S65" i="23"/>
  <c r="S66" i="23" s="1"/>
  <c r="AA65" i="23"/>
  <c r="AA66" i="23" s="1"/>
  <c r="AB67" i="23" l="1"/>
  <c r="U67" i="23"/>
  <c r="M67" i="23"/>
  <c r="M80" i="23"/>
  <c r="I36" i="23"/>
  <c r="I37" i="23" s="1"/>
  <c r="H36" i="23"/>
  <c r="H37" i="23" s="1"/>
  <c r="F37" i="23" s="1"/>
  <c r="Y80" i="23"/>
  <c r="X80" i="23"/>
  <c r="T80" i="23"/>
  <c r="AC80" i="23"/>
  <c r="AF80" i="23"/>
  <c r="V67" i="23"/>
  <c r="AE67" i="23"/>
  <c r="W67" i="23"/>
  <c r="P67" i="23"/>
  <c r="O80" i="23"/>
  <c r="AD67" i="23"/>
  <c r="N67" i="23"/>
  <c r="R67" i="23"/>
  <c r="R80" i="23"/>
  <c r="S67" i="23"/>
  <c r="S80" i="23"/>
  <c r="Z67" i="23"/>
  <c r="Z80" i="23"/>
  <c r="AA67" i="23"/>
  <c r="AA80" i="23"/>
  <c r="Q80" i="23"/>
  <c r="Q67" i="23"/>
  <c r="AD73" i="23" l="1"/>
  <c r="Q73" i="23"/>
  <c r="Y73" i="23"/>
  <c r="AG73" i="23"/>
  <c r="V73" i="23"/>
  <c r="P73" i="23"/>
  <c r="AF73" i="23"/>
  <c r="N73" i="23"/>
  <c r="R73" i="23"/>
  <c r="Z73" i="23"/>
  <c r="AH73" i="23"/>
  <c r="T73" i="23"/>
  <c r="AB73" i="23"/>
  <c r="AJ73" i="23"/>
  <c r="X73" i="23"/>
  <c r="M73" i="23"/>
  <c r="U73" i="23"/>
  <c r="AC73" i="23"/>
  <c r="AK73" i="23"/>
  <c r="S73" i="23"/>
  <c r="AA73" i="23"/>
  <c r="AI73" i="23"/>
  <c r="O73" i="23"/>
  <c r="W73" i="23"/>
  <c r="AE73" i="23"/>
  <c r="O81" i="23" l="1"/>
  <c r="T81" i="23"/>
  <c r="AJ87" i="23"/>
  <c r="W81" i="23"/>
  <c r="AE81" i="23"/>
  <c r="T87" i="23" l="1"/>
  <c r="AE87" i="23"/>
  <c r="O87" i="23"/>
  <c r="W87" i="23"/>
  <c r="AF81" i="23"/>
  <c r="N81" i="23"/>
  <c r="AD81" i="23"/>
  <c r="AG87" i="23"/>
  <c r="R81" i="23"/>
  <c r="AB81" i="23"/>
  <c r="Y81" i="23"/>
  <c r="AK87" i="23"/>
  <c r="P81" i="23"/>
  <c r="AA81" i="23"/>
  <c r="M81" i="23"/>
  <c r="U81" i="23"/>
  <c r="AH87" i="23"/>
  <c r="V81" i="23"/>
  <c r="Q81" i="23"/>
  <c r="S81" i="23"/>
  <c r="Z81" i="23"/>
  <c r="AC81" i="23"/>
  <c r="AI87" i="23"/>
  <c r="X81" i="23"/>
  <c r="V87" i="23" l="1"/>
  <c r="AF87" i="23"/>
  <c r="Q87" i="23"/>
  <c r="P87" i="23"/>
  <c r="N87" i="23"/>
  <c r="X87" i="23"/>
  <c r="S87" i="23"/>
  <c r="AD87" i="23"/>
  <c r="U87" i="23"/>
  <c r="Y87" i="23"/>
  <c r="AC87" i="23"/>
  <c r="AB87" i="23"/>
  <c r="Z87" i="23"/>
  <c r="M87" i="23"/>
  <c r="R87" i="23"/>
  <c r="AA87" i="23"/>
  <c r="F44" i="14"/>
  <c r="J22" i="14"/>
  <c r="K22" i="14" s="1"/>
  <c r="L22" i="14" s="1"/>
  <c r="M22" i="14" s="1"/>
  <c r="N22" i="14" s="1"/>
  <c r="O22" i="14" s="1"/>
  <c r="P22" i="14" s="1"/>
  <c r="Q22" i="14" s="1"/>
  <c r="R22" i="14" s="1"/>
  <c r="R28" i="14" s="1"/>
  <c r="H20" i="14"/>
  <c r="H19" i="14" s="1"/>
  <c r="S22" i="14" l="1"/>
  <c r="T22" i="14" s="1"/>
  <c r="U22" i="14" s="1"/>
  <c r="V22" i="14" s="1"/>
  <c r="W22" i="14" s="1"/>
  <c r="X22" i="14" s="1"/>
  <c r="Y22" i="14" s="1"/>
  <c r="Z22" i="14" s="1"/>
  <c r="R56" i="14"/>
  <c r="P44" i="14"/>
  <c r="Q44" i="14"/>
  <c r="I19" i="23" l="1"/>
  <c r="AA22" i="14"/>
  <c r="I20" i="14"/>
  <c r="J19" i="23" l="1"/>
  <c r="AB22" i="14"/>
  <c r="H33" i="14"/>
  <c r="F35" i="14"/>
  <c r="AN27" i="14"/>
  <c r="W27" i="14"/>
  <c r="AE27" i="14"/>
  <c r="AM27" i="14"/>
  <c r="X27" i="14"/>
  <c r="AG27" i="14"/>
  <c r="Y27" i="14"/>
  <c r="Z27" i="14"/>
  <c r="AH27" i="14"/>
  <c r="AP27" i="14"/>
  <c r="AO27" i="14"/>
  <c r="S27" i="14"/>
  <c r="S28" i="14" s="1"/>
  <c r="AA27" i="14"/>
  <c r="AI27" i="14"/>
  <c r="AQ27" i="14"/>
  <c r="T27" i="14"/>
  <c r="AB27" i="14"/>
  <c r="AJ27" i="14"/>
  <c r="AR27" i="14"/>
  <c r="U27" i="14"/>
  <c r="AC27" i="14"/>
  <c r="V27" i="14"/>
  <c r="AD27" i="14"/>
  <c r="AL27" i="14"/>
  <c r="AF27" i="14"/>
  <c r="J20" i="14"/>
  <c r="AC65" i="14" l="1"/>
  <c r="AC66" i="14" s="1"/>
  <c r="AA65" i="14"/>
  <c r="AR65" i="14"/>
  <c r="AR66" i="14" s="1"/>
  <c r="AP65" i="14"/>
  <c r="AP66" i="14" s="1"/>
  <c r="AM65" i="14"/>
  <c r="AM66" i="14" s="1"/>
  <c r="AL65" i="14"/>
  <c r="AB65" i="14"/>
  <c r="AB66" i="14" s="1"/>
  <c r="AB67" i="14" s="1"/>
  <c r="AH65" i="14"/>
  <c r="AH66" i="14" s="1"/>
  <c r="AE65" i="14"/>
  <c r="AE66" i="14" s="1"/>
  <c r="AO65" i="14"/>
  <c r="AO66" i="14" s="1"/>
  <c r="AF65" i="14"/>
  <c r="AF66" i="14" s="1"/>
  <c r="AD65" i="14"/>
  <c r="AD66" i="14" s="1"/>
  <c r="T65" i="14"/>
  <c r="T66" i="14" s="1"/>
  <c r="T67" i="14" s="1"/>
  <c r="W65" i="14"/>
  <c r="W66" i="14" s="1"/>
  <c r="W67" i="14" s="1"/>
  <c r="V65" i="14"/>
  <c r="AQ65" i="14"/>
  <c r="AQ66" i="14" s="1"/>
  <c r="R67" i="14"/>
  <c r="AN65" i="14"/>
  <c r="AN66" i="14" s="1"/>
  <c r="X65" i="14"/>
  <c r="X66" i="14" s="1"/>
  <c r="X67" i="14" s="1"/>
  <c r="AJ65" i="14"/>
  <c r="AJ66" i="14" s="1"/>
  <c r="Z65" i="14"/>
  <c r="Z66" i="14" s="1"/>
  <c r="Z67" i="14" s="1"/>
  <c r="AK65" i="14"/>
  <c r="AK66" i="14" s="1"/>
  <c r="AI65" i="14"/>
  <c r="AI66" i="14" s="1"/>
  <c r="Y65" i="14"/>
  <c r="Y66" i="14" s="1"/>
  <c r="Y67" i="14" s="1"/>
  <c r="U65" i="14"/>
  <c r="U66" i="14" s="1"/>
  <c r="U67" i="14" s="1"/>
  <c r="S65" i="14"/>
  <c r="S66" i="14" s="1"/>
  <c r="S67" i="14" s="1"/>
  <c r="AG65" i="14"/>
  <c r="AG66" i="14" s="1"/>
  <c r="O35" i="14"/>
  <c r="O36" i="14" s="1"/>
  <c r="O37" i="14" s="1"/>
  <c r="M35" i="14"/>
  <c r="M36" i="14" s="1"/>
  <c r="M37" i="14" s="1"/>
  <c r="N35" i="14"/>
  <c r="N36" i="14" s="1"/>
  <c r="N37" i="14" s="1"/>
  <c r="K19" i="23"/>
  <c r="AD55" i="14"/>
  <c r="AC22" i="14"/>
  <c r="AC28" i="14" s="1"/>
  <c r="I35" i="14"/>
  <c r="L35" i="14"/>
  <c r="K35" i="14"/>
  <c r="J35" i="14"/>
  <c r="K33" i="14"/>
  <c r="L33" i="14"/>
  <c r="J33" i="14"/>
  <c r="I33" i="14"/>
  <c r="Y55" i="14"/>
  <c r="Y56" i="14" s="1"/>
  <c r="AU66" i="14"/>
  <c r="V66" i="14"/>
  <c r="V67" i="14" s="1"/>
  <c r="AS66" i="14"/>
  <c r="AA66" i="14"/>
  <c r="AA67" i="14" s="1"/>
  <c r="AT66" i="14"/>
  <c r="AL66" i="14"/>
  <c r="AJ55" i="14"/>
  <c r="AQ55" i="14"/>
  <c r="S55" i="14"/>
  <c r="S56" i="14" s="1"/>
  <c r="H35" i="14"/>
  <c r="AC55" i="14"/>
  <c r="AM55" i="14"/>
  <c r="V55" i="14"/>
  <c r="V56" i="14" s="1"/>
  <c r="AF55" i="14"/>
  <c r="AE55" i="14"/>
  <c r="T55" i="14"/>
  <c r="T56" i="14" s="1"/>
  <c r="AO55" i="14"/>
  <c r="AS55" i="14"/>
  <c r="U28" i="14"/>
  <c r="Y28" i="14"/>
  <c r="W28" i="14"/>
  <c r="X55" i="14"/>
  <c r="X56" i="14" s="1"/>
  <c r="AA28" i="14"/>
  <c r="AB28" i="14"/>
  <c r="AB55" i="14"/>
  <c r="AB56" i="14" s="1"/>
  <c r="AH55" i="14"/>
  <c r="V28" i="14"/>
  <c r="T28" i="14"/>
  <c r="X28" i="14"/>
  <c r="Z28" i="14"/>
  <c r="AT55" i="14"/>
  <c r="AA55" i="14"/>
  <c r="AA56" i="14" s="1"/>
  <c r="AN55" i="14"/>
  <c r="AK55" i="14"/>
  <c r="U55" i="14"/>
  <c r="U56" i="14" s="1"/>
  <c r="AU55" i="14"/>
  <c r="AL55" i="14"/>
  <c r="AP55" i="14"/>
  <c r="AR55" i="14"/>
  <c r="AI55" i="14"/>
  <c r="AG55" i="14"/>
  <c r="Z55" i="14"/>
  <c r="Z56" i="14" s="1"/>
  <c r="W55" i="14"/>
  <c r="W56" i="14" s="1"/>
  <c r="Q45" i="14"/>
  <c r="Q46" i="14" s="1"/>
  <c r="P45" i="14"/>
  <c r="P46" i="14" s="1"/>
  <c r="K20" i="14"/>
  <c r="AC56" i="14" l="1"/>
  <c r="AC67" i="14"/>
  <c r="F46" i="14"/>
  <c r="L19" i="23"/>
  <c r="I36" i="14"/>
  <c r="I37" i="14" s="1"/>
  <c r="H36" i="14"/>
  <c r="H37" i="14" s="1"/>
  <c r="J36" i="14"/>
  <c r="J37" i="14" s="1"/>
  <c r="L36" i="14"/>
  <c r="L37" i="14" s="1"/>
  <c r="AD22" i="14"/>
  <c r="AD56" i="14" s="1"/>
  <c r="K36" i="14"/>
  <c r="K37" i="14" s="1"/>
  <c r="J19" i="14"/>
  <c r="K19" i="14"/>
  <c r="I19" i="14"/>
  <c r="L20" i="14"/>
  <c r="L19" i="14" s="1"/>
  <c r="AD67" i="14" l="1"/>
  <c r="F37" i="14"/>
  <c r="M56" i="23"/>
  <c r="M28" i="23"/>
  <c r="M68" i="23"/>
  <c r="M61" i="23"/>
  <c r="M74" i="23"/>
  <c r="M19" i="23"/>
  <c r="AE22" i="14"/>
  <c r="AD28" i="14"/>
  <c r="M20" i="14"/>
  <c r="M19" i="14" s="1"/>
  <c r="AE56" i="14" l="1"/>
  <c r="AE67" i="14"/>
  <c r="N28" i="23"/>
  <c r="N56" i="23"/>
  <c r="N61" i="23"/>
  <c r="N68" i="23"/>
  <c r="N83" i="23"/>
  <c r="N88" i="23"/>
  <c r="N74" i="23"/>
  <c r="N19" i="23"/>
  <c r="AF22" i="14"/>
  <c r="AE28" i="14"/>
  <c r="N20" i="14"/>
  <c r="N19" i="14" s="1"/>
  <c r="AF56" i="14" l="1"/>
  <c r="AF67" i="14"/>
  <c r="O28" i="23"/>
  <c r="O61" i="23"/>
  <c r="O56" i="23"/>
  <c r="O68" i="23"/>
  <c r="O83" i="23"/>
  <c r="O88" i="23"/>
  <c r="O74" i="23"/>
  <c r="O19" i="23"/>
  <c r="AG22" i="14"/>
  <c r="AF28" i="14"/>
  <c r="O20" i="14"/>
  <c r="O19" i="14" s="1"/>
  <c r="AG56" i="14" l="1"/>
  <c r="AG67" i="14"/>
  <c r="P56" i="23"/>
  <c r="P28" i="23"/>
  <c r="P61" i="23"/>
  <c r="P68" i="23"/>
  <c r="P83" i="23"/>
  <c r="P74" i="23"/>
  <c r="P88" i="23"/>
  <c r="P19" i="23"/>
  <c r="AH22" i="14"/>
  <c r="AG28" i="14"/>
  <c r="P20" i="14"/>
  <c r="P19" i="14" s="1"/>
  <c r="AH56" i="14" l="1"/>
  <c r="AH67" i="14"/>
  <c r="Q61" i="23"/>
  <c r="Q56" i="23"/>
  <c r="Q28" i="23"/>
  <c r="Q68" i="23"/>
  <c r="Q83" i="23"/>
  <c r="Q74" i="23"/>
  <c r="Q88" i="23"/>
  <c r="Q19" i="23"/>
  <c r="AI22" i="14"/>
  <c r="AH28" i="14"/>
  <c r="Q20" i="14"/>
  <c r="Q19" i="14" s="1"/>
  <c r="AI56" i="14" l="1"/>
  <c r="AI67" i="14"/>
  <c r="R56" i="23"/>
  <c r="R61" i="23"/>
  <c r="R28" i="23"/>
  <c r="R68" i="23"/>
  <c r="R83" i="23"/>
  <c r="R74" i="23"/>
  <c r="R88" i="23"/>
  <c r="R19" i="23"/>
  <c r="AJ22" i="14"/>
  <c r="AI28" i="14"/>
  <c r="R20" i="14"/>
  <c r="R19" i="14" s="1"/>
  <c r="AJ56" i="14" l="1"/>
  <c r="AJ67" i="14"/>
  <c r="S28" i="23"/>
  <c r="S56" i="23"/>
  <c r="S61" i="23"/>
  <c r="S68" i="23"/>
  <c r="S83" i="23"/>
  <c r="S74" i="23"/>
  <c r="S88" i="23"/>
  <c r="S19" i="23"/>
  <c r="AK22" i="14"/>
  <c r="AJ28" i="14"/>
  <c r="S20" i="14"/>
  <c r="S19" i="14" s="1"/>
  <c r="AK56" i="14" l="1"/>
  <c r="AK67" i="14"/>
  <c r="T28" i="23"/>
  <c r="T56" i="23"/>
  <c r="T61" i="23"/>
  <c r="T68" i="23"/>
  <c r="T83" i="23"/>
  <c r="T74" i="23"/>
  <c r="T88" i="23"/>
  <c r="T19" i="23"/>
  <c r="AL22" i="14"/>
  <c r="AK28" i="14"/>
  <c r="T20" i="14"/>
  <c r="T19" i="14" s="1"/>
  <c r="AL56" i="14" l="1"/>
  <c r="AL67" i="14"/>
  <c r="U56" i="23"/>
  <c r="U28" i="23"/>
  <c r="U61" i="23"/>
  <c r="U68" i="23"/>
  <c r="U83" i="23"/>
  <c r="U88" i="23"/>
  <c r="U74" i="23"/>
  <c r="U19" i="23"/>
  <c r="AM22" i="14"/>
  <c r="AL28" i="14"/>
  <c r="U20" i="14"/>
  <c r="U19" i="14" s="1"/>
  <c r="AM56" i="14" l="1"/>
  <c r="AM67" i="14"/>
  <c r="V61" i="23"/>
  <c r="V56" i="23"/>
  <c r="V28" i="23"/>
  <c r="V68" i="23"/>
  <c r="V83" i="23"/>
  <c r="V74" i="23"/>
  <c r="V88" i="23"/>
  <c r="V19" i="23"/>
  <c r="AN22" i="14"/>
  <c r="AM28" i="14"/>
  <c r="V20" i="14"/>
  <c r="V19" i="14" s="1"/>
  <c r="AN56" i="14" l="1"/>
  <c r="AN67" i="14"/>
  <c r="W56" i="23"/>
  <c r="W61" i="23"/>
  <c r="W28" i="23"/>
  <c r="W68" i="23"/>
  <c r="W83" i="23"/>
  <c r="W74" i="23"/>
  <c r="W88" i="23"/>
  <c r="W19" i="23"/>
  <c r="AO22" i="14"/>
  <c r="AN28" i="14"/>
  <c r="W20" i="14"/>
  <c r="W19" i="14" s="1"/>
  <c r="AO56" i="14" l="1"/>
  <c r="AO67" i="14"/>
  <c r="X28" i="23"/>
  <c r="X61" i="23"/>
  <c r="X56" i="23"/>
  <c r="X68" i="23"/>
  <c r="X83" i="23"/>
  <c r="X88" i="23"/>
  <c r="X74" i="23"/>
  <c r="X19" i="23"/>
  <c r="AP22" i="14"/>
  <c r="AO28" i="14"/>
  <c r="X20" i="14"/>
  <c r="X19" i="14" s="1"/>
  <c r="AP56" i="14" l="1"/>
  <c r="AP67" i="14"/>
  <c r="Y28" i="23"/>
  <c r="Y61" i="23"/>
  <c r="Y56" i="23"/>
  <c r="Y68" i="23"/>
  <c r="Y83" i="23"/>
  <c r="Y88" i="23"/>
  <c r="Y74" i="23"/>
  <c r="Y19" i="23"/>
  <c r="AQ22" i="14"/>
  <c r="AP28" i="14"/>
  <c r="Y20" i="14"/>
  <c r="Y19" i="14" s="1"/>
  <c r="AQ56" i="14" l="1"/>
  <c r="AQ67" i="14"/>
  <c r="Z61" i="23"/>
  <c r="Z28" i="23"/>
  <c r="Z56" i="23"/>
  <c r="Z68" i="23"/>
  <c r="Z83" i="23"/>
  <c r="Z88" i="23"/>
  <c r="Z74" i="23"/>
  <c r="Z19" i="23"/>
  <c r="AR22" i="14"/>
  <c r="AQ28" i="14"/>
  <c r="Z20" i="14"/>
  <c r="Z19" i="14" s="1"/>
  <c r="AR56" i="14" l="1"/>
  <c r="AR67" i="14"/>
  <c r="AA28" i="23"/>
  <c r="AA56" i="23"/>
  <c r="AA61" i="23"/>
  <c r="AA68" i="23"/>
  <c r="AA83" i="23"/>
  <c r="AA74" i="23"/>
  <c r="AA88" i="23"/>
  <c r="AA19" i="23"/>
  <c r="AS22" i="14"/>
  <c r="AR28" i="14"/>
  <c r="AA20" i="14"/>
  <c r="AA19" i="14" s="1"/>
  <c r="AS67" i="14" l="1"/>
  <c r="AS56" i="14"/>
  <c r="AS28" i="14"/>
  <c r="AB28" i="23"/>
  <c r="AB56" i="23"/>
  <c r="AB68" i="23"/>
  <c r="AB61" i="23"/>
  <c r="AB83" i="23"/>
  <c r="AB88" i="23"/>
  <c r="AB74" i="23"/>
  <c r="AB19" i="23"/>
  <c r="AT22" i="14"/>
  <c r="AB20" i="14"/>
  <c r="AB19" i="14" s="1"/>
  <c r="F72" i="14" l="1"/>
  <c r="AT67" i="14"/>
  <c r="F61" i="14"/>
  <c r="AT56" i="14"/>
  <c r="AT28" i="14"/>
  <c r="AC56" i="23"/>
  <c r="AC28" i="23"/>
  <c r="AC68" i="23"/>
  <c r="AC61" i="23"/>
  <c r="AC83" i="23"/>
  <c r="AC88" i="23"/>
  <c r="AC74" i="23"/>
  <c r="AC19" i="23"/>
  <c r="AU22" i="14"/>
  <c r="AC20" i="14"/>
  <c r="AC19" i="14" s="1"/>
  <c r="AU67" i="14" l="1"/>
  <c r="AU56" i="14"/>
  <c r="AU28" i="14"/>
  <c r="AD61" i="23"/>
  <c r="AD56" i="23"/>
  <c r="AD28" i="23"/>
  <c r="AD68" i="23"/>
  <c r="AD83" i="23"/>
  <c r="AD74" i="23"/>
  <c r="AD88" i="23"/>
  <c r="AD19" i="23"/>
  <c r="AV22" i="14"/>
  <c r="AD20" i="14"/>
  <c r="AD19" i="14" s="1"/>
  <c r="AV67" i="14" l="1"/>
  <c r="AV56" i="14"/>
  <c r="AV28" i="14"/>
  <c r="AE56" i="23"/>
  <c r="AE61" i="23"/>
  <c r="AE28" i="23"/>
  <c r="AE68" i="23"/>
  <c r="AE83" i="23"/>
  <c r="AE74" i="23"/>
  <c r="AE88" i="23"/>
  <c r="AE19" i="23"/>
  <c r="AW22" i="14"/>
  <c r="AE20" i="14"/>
  <c r="AE19" i="14" s="1"/>
  <c r="AW67" i="14" l="1"/>
  <c r="F67" i="14" s="1"/>
  <c r="AW56" i="14"/>
  <c r="F56" i="14" s="1"/>
  <c r="AW28" i="14"/>
  <c r="AF61" i="23"/>
  <c r="AF56" i="23"/>
  <c r="AF28" i="23"/>
  <c r="AF68" i="23"/>
  <c r="AF83" i="23"/>
  <c r="AF88" i="23"/>
  <c r="AF74" i="23"/>
  <c r="AF19" i="23"/>
  <c r="AX22" i="14"/>
  <c r="AX67" i="14" s="1"/>
  <c r="AF20" i="14"/>
  <c r="AF19" i="14" s="1"/>
  <c r="AG28" i="23" l="1"/>
  <c r="AG61" i="23"/>
  <c r="AG56" i="23"/>
  <c r="AG68" i="23"/>
  <c r="AG83" i="23"/>
  <c r="AX28" i="14"/>
  <c r="AX56" i="14"/>
  <c r="AY22" i="14"/>
  <c r="AY67" i="14" s="1"/>
  <c r="AG74" i="23"/>
  <c r="AG88" i="23"/>
  <c r="AG19" i="23"/>
  <c r="AG20" i="14"/>
  <c r="AG19" i="14" s="1"/>
  <c r="AH28" i="23" l="1"/>
  <c r="AH56" i="23"/>
  <c r="AH61" i="23"/>
  <c r="AH68" i="23"/>
  <c r="AH83" i="23"/>
  <c r="AY28" i="14"/>
  <c r="AY56" i="14"/>
  <c r="AZ22" i="14"/>
  <c r="AZ67" i="14" s="1"/>
  <c r="AH88" i="23"/>
  <c r="AH74" i="23"/>
  <c r="AH19" i="23"/>
  <c r="AH20" i="14"/>
  <c r="AH19" i="14" s="1"/>
  <c r="AI28" i="23" l="1"/>
  <c r="AI56" i="23"/>
  <c r="AI61" i="23"/>
  <c r="AI68" i="23"/>
  <c r="AI83" i="23"/>
  <c r="AZ28" i="14"/>
  <c r="F28" i="14" s="1"/>
  <c r="AZ56" i="14"/>
  <c r="BA22" i="14"/>
  <c r="AI74" i="23"/>
  <c r="AI88" i="23"/>
  <c r="AI19" i="23"/>
  <c r="AI20" i="14"/>
  <c r="AI19" i="14" s="1"/>
  <c r="F48" i="14" l="1"/>
  <c r="F39" i="14"/>
  <c r="F30" i="14"/>
  <c r="AJ28" i="23"/>
  <c r="AJ61" i="23"/>
  <c r="AJ56" i="23"/>
  <c r="AJ68" i="23"/>
  <c r="AJ83" i="23"/>
  <c r="BB22" i="14"/>
  <c r="AJ74" i="23"/>
  <c r="AJ88" i="23"/>
  <c r="AJ19" i="23"/>
  <c r="AJ20" i="14"/>
  <c r="AJ19" i="14" s="1"/>
  <c r="AK61" i="23" l="1"/>
  <c r="F61" i="23" s="1"/>
  <c r="AK56" i="23"/>
  <c r="F56" i="23" s="1"/>
  <c r="AK28" i="23"/>
  <c r="F28" i="23" s="1"/>
  <c r="F39" i="23" s="1"/>
  <c r="AK68" i="23"/>
  <c r="F68" i="23" s="1"/>
  <c r="AK83" i="23"/>
  <c r="F83" i="23" s="1"/>
  <c r="F76" i="23" s="1"/>
  <c r="F69" i="14"/>
  <c r="F58" i="14"/>
  <c r="F63" i="14"/>
  <c r="BC22" i="14"/>
  <c r="BD22" i="14" s="1"/>
  <c r="BE22" i="14" s="1"/>
  <c r="BF22" i="14" s="1"/>
  <c r="BG22" i="14" s="1"/>
  <c r="BH22" i="14" s="1"/>
  <c r="BI22" i="14" s="1"/>
  <c r="BJ22" i="14" s="1"/>
  <c r="BK22" i="14" s="1"/>
  <c r="BL22" i="14" s="1"/>
  <c r="BM22" i="14" s="1"/>
  <c r="BN22" i="14" s="1"/>
  <c r="BO22" i="14" s="1"/>
  <c r="BP22" i="14" s="1"/>
  <c r="BQ22" i="14" s="1"/>
  <c r="AK74" i="23"/>
  <c r="AK88" i="23"/>
  <c r="AK19" i="23"/>
  <c r="AK20" i="14"/>
  <c r="AK19" i="14" s="1"/>
  <c r="F63" i="23" l="1"/>
  <c r="D16" i="14"/>
  <c r="F48" i="23"/>
  <c r="F30" i="23"/>
  <c r="F58" i="23"/>
  <c r="AL19" i="23"/>
  <c r="AL20" i="14"/>
  <c r="AL19" i="14" s="1"/>
  <c r="F88" i="23" l="1"/>
  <c r="F85" i="23" s="1"/>
  <c r="D17" i="23" s="1"/>
  <c r="F74" i="23"/>
  <c r="AM19" i="23"/>
  <c r="AM20" i="14"/>
  <c r="AM19" i="14" s="1"/>
  <c r="AN19" i="23" l="1"/>
  <c r="AN20" i="14"/>
  <c r="AN19" i="14" s="1"/>
  <c r="AO19" i="23" l="1"/>
  <c r="AO20" i="14"/>
  <c r="AO19" i="14" s="1"/>
  <c r="AP19" i="23" l="1"/>
  <c r="AP20" i="14"/>
  <c r="AP19" i="14" s="1"/>
  <c r="AQ19" i="23" l="1"/>
  <c r="AQ20" i="14"/>
  <c r="AQ19" i="14" s="1"/>
  <c r="AR19" i="23" l="1"/>
  <c r="AR20" i="14"/>
  <c r="AR19" i="14" s="1"/>
  <c r="F70" i="23" l="1"/>
  <c r="AS19" i="23"/>
  <c r="AS20" i="14"/>
  <c r="AS19" i="14" s="1"/>
  <c r="AT19" i="23" l="1"/>
  <c r="AT20" i="14"/>
  <c r="AT19" i="14" s="1"/>
  <c r="AU19" i="23" l="1"/>
  <c r="AU20" i="14"/>
  <c r="AU19" i="14" s="1"/>
  <c r="AV19" i="23" l="1"/>
  <c r="AV20" i="14"/>
  <c r="AV19" i="14" s="1"/>
  <c r="AW19" i="23" l="1"/>
  <c r="AW20" i="14"/>
  <c r="AW19" i="14" s="1"/>
  <c r="AX19" i="23" l="1"/>
  <c r="AX20" i="14"/>
  <c r="AX19" i="14" s="1"/>
  <c r="AY19" i="23" l="1"/>
  <c r="AY20" i="14"/>
  <c r="AY19" i="14" s="1"/>
  <c r="AZ19" i="23" l="1"/>
  <c r="AZ20" i="14"/>
  <c r="AZ19" i="14" s="1"/>
  <c r="BA19" i="23" l="1"/>
  <c r="BA20" i="14"/>
  <c r="BA19" i="14" s="1"/>
  <c r="BB19" i="23" l="1"/>
  <c r="BB20" i="14"/>
  <c r="BB19" i="14" s="1"/>
  <c r="BC19" i="23" l="1"/>
  <c r="BC20" i="14"/>
  <c r="BC19" i="14" s="1"/>
  <c r="BD19" i="23" l="1"/>
  <c r="BD20" i="14"/>
  <c r="BD19" i="14" s="1"/>
  <c r="BE19" i="23" l="1"/>
  <c r="BE20" i="14"/>
  <c r="BE19" i="14" s="1"/>
  <c r="BF19" i="23" l="1"/>
  <c r="BF20" i="14"/>
  <c r="BF19" i="14" s="1"/>
  <c r="BG19" i="23" l="1"/>
  <c r="BG20" i="14"/>
  <c r="BG19" i="14" s="1"/>
  <c r="BH19" i="23" l="1"/>
  <c r="BH20" i="14"/>
  <c r="BH19" i="14" s="1"/>
  <c r="BI19" i="23" l="1"/>
  <c r="BI20" i="14"/>
  <c r="BI19" i="14" s="1"/>
  <c r="BJ19" i="23" l="1"/>
  <c r="BJ20" i="14"/>
  <c r="BJ19" i="14" s="1"/>
  <c r="BL19" i="23" l="1"/>
  <c r="BK19" i="23"/>
  <c r="BK20" i="14"/>
  <c r="BK19" i="14" s="1"/>
  <c r="BL20" i="14" l="1"/>
  <c r="BL19" i="14" s="1"/>
  <c r="BM20" i="14" l="1"/>
  <c r="BM19" i="14" s="1"/>
  <c r="BN20" i="14" l="1"/>
  <c r="BN19" i="14" s="1"/>
  <c r="BO20" i="14" l="1"/>
  <c r="BO19" i="14" s="1"/>
  <c r="BP20" i="14" l="1"/>
  <c r="BP19" i="14" s="1"/>
  <c r="BQ20" i="14" l="1"/>
  <c r="BQ19" i="14" s="1"/>
</calcChain>
</file>

<file path=xl/sharedStrings.xml><?xml version="1.0" encoding="utf-8"?>
<sst xmlns="http://schemas.openxmlformats.org/spreadsheetml/2006/main" count="440" uniqueCount="272">
  <si>
    <t>Description of variables</t>
  </si>
  <si>
    <t>Unique ID</t>
  </si>
  <si>
    <t xml:space="preserve">Plain English description with key details </t>
  </si>
  <si>
    <t>Load Factors</t>
  </si>
  <si>
    <t xml:space="preserve">The ratio of average annual output to its total potentil output if a plant was to operate at full capacity over its lifetime. </t>
  </si>
  <si>
    <t>Pre development and construction phasing</t>
  </si>
  <si>
    <t>Pre-development and construction phasing of spend. For modelling purposes cost associated with pre-developmet and construction are phased annually, according to a typical expenditure profile and project timing assumptions.The phasing factor used for the analysis is reported on a % basis to the nearest interger.</t>
  </si>
  <si>
    <t>Availability</t>
  </si>
  <si>
    <t>Availability. Defined as the maximum potential time that a generation plant is available to produce electricity annually. The availability factor is reported as a % value to two decimal places. The factor varies between different technologies, reflecting differences in how generation assets are operated and the downtime required for maintenance. For example, availability of a PV plant is 99% allowing for maintenance downtime, parts replacement, panel washing and hours of sunlight.</t>
  </si>
  <si>
    <t>Net Power</t>
  </si>
  <si>
    <t>Net power represents the maximum available generation capacity taking into account parasitic load requirements. Capacity is reported as a MW figure to one decmal place.</t>
  </si>
  <si>
    <t>Plant operating period</t>
  </si>
  <si>
    <t xml:space="preserve">Operation period. The expected time period over which a generation project can operate and produce electricity. It is reported to one decimal place (e.g. 25.0 years). </t>
  </si>
  <si>
    <t>Capex learning</t>
  </si>
  <si>
    <t>How capital costs change over time into the future. This is based on the year construction starts.</t>
  </si>
  <si>
    <t>Opex learning</t>
  </si>
  <si>
    <t xml:space="preserve">Opex cost adjustment. The cost of different technologies is expected to change over time. For each technology there is an opex cost forecast which takes into account stakeholder expectationsand literature. Using stakeholder and literature data there is a cost adjustment index that could be appplied to opex costs. The adjustment factor is reported on a % basis to two decimal places.
</t>
  </si>
  <si>
    <t>Pre Development Period</t>
  </si>
  <si>
    <t xml:space="preserve">Pre-development period. The time period required by a generation projects to achieve technical design, planning permission and regulatory compliance. It is reported as a value to one decimal place (e.g. 1.5 years). </t>
  </si>
  <si>
    <t>Construction Period</t>
  </si>
  <si>
    <t>Construction period. The time period required by a generation projects to bring it to operational readiness. It is reported as value to one decimal place (e.g. 2.0 years). The assumption includes delivery of a generator and associated infrastructure and grid connection.</t>
  </si>
  <si>
    <t>Pre Development Cost</t>
  </si>
  <si>
    <t>Pre-development cost is assumed to comprise of two sets of cost which include two seperate line items within the LCM template:
1) pre-licencing, technical and design cost; and
2) regulatory, licensing and public enquiry cost..
It should be noted that due to uncertainty pre-development costs are assumed to remain constant. Please note that pre-development cost is reported on a £/kW basis.</t>
  </si>
  <si>
    <t>Construction Cost</t>
  </si>
  <si>
    <t>Construction cost is assumed to include project design, procurement and EPC construction cost. In addition, other capital costs such as site works,
roads and utility connections (water, gas etc.) were captured here. Other generation equipment such as CHP, boiler and other equipment were also captured. It should be noted that capital cost excludes interest costs during construction and the cost of land. Please note that construction cost is reported on a £/kW installed basis.</t>
  </si>
  <si>
    <t>Infrastructure Cost</t>
  </si>
  <si>
    <t xml:space="preserve">Infrastructure cost. Assumed to comprise grid connection cost (e.g. underground cable costs), local substation and substation cost. The boundary of cost is assumed to include the site where the generator is located, associated electrical infrastructure and connection to the nearest point on the electricity grid. Please note that infrastructure is reported as a total cost in £'000. </t>
  </si>
  <si>
    <t>Fixed Opex</t>
  </si>
  <si>
    <t>Fixed O&amp;M cost. Assumed to represent the ongoing cost of keeping a generator ready for operation. It comprise of fixed elements of cost including labour, planned / unplanned maintenance, spares and consumables. It is reported on a £/MW basis to the nearest integer.</t>
  </si>
  <si>
    <t xml:space="preserve">Variable O&amp;M
</t>
  </si>
  <si>
    <t>Variable O&amp;M cost. Is output related expenditure and calculated on a £/MWh basis. The cost is assumed to include output related expenditures such as disposal and treatement of waste.</t>
  </si>
  <si>
    <t>Insurance Cost</t>
  </si>
  <si>
    <t>Insurance cost. Represents the ongoing annual cost of insuring a generation asset. It is reported on a £/MW/ basis to the nearest integer.</t>
  </si>
  <si>
    <t>UoS</t>
  </si>
  <si>
    <t>Network Use of System (UoS) charges. These are the costs of connecting to and using the transmission network. The UoS cost includes TNUoS and DUoS costs only calculated as a £/kW/per annum. BSUoS cost is charged to a generator on a £/MWh basis. For the analysis BEIS has therefore included the BSUoS cost element with the variable operating cost. It should be noted the analysis does not take into account or estimate system wide costs.</t>
  </si>
  <si>
    <t xml:space="preserve">Gate fees
</t>
  </si>
  <si>
    <t>Gate fees are the fees charged for disposal/treatment of waste, which is a revenue for EfW/ACT technologies.</t>
  </si>
  <si>
    <t xml:space="preserve">Heat revenue
</t>
  </si>
  <si>
    <t>Heat revenues from selling heat to an offtaker are subtracted from LCOE calculations, relevant for CHP technologies.</t>
  </si>
  <si>
    <t>Net efficiency</t>
  </si>
  <si>
    <t>Efficency (Low heating value) - used to calculate fuel required (MWh) for generation</t>
  </si>
  <si>
    <t>Decommissioning costs</t>
  </si>
  <si>
    <t>Cost of decommissioning the project at end of life, plus any revenue from scrappage value. Typically modelled as a proportion of construction costs, with the exception of offshore wind.</t>
  </si>
  <si>
    <t>RQM</t>
  </si>
  <si>
    <t>Renewable Qualifying Multiplier: In the Contracts for Difference scheme generators only receive CfD subsidy payments for the proportion of their output that relates to qualifying, low-carbon generation - known as the Renewables Qualifying Multiplier (RQM). For real-world payments, this is calculated based on monthly fuel data provided by the generator, but for CfD modelling purposes we assume a flat 50%.</t>
  </si>
  <si>
    <t>Deflators</t>
  </si>
  <si>
    <t>A conversion factor used to convert GBP in e.g 2017 prices to 2014 prices (the model is based on 2014£)</t>
  </si>
  <si>
    <t>Hurdle rates</t>
  </si>
  <si>
    <t xml:space="preserve">Minimum rate of return required for project. </t>
  </si>
  <si>
    <t>Example LCOE calculation - Onshore wind</t>
  </si>
  <si>
    <t>Technology</t>
  </si>
  <si>
    <t>Onshore Wind</t>
  </si>
  <si>
    <t>2024 prices</t>
  </si>
  <si>
    <t>Low/Medium/High</t>
  </si>
  <si>
    <t>Medium</t>
  </si>
  <si>
    <t xml:space="preserve">Project start </t>
  </si>
  <si>
    <t>&lt;- represent input cells required</t>
  </si>
  <si>
    <t>Construction start</t>
  </si>
  <si>
    <t>Note that values may not exactly align with those in the generation costs report and Annex A due to rounding of inputs.</t>
  </si>
  <si>
    <t>Operation start</t>
  </si>
  <si>
    <t>Plant decommissioned</t>
  </si>
  <si>
    <t>Heat revenue ends</t>
  </si>
  <si>
    <t>Net power output</t>
  </si>
  <si>
    <t>MW</t>
  </si>
  <si>
    <t>Net efficiency (LHV)</t>
  </si>
  <si>
    <t>%</t>
  </si>
  <si>
    <t>Hurdle rate</t>
  </si>
  <si>
    <t>Hours per year</t>
  </si>
  <si>
    <t>hours</t>
  </si>
  <si>
    <t>Total levelised cost excluding decommissioning</t>
  </si>
  <si>
    <t>£/MWh</t>
  </si>
  <si>
    <t>Discounting</t>
  </si>
  <si>
    <t>Plant Output</t>
  </si>
  <si>
    <t>Total</t>
  </si>
  <si>
    <t>Gross load factor</t>
  </si>
  <si>
    <t>First value in load factor trajectory relates to 1st year of operation</t>
  </si>
  <si>
    <t>First value in availability trajectory relates to 1st year of operation</t>
  </si>
  <si>
    <t>Generation</t>
  </si>
  <si>
    <t>MWh</t>
  </si>
  <si>
    <t>Net power output x Gross load factor x Availability x Hours per year</t>
  </si>
  <si>
    <t>Discounted generation</t>
  </si>
  <si>
    <t>Generation x Discounting factor</t>
  </si>
  <si>
    <t>Pre-development</t>
  </si>
  <si>
    <t>Phasing profile</t>
  </si>
  <si>
    <t>First value in phasing profile relates to 1st year of pre-development</t>
  </si>
  <si>
    <t>Pre-licensing costs, technical and design</t>
  </si>
  <si>
    <t>£/kW</t>
  </si>
  <si>
    <t>£m</t>
  </si>
  <si>
    <t>£/kW x Net power output (MW) x 1000 / 1000000 x phasing profile</t>
  </si>
  <si>
    <t>Regulatory + licensing + public enquiry</t>
  </si>
  <si>
    <t>Total pre-development costs</t>
  </si>
  <si>
    <t>Sum of pre-licensing + Regulatory</t>
  </si>
  <si>
    <t>Discounted pre-development costs</t>
  </si>
  <si>
    <t>Pre-development costs x Discounting factor</t>
  </si>
  <si>
    <t>Construction costs</t>
  </si>
  <si>
    <t>Construction phasing profile</t>
  </si>
  <si>
    <t>First year in phasing profile relates to 1st year of construction</t>
  </si>
  <si>
    <t>Capital cost</t>
  </si>
  <si>
    <t>Capital cost after accounting for cost adjustment</t>
  </si>
  <si>
    <t>£/kW x cost adjustment x Net power output (MW) x 1000 / 1000000 x phasing profile</t>
  </si>
  <si>
    <t>Infrastructure cost</t>
  </si>
  <si>
    <t>£'000s</t>
  </si>
  <si>
    <t>£'000s /1000 x phasing profile</t>
  </si>
  <si>
    <t>Totl construction costs</t>
  </si>
  <si>
    <t>Sum of capital costs + infrastructure costs</t>
  </si>
  <si>
    <t>Discounted construction costs</t>
  </si>
  <si>
    <t>Construction costs  x Discounting factor</t>
  </si>
  <si>
    <t>Fixed O&amp;M</t>
  </si>
  <si>
    <t>£/MW</t>
  </si>
  <si>
    <t>First year in O&amp;M trajectory relates to 1st year of operation</t>
  </si>
  <si>
    <t>£/MW x Net power output (MW) /1000000</t>
  </si>
  <si>
    <t>Insurance</t>
  </si>
  <si>
    <t>Connection and UoS charge</t>
  </si>
  <si>
    <t>Total fixed O&amp;M</t>
  </si>
  <si>
    <t>Fixed O&amp;M + Insurance + Connection and UoS charge</t>
  </si>
  <si>
    <t>Discounted Total Fixed O&amp;M</t>
  </si>
  <si>
    <t>Total Fixed O&amp;M x Discounting factor</t>
  </si>
  <si>
    <t>Variable O&amp;M</t>
  </si>
  <si>
    <t>£/MWh x generation /1000000</t>
  </si>
  <si>
    <t>Discounted Variable O&amp;M</t>
  </si>
  <si>
    <t>Variable O&amp;M x Discounting factor</t>
  </si>
  <si>
    <t>Fuel costs</t>
  </si>
  <si>
    <t>Fuel price</t>
  </si>
  <si>
    <t>Fuel consumption</t>
  </si>
  <si>
    <t>Generation / fuel efficiency</t>
  </si>
  <si>
    <t>Fuel cost</t>
  </si>
  <si>
    <t>Gate fee price/fuel price x fuel consumption /1000000</t>
  </si>
  <si>
    <t>Discounted fuel cost</t>
  </si>
  <si>
    <t>Gate fee cost/fuel cost x Discounting Factor</t>
  </si>
  <si>
    <t>Heat revenues (for CHPs)</t>
  </si>
  <si>
    <t>Heat revenue price</t>
  </si>
  <si>
    <t>Heat revenue price, a negative value is this is revenue from selling heat produced. Lasts for 20 years as this is the assumed length of heat offtaker contracts</t>
  </si>
  <si>
    <t>Heat revenue</t>
  </si>
  <si>
    <t>Heat revenue price x Generation</t>
  </si>
  <si>
    <t>Discounted heat revenue</t>
  </si>
  <si>
    <t>Heat revenue x Discounting factor</t>
  </si>
  <si>
    <t>Example LCOE calculation - CCGT</t>
  </si>
  <si>
    <t>CCGT H Class</t>
  </si>
  <si>
    <t xml:space="preserve">Note that the Carbon price used in our modelling is internal assumptions not the published figure below </t>
  </si>
  <si>
    <t>Fuel calorific value (gross)</t>
  </si>
  <si>
    <t>MWh/therm</t>
  </si>
  <si>
    <t>£/MWh x cost adjustment factor x generation /1000000</t>
  </si>
  <si>
    <t>£/Therm</t>
  </si>
  <si>
    <t>Generation / net fuel efficiency (LHV)</t>
  </si>
  <si>
    <t>Therm</t>
  </si>
  <si>
    <t>Decommissioning and waste costs</t>
  </si>
  <si>
    <t>Waste cost</t>
  </si>
  <si>
    <t>Decommissioning cost</t>
  </si>
  <si>
    <t>Decommissioning and waste cost</t>
  </si>
  <si>
    <t>((Decommissioning cost x Net power output) + Waste cost x Net generation)/1000000</t>
  </si>
  <si>
    <t>Discounted decommissioning and waste cost</t>
  </si>
  <si>
    <t>Decommissioning and waste cost x Discounting factor</t>
  </si>
  <si>
    <t>Carbon costs</t>
  </si>
  <si>
    <t>Carbon price</t>
  </si>
  <si>
    <t>£/tCO2</t>
  </si>
  <si>
    <t>Captures the social costs of carbon emissions</t>
  </si>
  <si>
    <t>CO2 scrubbing</t>
  </si>
  <si>
    <t>Percentage adjustment</t>
  </si>
  <si>
    <t>Fuel carbon content</t>
  </si>
  <si>
    <t>kgCO2/Therm</t>
  </si>
  <si>
    <t>Carbon emissions</t>
  </si>
  <si>
    <t>KgCO2</t>
  </si>
  <si>
    <t>Fuel consumption x Fuel carbon content</t>
  </si>
  <si>
    <t>Carbon captured</t>
  </si>
  <si>
    <t>Carbon emissions x CO2 scrubbing</t>
  </si>
  <si>
    <t>Carbon cost</t>
  </si>
  <si>
    <t>Discounted carbon cost</t>
  </si>
  <si>
    <t>Carbon cost x Discounting factor</t>
  </si>
  <si>
    <t>CO2 capture and storage costs</t>
  </si>
  <si>
    <t>CO2 capture and storage</t>
  </si>
  <si>
    <t>£/kgCO2</t>
  </si>
  <si>
    <t>Carbon capture and storage cost</t>
  </si>
  <si>
    <t xml:space="preserve">Carbon captured x CO2 capture and storage </t>
  </si>
  <si>
    <t>Discounted Carbon capture and storage costs</t>
  </si>
  <si>
    <t>Carbon capture and storage cost x Discounting factor</t>
  </si>
  <si>
    <t>GDP Deflators</t>
  </si>
  <si>
    <t>Source</t>
  </si>
  <si>
    <t>GDP_Deflators_Spring_Statement___QNA_March_2025_update.xlsx</t>
  </si>
  <si>
    <t>GDP DEFLATORS AT MARKET PRICES, AND MONEY GDP</t>
  </si>
  <si>
    <t>Outturn data are as at the Quarterly National Accounts from ONS - last updated 31 March 2022.</t>
  </si>
  <si>
    <t>Forecast data are consistent with OBR Spring Statement EFO data as at 23 March 2022.</t>
  </si>
  <si>
    <t>Calendar year</t>
  </si>
  <si>
    <t xml:space="preserve">GDP deflator at market prices </t>
  </si>
  <si>
    <t>2024 = 100</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</si>
  <si>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</si>
  <si>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</si>
  <si>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</si>
  <si>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</si>
  <si>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</si>
  <si>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</si>
  <si>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</si>
  <si>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</si>
  <si>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</si>
  <si>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</si>
  <si>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</si>
  <si>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</si>
  <si>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</si>
  <si>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</si>
  <si>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</si>
  <si>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</si>
  <si>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</si>
  <si>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</si>
  <si>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</si>
  <si>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</si>
  <si>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</si>
  <si>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</si>
  <si>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</si>
  <si>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</si>
  <si>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</si>
  <si>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</si>
  <si>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</si>
  <si>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</si>
  <si>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</si>
  <si>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</si>
  <si>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</si>
  <si>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</si>
  <si>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</si>
  <si>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</si>
  <si>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</si>
  <si>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</si>
  <si>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</si>
  <si>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</si>
  <si>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</si>
  <si>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</si>
  <si>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</si>
  <si>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</si>
  <si>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</si>
  <si>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</si>
  <si>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</si>
  <si>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</si>
  <si>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</si>
  <si>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</si>
  <si>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</si>
  <si>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</si>
  <si>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</si>
  <si>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</si>
  <si>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</si>
  <si>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</si>
  <si>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</si>
  <si>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</si>
  <si>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values after 2024 are projections</t>
  </si>
  <si>
    <r>
      <t>2025</t>
    </r>
    <r>
      <rPr>
        <vertAlign val="superscript"/>
        <sz val="11"/>
        <rFont val="Calibri"/>
        <family val="2"/>
        <scheme val="minor"/>
      </rPr>
      <t xml:space="preserve"> (1), (2)</t>
    </r>
  </si>
  <si>
    <r>
      <t>2026</t>
    </r>
    <r>
      <rPr>
        <vertAlign val="superscript"/>
        <sz val="11"/>
        <rFont val="Calibri"/>
        <family val="2"/>
        <scheme val="minor"/>
      </rPr>
      <t xml:space="preserve"> (1), (2)</t>
    </r>
  </si>
  <si>
    <r>
      <t>2027</t>
    </r>
    <r>
      <rPr>
        <vertAlign val="superscript"/>
        <sz val="11"/>
        <rFont val="Calibri"/>
        <family val="2"/>
        <scheme val="minor"/>
      </rPr>
      <t xml:space="preserve"> (1), (2)</t>
    </r>
  </si>
  <si>
    <r>
      <t>2028</t>
    </r>
    <r>
      <rPr>
        <vertAlign val="superscript"/>
        <sz val="11"/>
        <rFont val="Calibri"/>
        <family val="2"/>
        <scheme val="minor"/>
      </rPr>
      <t xml:space="preserve"> (1), (2)</t>
    </r>
  </si>
  <si>
    <r>
      <t>2029</t>
    </r>
    <r>
      <rPr>
        <vertAlign val="superscript"/>
        <sz val="11"/>
        <rFont val="Calibri"/>
        <family val="2"/>
        <scheme val="minor"/>
      </rPr>
      <t xml:space="preserve"> (1), (2)</t>
    </r>
  </si>
  <si>
    <t>Sources and footnotes:</t>
  </si>
  <si>
    <t>GDP Deflator:</t>
  </si>
  <si>
    <t>Financial years 1955-56 to 2023-24 taken from ONS series L8GG in data tables: Table N.</t>
  </si>
  <si>
    <t>https://www.ons.gov.uk/file?uri=/economy/grossdomesticproductgdp/datasets/uksecondestimateofgdpdatatables/quarter4octtodec2024quarterlynationalaccounts/quarterlynationalaccountsdatatables.xlsx</t>
  </si>
  <si>
    <t>Calendar years 1955 to 2024 taken from ONS series MNF2 in data tables: Table O.</t>
  </si>
  <si>
    <t>For years 2024-25 to 2029-30 (2025 to 2029): taken from the Office for Budget Responsibility (OBR) GDP deflator forecasts as of March 2025 EFO detailed forecast tables.</t>
  </si>
  <si>
    <t>https://obr.uk/efo/economic-and-fiscal-outlook-march-2025/</t>
  </si>
  <si>
    <t>Money GDP:</t>
  </si>
  <si>
    <t>For years 1955-56 to 2023-24 (1955 to 2024): ONS data for money GDP not seasonally adjusted series BKTL in data tables: Table N.</t>
  </si>
  <si>
    <t>For years 1955-56 to 2023-24: ONS data for money GDP seasonally adjusted series YBHA in data tables: Table N.</t>
  </si>
  <si>
    <t>Footnotes:</t>
  </si>
  <si>
    <t>(1)</t>
  </si>
  <si>
    <t>For years 2024-25 to 2029-30 (2025 to 2029), this presentation only shows percentage changes in line with data taken from the OBR GDP deflator forecasts as of March 2025 EFO detailed forecast tables.</t>
  </si>
  <si>
    <t>(2)</t>
  </si>
  <si>
    <t>For years 2024-25 to 2029-30 (2025 to 2029), money GDP forecasts from the OBR as of the Spring Statement, March 2025.</t>
  </si>
  <si>
    <t>(3)</t>
  </si>
  <si>
    <t>Non-Seasonally adjusted money GDP (BKTL) from 1955-56 to 2023-24 (1955 to 2024) consistent with ONS Quarterly National Accounts release of 28 March 2025.</t>
  </si>
  <si>
    <t>(4)</t>
  </si>
  <si>
    <t>Seasonally adjusted money GDP (YBHA) from 1955-56 to 2023-24 consistent with ONS Quarterly National Accounts release of 28 March 2025.</t>
  </si>
  <si>
    <t>(5)</t>
  </si>
  <si>
    <t xml:space="preserve">For further information and the 'User's Guide' to these series, please visit the following page on the GOV.UK website at: </t>
  </si>
  <si>
    <t>https://www.gov.uk/government/publications/gross-domestic-product-gdp-deflators-user-guide</t>
  </si>
  <si>
    <t>(6)</t>
  </si>
  <si>
    <t xml:space="preserve">For practical examples of how to use the GDP deflator series, please visit the following page on the GOV.UK website at: </t>
  </si>
  <si>
    <t>https://www.gov.uk/government/publications/how-to-use-the-gdp-deflator-series-practical-examples</t>
  </si>
  <si>
    <t>(Carbon emissions (kg) - Carbon captured (kg)) x Carbon Price (£/kgCO2e)) /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</si>
</sst>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quot;£&quot;#,##0.00"/>
    <numFmt numFmtId="167" formatCode="_-* #,##0.0_-;\-* #,##0.0_-;_-* &quot;-&quot;??_-;_-@_-"/>
    <numFmt numFmtId="168" formatCode="0.000"/>
  </numFmts>
  <fonts count="20" x14ac:knownFonts="1">
    <font>
      <sz val="11"/>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theme="1"/>
      <name val="Calibri"/>
      <family val="2"/>
      <scheme val="minor"/>
    </font>
    <font>
      <sz val="11"/>
      <color rgb="FF00B0F0"/>
      <name val="Calibri"/>
      <family val="2"/>
      <scheme val="minor"/>
    </font>
    <font>
      <sz val="11"/>
      <color theme="1"/>
      <name val="Calibri"/>
      <family val="2"/>
      <scheme val="minor"/>
    </font>
    <font>
      <b/>
      <sz val="16"/>
      <color theme="0"/>
      <name val="Calibri"/>
      <family val="2"/>
      <scheme val="minor"/>
    </font>
    <font>
      <i/>
      <sz val="11"/>
      <color rgb="FF7F7F7F"/>
      <name val="Calibri"/>
      <family val="2"/>
      <scheme val="minor"/>
    </font>
    <font>
      <sz val="8"/>
      <name val="Calibri"/>
      <family val="2"/>
      <scheme val="minor"/>
    </font>
    <font>
      <b/>
      <sz val="13"/>
      <color theme="0"/>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vertAlign val="superscript"/>
      <sz val="11"/>
      <name val="Calibri"/>
      <family val="2"/>
      <scheme val="minor"/>
    </font>
    <font>
      <b/>
      <sz val="11"/>
      <name val="Calibri"/>
      <family val="2"/>
      <scheme val="minor"/>
    </font>
    <font>
      <u/>
      <sz val="11"/>
      <color indexed="12"/>
      <name val="Calibri"/>
      <family val="2"/>
      <scheme val="minor"/>
    </font>
    <font>
      <sz val="11"/>
      <color indexed="8"/>
      <name val="Calibri"/>
      <family val="2"/>
      <scheme val="minor"/>
    </font>
  </fonts>
  <fills count="8">
    <fill>
      <patternFill patternType="none"/>
    </fill>
    <fill>
      <patternFill patternType="gray125"/>
    </fill>
    <fill>
      <patternFill patternType="solid">
        <fgColor rgb="FFFFCC99"/>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theme="9" tint="0.59999389629810485"/>
        <bgColor indexed="64"/>
      </patternFill>
    </fill>
  </fills>
  <borders count="9">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14" fontId="5" fillId="0" borderId="0" applyBorder="0"/>
    <xf numFmtId="9"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xf numFmtId="0" fontId="12" fillId="0" borderId="0" applyNumberFormat="0" applyFill="0" applyBorder="0" applyAlignment="0" applyProtection="0"/>
  </cellStyleXfs>
  <cellXfs count="78">
    <xf numFmtId="0" fontId="0" fillId="0" borderId="0" xfId="0"/>
    <xf numFmtId="0" fontId="0" fillId="0" borderId="0" xfId="0" applyAlignment="1">
      <alignment wrapText="1"/>
    </xf>
    <xf numFmtId="0" fontId="7" fillId="3" borderId="0" xfId="0" applyFont="1" applyFill="1"/>
    <xf numFmtId="0" fontId="3" fillId="2" borderId="3" xfId="3"/>
    <xf numFmtId="0" fontId="0" fillId="4" borderId="0" xfId="0" applyFill="1"/>
    <xf numFmtId="0" fontId="0" fillId="5" borderId="0" xfId="0" applyFill="1"/>
    <xf numFmtId="9" fontId="0" fillId="0" borderId="0" xfId="5" applyFont="1"/>
    <xf numFmtId="164" fontId="3" fillId="2" borderId="3" xfId="3" applyNumberFormat="1"/>
    <xf numFmtId="164" fontId="0" fillId="4" borderId="0" xfId="0" applyNumberFormat="1" applyFill="1"/>
    <xf numFmtId="0" fontId="4" fillId="0" borderId="6" xfId="0" applyFont="1" applyBorder="1"/>
    <xf numFmtId="0" fontId="4" fillId="0" borderId="7" xfId="0" applyFont="1" applyBorder="1"/>
    <xf numFmtId="3" fontId="0" fillId="4" borderId="0" xfId="0" applyNumberFormat="1" applyFill="1"/>
    <xf numFmtId="3" fontId="0" fillId="5" borderId="0" xfId="0" applyNumberFormat="1" applyFill="1"/>
    <xf numFmtId="2" fontId="0" fillId="4" borderId="0" xfId="0" applyNumberFormat="1" applyFill="1"/>
    <xf numFmtId="43" fontId="0" fillId="4" borderId="0" xfId="6" applyFont="1" applyFill="1"/>
    <xf numFmtId="165" fontId="0" fillId="4" borderId="0" xfId="6" applyNumberFormat="1" applyFont="1" applyFill="1"/>
    <xf numFmtId="43" fontId="0" fillId="0" borderId="0" xfId="6" applyFont="1"/>
    <xf numFmtId="2" fontId="0" fillId="5" borderId="0" xfId="6" applyNumberFormat="1" applyFont="1" applyFill="1"/>
    <xf numFmtId="43" fontId="0" fillId="5" borderId="0" xfId="0" applyNumberFormat="1" applyFill="1"/>
    <xf numFmtId="43" fontId="0" fillId="4" borderId="0" xfId="0" applyNumberFormat="1" applyFill="1"/>
    <xf numFmtId="166" fontId="4" fillId="6" borderId="5" xfId="0" applyNumberFormat="1" applyFont="1" applyFill="1" applyBorder="1"/>
    <xf numFmtId="43" fontId="0" fillId="5" borderId="0" xfId="6" applyFont="1" applyFill="1"/>
    <xf numFmtId="2" fontId="0" fillId="5" borderId="0" xfId="0" applyNumberFormat="1" applyFill="1"/>
    <xf numFmtId="0" fontId="2" fillId="0" borderId="2" xfId="2" applyAlignment="1">
      <alignment wrapText="1"/>
    </xf>
    <xf numFmtId="0" fontId="4" fillId="0" borderId="8" xfId="0" applyFont="1" applyBorder="1"/>
    <xf numFmtId="43" fontId="0" fillId="0" borderId="0" xfId="0" applyNumberFormat="1"/>
    <xf numFmtId="0" fontId="4" fillId="0" borderId="5" xfId="0" applyFont="1" applyBorder="1" applyAlignment="1">
      <alignment horizontal="center"/>
    </xf>
    <xf numFmtId="166" fontId="4" fillId="4" borderId="5" xfId="0" applyNumberFormat="1" applyFont="1" applyFill="1" applyBorder="1"/>
    <xf numFmtId="0" fontId="1" fillId="0" borderId="1" xfId="1"/>
    <xf numFmtId="3" fontId="4" fillId="7" borderId="5" xfId="0" applyNumberFormat="1" applyFont="1" applyFill="1" applyBorder="1"/>
    <xf numFmtId="0" fontId="0" fillId="0" borderId="4" xfId="0" applyBorder="1" applyAlignment="1">
      <alignment wrapText="1"/>
    </xf>
    <xf numFmtId="0" fontId="10" fillId="3" borderId="0" xfId="1" applyFont="1" applyFill="1" applyBorder="1" applyAlignment="1">
      <alignment wrapText="1"/>
    </xf>
    <xf numFmtId="0" fontId="11" fillId="0" borderId="0" xfId="0" applyFont="1"/>
    <xf numFmtId="0" fontId="0" fillId="0" borderId="7" xfId="0" applyBorder="1"/>
    <xf numFmtId="0" fontId="12" fillId="0" borderId="0" xfId="8"/>
    <xf numFmtId="0" fontId="13" fillId="0" borderId="0" xfId="0" applyFont="1" applyAlignment="1">
      <alignment wrapText="1"/>
    </xf>
    <xf numFmtId="2" fontId="14" fillId="5" borderId="0" xfId="6" applyNumberFormat="1" applyFont="1" applyFill="1"/>
    <xf numFmtId="43" fontId="14" fillId="4" borderId="0" xfId="6" applyFont="1" applyFill="1"/>
    <xf numFmtId="0" fontId="4" fillId="0" borderId="0" xfId="0" applyFont="1"/>
    <xf numFmtId="167" fontId="0" fillId="5" borderId="0" xfId="0" applyNumberFormat="1" applyFill="1"/>
    <xf numFmtId="0" fontId="14" fillId="0" borderId="0" xfId="0" applyFont="1"/>
    <xf numFmtId="0" fontId="15" fillId="0" borderId="0" xfId="0" applyFont="1"/>
    <xf numFmtId="43" fontId="14" fillId="5" borderId="0" xfId="0" applyNumberFormat="1" applyFont="1" applyFill="1"/>
    <xf numFmtId="2" fontId="14" fillId="5" borderId="0" xfId="0" applyNumberFormat="1" applyFont="1" applyFill="1"/>
    <xf numFmtId="0" fontId="14" fillId="5" borderId="0" xfId="0" applyFont="1" applyFill="1"/>
    <xf numFmtId="9" fontId="3" fillId="2" borderId="3" xfId="3" applyNumberFormat="1"/>
    <xf numFmtId="2" fontId="3" fillId="2" borderId="3" xfId="3" applyNumberFormat="1"/>
    <xf numFmtId="43" fontId="3" fillId="2" borderId="3" xfId="3" applyNumberFormat="1"/>
    <xf numFmtId="1" fontId="3" fillId="2" borderId="3" xfId="3" applyNumberFormat="1"/>
    <xf numFmtId="165" fontId="3" fillId="2" borderId="3" xfId="6" applyNumberFormat="1" applyFont="1" applyFill="1" applyBorder="1"/>
    <xf numFmtId="3" fontId="3" fillId="2" borderId="3" xfId="3" applyNumberFormat="1"/>
    <xf numFmtId="165" fontId="3" fillId="2" borderId="3" xfId="3" applyNumberFormat="1"/>
    <xf numFmtId="165" fontId="14" fillId="5" borderId="0" xfId="6" applyNumberFormat="1" applyFont="1" applyFill="1"/>
    <xf numFmtId="10" fontId="3" fillId="2" borderId="3" xfId="3" applyNumberFormat="1"/>
    <xf numFmtId="164" fontId="0" fillId="0" borderId="0" xfId="0" applyNumberFormat="1"/>
    <xf numFmtId="0" fontId="8" fillId="0" borderId="0" xfId="7"/>
    <xf numFmtId="0" fontId="0" fillId="0" borderId="0" xfId="0" applyAlignment="1">
      <alignment horizontal="left"/>
    </xf>
    <xf numFmtId="0" fontId="14" fillId="0" borderId="0" xfId="0" applyFont="1" applyAlignment="1">
      <alignment horizontal="left"/>
    </xf>
    <xf numFmtId="168" fontId="0" fillId="0" borderId="0" xfId="0" applyNumberFormat="1"/>
    <xf numFmtId="168" fontId="0" fillId="0" borderId="0" xfId="0" applyNumberFormat="1" applyAlignment="1">
      <alignment horizontal="left" vertical="top" wrapText="1"/>
    </xf>
    <xf numFmtId="0" fontId="0" fillId="0" borderId="0" xfId="0" applyAlignment="1">
      <alignment horizontal="left" vertical="top" wrapText="1"/>
    </xf>
    <xf numFmtId="2" fontId="0" fillId="0" borderId="0" xfId="0" applyNumberFormat="1" applyAlignment="1">
      <alignment horizontal="left" vertical="top" wrapText="1"/>
    </xf>
    <xf numFmtId="0" fontId="17" fillId="0" borderId="0" xfId="0" applyFont="1"/>
    <xf numFmtId="168" fontId="14" fillId="0" borderId="0" xfId="0" applyNumberFormat="1" applyFont="1"/>
    <xf numFmtId="2" fontId="14" fillId="0" borderId="0" xfId="0" applyNumberFormat="1" applyFont="1"/>
    <xf numFmtId="3" fontId="14" fillId="0" borderId="0" xfId="0" applyNumberFormat="1" applyFont="1"/>
    <xf numFmtId="168" fontId="14" fillId="0" borderId="0" xfId="0" applyNumberFormat="1" applyFont="1" applyAlignment="1">
      <alignment horizontal="right"/>
    </xf>
    <xf numFmtId="2" fontId="14" fillId="0" borderId="0" xfId="0" applyNumberFormat="1" applyFont="1" applyAlignment="1">
      <alignment horizontal="right"/>
    </xf>
    <xf numFmtId="3" fontId="14" fillId="0" borderId="0" xfId="0" applyNumberFormat="1" applyFont="1" applyAlignment="1">
      <alignment horizontal="right"/>
    </xf>
    <xf numFmtId="0" fontId="14" fillId="0" borderId="0" xfId="0" applyFont="1" applyAlignment="1">
      <alignment vertical="top"/>
    </xf>
    <xf numFmtId="0" fontId="14" fillId="0" borderId="0" xfId="0" applyFont="1" applyAlignment="1">
      <alignment horizontal="left" vertical="top" wrapText="1"/>
    </xf>
    <xf numFmtId="2" fontId="14" fillId="0" borderId="0" xfId="0" applyNumberFormat="1" applyFont="1" applyAlignment="1">
      <alignment horizontal="left" vertical="top" wrapText="1"/>
    </xf>
    <xf numFmtId="3" fontId="14" fillId="0" borderId="0" xfId="0" applyNumberFormat="1" applyFont="1" applyAlignment="1">
      <alignment horizontal="left" vertical="top" wrapText="1"/>
    </xf>
    <xf numFmtId="0" fontId="16" fillId="0" borderId="0" xfId="0" quotePrefix="1" applyFont="1" applyAlignment="1">
      <alignment horizontal="right" vertical="top"/>
    </xf>
    <xf numFmtId="0" fontId="14" fillId="0" borderId="0" xfId="0" applyFont="1" applyAlignment="1">
      <alignment horizontal="left" vertical="top" wrapText="1"/>
    </xf>
    <xf numFmtId="0" fontId="18" fillId="0" borderId="0" xfId="8" applyFont="1" applyBorder="1" applyAlignment="1" applyProtection="1">
      <alignment horizontal="left" vertical="top" wrapText="1"/>
    </xf>
    <xf numFmtId="49" fontId="19" fillId="0" borderId="0" xfId="0" applyNumberFormat="1" applyFont="1" applyAlignment="1">
      <alignment horizontal="left" vertical="top" wrapText="1"/>
    </xf>
    <xf numFmtId="0" fontId="19" fillId="0" borderId="0" xfId="0" applyFont="1" applyAlignment="1">
      <alignment horizontal="left" vertical="top" wrapText="1"/>
    </xf>
  </cellXfs>
  <cellStyles count="9">
    <cellStyle name="Comma" xfId="6" builtinId="3"/>
    <cellStyle name="documentation" xfId="4" xr:uid="{00000000-0005-0000-0000-00000E000000}"/>
    <cellStyle name="Explanatory Text" xfId="7" builtinId="53"/>
    <cellStyle name="Heading 2" xfId="1" builtinId="17"/>
    <cellStyle name="Heading 3" xfId="2" builtinId="18"/>
    <cellStyle name="Hyperlink" xfId="8" builtinId="8"/>
    <cellStyle name="Input" xfId="3" builtinId="20"/>
    <cellStyle name="Normal" xfId="0" builtinId="0"/>
    <cellStyle name="Per 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HPUSR03\msharma$\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Generation%20Costs%202025/Communication%20of%20updates/20250800_SoS%20Generation%20Cost%20Report%20Publication%20Note/Final%20docs%20for%20SoS%20Submission/Finalised%20Documents%20sent%20to%20SoS/UK99" TargetMode="External"/><Relationship Id="rId2" Type="http://schemas.microsoft.com/office/2019/04/relationships/externalLinkLongPath" Target="/sites/EnergySecurityAnalysis/Shared%20Documents/Electricity%20Modelling/Levelised%20Cost%20Model/Generation%20Costs%202025/Communication%20of%20updates/20250800_SoS%20Generation%20Cost%20Report%20Publication%20Note/Final%20docs%20for%20SoS%20Submission/Finalised%20Documents%20sent%20to%20SoS/UK99?FC4561AC" TargetMode="External"/><Relationship Id="rId1" Type="http://schemas.openxmlformats.org/officeDocument/2006/relationships/externalLinkPath" Target="file:///\\FC4561AC\UK99"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0and%20Settings/senevij/Local%20Settings/Temporary%20Internet%20Files/OLK6D/FertAssChart.xls" TargetMode="External"/><Relationship Id="rId1" Type="http://schemas.openxmlformats.org/officeDocument/2006/relationships/externalLinkPath" Target="/Documents%20and%20Settings/senevij/Local%20Settings/Temporary%20Internet%20Files/OLK6D/FertAss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dgetresponsibility.independent.gov.uk/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PUSR03\msharma$\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independent.gov.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Generation%20Costs%202025/Communication%20of%20updates/20250800_SoS%20Generation%20Cost%20Report%20Publication%20Note/Final%20docs%20for%20SoS%20Submission/Finalised%20Documents%20sent%20to%20SoS/3.%20Business%20Planning%20Model%20Toolbox.xlsx" TargetMode="External"/><Relationship Id="rId2" Type="http://schemas.microsoft.com/office/2019/04/relationships/externalLinkLongPath" Target="/sites/EnergySecurityAnalysis/Shared%20Documents/Electricity%20Modelling/Levelised%20Cost%20Model/Generation%20Costs%202025/Communication%20of%20updates/20250800_SoS%20Generation%20Cost%20Report%20Publication%20Note/Final%20docs%20for%20SoS%20Submission/Finalised%20Documents%20sent%20to%20SoS/3.%20Business%20Planning%20Model%20Toolbox.xlsx?FC4561AC" TargetMode="External"/><Relationship Id="rId1" Type="http://schemas.openxmlformats.org/officeDocument/2006/relationships/externalLinkPath" Target="file:///\\FC4561AC\3.%20Business%20Planning%20Model%20Toolbo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rkyv/CheckOut/Long-term%20model%202009%7bdb5-doc3966101-ma1-mi14%7d.xls" TargetMode="External"/><Relationship Id="rId1" Type="http://schemas.openxmlformats.org/officeDocument/2006/relationships/externalLinkPath" Target="/rkyv/CheckOut/Long-term%20model%202009%7bdb5-doc3966101-ma1-mi14%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TPBR06L_original"/>
      <sheetName val="Forecast data"/>
      <sheetName val="Data"/>
      <sheetName val="CHGSPD19.FIN"/>
      <sheetName val="T3 Page 1"/>
      <sheetName val="HIS19FIN(A)"/>
      <sheetName val="FC Page 1"/>
      <sheetName val="SUMMARY TABLE"/>
      <sheetName val="USGC"/>
      <sheetName val="1997"/>
      <sheetName val="Control"/>
      <sheetName val="Heat Load Int"/>
      <sheetName val="BS_Hist_TA"/>
      <sheetName val="BS_Fcast_TO"/>
      <sheetName val="Fcast_OP_TO"/>
      <sheetName val="BS_Hist_TO"/>
      <sheetName val="ControlInt"/>
      <sheetName val="4.6 ten year bonds"/>
      <sheetName val="IS_Fcast_TO"/>
      <sheetName val="CFS_Fcast_TO"/>
      <sheetName val="Main"/>
      <sheetName val="Biogas"/>
      <sheetName val="DH"/>
      <sheetName val="Fuel Split"/>
      <sheetName val="Population"/>
      <sheetName val="UK99"/>
      <sheetName val="Savings by Fuel"/>
      <sheetName val="Units"/>
      <sheetName val="Emissions"/>
      <sheetName val="All Technologies"/>
      <sheetName val="Proportion of scenario"/>
      <sheetName val="Technology Assumptions"/>
      <sheetName val="Global parameters"/>
      <sheetName val="Assumptions"/>
      <sheetName val="Assumptions Key"/>
      <sheetName val="HML"/>
      <sheetName val="Autogeneration"/>
      <sheetName val="Lookups"/>
      <sheetName val="IRR Calc"/>
      <sheetName val="RenewableObligation and elec de"/>
      <sheetName val="Detailed Summary"/>
      <sheetName val="ResultsB"/>
      <sheetName val="Conversion ROCs required"/>
      <sheetName val="TECH SIZING"/>
      <sheetName val="Lists"/>
      <sheetName val="Policy input"/>
      <sheetName val="OtherBiomassFuels"/>
      <sheetName val="InputFuelPrices"/>
      <sheetName val="Individual plant output"/>
      <sheetName val="Policy Impacts"/>
      <sheetName val="RO CHANGES"/>
      <sheetName val="Deployment_Potential_GB"/>
      <sheetName val="Other measure costs"/>
      <sheetName val="PolicyTests"/>
      <sheetName val="Capacity mechanism"/>
      <sheetName val="Capex ranges financial clo date"/>
      <sheetName val="Coal emissions calcs"/>
      <sheetName val="Energy and carbon savings"/>
      <sheetName val="CO2 summary"/>
      <sheetName val="CBA control"/>
      <sheetName val="CFD Strike Prices - Control"/>
      <sheetName val="policy costs outputs"/>
      <sheetName val="20. Pick List Parameters"/>
      <sheetName val="CHP Data - Policy &amp; Other"/>
      <sheetName val="Capacity Mechanism Results"/>
      <sheetName val="HELPER"/>
      <sheetName val="LEC value"/>
      <sheetName val="Primary_assumptions"/>
      <sheetName val="CoFiring_Fuels"/>
      <sheetName val="User Inputs"/>
      <sheetName val="Constants"/>
      <sheetName val="12. General Assumptions"/>
      <sheetName val="ReadMe"/>
      <sheetName val="Econ parameters"/>
      <sheetName val="Capex ranges operation"/>
      <sheetName val="UptakeSummary"/>
      <sheetName val="Tech Pot 2017"/>
      <sheetName val="Demand Sample Matrix"/>
      <sheetName val="sysConfig"/>
      <sheetName val="Carbon Price Floor"/>
      <sheetName val="List"/>
      <sheetName val="Home"/>
      <sheetName val="Technology Control List"/>
      <sheetName val="Model Settings"/>
      <sheetName val="EHS 2013"/>
      <sheetName val="CBA_equity_weighted"/>
      <sheetName val="RunProgress"/>
      <sheetName val="Price indices"/>
      <sheetName val="Global_Input"/>
      <sheetName val="Constants &amp; Parameters"/>
      <sheetName val="Global FIT Parameters"/>
      <sheetName val="RunModel"/>
      <sheetName val="Individual Plant"/>
      <sheetName val="Stored policies"/>
      <sheetName val="Conversion Factors"/>
      <sheetName val="GDP deflator"/>
      <sheetName val="Generation"/>
      <sheetName val="Generation Summary"/>
      <sheetName val="Std Data"/>
      <sheetName val="Health benefit inputs"/>
      <sheetName val="Health benefits"/>
      <sheetName val="11. Heat &amp; Power Profile"/>
      <sheetName val="Queries"/>
      <sheetName val="EHSData"/>
      <sheetName val="Discount Rates"/>
      <sheetName val="tax rate"/>
      <sheetName val="New Macro Control"/>
      <sheetName val="OtherRevenues"/>
      <sheetName val="Welcome"/>
      <sheetName val="Macro"/>
      <sheetName val="EconomicAssumptions"/>
      <sheetName val="Installed Capacity Pivot"/>
      <sheetName val="Inter price responsive 1"/>
      <sheetName val="Interconnectors Price Responsiv"/>
      <sheetName val="Inter price responsive 10"/>
      <sheetName val="Inter price responsive 11"/>
      <sheetName val="Inter price responsive 12"/>
      <sheetName val="Inter price responsive 13"/>
      <sheetName val="Inter price responsive 14"/>
      <sheetName val="Inter price responsive 15"/>
      <sheetName val="Inter price responsive 16"/>
      <sheetName val="Inter price responsive 2"/>
      <sheetName val="Inter price responsive 3"/>
      <sheetName val="Inter price responsive 4"/>
      <sheetName val="Inter price responsive 5"/>
      <sheetName val="Inter price responsive 6"/>
      <sheetName val="Inter price responsive 7"/>
      <sheetName val="Inter price responsive 8"/>
      <sheetName val="Inter fixed flow 1"/>
      <sheetName val="Interconnectors Fixed Flow"/>
      <sheetName val="Inter fixed flow 10"/>
      <sheetName val="Inter fixed flow 11"/>
      <sheetName val="Inter fixed flow 12"/>
      <sheetName val="Inter fixed flow 13"/>
      <sheetName val="Inter fixed flow 14"/>
      <sheetName val="Inter fixed flow 15"/>
      <sheetName val="Inter fixed flow 16"/>
      <sheetName val="Inter fixed flow 2"/>
      <sheetName val="Inter fixed flow 3"/>
      <sheetName val="Inter fixed flow 4"/>
      <sheetName val="Inter fixed flow 5"/>
      <sheetName val="Inter fixed flow 6"/>
      <sheetName val="Inter fixed flow 7"/>
      <sheetName val="Inter fixed flow 8"/>
      <sheetName val="Inter fixed flow 9"/>
      <sheetName val="Parameters"/>
      <sheetName val="Investor decision analysis"/>
      <sheetName val="Iteration"/>
      <sheetName val="Final"/>
      <sheetName val="Equity Weighting"/>
      <sheetName val="Whole System Impacts Switches"/>
      <sheetName val="UserInterface"/>
      <sheetName val="Feed-in tariff 7"/>
      <sheetName val="New Plant"/>
      <sheetName val="Sheet1"/>
      <sheetName val="INVESTORS"/>
      <sheetName val="LFs&amp;TechPot."/>
      <sheetName val="Conversions"/>
      <sheetName val="Discount Scalar"/>
      <sheetName val="Emission.Generators_data_C"/>
      <sheetName val="Generator_data_C"/>
      <sheetName val="Generator_data_UC"/>
      <sheetName val="Line_data_UC"/>
      <sheetName val="Node_data_C"/>
      <sheetName val="Region_data_UC"/>
      <sheetName val="calculation"/>
      <sheetName val="NI Prices"/>
      <sheetName val="Strike prices"/>
      <sheetName val="NI Costs"/>
      <sheetName val="NI Demand"/>
      <sheetName val="NI outputs"/>
      <sheetName val="Heat revenues"/>
      <sheetName val="VIU assumptions"/>
      <sheetName val="Prices"/>
      <sheetName val="NI Load Factors"/>
      <sheetName val="Opex Adjustments"/>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 val="Maximum Build Limits NI"/>
      <sheetName val="technologies"/>
      <sheetName val="Existing Policies"/>
      <sheetName val="Selected NHM scenarios"/>
      <sheetName val="Scenario sheet"/>
      <sheetName val="Summary assumptions"/>
      <sheetName val="6. Tranches"/>
      <sheetName val="UEM inputs"/>
      <sheetName val="NHM_results"/>
      <sheetName val="CM Clearing prices"/>
      <sheetName val="LRVC Breakdown 2026 Capac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Data03 - Residue properties "/>
      <sheetName val="CONVER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LKP_INDEX"/>
      <sheetName val="Data for lists"/>
      <sheetName val="Data_for_lists"/>
      <sheetName val="SUMMARY TABLE"/>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Data_for_lists1"/>
      <sheetName val="Nickel supply demand"/>
      <sheetName val="Sec1.0"/>
      <sheetName val="Data_for_lists2"/>
      <sheetName val="Scenario inputs"/>
      <sheetName val="RUL Selection"/>
      <sheetName val="Lists"/>
      <sheetName val="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sheetData sheetId="181" refreshError="1"/>
      <sheetData sheetId="182" refreshError="1"/>
      <sheetData sheetId="183"/>
      <sheetData sheetId="184" refreshError="1"/>
      <sheetData sheetId="185" refreshError="1"/>
      <sheetData sheetId="186" refreshError="1"/>
      <sheetData sheetId="18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Historic surplus"/>
      <sheetName val="Unallocated Allowances"/>
      <sheetName val="Hedging"/>
      <sheetName val="Air pollutants"/>
      <sheetName val="3"/>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Biofuels"/>
      <sheetName val="working- waterfalls"/>
      <sheetName val="Lookups (2)"/>
      <sheetName val="CASHFLOW Gen Income"/>
      <sheetName val="GHG &amp; C02 chart"/>
      <sheetName val="HPvsBoiler"/>
      <sheetName val="CHP"/>
      <sheetName val="4.6 ten year bonds"/>
      <sheetName val="Units"/>
      <sheetName val="Output"/>
      <sheetName val="Run_lst"/>
      <sheetName val="DetailedTables"/>
      <sheetName val="Absolute Gas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Carbon Price Floor"/>
      <sheetName val="Baseline results"/>
      <sheetName val="DECC Summary"/>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CASHFLOW Gen Income"/>
      <sheetName val="USGC"/>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4">
          <cell r="A4">
            <v>35877</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4">
          <cell r="A4">
            <v>35877</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4">
          <cell r="A4">
            <v>35877</v>
          </cell>
        </row>
      </sheetData>
      <sheetData sheetId="85"/>
      <sheetData sheetId="86"/>
      <sheetData sheetId="87"/>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4">
          <cell r="A4">
            <v>35877</v>
          </cell>
        </row>
      </sheetData>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ow r="4">
          <cell r="A4">
            <v>35877</v>
          </cell>
        </row>
      </sheetData>
      <sheetData sheetId="132"/>
      <sheetData sheetId="133"/>
      <sheetData sheetId="134"/>
      <sheetData sheetId="135"/>
      <sheetData sheetId="136"/>
      <sheetData sheetId="137"/>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3" Type="http://schemas.openxmlformats.org/officeDocument/2006/relationships/hyperlink" Target="https://www.gov.uk/government/publications/gross-domestic-product-gdp-deflators-user-guide" TargetMode="External"/><Relationship Id="rId7"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2" Type="http://schemas.openxmlformats.org/officeDocument/2006/relationships/hyperlink" Target="https://www.gov.uk/government/publications/how-to-use-the-gdp-deflator-series-practical-examples" TargetMode="External"/><Relationship Id="rId1" Type="http://schemas.openxmlformats.org/officeDocument/2006/relationships/hyperlink" Target="https://view.officeapps.live.com/op/view.aspx?src=https%3A%2F%2Fassets.publishing.service.gov.uk%2Fmedia%2F67e698bcb79d8c9841eaddcc%2FGDP_Deflators_Spring_Statement___QNA_March_2025_update.xlsx&amp;wdOrigin=BROWSELINK" TargetMode="External"/><Relationship Id="rId6"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5" Type="http://schemas.openxmlformats.org/officeDocument/2006/relationships/hyperlink" Target="https://obr.uk/efo/economic-and-fiscal-outlook-march-2025/" TargetMode="External"/><Relationship Id="rId10" Type="http://schemas.openxmlformats.org/officeDocument/2006/relationships/printerSettings" Target="../printerSettings/printerSettings4.bin"/><Relationship Id="rId4" Type="http://schemas.openxmlformats.org/officeDocument/2006/relationships/hyperlink" Target="https://obr.uk/efo/economic-and-fiscal-outlook-march-2025/" TargetMode="External"/><Relationship Id="rId9"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324E-D763-42EE-B211-4894E77E77F6}">
  <sheetPr codeName="Sheet1">
    <tabColor theme="5"/>
  </sheetPr>
  <dimension ref="A1:D26"/>
  <sheetViews>
    <sheetView showGridLines="0" topLeftCell="A15" zoomScale="80" zoomScaleNormal="80" workbookViewId="0">
      <selection activeCell="C25" sqref="C25"/>
    </sheetView>
  </sheetViews>
  <sheetFormatPr defaultColWidth="9" defaultRowHeight="15" x14ac:dyDescent="0.25"/>
  <cols>
    <col min="1" max="1" width="9" style="1"/>
    <col min="2" max="2" width="27" style="1" customWidth="1"/>
    <col min="3" max="3" width="144.28515625" style="1" customWidth="1"/>
    <col min="4" max="4" width="41" style="1" customWidth="1"/>
    <col min="5" max="16384" width="9" style="1"/>
  </cols>
  <sheetData>
    <row r="1" spans="1:4" s="2" customFormat="1" ht="21" x14ac:dyDescent="0.35">
      <c r="A1" s="2" t="s">
        <v>0</v>
      </c>
    </row>
    <row r="3" spans="1:4" ht="17.25" x14ac:dyDescent="0.3">
      <c r="B3" s="31" t="s">
        <v>1</v>
      </c>
      <c r="C3" s="31" t="s">
        <v>2</v>
      </c>
      <c r="D3"/>
    </row>
    <row r="4" spans="1:4" x14ac:dyDescent="0.25">
      <c r="B4" s="30" t="s">
        <v>3</v>
      </c>
      <c r="C4" s="30" t="s">
        <v>4</v>
      </c>
      <c r="D4"/>
    </row>
    <row r="5" spans="1:4" ht="45" x14ac:dyDescent="0.25">
      <c r="B5" s="30" t="s">
        <v>5</v>
      </c>
      <c r="C5" s="30" t="s">
        <v>6</v>
      </c>
      <c r="D5"/>
    </row>
    <row r="6" spans="1:4" ht="60" x14ac:dyDescent="0.25">
      <c r="B6" s="30" t="s">
        <v>7</v>
      </c>
      <c r="C6" s="30" t="s">
        <v>8</v>
      </c>
      <c r="D6"/>
    </row>
    <row r="7" spans="1:4" ht="40.5" customHeight="1" x14ac:dyDescent="0.25">
      <c r="B7" s="30" t="s">
        <v>9</v>
      </c>
      <c r="C7" s="30" t="s">
        <v>10</v>
      </c>
      <c r="D7"/>
    </row>
    <row r="8" spans="1:4" ht="30" x14ac:dyDescent="0.25">
      <c r="B8" s="30" t="s">
        <v>11</v>
      </c>
      <c r="C8" s="30" t="s">
        <v>12</v>
      </c>
      <c r="D8"/>
    </row>
    <row r="9" spans="1:4" x14ac:dyDescent="0.25">
      <c r="B9" s="30" t="s">
        <v>13</v>
      </c>
      <c r="C9" s="30" t="s">
        <v>14</v>
      </c>
      <c r="D9"/>
    </row>
    <row r="10" spans="1:4" ht="60" x14ac:dyDescent="0.25">
      <c r="B10" s="30" t="s">
        <v>15</v>
      </c>
      <c r="C10" s="30" t="s">
        <v>16</v>
      </c>
      <c r="D10"/>
    </row>
    <row r="11" spans="1:4" ht="30" x14ac:dyDescent="0.25">
      <c r="B11" s="30" t="s">
        <v>17</v>
      </c>
      <c r="C11" s="30" t="s">
        <v>18</v>
      </c>
      <c r="D11"/>
    </row>
    <row r="12" spans="1:4" ht="30" x14ac:dyDescent="0.25">
      <c r="B12" s="30" t="s">
        <v>19</v>
      </c>
      <c r="C12" s="30" t="s">
        <v>20</v>
      </c>
      <c r="D12"/>
    </row>
    <row r="13" spans="1:4" ht="75" x14ac:dyDescent="0.25">
      <c r="B13" s="30" t="s">
        <v>21</v>
      </c>
      <c r="C13" s="30" t="s">
        <v>22</v>
      </c>
      <c r="D13"/>
    </row>
    <row r="14" spans="1:4" ht="60" x14ac:dyDescent="0.25">
      <c r="B14" s="30" t="s">
        <v>23</v>
      </c>
      <c r="C14" s="30" t="s">
        <v>24</v>
      </c>
      <c r="D14"/>
    </row>
    <row r="15" spans="1:4" ht="45" x14ac:dyDescent="0.25">
      <c r="B15" s="30" t="s">
        <v>25</v>
      </c>
      <c r="C15" s="30" t="s">
        <v>26</v>
      </c>
      <c r="D15"/>
    </row>
    <row r="16" spans="1:4" ht="30" x14ac:dyDescent="0.25">
      <c r="B16" s="30" t="s">
        <v>27</v>
      </c>
      <c r="C16" s="30" t="s">
        <v>28</v>
      </c>
      <c r="D16"/>
    </row>
    <row r="17" spans="2:4" ht="30" x14ac:dyDescent="0.25">
      <c r="B17" s="30" t="s">
        <v>29</v>
      </c>
      <c r="C17" s="30" t="s">
        <v>30</v>
      </c>
      <c r="D17"/>
    </row>
    <row r="18" spans="2:4" x14ac:dyDescent="0.25">
      <c r="B18" s="30" t="s">
        <v>31</v>
      </c>
      <c r="C18" s="30" t="s">
        <v>32</v>
      </c>
      <c r="D18"/>
    </row>
    <row r="19" spans="2:4" ht="63.75" customHeight="1" x14ac:dyDescent="0.25">
      <c r="B19" s="30" t="s">
        <v>33</v>
      </c>
      <c r="C19" s="30" t="s">
        <v>34</v>
      </c>
      <c r="D19"/>
    </row>
    <row r="20" spans="2:4" ht="30" x14ac:dyDescent="0.25">
      <c r="B20" s="30" t="s">
        <v>35</v>
      </c>
      <c r="C20" s="30" t="s">
        <v>36</v>
      </c>
      <c r="D20"/>
    </row>
    <row r="21" spans="2:4" ht="30" x14ac:dyDescent="0.25">
      <c r="B21" s="30" t="s">
        <v>37</v>
      </c>
      <c r="C21" s="30" t="s">
        <v>38</v>
      </c>
      <c r="D21"/>
    </row>
    <row r="22" spans="2:4" x14ac:dyDescent="0.25">
      <c r="B22" s="30" t="s">
        <v>39</v>
      </c>
      <c r="C22" s="30" t="s">
        <v>40</v>
      </c>
      <c r="D22"/>
    </row>
    <row r="23" spans="2:4" ht="30" x14ac:dyDescent="0.25">
      <c r="B23" s="30" t="s">
        <v>41</v>
      </c>
      <c r="C23" s="30" t="s">
        <v>42</v>
      </c>
      <c r="D23"/>
    </row>
    <row r="24" spans="2:4" ht="45" x14ac:dyDescent="0.25">
      <c r="B24" s="30" t="s">
        <v>43</v>
      </c>
      <c r="C24" s="30" t="s">
        <v>44</v>
      </c>
      <c r="D24"/>
    </row>
    <row r="25" spans="2:4" x14ac:dyDescent="0.25">
      <c r="B25" s="30" t="s">
        <v>45</v>
      </c>
      <c r="C25" s="30" t="s">
        <v>46</v>
      </c>
      <c r="D25"/>
    </row>
    <row r="26" spans="2:4" x14ac:dyDescent="0.25">
      <c r="B26" s="30" t="s">
        <v>47</v>
      </c>
      <c r="C26" s="30" t="s">
        <v>48</v>
      </c>
      <c r="D2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A551-7FEE-44B4-95A7-73BEDDD8824E}">
  <sheetPr codeName="Sheet2"/>
  <dimension ref="A1:BQ72"/>
  <sheetViews>
    <sheetView showGridLines="0" tabSelected="1" topLeftCell="Q26" zoomScale="70" zoomScaleNormal="70" workbookViewId="0">
      <selection activeCell="Q61" sqref="Q61"/>
    </sheetView>
  </sheetViews>
  <sheetFormatPr defaultRowHeight="15" x14ac:dyDescent="0.25"/>
  <cols>
    <col min="1" max="1" width="2.7109375" customWidth="1"/>
    <col min="2" max="2" width="49.5703125" customWidth="1"/>
    <col min="4" max="4" width="15.5703125" customWidth="1"/>
    <col min="5" max="5" width="81.7109375" customWidth="1"/>
    <col min="6" max="6" width="12.5703125" customWidth="1"/>
    <col min="7" max="7" width="4.85546875" customWidth="1"/>
    <col min="8" max="8" width="12" customWidth="1"/>
    <col min="9" max="9" width="11.85546875" customWidth="1"/>
    <col min="11" max="11" width="10.42578125" customWidth="1"/>
    <col min="12" max="12" width="11.5703125" customWidth="1"/>
    <col min="15" max="15" width="12.42578125" bestFit="1" customWidth="1"/>
    <col min="18" max="18" width="10.140625" bestFit="1" customWidth="1"/>
    <col min="19" max="44" width="9.5703125" bestFit="1" customWidth="1"/>
    <col min="45" max="52" width="9.28515625" bestFit="1" customWidth="1"/>
  </cols>
  <sheetData>
    <row r="1" spans="1:7" s="2" customFormat="1" ht="20.25" customHeight="1" x14ac:dyDescent="0.35">
      <c r="A1" s="2" t="s">
        <v>49</v>
      </c>
    </row>
    <row r="2" spans="1:7" ht="15.75" thickBot="1" x14ac:dyDescent="0.3"/>
    <row r="3" spans="1:7" ht="15.75" thickBot="1" x14ac:dyDescent="0.3">
      <c r="B3" t="s">
        <v>50</v>
      </c>
      <c r="D3" s="3" t="s">
        <v>51</v>
      </c>
      <c r="F3" s="26" t="s">
        <v>52</v>
      </c>
    </row>
    <row r="4" spans="1:7" x14ac:dyDescent="0.25">
      <c r="B4" t="s">
        <v>53</v>
      </c>
      <c r="D4" s="3" t="s">
        <v>54</v>
      </c>
    </row>
    <row r="5" spans="1:7" x14ac:dyDescent="0.25">
      <c r="B5" t="s">
        <v>55</v>
      </c>
      <c r="D5" s="3">
        <v>2020</v>
      </c>
      <c r="F5" s="3"/>
      <c r="G5" t="s">
        <v>56</v>
      </c>
    </row>
    <row r="6" spans="1:7" x14ac:dyDescent="0.25">
      <c r="B6" t="s">
        <v>57</v>
      </c>
      <c r="D6" s="4">
        <v>2028</v>
      </c>
      <c r="F6" t="s">
        <v>58</v>
      </c>
    </row>
    <row r="7" spans="1:7" x14ac:dyDescent="0.25">
      <c r="B7" t="s">
        <v>59</v>
      </c>
      <c r="D7" s="5">
        <v>2030</v>
      </c>
      <c r="F7" s="34"/>
    </row>
    <row r="8" spans="1:7" x14ac:dyDescent="0.25">
      <c r="B8" t="s">
        <v>60</v>
      </c>
      <c r="D8" s="4">
        <v>2065</v>
      </c>
    </row>
    <row r="9" spans="1:7" x14ac:dyDescent="0.25">
      <c r="B9" t="s">
        <v>61</v>
      </c>
      <c r="D9" s="5"/>
    </row>
    <row r="11" spans="1:7" x14ac:dyDescent="0.25">
      <c r="B11" t="s">
        <v>62</v>
      </c>
      <c r="C11" t="s">
        <v>63</v>
      </c>
      <c r="D11" s="3">
        <v>51.6</v>
      </c>
    </row>
    <row r="12" spans="1:7" x14ac:dyDescent="0.25">
      <c r="B12" t="s">
        <v>64</v>
      </c>
      <c r="C12" t="s">
        <v>65</v>
      </c>
      <c r="D12" s="45">
        <v>1</v>
      </c>
      <c r="E12" s="6"/>
      <c r="F12" s="6"/>
      <c r="G12" s="6"/>
    </row>
    <row r="13" spans="1:7" x14ac:dyDescent="0.25">
      <c r="B13" t="s">
        <v>66</v>
      </c>
      <c r="C13" t="s">
        <v>65</v>
      </c>
      <c r="D13" s="53">
        <v>7.5999999999999998E-2</v>
      </c>
    </row>
    <row r="14" spans="1:7" x14ac:dyDescent="0.25">
      <c r="B14" t="s">
        <v>67</v>
      </c>
      <c r="C14" t="s">
        <v>68</v>
      </c>
      <c r="D14" s="3">
        <v>8760</v>
      </c>
    </row>
    <row r="15" spans="1:7" ht="15.75" thickBot="1" x14ac:dyDescent="0.3"/>
    <row r="16" spans="1:7" ht="15.75" thickBot="1" x14ac:dyDescent="0.3">
      <c r="B16" t="s">
        <v>69</v>
      </c>
      <c r="C16" t="s">
        <v>70</v>
      </c>
      <c r="D16" s="27">
        <f>F30+F39+F48+F58+F69</f>
        <v>57.970282990592509</v>
      </c>
    </row>
    <row r="19" spans="2:69" s="1" customFormat="1" ht="40.35" customHeight="1" x14ac:dyDescent="0.25">
      <c r="H19" s="1" t="str">
        <f>IF(H20=$D$5,$B$5,IF(H20=$D$6,$B$6,IF(H20=$D$7,$B$7,IF(H20=$D$8,$B$8,IF(H20=$D$9,$B$9,"")))))</f>
        <v xml:space="preserve">Project start </v>
      </c>
      <c r="I19" s="1" t="str">
        <f t="shared" ref="I19:BQ19" si="0">IF(I20=$D$5,$B$5,IF(I20=$D$6,$B$6,IF(I20=$D$7,$B$7,IF(I20=$D$8,$B$8,IF(I20=$D$9,$B$9,"")))))</f>
        <v/>
      </c>
      <c r="J19" s="1" t="str">
        <f t="shared" si="0"/>
        <v/>
      </c>
      <c r="K19" s="1" t="str">
        <f t="shared" si="0"/>
        <v/>
      </c>
      <c r="L19" s="1" t="str">
        <f t="shared" si="0"/>
        <v/>
      </c>
      <c r="M19" s="1" t="str">
        <f t="shared" si="0"/>
        <v/>
      </c>
      <c r="N19" s="1" t="str">
        <f t="shared" si="0"/>
        <v/>
      </c>
      <c r="O19" s="1" t="str">
        <f t="shared" si="0"/>
        <v/>
      </c>
      <c r="P19" s="1" t="str">
        <f t="shared" si="0"/>
        <v>Construction start</v>
      </c>
      <c r="Q19" s="1" t="str">
        <f t="shared" si="0"/>
        <v/>
      </c>
      <c r="R19" s="1" t="str">
        <f t="shared" si="0"/>
        <v>Operation start</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1"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Plant decommissioned</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c r="BM19" s="1" t="str">
        <f t="shared" si="0"/>
        <v/>
      </c>
      <c r="BN19" s="1" t="str">
        <f t="shared" si="0"/>
        <v/>
      </c>
      <c r="BO19" s="1" t="str">
        <f t="shared" si="0"/>
        <v/>
      </c>
      <c r="BP19" s="1" t="str">
        <f t="shared" si="0"/>
        <v/>
      </c>
      <c r="BQ19" s="1" t="str">
        <f t="shared" si="0"/>
        <v/>
      </c>
    </row>
    <row r="20" spans="2:69" x14ac:dyDescent="0.25">
      <c r="H20" s="9">
        <f>D5</f>
        <v>2020</v>
      </c>
      <c r="I20" s="9">
        <f>H20+1</f>
        <v>2021</v>
      </c>
      <c r="J20" s="9">
        <f t="shared" ref="J20:AK20" si="1">I20+1</f>
        <v>2022</v>
      </c>
      <c r="K20" s="9">
        <f t="shared" si="1"/>
        <v>2023</v>
      </c>
      <c r="L20" s="9">
        <f t="shared" si="1"/>
        <v>2024</v>
      </c>
      <c r="M20" s="9">
        <f t="shared" si="1"/>
        <v>2025</v>
      </c>
      <c r="N20" s="9">
        <f t="shared" si="1"/>
        <v>2026</v>
      </c>
      <c r="O20" s="9">
        <f t="shared" si="1"/>
        <v>2027</v>
      </c>
      <c r="P20" s="9">
        <f t="shared" si="1"/>
        <v>2028</v>
      </c>
      <c r="Q20" s="9">
        <f t="shared" si="1"/>
        <v>2029</v>
      </c>
      <c r="R20" s="9">
        <f t="shared" si="1"/>
        <v>2030</v>
      </c>
      <c r="S20" s="9">
        <f t="shared" si="1"/>
        <v>2031</v>
      </c>
      <c r="T20" s="9">
        <f t="shared" si="1"/>
        <v>2032</v>
      </c>
      <c r="U20" s="9">
        <f t="shared" si="1"/>
        <v>2033</v>
      </c>
      <c r="V20" s="9">
        <f t="shared" si="1"/>
        <v>2034</v>
      </c>
      <c r="W20" s="9">
        <f t="shared" si="1"/>
        <v>2035</v>
      </c>
      <c r="X20" s="9">
        <f t="shared" si="1"/>
        <v>2036</v>
      </c>
      <c r="Y20" s="9">
        <f t="shared" si="1"/>
        <v>2037</v>
      </c>
      <c r="Z20" s="9">
        <f t="shared" si="1"/>
        <v>2038</v>
      </c>
      <c r="AA20" s="9">
        <f>Z20+1</f>
        <v>2039</v>
      </c>
      <c r="AB20" s="9">
        <f t="shared" si="1"/>
        <v>2040</v>
      </c>
      <c r="AC20" s="9">
        <f t="shared" si="1"/>
        <v>2041</v>
      </c>
      <c r="AD20" s="9">
        <f t="shared" si="1"/>
        <v>2042</v>
      </c>
      <c r="AE20" s="9">
        <f t="shared" si="1"/>
        <v>2043</v>
      </c>
      <c r="AF20" s="9">
        <f t="shared" si="1"/>
        <v>2044</v>
      </c>
      <c r="AG20" s="9">
        <f t="shared" si="1"/>
        <v>2045</v>
      </c>
      <c r="AH20" s="9">
        <f t="shared" si="1"/>
        <v>2046</v>
      </c>
      <c r="AI20" s="9">
        <f t="shared" si="1"/>
        <v>2047</v>
      </c>
      <c r="AJ20" s="9">
        <f t="shared" si="1"/>
        <v>2048</v>
      </c>
      <c r="AK20" s="9">
        <f t="shared" si="1"/>
        <v>2049</v>
      </c>
      <c r="AL20" s="9">
        <f t="shared" ref="AL20" si="2">AK20+1</f>
        <v>2050</v>
      </c>
      <c r="AM20" s="9">
        <f t="shared" ref="AM20" si="3">AL20+1</f>
        <v>2051</v>
      </c>
      <c r="AN20" s="9">
        <f t="shared" ref="AN20" si="4">AM20+1</f>
        <v>2052</v>
      </c>
      <c r="AO20" s="9">
        <f t="shared" ref="AO20" si="5">AN20+1</f>
        <v>2053</v>
      </c>
      <c r="AP20" s="9">
        <f t="shared" ref="AP20" si="6">AO20+1</f>
        <v>2054</v>
      </c>
      <c r="AQ20" s="9">
        <f t="shared" ref="AQ20" si="7">AP20+1</f>
        <v>2055</v>
      </c>
      <c r="AR20" s="9">
        <f t="shared" ref="AR20" si="8">AQ20+1</f>
        <v>2056</v>
      </c>
      <c r="AS20" s="9">
        <f t="shared" ref="AS20" si="9">AR20+1</f>
        <v>2057</v>
      </c>
      <c r="AT20" s="9">
        <f t="shared" ref="AT20" si="10">AS20+1</f>
        <v>2058</v>
      </c>
      <c r="AU20" s="9">
        <f t="shared" ref="AU20" si="11">AT20+1</f>
        <v>2059</v>
      </c>
      <c r="AV20" s="9">
        <f t="shared" ref="AV20" si="12">AU20+1</f>
        <v>2060</v>
      </c>
      <c r="AW20" s="9">
        <f t="shared" ref="AW20" si="13">AV20+1</f>
        <v>2061</v>
      </c>
      <c r="AX20" s="9">
        <f t="shared" ref="AX20" si="14">AW20+1</f>
        <v>2062</v>
      </c>
      <c r="AY20" s="9">
        <f t="shared" ref="AY20" si="15">AX20+1</f>
        <v>2063</v>
      </c>
      <c r="AZ20" s="9">
        <f t="shared" ref="AZ20" si="16">AY20+1</f>
        <v>2064</v>
      </c>
      <c r="BA20" s="9">
        <f t="shared" ref="BA20" si="17">AZ20+1</f>
        <v>2065</v>
      </c>
      <c r="BB20" s="9">
        <f t="shared" ref="BB20" si="18">BA20+1</f>
        <v>2066</v>
      </c>
      <c r="BC20" s="9">
        <f t="shared" ref="BC20" si="19">BB20+1</f>
        <v>2067</v>
      </c>
      <c r="BD20" s="9">
        <f t="shared" ref="BD20" si="20">BC20+1</f>
        <v>2068</v>
      </c>
      <c r="BE20" s="9">
        <f t="shared" ref="BE20" si="21">BD20+1</f>
        <v>2069</v>
      </c>
      <c r="BF20" s="9">
        <f t="shared" ref="BF20" si="22">BE20+1</f>
        <v>2070</v>
      </c>
      <c r="BG20" s="9">
        <f t="shared" ref="BG20" si="23">BF20+1</f>
        <v>2071</v>
      </c>
      <c r="BH20" s="9">
        <f t="shared" ref="BH20" si="24">BG20+1</f>
        <v>2072</v>
      </c>
      <c r="BI20" s="9">
        <f t="shared" ref="BI20" si="25">BH20+1</f>
        <v>2073</v>
      </c>
      <c r="BJ20" s="9">
        <f t="shared" ref="BJ20" si="26">BI20+1</f>
        <v>2074</v>
      </c>
      <c r="BK20" s="9">
        <f t="shared" ref="BK20" si="27">BJ20+1</f>
        <v>2075</v>
      </c>
      <c r="BL20" s="9">
        <f t="shared" ref="BL20" si="28">BK20+1</f>
        <v>2076</v>
      </c>
      <c r="BM20" s="9">
        <f t="shared" ref="BM20" si="29">BL20+1</f>
        <v>2077</v>
      </c>
      <c r="BN20" s="9">
        <f t="shared" ref="BN20" si="30">BM20+1</f>
        <v>2078</v>
      </c>
      <c r="BO20" s="9">
        <f t="shared" ref="BO20" si="31">BN20+1</f>
        <v>2079</v>
      </c>
      <c r="BP20" s="9">
        <f t="shared" ref="BP20" si="32">BO20+1</f>
        <v>2080</v>
      </c>
      <c r="BQ20" s="9">
        <f t="shared" ref="BQ20" si="33">BP20+1</f>
        <v>2081</v>
      </c>
    </row>
    <row r="22" spans="2:69" x14ac:dyDescent="0.25">
      <c r="B22" t="s">
        <v>71</v>
      </c>
      <c r="C22" t="s">
        <v>65</v>
      </c>
      <c r="H22" s="7">
        <v>1</v>
      </c>
      <c r="I22" s="8">
        <f>H22/(1+$D$13)</f>
        <v>0.92936802973977695</v>
      </c>
      <c r="J22" s="8">
        <f>I22/(1+$D$13)</f>
        <v>0.86372493470239486</v>
      </c>
      <c r="K22" s="8">
        <f t="shared" ref="K22:BQ22" si="34">J22/(1+$D$13)</f>
        <v>0.80271834080148219</v>
      </c>
      <c r="L22" s="8">
        <f t="shared" si="34"/>
        <v>0.7460207628266563</v>
      </c>
      <c r="M22" s="8">
        <f t="shared" si="34"/>
        <v>0.69332784649317492</v>
      </c>
      <c r="N22" s="8">
        <f t="shared" si="34"/>
        <v>0.6443567346590845</v>
      </c>
      <c r="O22" s="8">
        <f t="shared" si="34"/>
        <v>0.59884454893966954</v>
      </c>
      <c r="P22" s="8">
        <f t="shared" si="34"/>
        <v>0.55654697856846613</v>
      </c>
      <c r="Q22" s="8">
        <f t="shared" si="34"/>
        <v>0.5172369689298012</v>
      </c>
      <c r="R22" s="8">
        <f t="shared" si="34"/>
        <v>0.48070350272286355</v>
      </c>
      <c r="S22" s="8">
        <f t="shared" si="34"/>
        <v>0.44675046721455719</v>
      </c>
      <c r="T22" s="8">
        <f t="shared" si="34"/>
        <v>0.41519560150051782</v>
      </c>
      <c r="U22" s="8">
        <f t="shared" si="34"/>
        <v>0.38586951812315778</v>
      </c>
      <c r="V22" s="8">
        <f t="shared" si="34"/>
        <v>0.3586147937947563</v>
      </c>
      <c r="W22" s="8">
        <f t="shared" si="34"/>
        <v>0.33328512434456903</v>
      </c>
      <c r="X22" s="8">
        <f t="shared" si="34"/>
        <v>0.30974453935368867</v>
      </c>
      <c r="Y22" s="8">
        <f t="shared" si="34"/>
        <v>0.28786667226179241</v>
      </c>
      <c r="Z22" s="8">
        <f t="shared" si="34"/>
        <v>0.26753408202768808</v>
      </c>
      <c r="AA22" s="8">
        <f t="shared" si="34"/>
        <v>0.24863762270231232</v>
      </c>
      <c r="AB22" s="8">
        <f t="shared" si="34"/>
        <v>0.23107585753003002</v>
      </c>
      <c r="AC22" s="8">
        <f t="shared" si="34"/>
        <v>0.21475451443311339</v>
      </c>
      <c r="AD22" s="8">
        <f t="shared" si="34"/>
        <v>0.19958597995642507</v>
      </c>
      <c r="AE22" s="8">
        <f t="shared" si="34"/>
        <v>0.18548882895578536</v>
      </c>
      <c r="AF22" s="8">
        <f t="shared" si="34"/>
        <v>0.17238738750537672</v>
      </c>
      <c r="AG22" s="8">
        <f t="shared" si="34"/>
        <v>0.16021132667785939</v>
      </c>
      <c r="AH22" s="8">
        <f t="shared" si="34"/>
        <v>0.14889528501659793</v>
      </c>
      <c r="AI22" s="8">
        <f t="shared" si="34"/>
        <v>0.13837851767341813</v>
      </c>
      <c r="AJ22" s="8">
        <f t="shared" si="34"/>
        <v>0.12860457032845551</v>
      </c>
      <c r="AK22" s="8">
        <f t="shared" si="34"/>
        <v>0.11952097614168727</v>
      </c>
      <c r="AL22" s="8">
        <f t="shared" si="34"/>
        <v>0.11107897410937478</v>
      </c>
      <c r="AM22" s="8">
        <f t="shared" si="34"/>
        <v>0.10323324731354533</v>
      </c>
      <c r="AN22" s="8">
        <f t="shared" si="34"/>
        <v>9.5941679659428736E-2</v>
      </c>
      <c r="AO22" s="8">
        <f t="shared" si="34"/>
        <v>8.9165129795008111E-2</v>
      </c>
      <c r="AP22" s="8">
        <f t="shared" si="34"/>
        <v>8.2867220999078159E-2</v>
      </c>
      <c r="AQ22" s="8">
        <f t="shared" si="34"/>
        <v>7.7014145909923934E-2</v>
      </c>
      <c r="AR22" s="8">
        <f t="shared" si="34"/>
        <v>7.1574485046397698E-2</v>
      </c>
      <c r="AS22" s="8">
        <f t="shared" si="34"/>
        <v>6.6519038147209747E-2</v>
      </c>
      <c r="AT22" s="8">
        <f t="shared" si="34"/>
        <v>6.1820667423057384E-2</v>
      </c>
      <c r="AU22" s="8">
        <f t="shared" si="34"/>
        <v>5.7454151880164853E-2</v>
      </c>
      <c r="AV22" s="8">
        <f t="shared" si="34"/>
        <v>5.3396051933238708E-2</v>
      </c>
      <c r="AW22" s="8">
        <f t="shared" si="34"/>
        <v>4.962458358107686E-2</v>
      </c>
      <c r="AX22" s="8">
        <f t="shared" si="34"/>
        <v>4.6119501469402281E-2</v>
      </c>
      <c r="AY22" s="8">
        <f t="shared" si="34"/>
        <v>4.2861990213199141E-2</v>
      </c>
      <c r="AZ22" s="8">
        <f t="shared" si="34"/>
        <v>3.9834563395166486E-2</v>
      </c>
      <c r="BA22" s="8">
        <f t="shared" si="34"/>
        <v>3.7020969698110112E-2</v>
      </c>
      <c r="BB22" s="8">
        <f t="shared" si="34"/>
        <v>3.4406105667388581E-2</v>
      </c>
      <c r="BC22" s="8">
        <f t="shared" si="34"/>
        <v>3.1975934635119496E-2</v>
      </c>
      <c r="BD22" s="8">
        <f t="shared" si="34"/>
        <v>2.9717411370928898E-2</v>
      </c>
      <c r="BE22" s="8">
        <f t="shared" si="34"/>
        <v>2.7618412054766631E-2</v>
      </c>
      <c r="BF22" s="8">
        <f t="shared" si="34"/>
        <v>2.5667669195879768E-2</v>
      </c>
      <c r="BG22" s="8">
        <f t="shared" si="34"/>
        <v>2.3854711148587143E-2</v>
      </c>
      <c r="BH22" s="8">
        <f t="shared" si="34"/>
        <v>2.2169805900173922E-2</v>
      </c>
      <c r="BI22" s="8">
        <f t="shared" si="34"/>
        <v>2.060390882915792E-2</v>
      </c>
      <c r="BJ22" s="8">
        <f t="shared" si="34"/>
        <v>1.9148614153492491E-2</v>
      </c>
      <c r="BK22" s="8">
        <f t="shared" si="34"/>
        <v>1.7796109808078522E-2</v>
      </c>
      <c r="BL22" s="8">
        <f t="shared" si="34"/>
        <v>1.6539135509366656E-2</v>
      </c>
      <c r="BM22" s="8">
        <f t="shared" si="34"/>
        <v>1.537094378193927E-2</v>
      </c>
      <c r="BN22" s="8">
        <f t="shared" si="34"/>
        <v>1.4285263737861775E-2</v>
      </c>
      <c r="BO22" s="8">
        <f t="shared" si="34"/>
        <v>1.3276267414369679E-2</v>
      </c>
      <c r="BP22" s="8">
        <f t="shared" si="34"/>
        <v>1.2338538489191151E-2</v>
      </c>
      <c r="BQ22" s="8">
        <f t="shared" si="34"/>
        <v>1.1467043205567982E-2</v>
      </c>
    </row>
    <row r="24" spans="2:69" ht="15.75" thickBot="1" x14ac:dyDescent="0.3">
      <c r="B24" s="10" t="s">
        <v>72</v>
      </c>
      <c r="C24" s="10"/>
      <c r="D24" s="10"/>
      <c r="E24" s="10"/>
      <c r="F24" s="10" t="s">
        <v>73</v>
      </c>
    </row>
    <row r="25" spans="2:69" x14ac:dyDescent="0.25">
      <c r="B25" t="s">
        <v>74</v>
      </c>
      <c r="C25" t="s">
        <v>65</v>
      </c>
      <c r="E25" t="s">
        <v>75</v>
      </c>
      <c r="R25" s="7">
        <v>0.36399999999999999</v>
      </c>
      <c r="S25" s="7">
        <v>0.36399999999999999</v>
      </c>
      <c r="T25" s="7">
        <v>0.36399999999999999</v>
      </c>
      <c r="U25" s="7">
        <v>0.36399999999999999</v>
      </c>
      <c r="V25" s="7">
        <v>0.36399999999999999</v>
      </c>
      <c r="W25" s="7">
        <v>0.36399999999999999</v>
      </c>
      <c r="X25" s="7">
        <v>0.36399999999999999</v>
      </c>
      <c r="Y25" s="7">
        <v>0.36399999999999999</v>
      </c>
      <c r="Z25" s="7">
        <v>0.36399999999999999</v>
      </c>
      <c r="AA25" s="7">
        <v>0.36399999999999999</v>
      </c>
      <c r="AB25" s="7">
        <v>0.36399999999999999</v>
      </c>
      <c r="AC25" s="7">
        <v>0.36399999999999999</v>
      </c>
      <c r="AD25" s="7">
        <v>0.36399999999999999</v>
      </c>
      <c r="AE25" s="7">
        <v>0.36399999999999999</v>
      </c>
      <c r="AF25" s="7">
        <v>0.36399999999999999</v>
      </c>
      <c r="AG25" s="7">
        <v>0.36399999999999999</v>
      </c>
      <c r="AH25" s="7">
        <v>0.36399999999999999</v>
      </c>
      <c r="AI25" s="7">
        <v>0.36399999999999999</v>
      </c>
      <c r="AJ25" s="7">
        <v>0.36399999999999999</v>
      </c>
      <c r="AK25" s="7">
        <v>0.36399999999999999</v>
      </c>
      <c r="AL25" s="7">
        <v>0.36399999999999999</v>
      </c>
      <c r="AM25" s="7">
        <v>0.36399999999999999</v>
      </c>
      <c r="AN25" s="7">
        <v>0.36399999999999999</v>
      </c>
      <c r="AO25" s="7">
        <v>0.36399999999999999</v>
      </c>
      <c r="AP25" s="7">
        <v>0.36399999999999999</v>
      </c>
      <c r="AQ25" s="7">
        <v>0.36399999999999999</v>
      </c>
      <c r="AR25" s="7">
        <v>0.36399999999999999</v>
      </c>
      <c r="AS25" s="7">
        <v>0.36399999999999999</v>
      </c>
      <c r="AT25" s="7">
        <v>0.36399999999999999</v>
      </c>
      <c r="AU25" s="7">
        <v>0.36399999999999999</v>
      </c>
      <c r="AV25" s="7">
        <v>0.36399999999999999</v>
      </c>
      <c r="AW25" s="7">
        <v>0.36399999999999999</v>
      </c>
      <c r="AX25" s="7">
        <v>0.36399999999999999</v>
      </c>
      <c r="AY25" s="7">
        <v>0.36399999999999999</v>
      </c>
      <c r="AZ25" s="7">
        <v>0.36399999999999999</v>
      </c>
    </row>
    <row r="26" spans="2:69" x14ac:dyDescent="0.25">
      <c r="B26" t="s">
        <v>7</v>
      </c>
      <c r="C26" t="s">
        <v>65</v>
      </c>
      <c r="E26" t="s">
        <v>76</v>
      </c>
      <c r="R26" s="7">
        <v>1</v>
      </c>
      <c r="S26" s="7">
        <v>1</v>
      </c>
      <c r="T26" s="7">
        <v>1</v>
      </c>
      <c r="U26" s="7">
        <v>1</v>
      </c>
      <c r="V26" s="7">
        <v>1</v>
      </c>
      <c r="W26" s="7">
        <v>1</v>
      </c>
      <c r="X26" s="7">
        <v>1</v>
      </c>
      <c r="Y26" s="7">
        <v>1</v>
      </c>
      <c r="Z26" s="7">
        <v>1</v>
      </c>
      <c r="AA26" s="7">
        <v>1</v>
      </c>
      <c r="AB26" s="7">
        <v>1</v>
      </c>
      <c r="AC26" s="7">
        <v>1</v>
      </c>
      <c r="AD26" s="7">
        <v>1</v>
      </c>
      <c r="AE26" s="7">
        <v>1</v>
      </c>
      <c r="AF26" s="7">
        <v>1</v>
      </c>
      <c r="AG26" s="7">
        <v>1</v>
      </c>
      <c r="AH26" s="7">
        <v>1</v>
      </c>
      <c r="AI26" s="7">
        <v>1</v>
      </c>
      <c r="AJ26" s="7">
        <v>1</v>
      </c>
      <c r="AK26" s="7">
        <v>1</v>
      </c>
      <c r="AL26" s="7">
        <v>1</v>
      </c>
      <c r="AM26" s="7">
        <v>1</v>
      </c>
      <c r="AN26" s="7">
        <v>1</v>
      </c>
      <c r="AO26" s="7">
        <v>1</v>
      </c>
      <c r="AP26" s="7">
        <v>1</v>
      </c>
      <c r="AQ26" s="7">
        <v>1</v>
      </c>
      <c r="AR26" s="7">
        <v>1</v>
      </c>
      <c r="AS26" s="7">
        <v>1</v>
      </c>
      <c r="AT26" s="7">
        <v>1</v>
      </c>
      <c r="AU26" s="7">
        <v>1</v>
      </c>
      <c r="AV26" s="7">
        <v>1</v>
      </c>
      <c r="AW26" s="7">
        <v>1</v>
      </c>
      <c r="AX26" s="7">
        <v>1</v>
      </c>
      <c r="AY26" s="7">
        <v>1</v>
      </c>
      <c r="AZ26" s="7">
        <v>1</v>
      </c>
    </row>
    <row r="27" spans="2:69" ht="15.75" thickBot="1" x14ac:dyDescent="0.3">
      <c r="B27" t="s">
        <v>77</v>
      </c>
      <c r="C27" t="s">
        <v>78</v>
      </c>
      <c r="E27" t="s">
        <v>79</v>
      </c>
      <c r="R27" s="11">
        <f t="shared" ref="R27:AZ27" si="35">$D$11*R25*R26*$D$14</f>
        <v>164533.82399999999</v>
      </c>
      <c r="S27" s="11">
        <f t="shared" si="35"/>
        <v>164533.82399999999</v>
      </c>
      <c r="T27" s="11">
        <f t="shared" si="35"/>
        <v>164533.82399999999</v>
      </c>
      <c r="U27" s="11">
        <f t="shared" si="35"/>
        <v>164533.82399999999</v>
      </c>
      <c r="V27" s="11">
        <f t="shared" si="35"/>
        <v>164533.82399999999</v>
      </c>
      <c r="W27" s="11">
        <f t="shared" si="35"/>
        <v>164533.82399999999</v>
      </c>
      <c r="X27" s="11">
        <f t="shared" si="35"/>
        <v>164533.82399999999</v>
      </c>
      <c r="Y27" s="11">
        <f t="shared" si="35"/>
        <v>164533.82399999999</v>
      </c>
      <c r="Z27" s="11">
        <f t="shared" si="35"/>
        <v>164533.82399999999</v>
      </c>
      <c r="AA27" s="11">
        <f t="shared" si="35"/>
        <v>164533.82399999999</v>
      </c>
      <c r="AB27" s="11">
        <f t="shared" si="35"/>
        <v>164533.82399999999</v>
      </c>
      <c r="AC27" s="11">
        <f t="shared" si="35"/>
        <v>164533.82399999999</v>
      </c>
      <c r="AD27" s="11">
        <f t="shared" si="35"/>
        <v>164533.82399999999</v>
      </c>
      <c r="AE27" s="11">
        <f t="shared" si="35"/>
        <v>164533.82399999999</v>
      </c>
      <c r="AF27" s="11">
        <f t="shared" si="35"/>
        <v>164533.82399999999</v>
      </c>
      <c r="AG27" s="11">
        <f t="shared" si="35"/>
        <v>164533.82399999999</v>
      </c>
      <c r="AH27" s="11">
        <f t="shared" si="35"/>
        <v>164533.82399999999</v>
      </c>
      <c r="AI27" s="11">
        <f t="shared" si="35"/>
        <v>164533.82399999999</v>
      </c>
      <c r="AJ27" s="11">
        <f t="shared" si="35"/>
        <v>164533.82399999999</v>
      </c>
      <c r="AK27" s="11">
        <f t="shared" si="35"/>
        <v>164533.82399999999</v>
      </c>
      <c r="AL27" s="11">
        <f t="shared" si="35"/>
        <v>164533.82399999999</v>
      </c>
      <c r="AM27" s="11">
        <f t="shared" si="35"/>
        <v>164533.82399999999</v>
      </c>
      <c r="AN27" s="11">
        <f t="shared" si="35"/>
        <v>164533.82399999999</v>
      </c>
      <c r="AO27" s="11">
        <f t="shared" si="35"/>
        <v>164533.82399999999</v>
      </c>
      <c r="AP27" s="11">
        <f t="shared" si="35"/>
        <v>164533.82399999999</v>
      </c>
      <c r="AQ27" s="11">
        <f t="shared" si="35"/>
        <v>164533.82399999999</v>
      </c>
      <c r="AR27" s="11">
        <f t="shared" si="35"/>
        <v>164533.82399999999</v>
      </c>
      <c r="AS27" s="11">
        <f t="shared" si="35"/>
        <v>164533.82399999999</v>
      </c>
      <c r="AT27" s="11">
        <f t="shared" si="35"/>
        <v>164533.82399999999</v>
      </c>
      <c r="AU27" s="11">
        <f t="shared" si="35"/>
        <v>164533.82399999999</v>
      </c>
      <c r="AV27" s="11">
        <f t="shared" si="35"/>
        <v>164533.82399999999</v>
      </c>
      <c r="AW27" s="11">
        <f t="shared" si="35"/>
        <v>164533.82399999999</v>
      </c>
      <c r="AX27" s="11">
        <f t="shared" si="35"/>
        <v>164533.82399999999</v>
      </c>
      <c r="AY27" s="11">
        <f t="shared" si="35"/>
        <v>164533.82399999999</v>
      </c>
      <c r="AZ27" s="11">
        <f t="shared" si="35"/>
        <v>164533.82399999999</v>
      </c>
    </row>
    <row r="28" spans="2:69" ht="15.75" thickBot="1" x14ac:dyDescent="0.3">
      <c r="B28" t="s">
        <v>80</v>
      </c>
      <c r="C28" t="s">
        <v>78</v>
      </c>
      <c r="E28" t="s">
        <v>81</v>
      </c>
      <c r="F28" s="29">
        <f>SUM(R28:BQ28)</f>
        <v>1033537.4127554226</v>
      </c>
      <c r="R28" s="12">
        <f t="shared" ref="R28:AZ28" si="36">R27*R22</f>
        <v>79091.985513187145</v>
      </c>
      <c r="S28" s="12">
        <f t="shared" si="36"/>
        <v>73505.562744597715</v>
      </c>
      <c r="T28" s="12">
        <f t="shared" si="36"/>
        <v>68313.720022860332</v>
      </c>
      <c r="U28" s="12">
        <f t="shared" si="36"/>
        <v>63488.587381840451</v>
      </c>
      <c r="V28" s="12">
        <f t="shared" si="36"/>
        <v>59004.263366022722</v>
      </c>
      <c r="W28" s="12">
        <f t="shared" si="36"/>
        <v>54836.675990727432</v>
      </c>
      <c r="X28" s="12">
        <f t="shared" si="36"/>
        <v>50963.453522980883</v>
      </c>
      <c r="Y28" s="12">
        <f t="shared" si="36"/>
        <v>47363.804389387435</v>
      </c>
      <c r="Z28" s="12">
        <f t="shared" si="36"/>
        <v>44018.405566345195</v>
      </c>
      <c r="AA28" s="12">
        <f t="shared" si="36"/>
        <v>40909.298853480657</v>
      </c>
      <c r="AB28" s="12">
        <f t="shared" si="36"/>
        <v>38019.794473495029</v>
      </c>
      <c r="AC28" s="12">
        <f t="shared" si="36"/>
        <v>35334.381480943339</v>
      </c>
      <c r="AD28" s="12">
        <f t="shared" si="36"/>
        <v>32838.644499017966</v>
      </c>
      <c r="AE28" s="12">
        <f t="shared" si="36"/>
        <v>30519.18633737729</v>
      </c>
      <c r="AF28" s="12">
        <f t="shared" si="36"/>
        <v>28363.556075629451</v>
      </c>
      <c r="AG28" s="12">
        <f t="shared" si="36"/>
        <v>26360.182226421421</v>
      </c>
      <c r="AH28" s="12">
        <f t="shared" si="36"/>
        <v>24498.310619350759</v>
      </c>
      <c r="AI28" s="12">
        <f t="shared" si="36"/>
        <v>22767.946672259066</v>
      </c>
      <c r="AJ28" s="12">
        <f t="shared" si="36"/>
        <v>21159.80174001772</v>
      </c>
      <c r="AK28" s="12">
        <f t="shared" si="36"/>
        <v>19665.243252804572</v>
      </c>
      <c r="AL28" s="12">
        <f t="shared" si="36"/>
        <v>18276.248376212428</v>
      </c>
      <c r="AM28" s="12">
        <f t="shared" si="36"/>
        <v>16985.360944435339</v>
      </c>
      <c r="AN28" s="12">
        <f t="shared" si="36"/>
        <v>15785.651435348827</v>
      </c>
      <c r="AO28" s="12">
        <f t="shared" si="36"/>
        <v>14670.679772629021</v>
      </c>
      <c r="AP28" s="12">
        <f t="shared" si="36"/>
        <v>13634.46075523143</v>
      </c>
      <c r="AQ28" s="12">
        <f t="shared" si="36"/>
        <v>12671.431928653745</v>
      </c>
      <c r="AR28" s="12">
        <f t="shared" si="36"/>
        <v>11776.423725514631</v>
      </c>
      <c r="AS28" s="12">
        <f t="shared" si="36"/>
        <v>10944.631715162293</v>
      </c>
      <c r="AT28" s="12">
        <f t="shared" si="36"/>
        <v>10171.590813347857</v>
      </c>
      <c r="AU28" s="12">
        <f t="shared" si="36"/>
        <v>9453.1513135203131</v>
      </c>
      <c r="AV28" s="12">
        <f t="shared" si="36"/>
        <v>8785.4566110783562</v>
      </c>
      <c r="AW28" s="12">
        <f t="shared" si="36"/>
        <v>8164.9225010021892</v>
      </c>
      <c r="AX28" s="12">
        <f t="shared" si="36"/>
        <v>7588.2179377343764</v>
      </c>
      <c r="AY28" s="12">
        <f t="shared" si="36"/>
        <v>7052.2471540282295</v>
      </c>
      <c r="AZ28" s="12">
        <f t="shared" si="36"/>
        <v>6554.1330427771645</v>
      </c>
    </row>
    <row r="29" spans="2:69" ht="15.75" thickBot="1" x14ac:dyDescent="0.3"/>
    <row r="30" spans="2:69" ht="15.75" thickBot="1" x14ac:dyDescent="0.3">
      <c r="B30" s="10" t="s">
        <v>82</v>
      </c>
      <c r="C30" s="10"/>
      <c r="D30" s="10"/>
      <c r="E30" s="10"/>
      <c r="F30" s="20">
        <f>F37*10^6/F28</f>
        <v>3.3790954272322691</v>
      </c>
    </row>
    <row r="31" spans="2:69" x14ac:dyDescent="0.25">
      <c r="B31" t="s">
        <v>83</v>
      </c>
      <c r="C31" t="s">
        <v>65</v>
      </c>
      <c r="E31" t="s">
        <v>84</v>
      </c>
      <c r="H31" s="7">
        <v>0.13333333333333333</v>
      </c>
      <c r="I31" s="7">
        <v>0.13333333333333333</v>
      </c>
      <c r="J31" s="7">
        <v>0.13333333333333333</v>
      </c>
      <c r="K31" s="7">
        <v>0.13333333333333333</v>
      </c>
      <c r="L31" s="7">
        <v>0.13333333333333333</v>
      </c>
      <c r="M31" s="7">
        <v>0.13333333333333333</v>
      </c>
      <c r="N31" s="7">
        <v>0.13333333333333333</v>
      </c>
      <c r="O31" s="7">
        <v>6.7000000000000004E-2</v>
      </c>
      <c r="P31" s="54"/>
    </row>
    <row r="32" spans="2:69" x14ac:dyDescent="0.25">
      <c r="B32" t="s">
        <v>85</v>
      </c>
      <c r="C32" t="s">
        <v>86</v>
      </c>
      <c r="F32" s="46">
        <v>84.88</v>
      </c>
    </row>
    <row r="33" spans="2:17" x14ac:dyDescent="0.25">
      <c r="C33" t="s">
        <v>87</v>
      </c>
      <c r="E33" t="s">
        <v>88</v>
      </c>
      <c r="F33" s="17">
        <f>F32*D11*1000*10^-6</f>
        <v>4.3798079999999997</v>
      </c>
      <c r="H33" s="14">
        <f>$F$33*H31</f>
        <v>0.5839744</v>
      </c>
      <c r="I33" s="14">
        <f t="shared" ref="I33:O33" si="37">$F$33*I31</f>
        <v>0.5839744</v>
      </c>
      <c r="J33" s="14">
        <f t="shared" si="37"/>
        <v>0.5839744</v>
      </c>
      <c r="K33" s="14">
        <f t="shared" si="37"/>
        <v>0.5839744</v>
      </c>
      <c r="L33" s="14">
        <f t="shared" si="37"/>
        <v>0.5839744</v>
      </c>
      <c r="M33" s="14">
        <f t="shared" si="37"/>
        <v>0.5839744</v>
      </c>
      <c r="N33" s="14">
        <f t="shared" si="37"/>
        <v>0.5839744</v>
      </c>
      <c r="O33" s="14">
        <f t="shared" si="37"/>
        <v>0.293447136</v>
      </c>
    </row>
    <row r="34" spans="2:17" x14ac:dyDescent="0.25">
      <c r="B34" t="s">
        <v>89</v>
      </c>
      <c r="C34" t="s">
        <v>86</v>
      </c>
      <c r="F34" s="47">
        <v>0</v>
      </c>
      <c r="H34" s="16"/>
      <c r="I34" s="16"/>
      <c r="J34" s="16"/>
      <c r="K34" s="16"/>
    </row>
    <row r="35" spans="2:17" x14ac:dyDescent="0.25">
      <c r="C35" t="s">
        <v>87</v>
      </c>
      <c r="E35" t="s">
        <v>88</v>
      </c>
      <c r="F35" s="17">
        <f>F34*D11*1000*10^-6</f>
        <v>0</v>
      </c>
      <c r="H35" s="14">
        <f>$F$35*H31</f>
        <v>0</v>
      </c>
      <c r="I35" s="14">
        <f t="shared" ref="I35:O35" si="38">$F$35*I31</f>
        <v>0</v>
      </c>
      <c r="J35" s="14">
        <f t="shared" si="38"/>
        <v>0</v>
      </c>
      <c r="K35" s="14">
        <f t="shared" si="38"/>
        <v>0</v>
      </c>
      <c r="L35" s="14">
        <f t="shared" si="38"/>
        <v>0</v>
      </c>
      <c r="M35" s="14">
        <f t="shared" si="38"/>
        <v>0</v>
      </c>
      <c r="N35" s="14">
        <f t="shared" si="38"/>
        <v>0</v>
      </c>
      <c r="O35" s="14">
        <f t="shared" si="38"/>
        <v>0</v>
      </c>
    </row>
    <row r="36" spans="2:17" x14ac:dyDescent="0.25">
      <c r="B36" t="s">
        <v>90</v>
      </c>
      <c r="C36" t="s">
        <v>87</v>
      </c>
      <c r="E36" t="s">
        <v>91</v>
      </c>
      <c r="H36" s="18">
        <f>H33+H35</f>
        <v>0.5839744</v>
      </c>
      <c r="I36" s="18">
        <f>I33+I35</f>
        <v>0.5839744</v>
      </c>
      <c r="J36" s="18">
        <f>J33+J35</f>
        <v>0.5839744</v>
      </c>
      <c r="K36" s="18">
        <f>K33+K35</f>
        <v>0.5839744</v>
      </c>
      <c r="L36" s="18">
        <f>L33+L35</f>
        <v>0.5839744</v>
      </c>
      <c r="M36" s="18">
        <f t="shared" ref="M36:O36" si="39">M33+M35</f>
        <v>0.5839744</v>
      </c>
      <c r="N36" s="18">
        <f t="shared" si="39"/>
        <v>0.5839744</v>
      </c>
      <c r="O36" s="18">
        <f t="shared" si="39"/>
        <v>0.293447136</v>
      </c>
    </row>
    <row r="37" spans="2:17" x14ac:dyDescent="0.25">
      <c r="B37" t="s">
        <v>92</v>
      </c>
      <c r="C37" t="s">
        <v>87</v>
      </c>
      <c r="E37" t="s">
        <v>93</v>
      </c>
      <c r="F37" s="19">
        <f>SUM(H37:BQ37)</f>
        <v>3.4924215453153189</v>
      </c>
      <c r="H37" s="19">
        <f>H36*H22</f>
        <v>0.5839744</v>
      </c>
      <c r="I37" s="19">
        <f>I36*I22</f>
        <v>0.5427271375464684</v>
      </c>
      <c r="J37" s="19">
        <f>J36*J22</f>
        <v>0.50439325050787021</v>
      </c>
      <c r="K37" s="19">
        <f>K36*K22</f>
        <v>0.46876696143854107</v>
      </c>
      <c r="L37" s="19">
        <f>L36*L22</f>
        <v>0.43565702735923895</v>
      </c>
      <c r="M37" s="19">
        <f t="shared" ref="M37:O37" si="40">M36*M22</f>
        <v>0.4048857131591439</v>
      </c>
      <c r="N37" s="19">
        <f t="shared" si="40"/>
        <v>0.37628783750849809</v>
      </c>
      <c r="O37" s="19">
        <f t="shared" si="40"/>
        <v>0.17572921779555786</v>
      </c>
    </row>
    <row r="38" spans="2:17" ht="15.75" thickBot="1" x14ac:dyDescent="0.3"/>
    <row r="39" spans="2:17" ht="15.75" thickBot="1" x14ac:dyDescent="0.3">
      <c r="B39" s="10" t="s">
        <v>94</v>
      </c>
      <c r="C39" s="10"/>
      <c r="D39" s="10"/>
      <c r="E39" s="10"/>
      <c r="F39" s="20">
        <f>F46*10^6/F28</f>
        <v>42.313596044377448</v>
      </c>
    </row>
    <row r="40" spans="2:17" x14ac:dyDescent="0.25">
      <c r="B40" t="s">
        <v>95</v>
      </c>
      <c r="C40" t="s">
        <v>65</v>
      </c>
      <c r="E40" t="s">
        <v>96</v>
      </c>
      <c r="P40" s="7">
        <v>0.57099999999999995</v>
      </c>
      <c r="Q40" s="7">
        <v>0.42899999999999999</v>
      </c>
    </row>
    <row r="41" spans="2:17" x14ac:dyDescent="0.25">
      <c r="B41" s="6" t="s">
        <v>97</v>
      </c>
      <c r="C41" t="s">
        <v>86</v>
      </c>
      <c r="F41" s="51">
        <v>1255</v>
      </c>
    </row>
    <row r="42" spans="2:17" x14ac:dyDescent="0.25">
      <c r="B42" t="s">
        <v>98</v>
      </c>
      <c r="C42" t="s">
        <v>87</v>
      </c>
      <c r="E42" t="s">
        <v>99</v>
      </c>
      <c r="F42" s="19">
        <f>F41*D11*1000*10^-6</f>
        <v>64.757999999999996</v>
      </c>
      <c r="P42" s="19">
        <f>$F$42*P40</f>
        <v>36.976817999999994</v>
      </c>
      <c r="Q42" s="19">
        <f>$F$42*Q40</f>
        <v>27.781181999999998</v>
      </c>
    </row>
    <row r="43" spans="2:17" x14ac:dyDescent="0.25">
      <c r="B43" t="s">
        <v>100</v>
      </c>
      <c r="C43" t="s">
        <v>101</v>
      </c>
      <c r="F43" s="51">
        <v>16276.025236114212</v>
      </c>
      <c r="G43" s="25"/>
    </row>
    <row r="44" spans="2:17" x14ac:dyDescent="0.25">
      <c r="C44" t="s">
        <v>87</v>
      </c>
      <c r="E44" t="s">
        <v>102</v>
      </c>
      <c r="F44" s="19">
        <f>F43/1000</f>
        <v>16.276025236114211</v>
      </c>
      <c r="P44" s="18">
        <f>$F$44*P40</f>
        <v>9.2936104098212144</v>
      </c>
      <c r="Q44" s="18">
        <f>$F$44*Q40</f>
        <v>6.982414826292997</v>
      </c>
    </row>
    <row r="45" spans="2:17" x14ac:dyDescent="0.25">
      <c r="B45" t="s">
        <v>103</v>
      </c>
      <c r="C45" t="s">
        <v>87</v>
      </c>
      <c r="E45" t="s">
        <v>104</v>
      </c>
      <c r="P45" s="19">
        <f>P42+P44</f>
        <v>46.270428409821207</v>
      </c>
      <c r="Q45" s="19">
        <f t="shared" ref="Q45" si="41">Q42+Q44</f>
        <v>34.763596826292996</v>
      </c>
    </row>
    <row r="46" spans="2:17" x14ac:dyDescent="0.25">
      <c r="B46" t="s">
        <v>105</v>
      </c>
      <c r="C46" t="s">
        <v>87</v>
      </c>
      <c r="E46" t="s">
        <v>106</v>
      </c>
      <c r="F46" s="18">
        <f>SUM(P46:Q46)</f>
        <v>43.732684580083955</v>
      </c>
      <c r="P46" s="18">
        <f>P45*P22</f>
        <v>25.751667128554509</v>
      </c>
      <c r="Q46" s="18">
        <f>Q45*Q22</f>
        <v>17.981017451529446</v>
      </c>
    </row>
    <row r="47" spans="2:17" ht="15.75" thickBot="1" x14ac:dyDescent="0.3"/>
    <row r="48" spans="2:17" ht="15.75" thickBot="1" x14ac:dyDescent="0.3">
      <c r="B48" s="9" t="s">
        <v>107</v>
      </c>
      <c r="C48" s="9"/>
      <c r="D48" s="9"/>
      <c r="E48" s="9"/>
      <c r="F48" s="20">
        <f>F56*10^6/F28</f>
        <v>12.27759151898279</v>
      </c>
    </row>
    <row r="49" spans="2:52" x14ac:dyDescent="0.25">
      <c r="B49" t="s">
        <v>107</v>
      </c>
      <c r="C49" t="s">
        <v>108</v>
      </c>
      <c r="E49" t="s">
        <v>109</v>
      </c>
      <c r="R49" s="51">
        <v>18447.272320435663</v>
      </c>
      <c r="S49" s="51">
        <v>18447.272320435663</v>
      </c>
      <c r="T49" s="51">
        <v>18447.272320435663</v>
      </c>
      <c r="U49" s="51">
        <v>18447.272320435663</v>
      </c>
      <c r="V49" s="51">
        <v>18447.272320435663</v>
      </c>
      <c r="W49" s="51">
        <v>18447.272320435663</v>
      </c>
      <c r="X49" s="51">
        <v>18447.272320435663</v>
      </c>
      <c r="Y49" s="51">
        <v>18447.272320435663</v>
      </c>
      <c r="Z49" s="51">
        <v>18447.272320435663</v>
      </c>
      <c r="AA49" s="51">
        <v>18447.272320435663</v>
      </c>
      <c r="AB49" s="51">
        <v>18447.272320435663</v>
      </c>
      <c r="AC49" s="51">
        <v>18447.272320435663</v>
      </c>
      <c r="AD49" s="51">
        <v>18447.272320435663</v>
      </c>
      <c r="AE49" s="51">
        <v>18447.272320435663</v>
      </c>
      <c r="AF49" s="51">
        <v>18447.272320435663</v>
      </c>
      <c r="AG49" s="51">
        <v>18447.272320435663</v>
      </c>
      <c r="AH49" s="51">
        <v>18447.272320435663</v>
      </c>
      <c r="AI49" s="51">
        <v>18447.272320435663</v>
      </c>
      <c r="AJ49" s="51">
        <v>18447.272320435663</v>
      </c>
      <c r="AK49" s="51">
        <v>18447.272320435663</v>
      </c>
      <c r="AL49" s="51">
        <v>18447.272320435663</v>
      </c>
      <c r="AM49" s="51">
        <v>18447.272320435663</v>
      </c>
      <c r="AN49" s="51">
        <v>18447.272320435663</v>
      </c>
      <c r="AO49" s="51">
        <v>18447.272320435663</v>
      </c>
      <c r="AP49" s="51">
        <v>18447.272320435663</v>
      </c>
      <c r="AQ49" s="51">
        <v>18447.272320435663</v>
      </c>
      <c r="AR49" s="51">
        <v>18447.272320435663</v>
      </c>
      <c r="AS49" s="51">
        <v>18447.272320435663</v>
      </c>
      <c r="AT49" s="51">
        <v>18447.272320435663</v>
      </c>
      <c r="AU49" s="51">
        <v>18447.272320435663</v>
      </c>
      <c r="AV49" s="51">
        <v>18447.272320435663</v>
      </c>
      <c r="AW49" s="51">
        <v>18447.272320435663</v>
      </c>
      <c r="AX49" s="51">
        <v>18447.272320435663</v>
      </c>
      <c r="AY49" s="51">
        <v>18447.272320435663</v>
      </c>
      <c r="AZ49" s="51">
        <v>18447.272320435663</v>
      </c>
    </row>
    <row r="50" spans="2:52" x14ac:dyDescent="0.25">
      <c r="C50" t="s">
        <v>87</v>
      </c>
      <c r="E50" t="s">
        <v>110</v>
      </c>
      <c r="R50" s="19">
        <f>R49*$D$11*10^-6</f>
        <v>0.95187925173448018</v>
      </c>
      <c r="S50" s="19">
        <f t="shared" ref="S50:AU50" si="42">S49*$D$11*10^-6</f>
        <v>0.95187925173448018</v>
      </c>
      <c r="T50" s="19">
        <f t="shared" si="42"/>
        <v>0.95187925173448018</v>
      </c>
      <c r="U50" s="19">
        <f t="shared" si="42"/>
        <v>0.95187925173448018</v>
      </c>
      <c r="V50" s="19">
        <f t="shared" si="42"/>
        <v>0.95187925173448018</v>
      </c>
      <c r="W50" s="19">
        <f t="shared" si="42"/>
        <v>0.95187925173448018</v>
      </c>
      <c r="X50" s="19">
        <f t="shared" si="42"/>
        <v>0.95187925173448018</v>
      </c>
      <c r="Y50" s="19">
        <f t="shared" si="42"/>
        <v>0.95187925173448018</v>
      </c>
      <c r="Z50" s="19">
        <f t="shared" si="42"/>
        <v>0.95187925173448018</v>
      </c>
      <c r="AA50" s="19">
        <f t="shared" si="42"/>
        <v>0.95187925173448018</v>
      </c>
      <c r="AB50" s="19">
        <f t="shared" si="42"/>
        <v>0.95187925173448018</v>
      </c>
      <c r="AC50" s="19">
        <f t="shared" si="42"/>
        <v>0.95187925173448018</v>
      </c>
      <c r="AD50" s="19">
        <f t="shared" si="42"/>
        <v>0.95187925173448018</v>
      </c>
      <c r="AE50" s="19">
        <f t="shared" si="42"/>
        <v>0.95187925173448018</v>
      </c>
      <c r="AF50" s="19">
        <f t="shared" si="42"/>
        <v>0.95187925173448018</v>
      </c>
      <c r="AG50" s="19">
        <f t="shared" si="42"/>
        <v>0.95187925173448018</v>
      </c>
      <c r="AH50" s="19">
        <f t="shared" si="42"/>
        <v>0.95187925173448018</v>
      </c>
      <c r="AI50" s="19">
        <f t="shared" si="42"/>
        <v>0.95187925173448018</v>
      </c>
      <c r="AJ50" s="19">
        <f t="shared" si="42"/>
        <v>0.95187925173448018</v>
      </c>
      <c r="AK50" s="19">
        <f t="shared" si="42"/>
        <v>0.95187925173448018</v>
      </c>
      <c r="AL50" s="19">
        <f t="shared" si="42"/>
        <v>0.95187925173448018</v>
      </c>
      <c r="AM50" s="19">
        <f t="shared" si="42"/>
        <v>0.95187925173448018</v>
      </c>
      <c r="AN50" s="19">
        <f t="shared" si="42"/>
        <v>0.95187925173448018</v>
      </c>
      <c r="AO50" s="19">
        <f t="shared" si="42"/>
        <v>0.95187925173448018</v>
      </c>
      <c r="AP50" s="19">
        <f t="shared" si="42"/>
        <v>0.95187925173448018</v>
      </c>
      <c r="AQ50" s="19">
        <f t="shared" si="42"/>
        <v>0.95187925173448018</v>
      </c>
      <c r="AR50" s="19">
        <f t="shared" si="42"/>
        <v>0.95187925173448018</v>
      </c>
      <c r="AS50" s="19">
        <f t="shared" si="42"/>
        <v>0.95187925173448018</v>
      </c>
      <c r="AT50" s="19">
        <f t="shared" si="42"/>
        <v>0.95187925173448018</v>
      </c>
      <c r="AU50" s="19">
        <f t="shared" si="42"/>
        <v>0.95187925173448018</v>
      </c>
      <c r="AV50" s="19">
        <f>AV49*$D$11*10^-6</f>
        <v>0.95187925173448018</v>
      </c>
      <c r="AW50" s="19">
        <f t="shared" ref="AW50:AZ50" si="43">AW49*$D$11*10^-6</f>
        <v>0.95187925173448018</v>
      </c>
      <c r="AX50" s="19">
        <f t="shared" si="43"/>
        <v>0.95187925173448018</v>
      </c>
      <c r="AY50" s="19">
        <f t="shared" si="43"/>
        <v>0.95187925173448018</v>
      </c>
      <c r="AZ50" s="19">
        <f t="shared" si="43"/>
        <v>0.95187925173448018</v>
      </c>
    </row>
    <row r="51" spans="2:52" x14ac:dyDescent="0.25">
      <c r="B51" t="s">
        <v>111</v>
      </c>
      <c r="C51" t="s">
        <v>108</v>
      </c>
      <c r="R51" s="51">
        <v>3790.9066609346946</v>
      </c>
      <c r="S51" s="51">
        <v>3790.9066609346946</v>
      </c>
      <c r="T51" s="51">
        <v>3790.9066609346946</v>
      </c>
      <c r="U51" s="51">
        <v>3790.9066609346946</v>
      </c>
      <c r="V51" s="51">
        <v>3790.9066609346946</v>
      </c>
      <c r="W51" s="51">
        <v>3790.9066609346946</v>
      </c>
      <c r="X51" s="51">
        <v>3790.9066609346946</v>
      </c>
      <c r="Y51" s="51">
        <v>3790.9066609346946</v>
      </c>
      <c r="Z51" s="51">
        <v>3790.9066609346946</v>
      </c>
      <c r="AA51" s="51">
        <v>3790.9066609346946</v>
      </c>
      <c r="AB51" s="51">
        <v>3790.9066609346946</v>
      </c>
      <c r="AC51" s="51">
        <v>3790.9066609346946</v>
      </c>
      <c r="AD51" s="51">
        <v>3790.9066609346946</v>
      </c>
      <c r="AE51" s="51">
        <v>3790.9066609346946</v>
      </c>
      <c r="AF51" s="51">
        <v>3790.9066609346946</v>
      </c>
      <c r="AG51" s="51">
        <v>3790.9066609346946</v>
      </c>
      <c r="AH51" s="51">
        <v>3790.9066609346946</v>
      </c>
      <c r="AI51" s="51">
        <v>3790.9066609346946</v>
      </c>
      <c r="AJ51" s="51">
        <v>3790.9066609346946</v>
      </c>
      <c r="AK51" s="51">
        <v>3790.9066609346946</v>
      </c>
      <c r="AL51" s="51">
        <v>3790.9066609346946</v>
      </c>
      <c r="AM51" s="51">
        <v>3790.9066609346946</v>
      </c>
      <c r="AN51" s="51">
        <v>3790.9066609346946</v>
      </c>
      <c r="AO51" s="51">
        <v>3790.9066609346946</v>
      </c>
      <c r="AP51" s="51">
        <v>3790.9066609346946</v>
      </c>
      <c r="AQ51" s="51">
        <v>3790.9066609346946</v>
      </c>
      <c r="AR51" s="51">
        <v>3790.9066609346946</v>
      </c>
      <c r="AS51" s="51">
        <v>3790.9066609346946</v>
      </c>
      <c r="AT51" s="51">
        <v>3790.9066609346946</v>
      </c>
      <c r="AU51" s="51">
        <v>3790.9066609346946</v>
      </c>
      <c r="AV51" s="51">
        <v>3790.9066609346946</v>
      </c>
      <c r="AW51" s="51">
        <v>3790.9066609346946</v>
      </c>
      <c r="AX51" s="51">
        <v>3790.9066609346946</v>
      </c>
      <c r="AY51" s="51">
        <v>3790.9066609346946</v>
      </c>
      <c r="AZ51" s="51">
        <v>3790.9066609346946</v>
      </c>
    </row>
    <row r="52" spans="2:52" x14ac:dyDescent="0.25">
      <c r="C52" t="s">
        <v>87</v>
      </c>
      <c r="E52" t="s">
        <v>110</v>
      </c>
      <c r="R52" s="19">
        <f>R51*$D$11*10^-6</f>
        <v>0.19561078370423024</v>
      </c>
      <c r="S52" s="19">
        <f t="shared" ref="S52:AU52" si="44">S51*$D$11*10^-6</f>
        <v>0.19561078370423024</v>
      </c>
      <c r="T52" s="19">
        <f t="shared" si="44"/>
        <v>0.19561078370423024</v>
      </c>
      <c r="U52" s="19">
        <f t="shared" si="44"/>
        <v>0.19561078370423024</v>
      </c>
      <c r="V52" s="19">
        <f t="shared" si="44"/>
        <v>0.19561078370423024</v>
      </c>
      <c r="W52" s="19">
        <f t="shared" si="44"/>
        <v>0.19561078370423024</v>
      </c>
      <c r="X52" s="19">
        <f t="shared" si="44"/>
        <v>0.19561078370423024</v>
      </c>
      <c r="Y52" s="19">
        <f t="shared" si="44"/>
        <v>0.19561078370423024</v>
      </c>
      <c r="Z52" s="19">
        <f t="shared" si="44"/>
        <v>0.19561078370423024</v>
      </c>
      <c r="AA52" s="19">
        <f t="shared" si="44"/>
        <v>0.19561078370423024</v>
      </c>
      <c r="AB52" s="19">
        <f t="shared" si="44"/>
        <v>0.19561078370423024</v>
      </c>
      <c r="AC52" s="19">
        <f t="shared" si="44"/>
        <v>0.19561078370423024</v>
      </c>
      <c r="AD52" s="19">
        <f t="shared" si="44"/>
        <v>0.19561078370423024</v>
      </c>
      <c r="AE52" s="19">
        <f t="shared" si="44"/>
        <v>0.19561078370423024</v>
      </c>
      <c r="AF52" s="19">
        <f t="shared" si="44"/>
        <v>0.19561078370423024</v>
      </c>
      <c r="AG52" s="19">
        <f t="shared" si="44"/>
        <v>0.19561078370423024</v>
      </c>
      <c r="AH52" s="19">
        <f t="shared" si="44"/>
        <v>0.19561078370423024</v>
      </c>
      <c r="AI52" s="19">
        <f t="shared" si="44"/>
        <v>0.19561078370423024</v>
      </c>
      <c r="AJ52" s="19">
        <f t="shared" si="44"/>
        <v>0.19561078370423024</v>
      </c>
      <c r="AK52" s="19">
        <f t="shared" si="44"/>
        <v>0.19561078370423024</v>
      </c>
      <c r="AL52" s="19">
        <f t="shared" si="44"/>
        <v>0.19561078370423024</v>
      </c>
      <c r="AM52" s="19">
        <f t="shared" si="44"/>
        <v>0.19561078370423024</v>
      </c>
      <c r="AN52" s="19">
        <f t="shared" si="44"/>
        <v>0.19561078370423024</v>
      </c>
      <c r="AO52" s="19">
        <f t="shared" si="44"/>
        <v>0.19561078370423024</v>
      </c>
      <c r="AP52" s="19">
        <f t="shared" si="44"/>
        <v>0.19561078370423024</v>
      </c>
      <c r="AQ52" s="19">
        <f t="shared" si="44"/>
        <v>0.19561078370423024</v>
      </c>
      <c r="AR52" s="19">
        <f t="shared" si="44"/>
        <v>0.19561078370423024</v>
      </c>
      <c r="AS52" s="19">
        <f t="shared" si="44"/>
        <v>0.19561078370423024</v>
      </c>
      <c r="AT52" s="19">
        <f t="shared" si="44"/>
        <v>0.19561078370423024</v>
      </c>
      <c r="AU52" s="19">
        <f t="shared" si="44"/>
        <v>0.19561078370423024</v>
      </c>
      <c r="AV52" s="19">
        <f>AV51*$D$11*10^-6</f>
        <v>0.19561078370423024</v>
      </c>
      <c r="AW52" s="19">
        <f t="shared" ref="AW52:AZ52" si="45">AW51*$D$11*10^-6</f>
        <v>0.19561078370423024</v>
      </c>
      <c r="AX52" s="19">
        <f t="shared" si="45"/>
        <v>0.19561078370423024</v>
      </c>
      <c r="AY52" s="19">
        <f t="shared" si="45"/>
        <v>0.19561078370423024</v>
      </c>
      <c r="AZ52" s="19">
        <f t="shared" si="45"/>
        <v>0.19561078370423024</v>
      </c>
    </row>
    <row r="53" spans="2:52" x14ac:dyDescent="0.25">
      <c r="B53" t="s">
        <v>112</v>
      </c>
      <c r="C53" t="s">
        <v>108</v>
      </c>
      <c r="R53" s="51">
        <v>17730.267430781612</v>
      </c>
      <c r="S53" s="51">
        <v>17730.267430781612</v>
      </c>
      <c r="T53" s="51">
        <v>17730.267430781612</v>
      </c>
      <c r="U53" s="51">
        <v>17730.267430781612</v>
      </c>
      <c r="V53" s="51">
        <v>17730.267430781612</v>
      </c>
      <c r="W53" s="51">
        <v>17730.267430781612</v>
      </c>
      <c r="X53" s="51">
        <v>17730.267430781612</v>
      </c>
      <c r="Y53" s="51">
        <v>17730.267430781612</v>
      </c>
      <c r="Z53" s="51">
        <v>17730.267430781612</v>
      </c>
      <c r="AA53" s="51">
        <v>17730.267430781612</v>
      </c>
      <c r="AB53" s="51">
        <v>17730.267430781612</v>
      </c>
      <c r="AC53" s="51">
        <v>17730.267430781612</v>
      </c>
      <c r="AD53" s="51">
        <v>17730.267430781612</v>
      </c>
      <c r="AE53" s="51">
        <v>17730.267430781612</v>
      </c>
      <c r="AF53" s="51">
        <v>17730.267430781612</v>
      </c>
      <c r="AG53" s="51">
        <v>17730.267430781612</v>
      </c>
      <c r="AH53" s="51">
        <v>17730.267430781612</v>
      </c>
      <c r="AI53" s="51">
        <v>17730.267430781612</v>
      </c>
      <c r="AJ53" s="51">
        <v>17730.267430781612</v>
      </c>
      <c r="AK53" s="51">
        <v>17730.267430781612</v>
      </c>
      <c r="AL53" s="51">
        <v>17730.267430781612</v>
      </c>
      <c r="AM53" s="51">
        <v>17730.267430781612</v>
      </c>
      <c r="AN53" s="51">
        <v>17730.267430781612</v>
      </c>
      <c r="AO53" s="51">
        <v>17730.267430781612</v>
      </c>
      <c r="AP53" s="51">
        <v>17730.267430781612</v>
      </c>
      <c r="AQ53" s="51">
        <v>17730.267430781612</v>
      </c>
      <c r="AR53" s="51">
        <v>17730.267430781612</v>
      </c>
      <c r="AS53" s="51">
        <v>17730.267430781612</v>
      </c>
      <c r="AT53" s="51">
        <v>17730.267430781612</v>
      </c>
      <c r="AU53" s="51">
        <v>17730.267430781612</v>
      </c>
      <c r="AV53" s="51">
        <v>17730.267430781612</v>
      </c>
      <c r="AW53" s="51">
        <v>17730.267430781612</v>
      </c>
      <c r="AX53" s="51">
        <v>17730.267430781612</v>
      </c>
      <c r="AY53" s="51">
        <v>17730.267430781612</v>
      </c>
      <c r="AZ53" s="51">
        <v>17730.267430781612</v>
      </c>
    </row>
    <row r="54" spans="2:52" x14ac:dyDescent="0.25">
      <c r="C54" t="s">
        <v>87</v>
      </c>
      <c r="E54" t="s">
        <v>110</v>
      </c>
      <c r="R54" s="19">
        <f>R53*$D$11*10^-6</f>
        <v>0.91488179942833114</v>
      </c>
      <c r="S54" s="19">
        <f t="shared" ref="S54:AU54" si="46">S53*$D$11*10^-6</f>
        <v>0.91488179942833114</v>
      </c>
      <c r="T54" s="19">
        <f t="shared" si="46"/>
        <v>0.91488179942833114</v>
      </c>
      <c r="U54" s="19">
        <f t="shared" si="46"/>
        <v>0.91488179942833114</v>
      </c>
      <c r="V54" s="19">
        <f t="shared" si="46"/>
        <v>0.91488179942833114</v>
      </c>
      <c r="W54" s="19">
        <f t="shared" si="46"/>
        <v>0.91488179942833114</v>
      </c>
      <c r="X54" s="19">
        <f t="shared" si="46"/>
        <v>0.91488179942833114</v>
      </c>
      <c r="Y54" s="19">
        <f t="shared" si="46"/>
        <v>0.91488179942833114</v>
      </c>
      <c r="Z54" s="19">
        <f t="shared" si="46"/>
        <v>0.91488179942833114</v>
      </c>
      <c r="AA54" s="19">
        <f t="shared" si="46"/>
        <v>0.91488179942833114</v>
      </c>
      <c r="AB54" s="19">
        <f t="shared" si="46"/>
        <v>0.91488179942833114</v>
      </c>
      <c r="AC54" s="19">
        <f t="shared" si="46"/>
        <v>0.91488179942833114</v>
      </c>
      <c r="AD54" s="19">
        <f t="shared" si="46"/>
        <v>0.91488179942833114</v>
      </c>
      <c r="AE54" s="19">
        <f t="shared" si="46"/>
        <v>0.91488179942833114</v>
      </c>
      <c r="AF54" s="19">
        <f t="shared" si="46"/>
        <v>0.91488179942833114</v>
      </c>
      <c r="AG54" s="19">
        <f t="shared" si="46"/>
        <v>0.91488179942833114</v>
      </c>
      <c r="AH54" s="19">
        <f t="shared" si="46"/>
        <v>0.91488179942833114</v>
      </c>
      <c r="AI54" s="19">
        <f t="shared" si="46"/>
        <v>0.91488179942833114</v>
      </c>
      <c r="AJ54" s="19">
        <f t="shared" si="46"/>
        <v>0.91488179942833114</v>
      </c>
      <c r="AK54" s="19">
        <f t="shared" si="46"/>
        <v>0.91488179942833114</v>
      </c>
      <c r="AL54" s="19">
        <f t="shared" si="46"/>
        <v>0.91488179942833114</v>
      </c>
      <c r="AM54" s="19">
        <f t="shared" si="46"/>
        <v>0.91488179942833114</v>
      </c>
      <c r="AN54" s="19">
        <f t="shared" si="46"/>
        <v>0.91488179942833114</v>
      </c>
      <c r="AO54" s="19">
        <f t="shared" si="46"/>
        <v>0.91488179942833114</v>
      </c>
      <c r="AP54" s="19">
        <f t="shared" si="46"/>
        <v>0.91488179942833114</v>
      </c>
      <c r="AQ54" s="19">
        <f t="shared" si="46"/>
        <v>0.91488179942833114</v>
      </c>
      <c r="AR54" s="19">
        <f t="shared" si="46"/>
        <v>0.91488179942833114</v>
      </c>
      <c r="AS54" s="19">
        <f t="shared" si="46"/>
        <v>0.91488179942833114</v>
      </c>
      <c r="AT54" s="19">
        <f t="shared" si="46"/>
        <v>0.91488179942833114</v>
      </c>
      <c r="AU54" s="19">
        <f t="shared" si="46"/>
        <v>0.91488179942833114</v>
      </c>
      <c r="AV54" s="19">
        <f>AV53*$D$11*10^-6</f>
        <v>0.91488179942833114</v>
      </c>
      <c r="AW54" s="19">
        <f t="shared" ref="AW54:AZ54" si="47">AW53*$D$11*10^-6</f>
        <v>0.91488179942833114</v>
      </c>
      <c r="AX54" s="19">
        <f t="shared" si="47"/>
        <v>0.91488179942833114</v>
      </c>
      <c r="AY54" s="19">
        <f t="shared" si="47"/>
        <v>0.91488179942833114</v>
      </c>
      <c r="AZ54" s="19">
        <f t="shared" si="47"/>
        <v>0.91488179942833114</v>
      </c>
    </row>
    <row r="55" spans="2:52" x14ac:dyDescent="0.25">
      <c r="B55" t="s">
        <v>113</v>
      </c>
      <c r="C55" t="s">
        <v>87</v>
      </c>
      <c r="E55" t="s">
        <v>114</v>
      </c>
      <c r="R55" s="18">
        <f>R50+R52+R54</f>
        <v>2.0623718348670419</v>
      </c>
      <c r="S55" s="18">
        <f t="shared" ref="S55:AU55" si="48">S50+S52+S54</f>
        <v>2.0623718348670419</v>
      </c>
      <c r="T55" s="18">
        <f t="shared" si="48"/>
        <v>2.0623718348670419</v>
      </c>
      <c r="U55" s="18">
        <f t="shared" si="48"/>
        <v>2.0623718348670419</v>
      </c>
      <c r="V55" s="18">
        <f t="shared" si="48"/>
        <v>2.0623718348670419</v>
      </c>
      <c r="W55" s="18">
        <f t="shared" si="48"/>
        <v>2.0623718348670419</v>
      </c>
      <c r="X55" s="18">
        <f t="shared" si="48"/>
        <v>2.0623718348670419</v>
      </c>
      <c r="Y55" s="18">
        <f t="shared" si="48"/>
        <v>2.0623718348670419</v>
      </c>
      <c r="Z55" s="18">
        <f t="shared" si="48"/>
        <v>2.0623718348670419</v>
      </c>
      <c r="AA55" s="18">
        <f t="shared" si="48"/>
        <v>2.0623718348670419</v>
      </c>
      <c r="AB55" s="18">
        <f t="shared" si="48"/>
        <v>2.0623718348670419</v>
      </c>
      <c r="AC55" s="18">
        <f t="shared" si="48"/>
        <v>2.0623718348670419</v>
      </c>
      <c r="AD55" s="18">
        <f t="shared" si="48"/>
        <v>2.0623718348670419</v>
      </c>
      <c r="AE55" s="18">
        <f t="shared" si="48"/>
        <v>2.0623718348670419</v>
      </c>
      <c r="AF55" s="18">
        <f t="shared" si="48"/>
        <v>2.0623718348670419</v>
      </c>
      <c r="AG55" s="18">
        <f t="shared" si="48"/>
        <v>2.0623718348670419</v>
      </c>
      <c r="AH55" s="18">
        <f t="shared" si="48"/>
        <v>2.0623718348670419</v>
      </c>
      <c r="AI55" s="18">
        <f t="shared" si="48"/>
        <v>2.0623718348670419</v>
      </c>
      <c r="AJ55" s="18">
        <f t="shared" si="48"/>
        <v>2.0623718348670419</v>
      </c>
      <c r="AK55" s="18">
        <f t="shared" si="48"/>
        <v>2.0623718348670419</v>
      </c>
      <c r="AL55" s="18">
        <f t="shared" si="48"/>
        <v>2.0623718348670419</v>
      </c>
      <c r="AM55" s="18">
        <f t="shared" si="48"/>
        <v>2.0623718348670419</v>
      </c>
      <c r="AN55" s="18">
        <f t="shared" si="48"/>
        <v>2.0623718348670419</v>
      </c>
      <c r="AO55" s="18">
        <f t="shared" si="48"/>
        <v>2.0623718348670419</v>
      </c>
      <c r="AP55" s="18">
        <f t="shared" si="48"/>
        <v>2.0623718348670419</v>
      </c>
      <c r="AQ55" s="18">
        <f t="shared" si="48"/>
        <v>2.0623718348670419</v>
      </c>
      <c r="AR55" s="18">
        <f t="shared" si="48"/>
        <v>2.0623718348670419</v>
      </c>
      <c r="AS55" s="18">
        <f t="shared" si="48"/>
        <v>2.0623718348670419</v>
      </c>
      <c r="AT55" s="18">
        <f t="shared" si="48"/>
        <v>2.0623718348670419</v>
      </c>
      <c r="AU55" s="18">
        <f t="shared" si="48"/>
        <v>2.0623718348670419</v>
      </c>
      <c r="AV55" s="18">
        <f>AV50+AV52+AV54</f>
        <v>2.0623718348670419</v>
      </c>
      <c r="AW55" s="18">
        <f t="shared" ref="AW55:AZ55" si="49">AW50+AW52+AW54</f>
        <v>2.0623718348670419</v>
      </c>
      <c r="AX55" s="18">
        <f t="shared" si="49"/>
        <v>2.0623718348670419</v>
      </c>
      <c r="AY55" s="18">
        <f t="shared" si="49"/>
        <v>2.0623718348670419</v>
      </c>
      <c r="AZ55" s="18">
        <f t="shared" si="49"/>
        <v>2.0623718348670419</v>
      </c>
    </row>
    <row r="56" spans="2:52" x14ac:dyDescent="0.25">
      <c r="B56" t="s">
        <v>115</v>
      </c>
      <c r="C56" t="s">
        <v>87</v>
      </c>
      <c r="E56" t="s">
        <v>116</v>
      </c>
      <c r="F56" s="18">
        <f>SUM(R56:AW56)</f>
        <v>12.689350173397392</v>
      </c>
      <c r="R56" s="19">
        <f>R55*R22</f>
        <v>0.99138936493756613</v>
      </c>
      <c r="S56" s="19">
        <f t="shared" ref="S56:AZ56" si="50">S55*S22</f>
        <v>0.9213655807969946</v>
      </c>
      <c r="T56" s="19">
        <f t="shared" si="50"/>
        <v>0.85628771449534802</v>
      </c>
      <c r="U56" s="19">
        <f t="shared" si="50"/>
        <v>0.79580642611091823</v>
      </c>
      <c r="V56" s="19">
        <f t="shared" si="50"/>
        <v>0.73959705028895739</v>
      </c>
      <c r="W56" s="19">
        <f t="shared" si="50"/>
        <v>0.68735785342839906</v>
      </c>
      <c r="X56" s="19">
        <f t="shared" si="50"/>
        <v>0.63880841396691357</v>
      </c>
      <c r="Y56" s="19">
        <f t="shared" si="50"/>
        <v>0.59368811706962221</v>
      </c>
      <c r="Z56" s="19">
        <f t="shared" si="50"/>
        <v>0.55175475564091281</v>
      </c>
      <c r="AA56" s="19">
        <f t="shared" si="50"/>
        <v>0.51278323014954719</v>
      </c>
      <c r="AB56" s="19">
        <f t="shared" si="50"/>
        <v>0.47656434028768319</v>
      </c>
      <c r="AC56" s="19">
        <f t="shared" si="50"/>
        <v>0.44290366197740066</v>
      </c>
      <c r="AD56" s="19">
        <f t="shared" si="50"/>
        <v>0.41162050369646902</v>
      </c>
      <c r="AE56" s="19">
        <f t="shared" si="50"/>
        <v>0.38254693652088195</v>
      </c>
      <c r="AF56" s="19">
        <f t="shared" si="50"/>
        <v>0.35552689267739956</v>
      </c>
      <c r="AG56" s="19">
        <f t="shared" si="50"/>
        <v>0.33041532776709992</v>
      </c>
      <c r="AH56" s="19">
        <f t="shared" si="50"/>
        <v>0.30707744216273225</v>
      </c>
      <c r="AI56" s="19">
        <f t="shared" si="50"/>
        <v>0.28538795740030876</v>
      </c>
      <c r="AJ56" s="19">
        <f t="shared" si="50"/>
        <v>0.26523044368058435</v>
      </c>
      <c r="AK56" s="19">
        <f t="shared" si="50"/>
        <v>0.24649669487043152</v>
      </c>
      <c r="AL56" s="19">
        <f t="shared" si="50"/>
        <v>0.2290861476490999</v>
      </c>
      <c r="AM56" s="19">
        <f t="shared" si="50"/>
        <v>0.21290534168131961</v>
      </c>
      <c r="AN56" s="19">
        <f t="shared" si="50"/>
        <v>0.19786741791944198</v>
      </c>
      <c r="AO56" s="19">
        <f t="shared" si="50"/>
        <v>0.18389165234148883</v>
      </c>
      <c r="AP56" s="19">
        <f t="shared" si="50"/>
        <v>0.1709030226222015</v>
      </c>
      <c r="AQ56" s="19">
        <f t="shared" si="50"/>
        <v>0.15883180541096792</v>
      </c>
      <c r="AR56" s="19">
        <f t="shared" si="50"/>
        <v>0.14761320205480288</v>
      </c>
      <c r="AS56" s="19">
        <f t="shared" si="50"/>
        <v>0.13718699075725171</v>
      </c>
      <c r="AT56" s="19">
        <f t="shared" si="50"/>
        <v>0.12749720330599601</v>
      </c>
      <c r="AU56" s="19">
        <f t="shared" si="50"/>
        <v>0.11849182463382529</v>
      </c>
      <c r="AV56" s="19">
        <f t="shared" si="50"/>
        <v>0.11012251360020937</v>
      </c>
      <c r="AW56" s="19">
        <f t="shared" si="50"/>
        <v>0.10234434349461836</v>
      </c>
      <c r="AX56" s="19">
        <f t="shared" si="50"/>
        <v>9.5115560868604412E-2</v>
      </c>
      <c r="AY56" s="19">
        <f t="shared" si="50"/>
        <v>8.8397361402048708E-2</v>
      </c>
      <c r="AZ56" s="19">
        <f t="shared" si="50"/>
        <v>8.2153681600417014E-2</v>
      </c>
    </row>
    <row r="57" spans="2:52" ht="15.75" thickBot="1" x14ac:dyDescent="0.3"/>
    <row r="58" spans="2:52" ht="15.75" thickBot="1" x14ac:dyDescent="0.3">
      <c r="B58" s="10" t="s">
        <v>117</v>
      </c>
      <c r="C58" s="10"/>
      <c r="D58" s="10"/>
      <c r="E58" s="10"/>
      <c r="F58" s="20">
        <f>F61*10^6/F28</f>
        <v>0</v>
      </c>
    </row>
    <row r="59" spans="2:52" x14ac:dyDescent="0.25">
      <c r="B59" t="s">
        <v>117</v>
      </c>
      <c r="C59" t="s">
        <v>70</v>
      </c>
      <c r="E59" t="s">
        <v>109</v>
      </c>
      <c r="R59" s="47">
        <v>0</v>
      </c>
      <c r="S59" s="47">
        <v>0</v>
      </c>
      <c r="T59" s="47">
        <v>0</v>
      </c>
      <c r="U59" s="47">
        <v>0</v>
      </c>
      <c r="V59" s="47">
        <v>0</v>
      </c>
      <c r="W59" s="47">
        <v>0</v>
      </c>
      <c r="X59" s="47">
        <v>0</v>
      </c>
      <c r="Y59" s="47">
        <v>0</v>
      </c>
      <c r="Z59" s="47">
        <v>0</v>
      </c>
      <c r="AA59" s="47">
        <v>0</v>
      </c>
      <c r="AB59" s="47">
        <v>0</v>
      </c>
      <c r="AC59" s="47">
        <v>0</v>
      </c>
      <c r="AD59" s="47">
        <v>0</v>
      </c>
      <c r="AE59" s="47">
        <v>0</v>
      </c>
      <c r="AF59" s="47">
        <v>0</v>
      </c>
      <c r="AG59" s="47">
        <v>0</v>
      </c>
      <c r="AH59" s="47">
        <v>0</v>
      </c>
      <c r="AI59" s="47">
        <v>0</v>
      </c>
      <c r="AJ59" s="47">
        <v>0</v>
      </c>
      <c r="AK59" s="47">
        <v>0</v>
      </c>
      <c r="AL59" s="47">
        <v>0</v>
      </c>
      <c r="AM59" s="47">
        <v>0</v>
      </c>
      <c r="AN59" s="47">
        <v>0</v>
      </c>
      <c r="AO59" s="47">
        <v>0</v>
      </c>
      <c r="AP59" s="47">
        <v>0</v>
      </c>
      <c r="AQ59" s="47">
        <v>0</v>
      </c>
      <c r="AR59" s="47">
        <v>0</v>
      </c>
      <c r="AS59" s="47">
        <v>0</v>
      </c>
      <c r="AT59" s="47">
        <v>0</v>
      </c>
      <c r="AU59" s="47">
        <v>0</v>
      </c>
      <c r="AV59" s="47">
        <v>0</v>
      </c>
      <c r="AW59" s="47">
        <v>0</v>
      </c>
      <c r="AX59" s="47">
        <v>0</v>
      </c>
      <c r="AY59" s="47">
        <v>0</v>
      </c>
      <c r="AZ59" s="47">
        <v>0</v>
      </c>
    </row>
    <row r="60" spans="2:52" x14ac:dyDescent="0.25">
      <c r="C60" t="s">
        <v>87</v>
      </c>
      <c r="E60" t="s">
        <v>118</v>
      </c>
      <c r="R60" s="19">
        <f>R59*R27*10^-6</f>
        <v>0</v>
      </c>
      <c r="S60" s="19">
        <f t="shared" ref="S60:T60" si="51">S59*S27*10^-6</f>
        <v>0</v>
      </c>
      <c r="T60" s="19">
        <f t="shared" si="51"/>
        <v>0</v>
      </c>
      <c r="U60" s="19">
        <f t="shared" ref="U60" si="52">U59*U27*10^-6</f>
        <v>0</v>
      </c>
      <c r="V60" s="19">
        <f t="shared" ref="V60" si="53">V59*V27*10^-6</f>
        <v>0</v>
      </c>
      <c r="W60" s="19">
        <f t="shared" ref="W60" si="54">W59*W27*10^-6</f>
        <v>0</v>
      </c>
      <c r="X60" s="19">
        <f t="shared" ref="X60" si="55">X59*X27*10^-6</f>
        <v>0</v>
      </c>
      <c r="Y60" s="19">
        <f t="shared" ref="Y60" si="56">Y59*Y27*10^-6</f>
        <v>0</v>
      </c>
      <c r="Z60" s="19">
        <f t="shared" ref="Z60" si="57">Z59*Z27*10^-6</f>
        <v>0</v>
      </c>
      <c r="AA60" s="19">
        <f t="shared" ref="AA60" si="58">AA59*AA27*10^-6</f>
        <v>0</v>
      </c>
      <c r="AB60" s="19">
        <f t="shared" ref="AB60" si="59">AB59*AB27*10^-6</f>
        <v>0</v>
      </c>
      <c r="AC60" s="19">
        <f t="shared" ref="AC60" si="60">AC59*AC27*10^-6</f>
        <v>0</v>
      </c>
      <c r="AD60" s="19">
        <f t="shared" ref="AD60" si="61">AD59*AD27*10^-6</f>
        <v>0</v>
      </c>
      <c r="AE60" s="19">
        <f t="shared" ref="AE60" si="62">AE59*AE27*10^-6</f>
        <v>0</v>
      </c>
      <c r="AF60" s="19">
        <f t="shared" ref="AF60" si="63">AF59*AF27*10^-6</f>
        <v>0</v>
      </c>
      <c r="AG60" s="19">
        <f t="shared" ref="AG60" si="64">AG59*AG27*10^-6</f>
        <v>0</v>
      </c>
      <c r="AH60" s="19">
        <f t="shared" ref="AH60" si="65">AH59*AH27*10^-6</f>
        <v>0</v>
      </c>
      <c r="AI60" s="19">
        <f t="shared" ref="AI60" si="66">AI59*AI27*10^-6</f>
        <v>0</v>
      </c>
      <c r="AJ60" s="19">
        <f t="shared" ref="AJ60" si="67">AJ59*AJ27*10^-6</f>
        <v>0</v>
      </c>
      <c r="AK60" s="19">
        <f t="shared" ref="AK60" si="68">AK59*AK27*10^-6</f>
        <v>0</v>
      </c>
      <c r="AL60" s="19">
        <f t="shared" ref="AL60" si="69">AL59*AL27*10^-6</f>
        <v>0</v>
      </c>
      <c r="AM60" s="19">
        <f t="shared" ref="AM60" si="70">AM59*AM27*10^-6</f>
        <v>0</v>
      </c>
      <c r="AN60" s="19">
        <f t="shared" ref="AN60" si="71">AN59*AN27*10^-6</f>
        <v>0</v>
      </c>
      <c r="AO60" s="19">
        <f t="shared" ref="AO60" si="72">AO59*AO27*10^-6</f>
        <v>0</v>
      </c>
      <c r="AP60" s="19">
        <f t="shared" ref="AP60" si="73">AP59*AP27*10^-6</f>
        <v>0</v>
      </c>
      <c r="AQ60" s="19">
        <f t="shared" ref="AQ60" si="74">AQ59*AQ27*10^-6</f>
        <v>0</v>
      </c>
      <c r="AR60" s="19">
        <f t="shared" ref="AR60" si="75">AR59*AR27*10^-6</f>
        <v>0</v>
      </c>
      <c r="AS60" s="19">
        <f t="shared" ref="AS60" si="76">AS59*AS27*10^-6</f>
        <v>0</v>
      </c>
      <c r="AT60" s="19">
        <f t="shared" ref="AT60" si="77">AT59*AT27*10^-6</f>
        <v>0</v>
      </c>
      <c r="AU60" s="19">
        <f t="shared" ref="AU60" si="78">AU59*AU27*10^-6</f>
        <v>0</v>
      </c>
      <c r="AV60" s="19">
        <f t="shared" ref="AV60" si="79">AV59*AV27*10^-6</f>
        <v>0</v>
      </c>
      <c r="AW60" s="19">
        <f t="shared" ref="AW60" si="80">AW59*AW27*10^-6</f>
        <v>0</v>
      </c>
      <c r="AX60" s="19">
        <f t="shared" ref="AX60" si="81">AX59*AX27*10^-6</f>
        <v>0</v>
      </c>
      <c r="AY60" s="19">
        <f t="shared" ref="AY60" si="82">AY59*AY27*10^-6</f>
        <v>0</v>
      </c>
      <c r="AZ60" s="19">
        <f t="shared" ref="AZ60" si="83">AZ59*AZ27*10^-6</f>
        <v>0</v>
      </c>
    </row>
    <row r="61" spans="2:52" x14ac:dyDescent="0.25">
      <c r="B61" t="s">
        <v>119</v>
      </c>
      <c r="C61" t="s">
        <v>87</v>
      </c>
      <c r="E61" t="s">
        <v>120</v>
      </c>
      <c r="F61" s="18">
        <f>SUM(R61:AW61)</f>
        <v>0</v>
      </c>
      <c r="R61" s="18">
        <f>R60*R22</f>
        <v>0</v>
      </c>
      <c r="S61" s="18">
        <f t="shared" ref="S61:T61" si="84">S60*S22</f>
        <v>0</v>
      </c>
      <c r="T61" s="18">
        <f t="shared" si="84"/>
        <v>0</v>
      </c>
      <c r="U61" s="18">
        <f t="shared" ref="U61" si="85">U60*U22</f>
        <v>0</v>
      </c>
      <c r="V61" s="18">
        <f t="shared" ref="V61" si="86">V60*V22</f>
        <v>0</v>
      </c>
      <c r="W61" s="18">
        <f t="shared" ref="W61" si="87">W60*W22</f>
        <v>0</v>
      </c>
      <c r="X61" s="18">
        <f t="shared" ref="X61" si="88">X60*X22</f>
        <v>0</v>
      </c>
      <c r="Y61" s="18">
        <f t="shared" ref="Y61" si="89">Y60*Y22</f>
        <v>0</v>
      </c>
      <c r="Z61" s="18">
        <f t="shared" ref="Z61" si="90">Z60*Z22</f>
        <v>0</v>
      </c>
      <c r="AA61" s="18">
        <f t="shared" ref="AA61" si="91">AA60*AA22</f>
        <v>0</v>
      </c>
      <c r="AB61" s="18">
        <f t="shared" ref="AB61" si="92">AB60*AB22</f>
        <v>0</v>
      </c>
      <c r="AC61" s="18">
        <f t="shared" ref="AC61" si="93">AC60*AC22</f>
        <v>0</v>
      </c>
      <c r="AD61" s="18">
        <f t="shared" ref="AD61" si="94">AD60*AD22</f>
        <v>0</v>
      </c>
      <c r="AE61" s="18">
        <f t="shared" ref="AE61" si="95">AE60*AE22</f>
        <v>0</v>
      </c>
      <c r="AF61" s="18">
        <f t="shared" ref="AF61" si="96">AF60*AF22</f>
        <v>0</v>
      </c>
      <c r="AG61" s="18">
        <f t="shared" ref="AG61" si="97">AG60*AG22</f>
        <v>0</v>
      </c>
      <c r="AH61" s="18">
        <f t="shared" ref="AH61" si="98">AH60*AH22</f>
        <v>0</v>
      </c>
      <c r="AI61" s="18">
        <f t="shared" ref="AI61" si="99">AI60*AI22</f>
        <v>0</v>
      </c>
      <c r="AJ61" s="18">
        <f t="shared" ref="AJ61" si="100">AJ60*AJ22</f>
        <v>0</v>
      </c>
      <c r="AK61" s="18">
        <f t="shared" ref="AK61" si="101">AK60*AK22</f>
        <v>0</v>
      </c>
      <c r="AL61" s="18">
        <f t="shared" ref="AL61" si="102">AL60*AL22</f>
        <v>0</v>
      </c>
      <c r="AM61" s="18">
        <f t="shared" ref="AM61" si="103">AM60*AM22</f>
        <v>0</v>
      </c>
      <c r="AN61" s="18">
        <f t="shared" ref="AN61" si="104">AN60*AN22</f>
        <v>0</v>
      </c>
      <c r="AO61" s="18">
        <f t="shared" ref="AO61" si="105">AO60*AO22</f>
        <v>0</v>
      </c>
      <c r="AP61" s="18">
        <f t="shared" ref="AP61" si="106">AP60*AP22</f>
        <v>0</v>
      </c>
      <c r="AQ61" s="18">
        <f t="shared" ref="AQ61" si="107">AQ60*AQ22</f>
        <v>0</v>
      </c>
      <c r="AR61" s="18">
        <f t="shared" ref="AR61" si="108">AR60*AR22</f>
        <v>0</v>
      </c>
      <c r="AS61" s="18">
        <f t="shared" ref="AS61" si="109">AS60*AS22</f>
        <v>0</v>
      </c>
      <c r="AT61" s="18">
        <f t="shared" ref="AT61" si="110">AT60*AT22</f>
        <v>0</v>
      </c>
      <c r="AU61" s="18">
        <f t="shared" ref="AU61" si="111">AU60*AU22</f>
        <v>0</v>
      </c>
      <c r="AV61" s="18">
        <f t="shared" ref="AV61" si="112">AV60*AV22</f>
        <v>0</v>
      </c>
      <c r="AW61" s="18">
        <f t="shared" ref="AW61" si="113">AW60*AW22</f>
        <v>0</v>
      </c>
      <c r="AX61" s="18">
        <f t="shared" ref="AX61" si="114">AX60*AX22</f>
        <v>0</v>
      </c>
      <c r="AY61" s="18">
        <f t="shared" ref="AY61" si="115">AY60*AY22</f>
        <v>0</v>
      </c>
      <c r="AZ61" s="18">
        <f t="shared" ref="AZ61" si="116">AZ60*AZ22</f>
        <v>0</v>
      </c>
    </row>
    <row r="62" spans="2:52" ht="15.75" thickBot="1" x14ac:dyDescent="0.3"/>
    <row r="63" spans="2:52" ht="15.75" thickBot="1" x14ac:dyDescent="0.3">
      <c r="B63" s="10" t="s">
        <v>121</v>
      </c>
      <c r="C63" s="10"/>
      <c r="D63" s="10"/>
      <c r="E63" s="10"/>
      <c r="F63" s="20">
        <f>F67*10^6/F28</f>
        <v>0</v>
      </c>
    </row>
    <row r="64" spans="2:52" x14ac:dyDescent="0.25">
      <c r="B64" t="s">
        <v>122</v>
      </c>
      <c r="C64" t="s">
        <v>70</v>
      </c>
      <c r="R64" s="47">
        <v>0</v>
      </c>
      <c r="S64" s="47">
        <v>0</v>
      </c>
      <c r="T64" s="47">
        <v>0</v>
      </c>
      <c r="U64" s="47">
        <v>0</v>
      </c>
      <c r="V64" s="47">
        <v>0</v>
      </c>
      <c r="W64" s="47">
        <v>0</v>
      </c>
      <c r="X64" s="47">
        <v>0</v>
      </c>
      <c r="Y64" s="47">
        <v>0</v>
      </c>
      <c r="Z64" s="47">
        <v>0</v>
      </c>
      <c r="AA64" s="47">
        <v>0</v>
      </c>
      <c r="AB64" s="47">
        <v>0</v>
      </c>
      <c r="AC64" s="47">
        <v>0</v>
      </c>
      <c r="AD64" s="47">
        <v>0</v>
      </c>
      <c r="AE64" s="47">
        <v>0</v>
      </c>
      <c r="AF64" s="47">
        <v>0</v>
      </c>
      <c r="AG64" s="47">
        <v>0</v>
      </c>
      <c r="AH64" s="47">
        <v>0</v>
      </c>
      <c r="AI64" s="47">
        <v>0</v>
      </c>
      <c r="AJ64" s="47">
        <v>0</v>
      </c>
      <c r="AK64" s="47">
        <v>0</v>
      </c>
      <c r="AL64" s="47">
        <v>0</v>
      </c>
      <c r="AM64" s="47">
        <v>0</v>
      </c>
      <c r="AN64" s="47">
        <v>0</v>
      </c>
      <c r="AO64" s="47">
        <v>0</v>
      </c>
      <c r="AP64" s="47">
        <v>0</v>
      </c>
      <c r="AQ64" s="47">
        <v>0</v>
      </c>
      <c r="AR64" s="47">
        <v>0</v>
      </c>
      <c r="AS64" s="47">
        <v>0</v>
      </c>
      <c r="AT64" s="47">
        <v>0</v>
      </c>
      <c r="AU64" s="47">
        <v>0</v>
      </c>
      <c r="AV64" s="47">
        <v>0</v>
      </c>
      <c r="AW64" s="47">
        <v>0</v>
      </c>
      <c r="AX64" s="47">
        <v>0</v>
      </c>
      <c r="AY64" s="47">
        <v>0</v>
      </c>
      <c r="AZ64" s="47">
        <v>0</v>
      </c>
    </row>
    <row r="65" spans="2:52" x14ac:dyDescent="0.25">
      <c r="B65" t="s">
        <v>123</v>
      </c>
      <c r="C65" t="s">
        <v>78</v>
      </c>
      <c r="E65" t="s">
        <v>124</v>
      </c>
      <c r="R65" s="12">
        <f t="shared" ref="R65:AZ65" si="117">R27/$D$12</f>
        <v>164533.82399999999</v>
      </c>
      <c r="S65" s="12">
        <f t="shared" si="117"/>
        <v>164533.82399999999</v>
      </c>
      <c r="T65" s="12">
        <f t="shared" si="117"/>
        <v>164533.82399999999</v>
      </c>
      <c r="U65" s="12">
        <f t="shared" si="117"/>
        <v>164533.82399999999</v>
      </c>
      <c r="V65" s="12">
        <f t="shared" si="117"/>
        <v>164533.82399999999</v>
      </c>
      <c r="W65" s="12">
        <f t="shared" si="117"/>
        <v>164533.82399999999</v>
      </c>
      <c r="X65" s="12">
        <f t="shared" si="117"/>
        <v>164533.82399999999</v>
      </c>
      <c r="Y65" s="12">
        <f t="shared" si="117"/>
        <v>164533.82399999999</v>
      </c>
      <c r="Z65" s="12">
        <f t="shared" si="117"/>
        <v>164533.82399999999</v>
      </c>
      <c r="AA65" s="12">
        <f t="shared" si="117"/>
        <v>164533.82399999999</v>
      </c>
      <c r="AB65" s="12">
        <f t="shared" si="117"/>
        <v>164533.82399999999</v>
      </c>
      <c r="AC65" s="12">
        <f t="shared" si="117"/>
        <v>164533.82399999999</v>
      </c>
      <c r="AD65" s="12">
        <f t="shared" si="117"/>
        <v>164533.82399999999</v>
      </c>
      <c r="AE65" s="12">
        <f t="shared" si="117"/>
        <v>164533.82399999999</v>
      </c>
      <c r="AF65" s="12">
        <f t="shared" si="117"/>
        <v>164533.82399999999</v>
      </c>
      <c r="AG65" s="12">
        <f t="shared" si="117"/>
        <v>164533.82399999999</v>
      </c>
      <c r="AH65" s="12">
        <f t="shared" si="117"/>
        <v>164533.82399999999</v>
      </c>
      <c r="AI65" s="12">
        <f t="shared" si="117"/>
        <v>164533.82399999999</v>
      </c>
      <c r="AJ65" s="12">
        <f t="shared" si="117"/>
        <v>164533.82399999999</v>
      </c>
      <c r="AK65" s="12">
        <f t="shared" si="117"/>
        <v>164533.82399999999</v>
      </c>
      <c r="AL65" s="12">
        <f t="shared" si="117"/>
        <v>164533.82399999999</v>
      </c>
      <c r="AM65" s="12">
        <f t="shared" si="117"/>
        <v>164533.82399999999</v>
      </c>
      <c r="AN65" s="12">
        <f t="shared" si="117"/>
        <v>164533.82399999999</v>
      </c>
      <c r="AO65" s="12">
        <f t="shared" si="117"/>
        <v>164533.82399999999</v>
      </c>
      <c r="AP65" s="12">
        <f t="shared" si="117"/>
        <v>164533.82399999999</v>
      </c>
      <c r="AQ65" s="12">
        <f t="shared" si="117"/>
        <v>164533.82399999999</v>
      </c>
      <c r="AR65" s="12">
        <f t="shared" si="117"/>
        <v>164533.82399999999</v>
      </c>
      <c r="AS65" s="12">
        <f t="shared" si="117"/>
        <v>164533.82399999999</v>
      </c>
      <c r="AT65" s="12">
        <f t="shared" si="117"/>
        <v>164533.82399999999</v>
      </c>
      <c r="AU65" s="12">
        <f t="shared" si="117"/>
        <v>164533.82399999999</v>
      </c>
      <c r="AV65" s="12">
        <f t="shared" si="117"/>
        <v>164533.82399999999</v>
      </c>
      <c r="AW65" s="12">
        <f t="shared" si="117"/>
        <v>164533.82399999999</v>
      </c>
      <c r="AX65" s="12">
        <f t="shared" si="117"/>
        <v>164533.82399999999</v>
      </c>
      <c r="AY65" s="12">
        <f t="shared" si="117"/>
        <v>164533.82399999999</v>
      </c>
      <c r="AZ65" s="12">
        <f t="shared" si="117"/>
        <v>164533.82399999999</v>
      </c>
    </row>
    <row r="66" spans="2:52" x14ac:dyDescent="0.25">
      <c r="B66" t="s">
        <v>125</v>
      </c>
      <c r="C66" t="s">
        <v>87</v>
      </c>
      <c r="E66" t="s">
        <v>126</v>
      </c>
      <c r="R66" s="14">
        <f>R64*R65*10^-6</f>
        <v>0</v>
      </c>
      <c r="S66" s="14">
        <f t="shared" ref="S66:AU66" si="118">S64*S65*10^-6</f>
        <v>0</v>
      </c>
      <c r="T66" s="14">
        <f t="shared" si="118"/>
        <v>0</v>
      </c>
      <c r="U66" s="14">
        <f t="shared" si="118"/>
        <v>0</v>
      </c>
      <c r="V66" s="14">
        <f t="shared" si="118"/>
        <v>0</v>
      </c>
      <c r="W66" s="14">
        <f t="shared" si="118"/>
        <v>0</v>
      </c>
      <c r="X66" s="14">
        <f t="shared" si="118"/>
        <v>0</v>
      </c>
      <c r="Y66" s="14">
        <f t="shared" si="118"/>
        <v>0</v>
      </c>
      <c r="Z66" s="14">
        <f t="shared" si="118"/>
        <v>0</v>
      </c>
      <c r="AA66" s="14">
        <f t="shared" si="118"/>
        <v>0</v>
      </c>
      <c r="AB66" s="14">
        <f t="shared" si="118"/>
        <v>0</v>
      </c>
      <c r="AC66" s="14">
        <f t="shared" si="118"/>
        <v>0</v>
      </c>
      <c r="AD66" s="14">
        <f t="shared" si="118"/>
        <v>0</v>
      </c>
      <c r="AE66" s="14">
        <f t="shared" si="118"/>
        <v>0</v>
      </c>
      <c r="AF66" s="14">
        <f t="shared" si="118"/>
        <v>0</v>
      </c>
      <c r="AG66" s="14">
        <f t="shared" si="118"/>
        <v>0</v>
      </c>
      <c r="AH66" s="14">
        <f t="shared" si="118"/>
        <v>0</v>
      </c>
      <c r="AI66" s="14">
        <f t="shared" si="118"/>
        <v>0</v>
      </c>
      <c r="AJ66" s="14">
        <f t="shared" si="118"/>
        <v>0</v>
      </c>
      <c r="AK66" s="14">
        <f t="shared" si="118"/>
        <v>0</v>
      </c>
      <c r="AL66" s="14">
        <f t="shared" si="118"/>
        <v>0</v>
      </c>
      <c r="AM66" s="14">
        <f t="shared" si="118"/>
        <v>0</v>
      </c>
      <c r="AN66" s="14">
        <f t="shared" si="118"/>
        <v>0</v>
      </c>
      <c r="AO66" s="14">
        <f t="shared" si="118"/>
        <v>0</v>
      </c>
      <c r="AP66" s="14">
        <f t="shared" si="118"/>
        <v>0</v>
      </c>
      <c r="AQ66" s="14">
        <f t="shared" si="118"/>
        <v>0</v>
      </c>
      <c r="AR66" s="14">
        <f t="shared" si="118"/>
        <v>0</v>
      </c>
      <c r="AS66" s="14">
        <f t="shared" si="118"/>
        <v>0</v>
      </c>
      <c r="AT66" s="14">
        <f t="shared" si="118"/>
        <v>0</v>
      </c>
      <c r="AU66" s="14">
        <f t="shared" si="118"/>
        <v>0</v>
      </c>
      <c r="AV66" s="14">
        <f>AV64*AV65*10^-6</f>
        <v>0</v>
      </c>
      <c r="AW66" s="14">
        <f t="shared" ref="AW66:AZ66" si="119">AW64*AW65*10^-6</f>
        <v>0</v>
      </c>
      <c r="AX66" s="14">
        <f t="shared" si="119"/>
        <v>0</v>
      </c>
      <c r="AY66" s="14">
        <f t="shared" si="119"/>
        <v>0</v>
      </c>
      <c r="AZ66" s="14">
        <f t="shared" si="119"/>
        <v>0</v>
      </c>
    </row>
    <row r="67" spans="2:52" x14ac:dyDescent="0.25">
      <c r="B67" t="s">
        <v>127</v>
      </c>
      <c r="C67" t="s">
        <v>87</v>
      </c>
      <c r="E67" t="s">
        <v>128</v>
      </c>
      <c r="F67" s="22">
        <f>SUM(R67:AW67)</f>
        <v>0</v>
      </c>
      <c r="R67" s="18">
        <f>R66*R22</f>
        <v>0</v>
      </c>
      <c r="S67" s="18">
        <f t="shared" ref="S67:AZ67" si="120">S66*S22</f>
        <v>0</v>
      </c>
      <c r="T67" s="18">
        <f t="shared" si="120"/>
        <v>0</v>
      </c>
      <c r="U67" s="18">
        <f t="shared" si="120"/>
        <v>0</v>
      </c>
      <c r="V67" s="18">
        <f t="shared" si="120"/>
        <v>0</v>
      </c>
      <c r="W67" s="18">
        <f t="shared" si="120"/>
        <v>0</v>
      </c>
      <c r="X67" s="18">
        <f t="shared" si="120"/>
        <v>0</v>
      </c>
      <c r="Y67" s="18">
        <f t="shared" si="120"/>
        <v>0</v>
      </c>
      <c r="Z67" s="18">
        <f t="shared" si="120"/>
        <v>0</v>
      </c>
      <c r="AA67" s="18">
        <f t="shared" si="120"/>
        <v>0</v>
      </c>
      <c r="AB67" s="18">
        <f t="shared" si="120"/>
        <v>0</v>
      </c>
      <c r="AC67" s="18">
        <f t="shared" si="120"/>
        <v>0</v>
      </c>
      <c r="AD67" s="18">
        <f t="shared" si="120"/>
        <v>0</v>
      </c>
      <c r="AE67" s="18">
        <f t="shared" si="120"/>
        <v>0</v>
      </c>
      <c r="AF67" s="18">
        <f t="shared" si="120"/>
        <v>0</v>
      </c>
      <c r="AG67" s="18">
        <f t="shared" si="120"/>
        <v>0</v>
      </c>
      <c r="AH67" s="18">
        <f t="shared" si="120"/>
        <v>0</v>
      </c>
      <c r="AI67" s="18">
        <f t="shared" si="120"/>
        <v>0</v>
      </c>
      <c r="AJ67" s="18">
        <f t="shared" si="120"/>
        <v>0</v>
      </c>
      <c r="AK67" s="18">
        <f t="shared" si="120"/>
        <v>0</v>
      </c>
      <c r="AL67" s="18">
        <f t="shared" si="120"/>
        <v>0</v>
      </c>
      <c r="AM67" s="18">
        <f t="shared" si="120"/>
        <v>0</v>
      </c>
      <c r="AN67" s="18">
        <f t="shared" si="120"/>
        <v>0</v>
      </c>
      <c r="AO67" s="18">
        <f t="shared" si="120"/>
        <v>0</v>
      </c>
      <c r="AP67" s="18">
        <f t="shared" si="120"/>
        <v>0</v>
      </c>
      <c r="AQ67" s="18">
        <f t="shared" si="120"/>
        <v>0</v>
      </c>
      <c r="AR67" s="18">
        <f t="shared" si="120"/>
        <v>0</v>
      </c>
      <c r="AS67" s="18">
        <f t="shared" si="120"/>
        <v>0</v>
      </c>
      <c r="AT67" s="18">
        <f t="shared" si="120"/>
        <v>0</v>
      </c>
      <c r="AU67" s="18">
        <f t="shared" si="120"/>
        <v>0</v>
      </c>
      <c r="AV67" s="18">
        <f t="shared" si="120"/>
        <v>0</v>
      </c>
      <c r="AW67" s="18">
        <f t="shared" si="120"/>
        <v>0</v>
      </c>
      <c r="AX67" s="18">
        <f t="shared" si="120"/>
        <v>0</v>
      </c>
      <c r="AY67" s="18">
        <f t="shared" si="120"/>
        <v>0</v>
      </c>
      <c r="AZ67" s="18">
        <f t="shared" si="120"/>
        <v>0</v>
      </c>
    </row>
    <row r="68" spans="2:52" ht="15.75" thickBot="1" x14ac:dyDescent="0.3"/>
    <row r="69" spans="2:52" ht="15.75" thickBot="1" x14ac:dyDescent="0.3">
      <c r="B69" s="10" t="s">
        <v>129</v>
      </c>
      <c r="C69" s="10"/>
      <c r="D69" s="10"/>
      <c r="E69" s="10"/>
      <c r="F69" s="20">
        <f>F72*10^6/F28</f>
        <v>0</v>
      </c>
    </row>
    <row r="70" spans="2:52" x14ac:dyDescent="0.25">
      <c r="B70" t="s">
        <v>130</v>
      </c>
      <c r="C70" t="s">
        <v>70</v>
      </c>
      <c r="E70" t="s">
        <v>131</v>
      </c>
      <c r="R70" s="47">
        <v>0</v>
      </c>
      <c r="S70" s="47">
        <v>0</v>
      </c>
      <c r="T70" s="47">
        <v>0</v>
      </c>
      <c r="U70" s="47">
        <v>0</v>
      </c>
      <c r="V70" s="47">
        <v>0</v>
      </c>
      <c r="W70" s="47">
        <v>0</v>
      </c>
      <c r="X70" s="47">
        <v>0</v>
      </c>
      <c r="Y70" s="47">
        <v>0</v>
      </c>
      <c r="Z70" s="47">
        <v>0</v>
      </c>
      <c r="AA70" s="47">
        <v>0</v>
      </c>
      <c r="AB70" s="47">
        <v>0</v>
      </c>
      <c r="AC70" s="47">
        <v>0</v>
      </c>
      <c r="AD70" s="47">
        <v>0</v>
      </c>
      <c r="AE70" s="47">
        <v>0</v>
      </c>
      <c r="AF70" s="47">
        <v>0</v>
      </c>
      <c r="AG70" s="47">
        <v>0</v>
      </c>
      <c r="AH70" s="47">
        <v>0</v>
      </c>
      <c r="AI70" s="47">
        <v>0</v>
      </c>
      <c r="AJ70" s="47">
        <v>0</v>
      </c>
      <c r="AK70" s="47">
        <v>0</v>
      </c>
      <c r="AL70" s="47">
        <v>0</v>
      </c>
      <c r="AM70" s="47">
        <v>0</v>
      </c>
      <c r="AN70" s="47">
        <v>0</v>
      </c>
      <c r="AO70" s="47">
        <v>0</v>
      </c>
      <c r="AP70" s="47">
        <v>0</v>
      </c>
      <c r="AQ70" s="47">
        <v>0</v>
      </c>
      <c r="AR70" s="47">
        <v>0</v>
      </c>
      <c r="AS70" s="47">
        <v>0</v>
      </c>
      <c r="AT70" s="47">
        <v>0</v>
      </c>
      <c r="AU70" s="47">
        <v>0</v>
      </c>
      <c r="AV70" s="47">
        <v>0</v>
      </c>
      <c r="AW70" s="47">
        <v>0</v>
      </c>
      <c r="AX70" s="47">
        <v>0</v>
      </c>
      <c r="AY70" s="47">
        <v>0</v>
      </c>
      <c r="AZ70" s="47">
        <v>0</v>
      </c>
    </row>
    <row r="71" spans="2:52" x14ac:dyDescent="0.25">
      <c r="B71" t="s">
        <v>132</v>
      </c>
      <c r="C71" t="s">
        <v>87</v>
      </c>
      <c r="E71" t="s">
        <v>133</v>
      </c>
      <c r="R71" s="18">
        <f>R70*R27*10^-6</f>
        <v>0</v>
      </c>
      <c r="S71" s="18">
        <f t="shared" ref="S71:AZ71" si="121">S70*S27*10^-6</f>
        <v>0</v>
      </c>
      <c r="T71" s="18">
        <f t="shared" si="121"/>
        <v>0</v>
      </c>
      <c r="U71" s="18">
        <f t="shared" si="121"/>
        <v>0</v>
      </c>
      <c r="V71" s="18">
        <f t="shared" si="121"/>
        <v>0</v>
      </c>
      <c r="W71" s="18">
        <f t="shared" si="121"/>
        <v>0</v>
      </c>
      <c r="X71" s="18">
        <f t="shared" si="121"/>
        <v>0</v>
      </c>
      <c r="Y71" s="18">
        <f t="shared" si="121"/>
        <v>0</v>
      </c>
      <c r="Z71" s="18">
        <f t="shared" si="121"/>
        <v>0</v>
      </c>
      <c r="AA71" s="18">
        <f t="shared" si="121"/>
        <v>0</v>
      </c>
      <c r="AB71" s="18">
        <f t="shared" si="121"/>
        <v>0</v>
      </c>
      <c r="AC71" s="18">
        <f t="shared" si="121"/>
        <v>0</v>
      </c>
      <c r="AD71" s="18">
        <f t="shared" si="121"/>
        <v>0</v>
      </c>
      <c r="AE71" s="18">
        <f t="shared" si="121"/>
        <v>0</v>
      </c>
      <c r="AF71" s="18">
        <f t="shared" si="121"/>
        <v>0</v>
      </c>
      <c r="AG71" s="18">
        <f t="shared" si="121"/>
        <v>0</v>
      </c>
      <c r="AH71" s="18">
        <f t="shared" si="121"/>
        <v>0</v>
      </c>
      <c r="AI71" s="18">
        <f t="shared" si="121"/>
        <v>0</v>
      </c>
      <c r="AJ71" s="18">
        <f t="shared" si="121"/>
        <v>0</v>
      </c>
      <c r="AK71" s="18">
        <f t="shared" si="121"/>
        <v>0</v>
      </c>
      <c r="AL71" s="18">
        <f t="shared" si="121"/>
        <v>0</v>
      </c>
      <c r="AM71" s="18">
        <f t="shared" si="121"/>
        <v>0</v>
      </c>
      <c r="AN71" s="18">
        <f t="shared" si="121"/>
        <v>0</v>
      </c>
      <c r="AO71" s="18">
        <f t="shared" si="121"/>
        <v>0</v>
      </c>
      <c r="AP71" s="18">
        <f t="shared" si="121"/>
        <v>0</v>
      </c>
      <c r="AQ71" s="18">
        <f t="shared" si="121"/>
        <v>0</v>
      </c>
      <c r="AR71" s="18">
        <f t="shared" si="121"/>
        <v>0</v>
      </c>
      <c r="AS71" s="18">
        <f t="shared" si="121"/>
        <v>0</v>
      </c>
      <c r="AT71" s="18">
        <f t="shared" si="121"/>
        <v>0</v>
      </c>
      <c r="AU71" s="18">
        <f t="shared" si="121"/>
        <v>0</v>
      </c>
      <c r="AV71" s="18">
        <f t="shared" si="121"/>
        <v>0</v>
      </c>
      <c r="AW71" s="18">
        <f t="shared" si="121"/>
        <v>0</v>
      </c>
      <c r="AX71" s="18">
        <f t="shared" si="121"/>
        <v>0</v>
      </c>
      <c r="AY71" s="18">
        <f t="shared" si="121"/>
        <v>0</v>
      </c>
      <c r="AZ71" s="18">
        <f t="shared" si="121"/>
        <v>0</v>
      </c>
    </row>
    <row r="72" spans="2:52" x14ac:dyDescent="0.25">
      <c r="B72" t="s">
        <v>134</v>
      </c>
      <c r="C72" t="s">
        <v>87</v>
      </c>
      <c r="E72" t="s">
        <v>135</v>
      </c>
      <c r="F72" s="19">
        <f>SUM(R72:AW72)</f>
        <v>0</v>
      </c>
      <c r="R72" s="19">
        <f>R71*R22</f>
        <v>0</v>
      </c>
      <c r="S72" s="19">
        <f t="shared" ref="S72:AZ72" si="122">S71*S22</f>
        <v>0</v>
      </c>
      <c r="T72" s="19">
        <f t="shared" si="122"/>
        <v>0</v>
      </c>
      <c r="U72" s="19">
        <f t="shared" si="122"/>
        <v>0</v>
      </c>
      <c r="V72" s="19">
        <f t="shared" si="122"/>
        <v>0</v>
      </c>
      <c r="W72" s="19">
        <f t="shared" si="122"/>
        <v>0</v>
      </c>
      <c r="X72" s="19">
        <f t="shared" si="122"/>
        <v>0</v>
      </c>
      <c r="Y72" s="19">
        <f t="shared" si="122"/>
        <v>0</v>
      </c>
      <c r="Z72" s="19">
        <f t="shared" si="122"/>
        <v>0</v>
      </c>
      <c r="AA72" s="19">
        <f t="shared" si="122"/>
        <v>0</v>
      </c>
      <c r="AB72" s="19">
        <f t="shared" si="122"/>
        <v>0</v>
      </c>
      <c r="AC72" s="19">
        <f t="shared" si="122"/>
        <v>0</v>
      </c>
      <c r="AD72" s="19">
        <f t="shared" si="122"/>
        <v>0</v>
      </c>
      <c r="AE72" s="19">
        <f t="shared" si="122"/>
        <v>0</v>
      </c>
      <c r="AF72" s="19">
        <f t="shared" si="122"/>
        <v>0</v>
      </c>
      <c r="AG72" s="19">
        <f t="shared" si="122"/>
        <v>0</v>
      </c>
      <c r="AH72" s="19">
        <f t="shared" si="122"/>
        <v>0</v>
      </c>
      <c r="AI72" s="19">
        <f t="shared" si="122"/>
        <v>0</v>
      </c>
      <c r="AJ72" s="19">
        <f t="shared" si="122"/>
        <v>0</v>
      </c>
      <c r="AK72" s="19">
        <f t="shared" si="122"/>
        <v>0</v>
      </c>
      <c r="AL72" s="19">
        <f t="shared" si="122"/>
        <v>0</v>
      </c>
      <c r="AM72" s="19">
        <f t="shared" si="122"/>
        <v>0</v>
      </c>
      <c r="AN72" s="19">
        <f t="shared" si="122"/>
        <v>0</v>
      </c>
      <c r="AO72" s="19">
        <f t="shared" si="122"/>
        <v>0</v>
      </c>
      <c r="AP72" s="19">
        <f t="shared" si="122"/>
        <v>0</v>
      </c>
      <c r="AQ72" s="19">
        <f t="shared" si="122"/>
        <v>0</v>
      </c>
      <c r="AR72" s="19">
        <f t="shared" si="122"/>
        <v>0</v>
      </c>
      <c r="AS72" s="19">
        <f t="shared" si="122"/>
        <v>0</v>
      </c>
      <c r="AT72" s="19">
        <f t="shared" si="122"/>
        <v>0</v>
      </c>
      <c r="AU72" s="19">
        <f t="shared" si="122"/>
        <v>0</v>
      </c>
      <c r="AV72" s="19">
        <f t="shared" si="122"/>
        <v>0</v>
      </c>
      <c r="AW72" s="19">
        <f t="shared" si="122"/>
        <v>0</v>
      </c>
      <c r="AX72" s="19">
        <f t="shared" si="122"/>
        <v>0</v>
      </c>
      <c r="AY72" s="19">
        <f t="shared" si="122"/>
        <v>0</v>
      </c>
      <c r="AZ72" s="19">
        <f t="shared" si="122"/>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B965-A136-416E-89BE-6270513C29EF}">
  <sheetPr codeName="Sheet5"/>
  <dimension ref="A1:BL88"/>
  <sheetViews>
    <sheetView showGridLines="0" topLeftCell="A47" zoomScale="70" zoomScaleNormal="70" workbookViewId="0">
      <selection activeCell="M82" sqref="M82"/>
    </sheetView>
  </sheetViews>
  <sheetFormatPr defaultRowHeight="15" customHeight="1" x14ac:dyDescent="0.25"/>
  <cols>
    <col min="1" max="1" width="2.7109375" customWidth="1"/>
    <col min="2" max="2" width="49.5703125" customWidth="1"/>
    <col min="3" max="3" width="12.140625" bestFit="1" customWidth="1"/>
    <col min="4" max="4" width="14.42578125" bestFit="1" customWidth="1"/>
    <col min="5" max="5" width="74.7109375" customWidth="1"/>
    <col min="6" max="6" width="19.85546875" customWidth="1"/>
    <col min="7" max="7" width="4.85546875" customWidth="1"/>
    <col min="8" max="8" width="24.28515625" bestFit="1" customWidth="1"/>
    <col min="9" max="9" width="20.5703125" customWidth="1"/>
    <col min="10" max="10" width="23.28515625" bestFit="1" customWidth="1"/>
    <col min="11" max="11" width="16.28515625" customWidth="1"/>
    <col min="12" max="12" width="16.7109375" customWidth="1"/>
    <col min="13" max="37" width="18.5703125" customWidth="1"/>
    <col min="38" max="38" width="16.5703125" bestFit="1" customWidth="1"/>
    <col min="39" max="39" width="7.140625" bestFit="1" customWidth="1"/>
  </cols>
  <sheetData>
    <row r="1" spans="1:7" s="2" customFormat="1" ht="20.25" customHeight="1" x14ac:dyDescent="0.35">
      <c r="A1" s="2" t="s">
        <v>136</v>
      </c>
    </row>
    <row r="2" spans="1:7" x14ac:dyDescent="0.25">
      <c r="A2" s="41"/>
    </row>
    <row r="3" spans="1:7" x14ac:dyDescent="0.25">
      <c r="B3" t="s">
        <v>50</v>
      </c>
      <c r="D3" s="3" t="s">
        <v>137</v>
      </c>
    </row>
    <row r="4" spans="1:7" x14ac:dyDescent="0.25">
      <c r="B4" t="s">
        <v>53</v>
      </c>
      <c r="D4" s="3" t="s">
        <v>54</v>
      </c>
      <c r="F4" s="26" t="s">
        <v>52</v>
      </c>
    </row>
    <row r="5" spans="1:7" x14ac:dyDescent="0.25">
      <c r="B5" t="s">
        <v>55</v>
      </c>
      <c r="D5" s="3">
        <v>2025</v>
      </c>
    </row>
    <row r="6" spans="1:7" x14ac:dyDescent="0.25">
      <c r="B6" t="s">
        <v>57</v>
      </c>
      <c r="D6" s="4">
        <f>D5+2</f>
        <v>2027</v>
      </c>
      <c r="F6" s="3"/>
      <c r="G6" t="s">
        <v>56</v>
      </c>
    </row>
    <row r="7" spans="1:7" x14ac:dyDescent="0.25">
      <c r="B7" t="s">
        <v>59</v>
      </c>
      <c r="D7" s="5">
        <f>D6+3</f>
        <v>2030</v>
      </c>
      <c r="F7" t="s">
        <v>58</v>
      </c>
    </row>
    <row r="8" spans="1:7" x14ac:dyDescent="0.25">
      <c r="B8" t="s">
        <v>60</v>
      </c>
      <c r="D8" s="4">
        <f>D7+25</f>
        <v>2055</v>
      </c>
    </row>
    <row r="9" spans="1:7" x14ac:dyDescent="0.25">
      <c r="B9" t="s">
        <v>61</v>
      </c>
      <c r="D9" s="44">
        <f>D7+25</f>
        <v>2055</v>
      </c>
    </row>
    <row r="11" spans="1:7" x14ac:dyDescent="0.25">
      <c r="B11" t="s">
        <v>62</v>
      </c>
      <c r="C11" t="s">
        <v>63</v>
      </c>
      <c r="D11" s="3">
        <v>1666</v>
      </c>
      <c r="F11" s="32" t="s">
        <v>138</v>
      </c>
    </row>
    <row r="12" spans="1:7" x14ac:dyDescent="0.25">
      <c r="B12" t="s">
        <v>64</v>
      </c>
      <c r="C12" t="s">
        <v>65</v>
      </c>
      <c r="D12" s="45">
        <v>0.60227838</v>
      </c>
      <c r="E12" s="6"/>
      <c r="F12" s="6"/>
      <c r="G12" s="6"/>
    </row>
    <row r="13" spans="1:7" x14ac:dyDescent="0.25">
      <c r="B13" t="s">
        <v>66</v>
      </c>
      <c r="C13" t="s">
        <v>65</v>
      </c>
      <c r="D13" s="7">
        <v>8.8999999999999996E-2</v>
      </c>
    </row>
    <row r="14" spans="1:7" x14ac:dyDescent="0.25">
      <c r="B14" t="s">
        <v>67</v>
      </c>
      <c r="C14" t="s">
        <v>68</v>
      </c>
      <c r="D14" s="3">
        <v>8760</v>
      </c>
    </row>
    <row r="15" spans="1:7" x14ac:dyDescent="0.25">
      <c r="B15" t="s">
        <v>139</v>
      </c>
      <c r="C15" t="s">
        <v>140</v>
      </c>
      <c r="D15" s="3">
        <v>2.93E-2</v>
      </c>
    </row>
    <row r="16" spans="1:7" x14ac:dyDescent="0.25"/>
    <row r="17" spans="2:64" x14ac:dyDescent="0.25">
      <c r="B17" t="s">
        <v>69</v>
      </c>
      <c r="C17" t="s">
        <v>70</v>
      </c>
      <c r="D17" s="27">
        <f>F30+F39+F48+F58+F63+F76+F85</f>
        <v>132.90019319708767</v>
      </c>
    </row>
    <row r="19" spans="2:64" s="1" customFormat="1" ht="40.35" customHeight="1" x14ac:dyDescent="0.25">
      <c r="H19" s="1" t="str">
        <f>IF(H20=$D$5,$B$5,IF(H20=$D$6,$B$6,IF(H20=$D$7,$B$7,IF(H20=$D$8,$B$8,IF(H20=$D$9,$B$9,"")))))</f>
        <v xml:space="preserve">Project start </v>
      </c>
      <c r="I19" s="1" t="str">
        <f t="shared" ref="I19:BL19" si="0">IF(I20=$D$5,$B$5,IF(I20=$D$6,$B$6,IF(I20=$D$7,$B$7,IF(I20=$D$8,$B$8,IF(I20=$D$9,$B$9,"")))))</f>
        <v/>
      </c>
      <c r="J19" s="1" t="str">
        <f t="shared" si="0"/>
        <v>Construction start</v>
      </c>
      <c r="K19" s="1" t="str">
        <f t="shared" si="0"/>
        <v/>
      </c>
      <c r="L19" s="1" t="str">
        <f t="shared" si="0"/>
        <v/>
      </c>
      <c r="M19" s="1" t="str">
        <f t="shared" si="0"/>
        <v>Operation start</v>
      </c>
      <c r="N19" s="1" t="str">
        <f t="shared" si="0"/>
        <v/>
      </c>
      <c r="O19" s="1" t="str">
        <f t="shared" si="0"/>
        <v/>
      </c>
      <c r="P19" s="1" t="str">
        <f t="shared" si="0"/>
        <v/>
      </c>
      <c r="Q19" s="1" t="str">
        <f t="shared" si="0"/>
        <v/>
      </c>
      <c r="R19" s="1" t="str">
        <f t="shared" si="0"/>
        <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35"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Plant decommissioned</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row>
    <row r="20" spans="2:64" x14ac:dyDescent="0.25">
      <c r="H20" s="9">
        <v>2025</v>
      </c>
      <c r="I20" s="9">
        <v>2026</v>
      </c>
      <c r="J20" s="9">
        <v>2027</v>
      </c>
      <c r="K20" s="9">
        <v>2028</v>
      </c>
      <c r="L20" s="9">
        <v>2029</v>
      </c>
      <c r="M20" s="9">
        <v>2030</v>
      </c>
      <c r="N20" s="9">
        <v>2031</v>
      </c>
      <c r="O20" s="9">
        <v>2032</v>
      </c>
      <c r="P20" s="9">
        <v>2033</v>
      </c>
      <c r="Q20" s="9">
        <v>2034</v>
      </c>
      <c r="R20" s="9">
        <v>2035</v>
      </c>
      <c r="S20" s="9">
        <v>2036</v>
      </c>
      <c r="T20" s="9">
        <v>2037</v>
      </c>
      <c r="U20" s="9">
        <v>2038</v>
      </c>
      <c r="V20" s="9">
        <v>2039</v>
      </c>
      <c r="W20" s="9">
        <v>2040</v>
      </c>
      <c r="X20" s="9">
        <v>2041</v>
      </c>
      <c r="Y20" s="9">
        <v>2042</v>
      </c>
      <c r="Z20" s="9">
        <v>2043</v>
      </c>
      <c r="AA20" s="9">
        <v>2044</v>
      </c>
      <c r="AB20" s="9">
        <v>2045</v>
      </c>
      <c r="AC20" s="9">
        <v>2046</v>
      </c>
      <c r="AD20" s="9">
        <v>2047</v>
      </c>
      <c r="AE20" s="9">
        <v>2048</v>
      </c>
      <c r="AF20" s="9">
        <v>2049</v>
      </c>
      <c r="AG20" s="9">
        <v>2050</v>
      </c>
      <c r="AH20" s="9">
        <v>2051</v>
      </c>
      <c r="AI20" s="9">
        <v>2052</v>
      </c>
      <c r="AJ20" s="9">
        <v>2053</v>
      </c>
      <c r="AK20" s="9">
        <v>2054</v>
      </c>
      <c r="AL20" s="9">
        <v>2055</v>
      </c>
      <c r="AM20" s="9">
        <v>2056</v>
      </c>
      <c r="AN20" s="9">
        <v>2057</v>
      </c>
      <c r="AO20" s="9">
        <v>2058</v>
      </c>
      <c r="AP20" s="9">
        <v>2059</v>
      </c>
      <c r="AQ20" s="9">
        <v>2060</v>
      </c>
      <c r="AR20" s="9">
        <v>2061</v>
      </c>
      <c r="AS20" s="9">
        <v>2062</v>
      </c>
      <c r="AT20" s="9">
        <v>2063</v>
      </c>
      <c r="AU20" s="9">
        <v>2064</v>
      </c>
      <c r="AV20" s="9">
        <v>2065</v>
      </c>
      <c r="AW20" s="9">
        <v>2066</v>
      </c>
      <c r="AX20" s="9">
        <v>2067</v>
      </c>
      <c r="AY20" s="9">
        <v>2068</v>
      </c>
      <c r="AZ20" s="9">
        <v>2069</v>
      </c>
      <c r="BA20" s="9">
        <v>2070</v>
      </c>
      <c r="BB20" s="9">
        <v>2071</v>
      </c>
      <c r="BC20" s="9">
        <v>2072</v>
      </c>
      <c r="BD20" s="9">
        <v>2073</v>
      </c>
      <c r="BE20" s="9">
        <v>2074</v>
      </c>
      <c r="BF20" s="9">
        <v>2075</v>
      </c>
      <c r="BG20" s="9">
        <v>2076</v>
      </c>
      <c r="BH20" s="9">
        <v>2077</v>
      </c>
      <c r="BI20" s="9">
        <v>2078</v>
      </c>
      <c r="BJ20" s="9">
        <v>2079</v>
      </c>
      <c r="BK20" s="9">
        <v>2080</v>
      </c>
      <c r="BL20" s="9">
        <v>2081</v>
      </c>
    </row>
    <row r="22" spans="2:64" x14ac:dyDescent="0.25">
      <c r="B22" t="s">
        <v>71</v>
      </c>
      <c r="C22" t="s">
        <v>65</v>
      </c>
      <c r="H22" s="8">
        <v>1</v>
      </c>
      <c r="I22" s="8">
        <f t="shared" ref="I22:AN22" si="1">H22/(1+$D$13)</f>
        <v>0.91827364554637281</v>
      </c>
      <c r="J22" s="8">
        <f t="shared" si="1"/>
        <v>0.84322648810502554</v>
      </c>
      <c r="K22" s="8">
        <f t="shared" si="1"/>
        <v>0.77431266125346698</v>
      </c>
      <c r="L22" s="8">
        <f t="shared" si="1"/>
        <v>0.71103091024193477</v>
      </c>
      <c r="M22" s="8">
        <f t="shared" si="1"/>
        <v>0.65292094604401729</v>
      </c>
      <c r="N22" s="8">
        <f t="shared" si="1"/>
        <v>0.59956009737742633</v>
      </c>
      <c r="O22" s="8">
        <f t="shared" si="1"/>
        <v>0.55056023634290752</v>
      </c>
      <c r="P22" s="8">
        <f t="shared" si="1"/>
        <v>0.50556495531947432</v>
      </c>
      <c r="Q22" s="8">
        <f t="shared" si="1"/>
        <v>0.46424697458170278</v>
      </c>
      <c r="R22" s="8">
        <f t="shared" si="1"/>
        <v>0.42630576178301449</v>
      </c>
      <c r="S22" s="8">
        <f t="shared" si="1"/>
        <v>0.39146534598991228</v>
      </c>
      <c r="T22" s="8">
        <f t="shared" si="1"/>
        <v>0.35947231036722893</v>
      </c>
      <c r="U22" s="8">
        <f t="shared" si="1"/>
        <v>0.33009394891389249</v>
      </c>
      <c r="V22" s="8">
        <f t="shared" si="1"/>
        <v>0.30311657384195823</v>
      </c>
      <c r="W22" s="8">
        <f t="shared" si="1"/>
        <v>0.27834396128738131</v>
      </c>
      <c r="X22" s="8">
        <f t="shared" si="1"/>
        <v>0.25559592404718212</v>
      </c>
      <c r="Y22" s="8">
        <f t="shared" si="1"/>
        <v>0.23470700096159974</v>
      </c>
      <c r="Z22" s="8">
        <f t="shared" si="1"/>
        <v>0.21552525340826423</v>
      </c>
      <c r="AA22" s="8">
        <f t="shared" si="1"/>
        <v>0.1979111601545126</v>
      </c>
      <c r="AB22" s="8">
        <f t="shared" si="1"/>
        <v>0.18173660252939633</v>
      </c>
      <c r="AC22" s="8">
        <f t="shared" si="1"/>
        <v>0.16688393253388092</v>
      </c>
      <c r="AD22" s="8">
        <f t="shared" si="1"/>
        <v>0.15324511711100178</v>
      </c>
      <c r="AE22" s="8">
        <f t="shared" si="1"/>
        <v>0.14072095235170043</v>
      </c>
      <c r="AF22" s="8">
        <f t="shared" si="1"/>
        <v>0.12922034192075338</v>
      </c>
      <c r="AG22" s="8">
        <f t="shared" si="1"/>
        <v>0.118659634454319</v>
      </c>
      <c r="AH22" s="8">
        <f t="shared" si="1"/>
        <v>0.10896201510956749</v>
      </c>
      <c r="AI22" s="8">
        <f t="shared" si="1"/>
        <v>0.1000569468407415</v>
      </c>
      <c r="AJ22" s="8">
        <f t="shared" si="1"/>
        <v>9.1879657337687326E-2</v>
      </c>
      <c r="AK22" s="8">
        <f t="shared" si="1"/>
        <v>8.4370667895029686E-2</v>
      </c>
      <c r="AL22" s="8">
        <f t="shared" si="1"/>
        <v>7.7475360785151229E-2</v>
      </c>
      <c r="AM22" s="8">
        <f t="shared" si="1"/>
        <v>7.114358198820131E-2</v>
      </c>
      <c r="AN22" s="8">
        <f t="shared" si="1"/>
        <v>6.5329276389532884E-2</v>
      </c>
      <c r="AO22" s="8">
        <f t="shared" ref="AO22:BL22" si="2">AN22/(1+$D$13)</f>
        <v>5.9990152791122943E-2</v>
      </c>
      <c r="AP22" s="8">
        <f t="shared" si="2"/>
        <v>5.5087376300388381E-2</v>
      </c>
      <c r="AQ22" s="8">
        <f t="shared" si="2"/>
        <v>5.0585285858942501E-2</v>
      </c>
      <c r="AR22" s="8">
        <f t="shared" si="2"/>
        <v>4.645113485669651E-2</v>
      </c>
      <c r="AS22" s="8">
        <f t="shared" si="2"/>
        <v>4.2654852944624899E-2</v>
      </c>
      <c r="AT22" s="8">
        <f t="shared" si="2"/>
        <v>3.9168827313705142E-2</v>
      </c>
      <c r="AU22" s="8">
        <f t="shared" si="2"/>
        <v>3.5967701849132359E-2</v>
      </c>
      <c r="AV22" s="8">
        <f t="shared" si="2"/>
        <v>3.3028192698927789E-2</v>
      </c>
      <c r="AW22" s="8">
        <f t="shared" si="2"/>
        <v>3.0328918915452516E-2</v>
      </c>
      <c r="AX22" s="8">
        <f t="shared" si="2"/>
        <v>2.7850246937972927E-2</v>
      </c>
      <c r="AY22" s="8">
        <f t="shared" si="2"/>
        <v>2.5574147785099106E-2</v>
      </c>
      <c r="AZ22" s="8">
        <f t="shared" si="2"/>
        <v>2.3484065918364654E-2</v>
      </c>
      <c r="BA22" s="8">
        <f t="shared" si="2"/>
        <v>2.156479882310804E-2</v>
      </c>
      <c r="BB22" s="8">
        <f t="shared" si="2"/>
        <v>1.980238643076955E-2</v>
      </c>
      <c r="BC22" s="8">
        <f t="shared" si="2"/>
        <v>1.818400957830078E-2</v>
      </c>
      <c r="BD22" s="8">
        <f t="shared" si="2"/>
        <v>1.6697896766116421E-2</v>
      </c>
      <c r="BE22" s="8">
        <f t="shared" si="2"/>
        <v>1.5333238536378715E-2</v>
      </c>
      <c r="BF22" s="8">
        <f t="shared" si="2"/>
        <v>1.4080108848832613E-2</v>
      </c>
      <c r="BG22" s="8">
        <f t="shared" si="2"/>
        <v>1.2929392882307267E-2</v>
      </c>
      <c r="BH22" s="8">
        <f t="shared" si="2"/>
        <v>1.1872720736737619E-2</v>
      </c>
      <c r="BI22" s="8">
        <f t="shared" si="2"/>
        <v>1.0902406553478071E-2</v>
      </c>
      <c r="BJ22" s="8">
        <f t="shared" si="2"/>
        <v>1.0011392611090974E-2</v>
      </c>
      <c r="BK22" s="8">
        <f t="shared" si="2"/>
        <v>9.1931979899825284E-3</v>
      </c>
      <c r="BL22" s="8">
        <f t="shared" si="2"/>
        <v>8.4418714324908436E-3</v>
      </c>
    </row>
    <row r="24" spans="2:64" x14ac:dyDescent="0.25">
      <c r="B24" s="10" t="s">
        <v>72</v>
      </c>
      <c r="C24" s="10"/>
      <c r="D24" s="10"/>
      <c r="E24" s="10"/>
      <c r="F24" s="10" t="s">
        <v>73</v>
      </c>
    </row>
    <row r="25" spans="2:64" x14ac:dyDescent="0.25">
      <c r="B25" s="40" t="s">
        <v>74</v>
      </c>
      <c r="C25" t="s">
        <v>65</v>
      </c>
      <c r="E25" t="s">
        <v>75</v>
      </c>
      <c r="H25" s="7"/>
      <c r="I25" s="7"/>
      <c r="J25" s="7"/>
      <c r="K25" s="7"/>
      <c r="L25" s="7"/>
      <c r="M25" s="7">
        <v>0.3</v>
      </c>
      <c r="N25" s="7">
        <v>0.3</v>
      </c>
      <c r="O25" s="7">
        <v>0.3</v>
      </c>
      <c r="P25" s="7">
        <v>0.3</v>
      </c>
      <c r="Q25" s="7">
        <v>0.3</v>
      </c>
      <c r="R25" s="7">
        <v>0.3</v>
      </c>
      <c r="S25" s="7">
        <v>0.3</v>
      </c>
      <c r="T25" s="7">
        <v>0.3</v>
      </c>
      <c r="U25" s="7">
        <v>0.3</v>
      </c>
      <c r="V25" s="7">
        <v>0.3</v>
      </c>
      <c r="W25" s="7">
        <v>0.3</v>
      </c>
      <c r="X25" s="7">
        <v>0.3</v>
      </c>
      <c r="Y25" s="7">
        <v>0.3</v>
      </c>
      <c r="Z25" s="7">
        <v>0.3</v>
      </c>
      <c r="AA25" s="7">
        <v>0.3</v>
      </c>
      <c r="AB25" s="7">
        <v>0.3</v>
      </c>
      <c r="AC25" s="7">
        <v>0.3</v>
      </c>
      <c r="AD25" s="7">
        <v>0.3</v>
      </c>
      <c r="AE25" s="7">
        <v>0.3</v>
      </c>
      <c r="AF25" s="7">
        <v>0.3</v>
      </c>
      <c r="AG25" s="7">
        <v>0.3</v>
      </c>
      <c r="AH25" s="7">
        <v>0.3</v>
      </c>
      <c r="AI25" s="7">
        <v>0.3</v>
      </c>
      <c r="AJ25" s="7">
        <v>0.3</v>
      </c>
      <c r="AK25" s="7">
        <v>0.3</v>
      </c>
    </row>
    <row r="26" spans="2:64" x14ac:dyDescent="0.25">
      <c r="B26" s="40" t="s">
        <v>7</v>
      </c>
      <c r="C26" t="s">
        <v>65</v>
      </c>
      <c r="E26" t="s">
        <v>76</v>
      </c>
      <c r="H26" s="7"/>
      <c r="I26" s="7"/>
      <c r="J26" s="7"/>
      <c r="K26" s="7"/>
      <c r="L26" s="7"/>
      <c r="M26" s="7">
        <v>0.93</v>
      </c>
      <c r="N26" s="7">
        <v>0.93</v>
      </c>
      <c r="O26" s="7">
        <v>0.93</v>
      </c>
      <c r="P26" s="7">
        <v>0.93</v>
      </c>
      <c r="Q26" s="7">
        <v>0.93</v>
      </c>
      <c r="R26" s="7">
        <v>0.93</v>
      </c>
      <c r="S26" s="7">
        <v>0.93</v>
      </c>
      <c r="T26" s="7">
        <v>0.93</v>
      </c>
      <c r="U26" s="7">
        <v>0.93</v>
      </c>
      <c r="V26" s="7">
        <v>0.93</v>
      </c>
      <c r="W26" s="7">
        <v>0.93</v>
      </c>
      <c r="X26" s="7">
        <v>0.93</v>
      </c>
      <c r="Y26" s="7">
        <v>0.93</v>
      </c>
      <c r="Z26" s="7">
        <v>0.93</v>
      </c>
      <c r="AA26" s="7">
        <v>0.93</v>
      </c>
      <c r="AB26" s="7">
        <v>0.93</v>
      </c>
      <c r="AC26" s="7">
        <v>0.93</v>
      </c>
      <c r="AD26" s="7">
        <v>0.93</v>
      </c>
      <c r="AE26" s="7">
        <v>0.93</v>
      </c>
      <c r="AF26" s="7">
        <v>0.93</v>
      </c>
      <c r="AG26" s="7">
        <v>0.93</v>
      </c>
      <c r="AH26" s="7">
        <v>0.93</v>
      </c>
      <c r="AI26" s="7">
        <v>0.93</v>
      </c>
      <c r="AJ26" s="7">
        <v>0.93</v>
      </c>
      <c r="AK26" s="7">
        <v>0.93</v>
      </c>
    </row>
    <row r="27" spans="2:64" x14ac:dyDescent="0.25">
      <c r="B27" s="40" t="s">
        <v>77</v>
      </c>
      <c r="C27" t="s">
        <v>78</v>
      </c>
      <c r="E27" t="s">
        <v>79</v>
      </c>
      <c r="H27" s="11"/>
      <c r="I27" s="11"/>
      <c r="J27" s="11"/>
      <c r="K27" s="11"/>
      <c r="L27" s="11"/>
      <c r="M27" s="11">
        <f t="shared" ref="M27:AK27" si="3">$D$11*M25*M26*$D$14</f>
        <v>4071770.6399999997</v>
      </c>
      <c r="N27" s="11">
        <f t="shared" si="3"/>
        <v>4071770.6399999997</v>
      </c>
      <c r="O27" s="11">
        <f t="shared" si="3"/>
        <v>4071770.6399999997</v>
      </c>
      <c r="P27" s="11">
        <f t="shared" si="3"/>
        <v>4071770.6399999997</v>
      </c>
      <c r="Q27" s="11">
        <f t="shared" si="3"/>
        <v>4071770.6399999997</v>
      </c>
      <c r="R27" s="11">
        <f t="shared" si="3"/>
        <v>4071770.6399999997</v>
      </c>
      <c r="S27" s="11">
        <f t="shared" si="3"/>
        <v>4071770.6399999997</v>
      </c>
      <c r="T27" s="11">
        <f t="shared" si="3"/>
        <v>4071770.6399999997</v>
      </c>
      <c r="U27" s="11">
        <f t="shared" si="3"/>
        <v>4071770.6399999997</v>
      </c>
      <c r="V27" s="11">
        <f t="shared" si="3"/>
        <v>4071770.6399999997</v>
      </c>
      <c r="W27" s="11">
        <f t="shared" si="3"/>
        <v>4071770.6399999997</v>
      </c>
      <c r="X27" s="11">
        <f t="shared" si="3"/>
        <v>4071770.6399999997</v>
      </c>
      <c r="Y27" s="11">
        <f t="shared" si="3"/>
        <v>4071770.6399999997</v>
      </c>
      <c r="Z27" s="11">
        <f t="shared" si="3"/>
        <v>4071770.6399999997</v>
      </c>
      <c r="AA27" s="11">
        <f t="shared" si="3"/>
        <v>4071770.6399999997</v>
      </c>
      <c r="AB27" s="11">
        <f t="shared" si="3"/>
        <v>4071770.6399999997</v>
      </c>
      <c r="AC27" s="11">
        <f t="shared" si="3"/>
        <v>4071770.6399999997</v>
      </c>
      <c r="AD27" s="11">
        <f t="shared" si="3"/>
        <v>4071770.6399999997</v>
      </c>
      <c r="AE27" s="11">
        <f t="shared" si="3"/>
        <v>4071770.6399999997</v>
      </c>
      <c r="AF27" s="11">
        <f t="shared" si="3"/>
        <v>4071770.6399999997</v>
      </c>
      <c r="AG27" s="11">
        <f t="shared" si="3"/>
        <v>4071770.6399999997</v>
      </c>
      <c r="AH27" s="11">
        <f t="shared" si="3"/>
        <v>4071770.6399999997</v>
      </c>
      <c r="AI27" s="11">
        <f t="shared" si="3"/>
        <v>4071770.6399999997</v>
      </c>
      <c r="AJ27" s="11">
        <f t="shared" si="3"/>
        <v>4071770.6399999997</v>
      </c>
      <c r="AK27" s="11">
        <f t="shared" si="3"/>
        <v>4071770.6399999997</v>
      </c>
    </row>
    <row r="28" spans="2:64" x14ac:dyDescent="0.25">
      <c r="B28" s="40" t="s">
        <v>80</v>
      </c>
      <c r="C28" t="s">
        <v>78</v>
      </c>
      <c r="E28" t="s">
        <v>81</v>
      </c>
      <c r="F28" s="52">
        <f>SUM(H28:BJ28)</f>
        <v>28669851.416218128</v>
      </c>
      <c r="H28" s="12"/>
      <c r="I28" s="12"/>
      <c r="J28" s="12"/>
      <c r="K28" s="12"/>
      <c r="L28" s="12"/>
      <c r="M28" s="12">
        <f t="shared" ref="M28:AK28" si="4">M27*M22</f>
        <v>2658544.3383430536</v>
      </c>
      <c r="N28" s="12">
        <f t="shared" si="4"/>
        <v>2441271.2014169451</v>
      </c>
      <c r="O28" s="12">
        <f t="shared" si="4"/>
        <v>2241755.0058925115</v>
      </c>
      <c r="P28" s="12">
        <f t="shared" si="4"/>
        <v>2058544.5416827472</v>
      </c>
      <c r="Q28" s="12">
        <f t="shared" si="4"/>
        <v>1890307.2008106036</v>
      </c>
      <c r="R28" s="12">
        <f t="shared" si="4"/>
        <v>1735819.2844909122</v>
      </c>
      <c r="S28" s="12">
        <f t="shared" si="4"/>
        <v>1593957.1023791665</v>
      </c>
      <c r="T28" s="12">
        <f t="shared" si="4"/>
        <v>1463688.7992462502</v>
      </c>
      <c r="U28" s="12">
        <f t="shared" si="4"/>
        <v>1344066.8496292471</v>
      </c>
      <c r="V28" s="12">
        <f t="shared" si="4"/>
        <v>1234221.1658670774</v>
      </c>
      <c r="W28" s="12">
        <f t="shared" si="4"/>
        <v>1133352.7693912557</v>
      </c>
      <c r="X28" s="12">
        <f t="shared" si="4"/>
        <v>1040727.979238986</v>
      </c>
      <c r="Y28" s="12">
        <f t="shared" si="4"/>
        <v>955673.07551789354</v>
      </c>
      <c r="Z28" s="12">
        <f t="shared" si="4"/>
        <v>877569.39900633018</v>
      </c>
      <c r="AA28" s="12">
        <f t="shared" si="4"/>
        <v>805848.85124548222</v>
      </c>
      <c r="AB28" s="12">
        <f t="shared" si="4"/>
        <v>739989.7623925457</v>
      </c>
      <c r="AC28" s="12">
        <f t="shared" si="4"/>
        <v>679513.09677919711</v>
      </c>
      <c r="AD28" s="12">
        <f t="shared" si="4"/>
        <v>623978.9685759386</v>
      </c>
      <c r="AE28" s="12">
        <f t="shared" si="4"/>
        <v>572983.44221849274</v>
      </c>
      <c r="AF28" s="12">
        <f t="shared" si="4"/>
        <v>526155.59432368481</v>
      </c>
      <c r="AG28" s="12">
        <f t="shared" si="4"/>
        <v>483154.81572422851</v>
      </c>
      <c r="AH28" s="12">
        <f t="shared" si="4"/>
        <v>443668.33399837324</v>
      </c>
      <c r="AI28" s="12">
        <f t="shared" si="4"/>
        <v>407408.93847417197</v>
      </c>
      <c r="AJ28" s="12">
        <f t="shared" si="4"/>
        <v>374112.89116085577</v>
      </c>
      <c r="AK28" s="12">
        <f t="shared" si="4"/>
        <v>343538.00841217244</v>
      </c>
    </row>
    <row r="29" spans="2:64" x14ac:dyDescent="0.25"/>
    <row r="30" spans="2:64" x14ac:dyDescent="0.25">
      <c r="B30" s="10" t="s">
        <v>82</v>
      </c>
      <c r="C30" s="10"/>
      <c r="D30" s="10"/>
      <c r="E30" s="10"/>
      <c r="F30" s="20">
        <f>F37*10^6/F28</f>
        <v>0.94834877586694499</v>
      </c>
    </row>
    <row r="31" spans="2:64" x14ac:dyDescent="0.25">
      <c r="B31" t="s">
        <v>83</v>
      </c>
      <c r="C31" t="s">
        <v>65</v>
      </c>
      <c r="E31" t="s">
        <v>84</v>
      </c>
      <c r="H31" s="45">
        <v>0.435</v>
      </c>
      <c r="I31" s="45">
        <v>0.56499999999999995</v>
      </c>
    </row>
    <row r="32" spans="2:64" x14ac:dyDescent="0.25">
      <c r="B32" t="s">
        <v>85</v>
      </c>
      <c r="C32" t="s">
        <v>86</v>
      </c>
      <c r="F32" s="46">
        <v>17.11</v>
      </c>
    </row>
    <row r="33" spans="2:12" x14ac:dyDescent="0.25">
      <c r="C33" t="s">
        <v>87</v>
      </c>
      <c r="E33" t="s">
        <v>88</v>
      </c>
      <c r="F33" s="36">
        <f>F32*D11*1000*10^-6</f>
        <v>28.50526</v>
      </c>
      <c r="H33" s="14">
        <f>$F$33*H31</f>
        <v>12.3997881</v>
      </c>
      <c r="I33" s="14">
        <f>$F$33*I31</f>
        <v>16.105471899999998</v>
      </c>
    </row>
    <row r="34" spans="2:12" x14ac:dyDescent="0.25">
      <c r="B34" t="s">
        <v>89</v>
      </c>
      <c r="C34" t="s">
        <v>86</v>
      </c>
      <c r="F34" s="47">
        <v>0</v>
      </c>
      <c r="H34" s="16"/>
      <c r="I34" s="16"/>
    </row>
    <row r="35" spans="2:12" x14ac:dyDescent="0.25">
      <c r="C35" t="s">
        <v>87</v>
      </c>
      <c r="E35" t="s">
        <v>88</v>
      </c>
      <c r="F35" s="36">
        <f>F34*D11*1000*10^-6</f>
        <v>0</v>
      </c>
      <c r="H35" s="14">
        <f>$F$35*H31</f>
        <v>0</v>
      </c>
      <c r="I35" s="14">
        <f>$F$35*I31</f>
        <v>0</v>
      </c>
    </row>
    <row r="36" spans="2:12" x14ac:dyDescent="0.25">
      <c r="B36" t="s">
        <v>90</v>
      </c>
      <c r="C36" t="s">
        <v>87</v>
      </c>
      <c r="E36" t="s">
        <v>91</v>
      </c>
      <c r="H36" s="18">
        <f>H33+H35</f>
        <v>12.3997881</v>
      </c>
      <c r="I36" s="18">
        <f>I33+I35</f>
        <v>16.105471899999998</v>
      </c>
    </row>
    <row r="37" spans="2:12" x14ac:dyDescent="0.25">
      <c r="B37" t="s">
        <v>92</v>
      </c>
      <c r="C37" t="s">
        <v>87</v>
      </c>
      <c r="E37" t="s">
        <v>93</v>
      </c>
      <c r="F37" s="19">
        <f>SUM(H37:BJ37)</f>
        <v>27.189018494857663</v>
      </c>
      <c r="H37" s="19">
        <f>H36*H22</f>
        <v>12.3997881</v>
      </c>
      <c r="I37" s="19">
        <f>I36*I22</f>
        <v>14.789230394857665</v>
      </c>
    </row>
    <row r="38" spans="2:12" x14ac:dyDescent="0.25"/>
    <row r="39" spans="2:12" x14ac:dyDescent="0.25">
      <c r="B39" s="10" t="s">
        <v>94</v>
      </c>
      <c r="C39" s="10"/>
      <c r="D39" s="10"/>
      <c r="E39" s="10"/>
      <c r="F39" s="20">
        <f>F46*10^6/F28</f>
        <v>45.14341639654775</v>
      </c>
    </row>
    <row r="40" spans="2:12" x14ac:dyDescent="0.25">
      <c r="B40" t="s">
        <v>95</v>
      </c>
      <c r="C40" t="s">
        <v>65</v>
      </c>
      <c r="E40" t="s">
        <v>96</v>
      </c>
      <c r="J40" s="45">
        <v>0.35</v>
      </c>
      <c r="K40" s="45">
        <v>0.45</v>
      </c>
      <c r="L40" s="45">
        <v>0.19999999999999996</v>
      </c>
    </row>
    <row r="41" spans="2:12" x14ac:dyDescent="0.25">
      <c r="B41" s="6" t="s">
        <v>97</v>
      </c>
      <c r="C41" t="s">
        <v>86</v>
      </c>
      <c r="F41" s="48">
        <v>974</v>
      </c>
    </row>
    <row r="42" spans="2:12" x14ac:dyDescent="0.25">
      <c r="B42" t="s">
        <v>98</v>
      </c>
      <c r="C42" t="s">
        <v>87</v>
      </c>
      <c r="E42" t="s">
        <v>99</v>
      </c>
      <c r="F42" s="19">
        <f>(F41*D11*1000)*10^-6</f>
        <v>1622.684</v>
      </c>
      <c r="J42" s="19">
        <f>$F$42*J40</f>
        <v>567.93939999999998</v>
      </c>
      <c r="K42" s="19">
        <f>$F$42*K40</f>
        <v>730.20780000000002</v>
      </c>
      <c r="L42" s="19">
        <f>$F$42*L40</f>
        <v>324.53679999999991</v>
      </c>
    </row>
    <row r="43" spans="2:12" x14ac:dyDescent="0.25">
      <c r="B43" t="s">
        <v>100</v>
      </c>
      <c r="C43" t="s">
        <v>101</v>
      </c>
      <c r="F43" s="49">
        <v>24420</v>
      </c>
      <c r="G43" s="25"/>
    </row>
    <row r="44" spans="2:12" x14ac:dyDescent="0.25">
      <c r="C44" t="s">
        <v>87</v>
      </c>
      <c r="E44" t="s">
        <v>102</v>
      </c>
      <c r="F44" s="19">
        <f>F43/1000</f>
        <v>24.42</v>
      </c>
      <c r="J44" s="18">
        <f>$F$44*J40</f>
        <v>8.5470000000000006</v>
      </c>
      <c r="K44" s="18">
        <f>$F$44*K40</f>
        <v>10.989000000000001</v>
      </c>
      <c r="L44" s="18">
        <f>$F$44*L40</f>
        <v>4.8839999999999995</v>
      </c>
    </row>
    <row r="45" spans="2:12" x14ac:dyDescent="0.25">
      <c r="B45" t="s">
        <v>103</v>
      </c>
      <c r="C45" t="s">
        <v>87</v>
      </c>
      <c r="E45" t="s">
        <v>104</v>
      </c>
      <c r="J45" s="19">
        <f>J42+J44</f>
        <v>576.4864</v>
      </c>
      <c r="K45" s="19">
        <f>K42+K44</f>
        <v>741.19680000000005</v>
      </c>
      <c r="L45" s="19">
        <f>L42+L44</f>
        <v>329.42079999999993</v>
      </c>
    </row>
    <row r="46" spans="2:12" x14ac:dyDescent="0.25">
      <c r="B46" t="s">
        <v>105</v>
      </c>
      <c r="C46" t="s">
        <v>87</v>
      </c>
      <c r="E46" t="s">
        <v>106</v>
      </c>
      <c r="F46" s="42">
        <f>SUM(J46:X46)</f>
        <v>1294.2550405094892</v>
      </c>
      <c r="J46" s="18">
        <f>J45*J22</f>
        <v>486.10860251230901</v>
      </c>
      <c r="K46" s="18">
        <f>K45*K22</f>
        <v>573.91806672055372</v>
      </c>
      <c r="L46" s="18">
        <f>L45*L22</f>
        <v>234.22837127662629</v>
      </c>
    </row>
    <row r="47" spans="2:12" x14ac:dyDescent="0.25"/>
    <row r="48" spans="2:12" x14ac:dyDescent="0.25">
      <c r="B48" s="10" t="s">
        <v>107</v>
      </c>
      <c r="C48" s="10"/>
      <c r="D48" s="10"/>
      <c r="E48" s="10"/>
      <c r="F48" s="20">
        <f>F56*10^6/F28</f>
        <v>9.3675886865789835</v>
      </c>
    </row>
    <row r="49" spans="2:38" x14ac:dyDescent="0.25">
      <c r="B49" t="s">
        <v>107</v>
      </c>
      <c r="C49" t="s">
        <v>108</v>
      </c>
      <c r="E49" t="s">
        <v>109</v>
      </c>
      <c r="M49" s="50">
        <v>16034.950830344573</v>
      </c>
      <c r="N49" s="50">
        <v>16034.950830344573</v>
      </c>
      <c r="O49" s="50">
        <v>16034.950830344573</v>
      </c>
      <c r="P49" s="50">
        <v>16034.950830344573</v>
      </c>
      <c r="Q49" s="50">
        <v>16034.950830344573</v>
      </c>
      <c r="R49" s="50">
        <v>16034.950830344573</v>
      </c>
      <c r="S49" s="50">
        <v>16034.950830344573</v>
      </c>
      <c r="T49" s="50">
        <v>16034.950830344573</v>
      </c>
      <c r="U49" s="50">
        <v>16034.950830344573</v>
      </c>
      <c r="V49" s="50">
        <v>16034.950830344573</v>
      </c>
      <c r="W49" s="50">
        <v>16034.950830344573</v>
      </c>
      <c r="X49" s="50">
        <v>16034.950830344573</v>
      </c>
      <c r="Y49" s="50">
        <v>16034.950830344573</v>
      </c>
      <c r="Z49" s="50">
        <v>16034.950830344573</v>
      </c>
      <c r="AA49" s="50">
        <v>16034.950830344573</v>
      </c>
      <c r="AB49" s="50">
        <v>16034.950830344573</v>
      </c>
      <c r="AC49" s="50">
        <v>16034.950830344573</v>
      </c>
      <c r="AD49" s="50">
        <v>16034.950830344573</v>
      </c>
      <c r="AE49" s="50">
        <v>16034.950830344573</v>
      </c>
      <c r="AF49" s="50">
        <v>16034.950830344573</v>
      </c>
      <c r="AG49" s="50">
        <v>16034.9508303446</v>
      </c>
      <c r="AH49" s="50">
        <v>16034.9508303446</v>
      </c>
      <c r="AI49" s="50">
        <v>16034.9508303446</v>
      </c>
      <c r="AJ49" s="50">
        <v>16034.9508303446</v>
      </c>
      <c r="AK49" s="50">
        <v>16034.9508303446</v>
      </c>
    </row>
    <row r="50" spans="2:38" x14ac:dyDescent="0.25">
      <c r="C50" t="s">
        <v>87</v>
      </c>
      <c r="E50" t="s">
        <v>110</v>
      </c>
      <c r="M50" s="13">
        <f t="shared" ref="M50:AK50" si="5">M49*$D$11*10^-6</f>
        <v>26.714228083354058</v>
      </c>
      <c r="N50" s="13">
        <f t="shared" si="5"/>
        <v>26.714228083354058</v>
      </c>
      <c r="O50" s="13">
        <f t="shared" si="5"/>
        <v>26.714228083354058</v>
      </c>
      <c r="P50" s="13">
        <f t="shared" si="5"/>
        <v>26.714228083354058</v>
      </c>
      <c r="Q50" s="13">
        <f t="shared" si="5"/>
        <v>26.714228083354058</v>
      </c>
      <c r="R50" s="13">
        <f t="shared" si="5"/>
        <v>26.714228083354058</v>
      </c>
      <c r="S50" s="13">
        <f t="shared" si="5"/>
        <v>26.714228083354058</v>
      </c>
      <c r="T50" s="13">
        <f t="shared" si="5"/>
        <v>26.714228083354058</v>
      </c>
      <c r="U50" s="13">
        <f t="shared" si="5"/>
        <v>26.714228083354058</v>
      </c>
      <c r="V50" s="13">
        <f t="shared" si="5"/>
        <v>26.714228083354058</v>
      </c>
      <c r="W50" s="13">
        <f t="shared" si="5"/>
        <v>26.714228083354058</v>
      </c>
      <c r="X50" s="13">
        <f t="shared" si="5"/>
        <v>26.714228083354058</v>
      </c>
      <c r="Y50" s="13">
        <f t="shared" si="5"/>
        <v>26.714228083354058</v>
      </c>
      <c r="Z50" s="13">
        <f t="shared" si="5"/>
        <v>26.714228083354058</v>
      </c>
      <c r="AA50" s="13">
        <f t="shared" si="5"/>
        <v>26.714228083354058</v>
      </c>
      <c r="AB50" s="13">
        <f t="shared" si="5"/>
        <v>26.714228083354058</v>
      </c>
      <c r="AC50" s="13">
        <f t="shared" si="5"/>
        <v>26.714228083354058</v>
      </c>
      <c r="AD50" s="13">
        <f t="shared" si="5"/>
        <v>26.714228083354058</v>
      </c>
      <c r="AE50" s="13">
        <f t="shared" si="5"/>
        <v>26.714228083354058</v>
      </c>
      <c r="AF50" s="13">
        <f t="shared" si="5"/>
        <v>26.714228083354058</v>
      </c>
      <c r="AG50" s="13">
        <f t="shared" si="5"/>
        <v>26.714228083354104</v>
      </c>
      <c r="AH50" s="13">
        <f t="shared" si="5"/>
        <v>26.714228083354104</v>
      </c>
      <c r="AI50" s="13">
        <f t="shared" si="5"/>
        <v>26.714228083354104</v>
      </c>
      <c r="AJ50" s="13">
        <f t="shared" si="5"/>
        <v>26.714228083354104</v>
      </c>
      <c r="AK50" s="13">
        <f t="shared" si="5"/>
        <v>26.714228083354104</v>
      </c>
    </row>
    <row r="51" spans="2:38" x14ac:dyDescent="0.25">
      <c r="B51" t="s">
        <v>111</v>
      </c>
      <c r="C51" t="s">
        <v>108</v>
      </c>
      <c r="M51" s="50">
        <v>2464.6185345476924</v>
      </c>
      <c r="N51" s="50">
        <v>2464.6185345476924</v>
      </c>
      <c r="O51" s="50">
        <v>2464.6185345476924</v>
      </c>
      <c r="P51" s="50">
        <v>2464.6185345476924</v>
      </c>
      <c r="Q51" s="50">
        <v>2464.6185345476924</v>
      </c>
      <c r="R51" s="50">
        <v>2464.6185345476924</v>
      </c>
      <c r="S51" s="50">
        <v>2464.6185345476924</v>
      </c>
      <c r="T51" s="50">
        <v>2464.6185345476924</v>
      </c>
      <c r="U51" s="50">
        <v>2464.6185345476924</v>
      </c>
      <c r="V51" s="50">
        <v>2464.6185345476924</v>
      </c>
      <c r="W51" s="50">
        <v>2464.6185345476924</v>
      </c>
      <c r="X51" s="50">
        <v>2464.6185345476924</v>
      </c>
      <c r="Y51" s="50">
        <v>2464.6185345476924</v>
      </c>
      <c r="Z51" s="50">
        <v>2464.6185345476924</v>
      </c>
      <c r="AA51" s="50">
        <v>2464.6185345476924</v>
      </c>
      <c r="AB51" s="50">
        <v>2464.6185345476924</v>
      </c>
      <c r="AC51" s="50">
        <v>2464.6185345476924</v>
      </c>
      <c r="AD51" s="50">
        <v>2464.6185345476924</v>
      </c>
      <c r="AE51" s="50">
        <v>2464.6185345476924</v>
      </c>
      <c r="AF51" s="50">
        <v>2464.6185345476924</v>
      </c>
      <c r="AG51" s="50">
        <v>2464.6185345476924</v>
      </c>
      <c r="AH51" s="50">
        <v>2464.6185345476924</v>
      </c>
      <c r="AI51" s="50">
        <v>2464.6185345476924</v>
      </c>
      <c r="AJ51" s="50">
        <v>2464.6185345476924</v>
      </c>
      <c r="AK51" s="50">
        <v>2464.6185345476924</v>
      </c>
    </row>
    <row r="52" spans="2:38" x14ac:dyDescent="0.25">
      <c r="C52" t="s">
        <v>87</v>
      </c>
      <c r="E52" t="s">
        <v>110</v>
      </c>
      <c r="M52" s="13">
        <f t="shared" ref="M52:AK52" si="6">M51*$D$11*10^-6</f>
        <v>4.1060544785564552</v>
      </c>
      <c r="N52" s="13">
        <f t="shared" si="6"/>
        <v>4.1060544785564552</v>
      </c>
      <c r="O52" s="13">
        <f t="shared" si="6"/>
        <v>4.1060544785564552</v>
      </c>
      <c r="P52" s="13">
        <f t="shared" si="6"/>
        <v>4.1060544785564552</v>
      </c>
      <c r="Q52" s="13">
        <f t="shared" si="6"/>
        <v>4.1060544785564552</v>
      </c>
      <c r="R52" s="13">
        <f t="shared" si="6"/>
        <v>4.1060544785564552</v>
      </c>
      <c r="S52" s="13">
        <f t="shared" si="6"/>
        <v>4.1060544785564552</v>
      </c>
      <c r="T52" s="13">
        <f t="shared" si="6"/>
        <v>4.1060544785564552</v>
      </c>
      <c r="U52" s="13">
        <f t="shared" si="6"/>
        <v>4.1060544785564552</v>
      </c>
      <c r="V52" s="13">
        <f t="shared" si="6"/>
        <v>4.1060544785564552</v>
      </c>
      <c r="W52" s="13">
        <f t="shared" si="6"/>
        <v>4.1060544785564552</v>
      </c>
      <c r="X52" s="13">
        <f t="shared" si="6"/>
        <v>4.1060544785564552</v>
      </c>
      <c r="Y52" s="13">
        <f t="shared" si="6"/>
        <v>4.1060544785564552</v>
      </c>
      <c r="Z52" s="13">
        <f t="shared" si="6"/>
        <v>4.1060544785564552</v>
      </c>
      <c r="AA52" s="13">
        <f t="shared" si="6"/>
        <v>4.1060544785564552</v>
      </c>
      <c r="AB52" s="13">
        <f t="shared" si="6"/>
        <v>4.1060544785564552</v>
      </c>
      <c r="AC52" s="13">
        <f t="shared" si="6"/>
        <v>4.1060544785564552</v>
      </c>
      <c r="AD52" s="13">
        <f t="shared" si="6"/>
        <v>4.1060544785564552</v>
      </c>
      <c r="AE52" s="13">
        <f t="shared" si="6"/>
        <v>4.1060544785564552</v>
      </c>
      <c r="AF52" s="13">
        <f t="shared" si="6"/>
        <v>4.1060544785564552</v>
      </c>
      <c r="AG52" s="13">
        <f t="shared" si="6"/>
        <v>4.1060544785564552</v>
      </c>
      <c r="AH52" s="13">
        <f t="shared" si="6"/>
        <v>4.1060544785564552</v>
      </c>
      <c r="AI52" s="13">
        <f t="shared" si="6"/>
        <v>4.1060544785564552</v>
      </c>
      <c r="AJ52" s="13">
        <f t="shared" si="6"/>
        <v>4.1060544785564552</v>
      </c>
      <c r="AK52" s="13">
        <f t="shared" si="6"/>
        <v>4.1060544785564552</v>
      </c>
    </row>
    <row r="53" spans="2:38" x14ac:dyDescent="0.25">
      <c r="B53" t="s">
        <v>112</v>
      </c>
      <c r="C53" t="s">
        <v>108</v>
      </c>
      <c r="M53" s="50">
        <v>4395.1920886542403</v>
      </c>
      <c r="N53" s="50">
        <v>4395.1920886542403</v>
      </c>
      <c r="O53" s="50">
        <v>4395.1920886542403</v>
      </c>
      <c r="P53" s="50">
        <v>4395.1920886542403</v>
      </c>
      <c r="Q53" s="50">
        <v>4395.1920886542403</v>
      </c>
      <c r="R53" s="50">
        <v>4395.1920886542403</v>
      </c>
      <c r="S53" s="50">
        <v>4395.1920886542403</v>
      </c>
      <c r="T53" s="50">
        <v>4395.1920886542403</v>
      </c>
      <c r="U53" s="50">
        <v>4395.1920886542403</v>
      </c>
      <c r="V53" s="50">
        <v>4395.1920886542403</v>
      </c>
      <c r="W53" s="50">
        <v>4395.1920886542403</v>
      </c>
      <c r="X53" s="50">
        <v>4395.1920886542403</v>
      </c>
      <c r="Y53" s="50">
        <v>4395.1920886542403</v>
      </c>
      <c r="Z53" s="50">
        <v>4395.1920886542403</v>
      </c>
      <c r="AA53" s="50">
        <v>4395.1920886542403</v>
      </c>
      <c r="AB53" s="50">
        <v>4395.1920886542403</v>
      </c>
      <c r="AC53" s="50">
        <v>4395.1920886542403</v>
      </c>
      <c r="AD53" s="50">
        <v>4395.1920886542403</v>
      </c>
      <c r="AE53" s="50">
        <v>4395.1920886542403</v>
      </c>
      <c r="AF53" s="50">
        <v>4395.1920886542403</v>
      </c>
      <c r="AG53" s="50">
        <v>4395.1920886542403</v>
      </c>
      <c r="AH53" s="50">
        <v>4395.1920886542403</v>
      </c>
      <c r="AI53" s="50">
        <v>4395.1920886542403</v>
      </c>
      <c r="AJ53" s="50">
        <v>4395.1920886542403</v>
      </c>
      <c r="AK53" s="50">
        <v>4395.1920886542403</v>
      </c>
    </row>
    <row r="54" spans="2:38" x14ac:dyDescent="0.25">
      <c r="C54" t="s">
        <v>87</v>
      </c>
      <c r="E54" t="s">
        <v>110</v>
      </c>
      <c r="M54" s="13">
        <f t="shared" ref="M54:AK54" si="7">M53*$D$11*10^-6</f>
        <v>7.3223900196979637</v>
      </c>
      <c r="N54" s="13">
        <f t="shared" si="7"/>
        <v>7.3223900196979637</v>
      </c>
      <c r="O54" s="13">
        <f t="shared" si="7"/>
        <v>7.3223900196979637</v>
      </c>
      <c r="P54" s="13">
        <f t="shared" si="7"/>
        <v>7.3223900196979637</v>
      </c>
      <c r="Q54" s="13">
        <f t="shared" si="7"/>
        <v>7.3223900196979637</v>
      </c>
      <c r="R54" s="13">
        <f t="shared" si="7"/>
        <v>7.3223900196979637</v>
      </c>
      <c r="S54" s="13">
        <f t="shared" si="7"/>
        <v>7.3223900196979637</v>
      </c>
      <c r="T54" s="13">
        <f t="shared" si="7"/>
        <v>7.3223900196979637</v>
      </c>
      <c r="U54" s="13">
        <f t="shared" si="7"/>
        <v>7.3223900196979637</v>
      </c>
      <c r="V54" s="13">
        <f t="shared" si="7"/>
        <v>7.3223900196979637</v>
      </c>
      <c r="W54" s="13">
        <f t="shared" si="7"/>
        <v>7.3223900196979637</v>
      </c>
      <c r="X54" s="13">
        <f t="shared" si="7"/>
        <v>7.3223900196979637</v>
      </c>
      <c r="Y54" s="13">
        <f t="shared" si="7"/>
        <v>7.3223900196979637</v>
      </c>
      <c r="Z54" s="13">
        <f t="shared" si="7"/>
        <v>7.3223900196979637</v>
      </c>
      <c r="AA54" s="13">
        <f t="shared" si="7"/>
        <v>7.3223900196979637</v>
      </c>
      <c r="AB54" s="13">
        <f t="shared" si="7"/>
        <v>7.3223900196979637</v>
      </c>
      <c r="AC54" s="13">
        <f t="shared" si="7"/>
        <v>7.3223900196979637</v>
      </c>
      <c r="AD54" s="13">
        <f t="shared" si="7"/>
        <v>7.3223900196979637</v>
      </c>
      <c r="AE54" s="13">
        <f t="shared" si="7"/>
        <v>7.3223900196979637</v>
      </c>
      <c r="AF54" s="13">
        <f t="shared" si="7"/>
        <v>7.3223900196979637</v>
      </c>
      <c r="AG54" s="13">
        <f t="shared" si="7"/>
        <v>7.3223900196979637</v>
      </c>
      <c r="AH54" s="13">
        <f t="shared" si="7"/>
        <v>7.3223900196979637</v>
      </c>
      <c r="AI54" s="13">
        <f t="shared" si="7"/>
        <v>7.3223900196979637</v>
      </c>
      <c r="AJ54" s="13">
        <f t="shared" si="7"/>
        <v>7.3223900196979637</v>
      </c>
      <c r="AK54" s="13">
        <f t="shared" si="7"/>
        <v>7.3223900196979637</v>
      </c>
    </row>
    <row r="55" spans="2:38" x14ac:dyDescent="0.25">
      <c r="B55" t="s">
        <v>113</v>
      </c>
      <c r="C55" t="s">
        <v>87</v>
      </c>
      <c r="E55" t="s">
        <v>114</v>
      </c>
      <c r="M55" s="18">
        <f t="shared" ref="M55:AK55" si="8">M50+M52+M54</f>
        <v>38.14267258160848</v>
      </c>
      <c r="N55" s="18">
        <f t="shared" si="8"/>
        <v>38.14267258160848</v>
      </c>
      <c r="O55" s="18">
        <f t="shared" si="8"/>
        <v>38.14267258160848</v>
      </c>
      <c r="P55" s="18">
        <f t="shared" si="8"/>
        <v>38.14267258160848</v>
      </c>
      <c r="Q55" s="18">
        <f t="shared" si="8"/>
        <v>38.14267258160848</v>
      </c>
      <c r="R55" s="18">
        <f t="shared" si="8"/>
        <v>38.14267258160848</v>
      </c>
      <c r="S55" s="18">
        <f t="shared" si="8"/>
        <v>38.14267258160848</v>
      </c>
      <c r="T55" s="18">
        <f t="shared" si="8"/>
        <v>38.14267258160848</v>
      </c>
      <c r="U55" s="18">
        <f t="shared" si="8"/>
        <v>38.14267258160848</v>
      </c>
      <c r="V55" s="18">
        <f t="shared" si="8"/>
        <v>38.14267258160848</v>
      </c>
      <c r="W55" s="18">
        <f t="shared" si="8"/>
        <v>38.14267258160848</v>
      </c>
      <c r="X55" s="18">
        <f t="shared" si="8"/>
        <v>38.14267258160848</v>
      </c>
      <c r="Y55" s="18">
        <f t="shared" si="8"/>
        <v>38.14267258160848</v>
      </c>
      <c r="Z55" s="18">
        <f t="shared" si="8"/>
        <v>38.14267258160848</v>
      </c>
      <c r="AA55" s="18">
        <f t="shared" si="8"/>
        <v>38.14267258160848</v>
      </c>
      <c r="AB55" s="18">
        <f t="shared" si="8"/>
        <v>38.14267258160848</v>
      </c>
      <c r="AC55" s="18">
        <f t="shared" si="8"/>
        <v>38.14267258160848</v>
      </c>
      <c r="AD55" s="18">
        <f t="shared" si="8"/>
        <v>38.14267258160848</v>
      </c>
      <c r="AE55" s="18">
        <f t="shared" si="8"/>
        <v>38.14267258160848</v>
      </c>
      <c r="AF55" s="18">
        <f t="shared" si="8"/>
        <v>38.14267258160848</v>
      </c>
      <c r="AG55" s="18">
        <f t="shared" si="8"/>
        <v>38.142672581608522</v>
      </c>
      <c r="AH55" s="18">
        <f t="shared" si="8"/>
        <v>38.142672581608522</v>
      </c>
      <c r="AI55" s="18">
        <f t="shared" si="8"/>
        <v>38.142672581608522</v>
      </c>
      <c r="AJ55" s="18">
        <f t="shared" si="8"/>
        <v>38.142672581608522</v>
      </c>
      <c r="AK55" s="18">
        <f t="shared" si="8"/>
        <v>38.142672581608522</v>
      </c>
    </row>
    <row r="56" spans="2:38" x14ac:dyDescent="0.25">
      <c r="B56" t="s">
        <v>115</v>
      </c>
      <c r="C56" t="s">
        <v>87</v>
      </c>
      <c r="E56" t="s">
        <v>116</v>
      </c>
      <c r="F56" s="18">
        <f>SUM(M56:AK56)</f>
        <v>268.56737577246543</v>
      </c>
      <c r="M56" s="19">
        <f t="shared" ref="M56:AK56" si="9">M55*M22</f>
        <v>24.904149866631009</v>
      </c>
      <c r="N56" s="19">
        <f t="shared" si="9"/>
        <v>22.868824487264469</v>
      </c>
      <c r="O56" s="19">
        <f t="shared" si="9"/>
        <v>20.999838831280503</v>
      </c>
      <c r="P56" s="19">
        <f t="shared" si="9"/>
        <v>19.283598559486229</v>
      </c>
      <c r="Q56" s="19">
        <f t="shared" si="9"/>
        <v>17.707620348472204</v>
      </c>
      <c r="R56" s="19">
        <f t="shared" si="9"/>
        <v>16.260441091342702</v>
      </c>
      <c r="S56" s="19">
        <f t="shared" si="9"/>
        <v>14.931534519139305</v>
      </c>
      <c r="T56" s="19">
        <f t="shared" si="9"/>
        <v>13.711234636491557</v>
      </c>
      <c r="U56" s="19">
        <f t="shared" si="9"/>
        <v>12.590665414592797</v>
      </c>
      <c r="V56" s="19">
        <f t="shared" si="9"/>
        <v>11.561676230112763</v>
      </c>
      <c r="W56" s="19">
        <f t="shared" si="9"/>
        <v>10.616782580452492</v>
      </c>
      <c r="X56" s="19">
        <f t="shared" si="9"/>
        <v>9.7491116441253372</v>
      </c>
      <c r="Y56" s="19">
        <f t="shared" si="9"/>
        <v>8.952352290289566</v>
      </c>
      <c r="Z56" s="19">
        <f t="shared" si="9"/>
        <v>8.2207091738196194</v>
      </c>
      <c r="AA56" s="19">
        <f t="shared" si="9"/>
        <v>7.5488605820198522</v>
      </c>
      <c r="AB56" s="19">
        <f t="shared" si="9"/>
        <v>6.9319197263726835</v>
      </c>
      <c r="AC56" s="19">
        <f t="shared" si="9"/>
        <v>6.3653991977710591</v>
      </c>
      <c r="AD56" s="19">
        <f t="shared" si="9"/>
        <v>5.845178326695188</v>
      </c>
      <c r="AE56" s="19">
        <f t="shared" si="9"/>
        <v>5.3674732109230376</v>
      </c>
      <c r="AF56" s="19">
        <f t="shared" si="9"/>
        <v>4.928809192766793</v>
      </c>
      <c r="AG56" s="19">
        <f t="shared" si="9"/>
        <v>4.5259955856444432</v>
      </c>
      <c r="AH56" s="19">
        <f t="shared" si="9"/>
        <v>4.1561024661565131</v>
      </c>
      <c r="AI56" s="19">
        <f t="shared" si="9"/>
        <v>3.8164393628618121</v>
      </c>
      <c r="AJ56" s="19">
        <f t="shared" si="9"/>
        <v>3.5045356867417925</v>
      </c>
      <c r="AK56" s="19">
        <f t="shared" si="9"/>
        <v>3.2181227610117471</v>
      </c>
    </row>
    <row r="57" spans="2:38" x14ac:dyDescent="0.25"/>
    <row r="58" spans="2:38" x14ac:dyDescent="0.25">
      <c r="B58" s="10" t="s">
        <v>117</v>
      </c>
      <c r="C58" s="10"/>
      <c r="D58" s="10"/>
      <c r="E58" s="10"/>
      <c r="F58" s="20">
        <f>F61*10^6/F28</f>
        <v>4.5544914209597689</v>
      </c>
    </row>
    <row r="59" spans="2:38" x14ac:dyDescent="0.25">
      <c r="B59" t="s">
        <v>117</v>
      </c>
      <c r="C59" t="s">
        <v>70</v>
      </c>
      <c r="E59" t="s">
        <v>109</v>
      </c>
      <c r="M59" s="48">
        <v>4.5544914209597698</v>
      </c>
      <c r="N59" s="48">
        <v>4.5544914209597698</v>
      </c>
      <c r="O59" s="48">
        <v>4.5544914209597698</v>
      </c>
      <c r="P59" s="48">
        <v>4.5544914209597698</v>
      </c>
      <c r="Q59" s="48">
        <v>4.5544914209597698</v>
      </c>
      <c r="R59" s="48">
        <v>4.5544914209597698</v>
      </c>
      <c r="S59" s="48">
        <v>4.5544914209597698</v>
      </c>
      <c r="T59" s="48">
        <v>4.5544914209597698</v>
      </c>
      <c r="U59" s="48">
        <v>4.5544914209597698</v>
      </c>
      <c r="V59" s="48">
        <v>4.5544914209597698</v>
      </c>
      <c r="W59" s="48">
        <v>4.5544914209597698</v>
      </c>
      <c r="X59" s="48">
        <v>4.5544914209597698</v>
      </c>
      <c r="Y59" s="48">
        <v>4.5544914209597698</v>
      </c>
      <c r="Z59" s="48">
        <v>4.5544914209597698</v>
      </c>
      <c r="AA59" s="48">
        <v>4.5544914209597698</v>
      </c>
      <c r="AB59" s="48">
        <v>4.5544914209597698</v>
      </c>
      <c r="AC59" s="48">
        <v>4.5544914209597698</v>
      </c>
      <c r="AD59" s="48">
        <v>4.5544914209597698</v>
      </c>
      <c r="AE59" s="48">
        <v>4.5544914209597698</v>
      </c>
      <c r="AF59" s="48">
        <v>4.5544914209597698</v>
      </c>
      <c r="AG59" s="48">
        <v>4.5544914209597698</v>
      </c>
      <c r="AH59" s="48">
        <v>4.5544914209597698</v>
      </c>
      <c r="AI59" s="48">
        <v>4.5544914209597698</v>
      </c>
      <c r="AJ59" s="48">
        <v>4.5544914209597698</v>
      </c>
      <c r="AK59" s="48">
        <v>4.5544914209597698</v>
      </c>
    </row>
    <row r="60" spans="2:38" x14ac:dyDescent="0.25">
      <c r="C60" t="s">
        <v>87</v>
      </c>
      <c r="E60" t="s">
        <v>141</v>
      </c>
      <c r="M60" s="19">
        <f t="shared" ref="M60:AK60" si="10">M59*M27*10^-6</f>
        <v>18.544844447995871</v>
      </c>
      <c r="N60" s="19">
        <f t="shared" si="10"/>
        <v>18.544844447995871</v>
      </c>
      <c r="O60" s="19">
        <f t="shared" si="10"/>
        <v>18.544844447995871</v>
      </c>
      <c r="P60" s="19">
        <f t="shared" si="10"/>
        <v>18.544844447995871</v>
      </c>
      <c r="Q60" s="19">
        <f t="shared" si="10"/>
        <v>18.544844447995871</v>
      </c>
      <c r="R60" s="19">
        <f t="shared" si="10"/>
        <v>18.544844447995871</v>
      </c>
      <c r="S60" s="19">
        <f t="shared" si="10"/>
        <v>18.544844447995871</v>
      </c>
      <c r="T60" s="19">
        <f t="shared" si="10"/>
        <v>18.544844447995871</v>
      </c>
      <c r="U60" s="19">
        <f t="shared" si="10"/>
        <v>18.544844447995871</v>
      </c>
      <c r="V60" s="19">
        <f t="shared" si="10"/>
        <v>18.544844447995871</v>
      </c>
      <c r="W60" s="19">
        <f t="shared" si="10"/>
        <v>18.544844447995871</v>
      </c>
      <c r="X60" s="19">
        <f t="shared" si="10"/>
        <v>18.544844447995871</v>
      </c>
      <c r="Y60" s="19">
        <f t="shared" si="10"/>
        <v>18.544844447995871</v>
      </c>
      <c r="Z60" s="19">
        <f t="shared" si="10"/>
        <v>18.544844447995871</v>
      </c>
      <c r="AA60" s="19">
        <f t="shared" si="10"/>
        <v>18.544844447995871</v>
      </c>
      <c r="AB60" s="19">
        <f t="shared" si="10"/>
        <v>18.544844447995871</v>
      </c>
      <c r="AC60" s="19">
        <f t="shared" si="10"/>
        <v>18.544844447995871</v>
      </c>
      <c r="AD60" s="19">
        <f t="shared" si="10"/>
        <v>18.544844447995871</v>
      </c>
      <c r="AE60" s="19">
        <f t="shared" si="10"/>
        <v>18.544844447995871</v>
      </c>
      <c r="AF60" s="19">
        <f t="shared" si="10"/>
        <v>18.544844447995871</v>
      </c>
      <c r="AG60" s="19">
        <f t="shared" si="10"/>
        <v>18.544844447995871</v>
      </c>
      <c r="AH60" s="19">
        <f t="shared" si="10"/>
        <v>18.544844447995871</v>
      </c>
      <c r="AI60" s="19">
        <f t="shared" si="10"/>
        <v>18.544844447995871</v>
      </c>
      <c r="AJ60" s="19">
        <f t="shared" si="10"/>
        <v>18.544844447995871</v>
      </c>
      <c r="AK60" s="19">
        <f t="shared" si="10"/>
        <v>18.544844447995871</v>
      </c>
    </row>
    <row r="61" spans="2:38" x14ac:dyDescent="0.25">
      <c r="B61" t="s">
        <v>119</v>
      </c>
      <c r="C61" t="s">
        <v>87</v>
      </c>
      <c r="E61" t="s">
        <v>120</v>
      </c>
      <c r="F61" s="18">
        <f>SUM(M61:AK61)</f>
        <v>130.57659231535675</v>
      </c>
      <c r="M61" s="18">
        <f t="shared" ref="M61:AK61" si="11">M60*M22</f>
        <v>12.108317381224605</v>
      </c>
      <c r="N61" s="18">
        <f t="shared" si="11"/>
        <v>11.118748743089629</v>
      </c>
      <c r="O61" s="18">
        <f t="shared" si="11"/>
        <v>10.210053942231063</v>
      </c>
      <c r="P61" s="18">
        <f t="shared" si="11"/>
        <v>9.3756234547576334</v>
      </c>
      <c r="Q61" s="18">
        <f t="shared" si="11"/>
        <v>8.6093879290703708</v>
      </c>
      <c r="R61" s="18">
        <f t="shared" si="11"/>
        <v>7.905774039550387</v>
      </c>
      <c r="S61" s="18">
        <f t="shared" si="11"/>
        <v>7.2596639481638077</v>
      </c>
      <c r="T61" s="18">
        <f t="shared" si="11"/>
        <v>6.6663580791219541</v>
      </c>
      <c r="U61" s="18">
        <f t="shared" si="11"/>
        <v>6.1215409358328321</v>
      </c>
      <c r="V61" s="18">
        <f t="shared" si="11"/>
        <v>5.6212497115085691</v>
      </c>
      <c r="W61" s="18">
        <f t="shared" si="11"/>
        <v>5.1618454651134709</v>
      </c>
      <c r="X61" s="18">
        <f t="shared" si="11"/>
        <v>4.7399866529967598</v>
      </c>
      <c r="Y61" s="18">
        <f t="shared" si="11"/>
        <v>4.3526048236884849</v>
      </c>
      <c r="Z61" s="18">
        <f t="shared" si="11"/>
        <v>3.9968822990711521</v>
      </c>
      <c r="AA61" s="18">
        <f t="shared" si="11"/>
        <v>3.6702316795878347</v>
      </c>
      <c r="AB61" s="18">
        <f t="shared" si="11"/>
        <v>3.3702770244149081</v>
      </c>
      <c r="AC61" s="18">
        <f t="shared" si="11"/>
        <v>3.094836569710659</v>
      </c>
      <c r="AD61" s="18">
        <f t="shared" si="11"/>
        <v>2.8419068592384384</v>
      </c>
      <c r="AE61" s="18">
        <f t="shared" si="11"/>
        <v>2.6096481719361231</v>
      </c>
      <c r="AF61" s="18">
        <f t="shared" si="11"/>
        <v>2.3963711404372114</v>
      </c>
      <c r="AG61" s="18">
        <f t="shared" si="11"/>
        <v>2.2005244632113974</v>
      </c>
      <c r="AH61" s="18">
        <f t="shared" si="11"/>
        <v>2.0206836209471049</v>
      </c>
      <c r="AI61" s="18">
        <f t="shared" si="11"/>
        <v>1.8555405151029429</v>
      </c>
      <c r="AJ61" s="18">
        <f t="shared" si="11"/>
        <v>1.7038939532625739</v>
      </c>
      <c r="AK61" s="18">
        <f t="shared" si="11"/>
        <v>1.5646409120868447</v>
      </c>
    </row>
    <row r="62" spans="2:38" x14ac:dyDescent="0.25"/>
    <row r="63" spans="2:38" x14ac:dyDescent="0.25">
      <c r="B63" s="10" t="s">
        <v>121</v>
      </c>
      <c r="C63" s="10"/>
      <c r="D63" s="10"/>
      <c r="E63" s="10"/>
      <c r="F63" s="20">
        <f>F68*10^6/F28</f>
        <v>39.773814929151044</v>
      </c>
      <c r="AG63" s="25"/>
      <c r="AH63" s="25"/>
      <c r="AI63" s="25"/>
      <c r="AJ63" s="25"/>
      <c r="AK63" s="25"/>
      <c r="AL63" s="25"/>
    </row>
    <row r="64" spans="2:38" x14ac:dyDescent="0.25">
      <c r="B64" t="s">
        <v>122</v>
      </c>
      <c r="C64" t="s">
        <v>142</v>
      </c>
      <c r="M64" s="47">
        <v>0.72805940964782723</v>
      </c>
      <c r="N64" s="47">
        <v>0.71765856093857261</v>
      </c>
      <c r="O64" s="47">
        <v>0.71765856093857261</v>
      </c>
      <c r="P64" s="47">
        <v>0.71765856093857261</v>
      </c>
      <c r="Q64" s="47">
        <v>0.70725771222931799</v>
      </c>
      <c r="R64" s="47">
        <v>0.70725771222931799</v>
      </c>
      <c r="S64" s="47">
        <v>0.69685686352006326</v>
      </c>
      <c r="T64" s="47">
        <v>0.69685686352006326</v>
      </c>
      <c r="U64" s="47">
        <v>0.69685686352006326</v>
      </c>
      <c r="V64" s="47">
        <v>0.68645601481080865</v>
      </c>
      <c r="W64" s="47">
        <v>0.68645601481080865</v>
      </c>
      <c r="X64" s="47">
        <v>0.68645601481080865</v>
      </c>
      <c r="Y64" s="47">
        <v>0.68645601481080865</v>
      </c>
      <c r="Z64" s="47">
        <v>0.68645601481080865</v>
      </c>
      <c r="AA64" s="47">
        <v>0.68645601481080865</v>
      </c>
      <c r="AB64" s="47">
        <v>0.68645601481080865</v>
      </c>
      <c r="AC64" s="47">
        <v>0.68645601481080865</v>
      </c>
      <c r="AD64" s="47">
        <v>0.68645601481080865</v>
      </c>
      <c r="AE64" s="47">
        <v>0.68645601481080865</v>
      </c>
      <c r="AF64" s="47">
        <v>0.68645601481080865</v>
      </c>
      <c r="AG64" s="47">
        <v>0.68645601481080865</v>
      </c>
      <c r="AH64" s="47">
        <v>0.68645601481080865</v>
      </c>
      <c r="AI64" s="47">
        <v>0.68645601481080865</v>
      </c>
      <c r="AJ64" s="47">
        <v>0.68645601481080865</v>
      </c>
      <c r="AK64" s="47">
        <v>0.68645601481080865</v>
      </c>
      <c r="AL64" s="25"/>
    </row>
    <row r="65" spans="2:38" x14ac:dyDescent="0.25">
      <c r="B65" t="s">
        <v>123</v>
      </c>
      <c r="C65" t="s">
        <v>78</v>
      </c>
      <c r="E65" t="s">
        <v>143</v>
      </c>
      <c r="M65" s="12">
        <f>M27/$D$12</f>
        <v>6760612.3268113984</v>
      </c>
      <c r="N65" s="12">
        <f t="shared" ref="N65:AK65" si="12">N27/$D$12</f>
        <v>6760612.3268113984</v>
      </c>
      <c r="O65" s="12">
        <f t="shared" si="12"/>
        <v>6760612.3268113984</v>
      </c>
      <c r="P65" s="12">
        <f t="shared" si="12"/>
        <v>6760612.3268113984</v>
      </c>
      <c r="Q65" s="12">
        <f t="shared" si="12"/>
        <v>6760612.3268113984</v>
      </c>
      <c r="R65" s="12">
        <f t="shared" si="12"/>
        <v>6760612.3268113984</v>
      </c>
      <c r="S65" s="12">
        <f t="shared" si="12"/>
        <v>6760612.3268113984</v>
      </c>
      <c r="T65" s="12">
        <f t="shared" si="12"/>
        <v>6760612.3268113984</v>
      </c>
      <c r="U65" s="12">
        <f t="shared" si="12"/>
        <v>6760612.3268113984</v>
      </c>
      <c r="V65" s="12">
        <f t="shared" si="12"/>
        <v>6760612.3268113984</v>
      </c>
      <c r="W65" s="12">
        <f t="shared" si="12"/>
        <v>6760612.3268113984</v>
      </c>
      <c r="X65" s="12">
        <f t="shared" si="12"/>
        <v>6760612.3268113984</v>
      </c>
      <c r="Y65" s="12">
        <f t="shared" si="12"/>
        <v>6760612.3268113984</v>
      </c>
      <c r="Z65" s="12">
        <f t="shared" si="12"/>
        <v>6760612.3268113984</v>
      </c>
      <c r="AA65" s="12">
        <f t="shared" si="12"/>
        <v>6760612.3268113984</v>
      </c>
      <c r="AB65" s="12">
        <f t="shared" si="12"/>
        <v>6760612.3268113984</v>
      </c>
      <c r="AC65" s="12">
        <f t="shared" si="12"/>
        <v>6760612.3268113984</v>
      </c>
      <c r="AD65" s="12">
        <f t="shared" si="12"/>
        <v>6760612.3268113984</v>
      </c>
      <c r="AE65" s="12">
        <f t="shared" si="12"/>
        <v>6760612.3268113984</v>
      </c>
      <c r="AF65" s="12">
        <f t="shared" si="12"/>
        <v>6760612.3268113984</v>
      </c>
      <c r="AG65" s="12">
        <f t="shared" si="12"/>
        <v>6760612.3268113984</v>
      </c>
      <c r="AH65" s="12">
        <f t="shared" si="12"/>
        <v>6760612.3268113984</v>
      </c>
      <c r="AI65" s="12">
        <f t="shared" si="12"/>
        <v>6760612.3268113984</v>
      </c>
      <c r="AJ65" s="12">
        <f t="shared" si="12"/>
        <v>6760612.3268113984</v>
      </c>
      <c r="AK65" s="12">
        <f t="shared" si="12"/>
        <v>6760612.3268113984</v>
      </c>
      <c r="AL65" s="25"/>
    </row>
    <row r="66" spans="2:38" x14ac:dyDescent="0.25">
      <c r="C66" t="s">
        <v>144</v>
      </c>
      <c r="M66" s="11">
        <f>M65/$D$15</f>
        <v>230737622.07547435</v>
      </c>
      <c r="N66" s="11">
        <f t="shared" ref="N66:AK66" si="13">N65/$D$15</f>
        <v>230737622.07547435</v>
      </c>
      <c r="O66" s="11">
        <f t="shared" si="13"/>
        <v>230737622.07547435</v>
      </c>
      <c r="P66" s="11">
        <f t="shared" si="13"/>
        <v>230737622.07547435</v>
      </c>
      <c r="Q66" s="11">
        <f t="shared" si="13"/>
        <v>230737622.07547435</v>
      </c>
      <c r="R66" s="11">
        <f t="shared" si="13"/>
        <v>230737622.07547435</v>
      </c>
      <c r="S66" s="11">
        <f t="shared" si="13"/>
        <v>230737622.07547435</v>
      </c>
      <c r="T66" s="11">
        <f t="shared" si="13"/>
        <v>230737622.07547435</v>
      </c>
      <c r="U66" s="11">
        <f t="shared" si="13"/>
        <v>230737622.07547435</v>
      </c>
      <c r="V66" s="11">
        <f t="shared" si="13"/>
        <v>230737622.07547435</v>
      </c>
      <c r="W66" s="11">
        <f t="shared" si="13"/>
        <v>230737622.07547435</v>
      </c>
      <c r="X66" s="11">
        <f t="shared" si="13"/>
        <v>230737622.07547435</v>
      </c>
      <c r="Y66" s="11">
        <f t="shared" si="13"/>
        <v>230737622.07547435</v>
      </c>
      <c r="Z66" s="11">
        <f t="shared" si="13"/>
        <v>230737622.07547435</v>
      </c>
      <c r="AA66" s="11">
        <f t="shared" si="13"/>
        <v>230737622.07547435</v>
      </c>
      <c r="AB66" s="11">
        <f t="shared" si="13"/>
        <v>230737622.07547435</v>
      </c>
      <c r="AC66" s="11">
        <f t="shared" si="13"/>
        <v>230737622.07547435</v>
      </c>
      <c r="AD66" s="11">
        <f t="shared" si="13"/>
        <v>230737622.07547435</v>
      </c>
      <c r="AE66" s="11">
        <f t="shared" si="13"/>
        <v>230737622.07547435</v>
      </c>
      <c r="AF66" s="11">
        <f t="shared" si="13"/>
        <v>230737622.07547435</v>
      </c>
      <c r="AG66" s="11">
        <f t="shared" si="13"/>
        <v>230737622.07547435</v>
      </c>
      <c r="AH66" s="11">
        <f t="shared" si="13"/>
        <v>230737622.07547435</v>
      </c>
      <c r="AI66" s="11">
        <f t="shared" si="13"/>
        <v>230737622.07547435</v>
      </c>
      <c r="AJ66" s="11">
        <f t="shared" si="13"/>
        <v>230737622.07547435</v>
      </c>
      <c r="AK66" s="11">
        <f t="shared" si="13"/>
        <v>230737622.07547435</v>
      </c>
      <c r="AL66" s="25"/>
    </row>
    <row r="67" spans="2:38" x14ac:dyDescent="0.25">
      <c r="B67" t="s">
        <v>125</v>
      </c>
      <c r="C67" t="s">
        <v>87</v>
      </c>
      <c r="E67" t="s">
        <v>126</v>
      </c>
      <c r="M67" s="21">
        <f t="shared" ref="M67:AK67" si="14">M64*M66*10^-6</f>
        <v>167.9906969118133</v>
      </c>
      <c r="N67" s="21">
        <f t="shared" si="14"/>
        <v>165.59082981307316</v>
      </c>
      <c r="O67" s="21">
        <f t="shared" si="14"/>
        <v>165.59082981307316</v>
      </c>
      <c r="P67" s="21">
        <f t="shared" si="14"/>
        <v>165.59082981307316</v>
      </c>
      <c r="Q67" s="21">
        <f t="shared" si="14"/>
        <v>163.19096271433295</v>
      </c>
      <c r="R67" s="21">
        <f t="shared" si="14"/>
        <v>163.19096271433295</v>
      </c>
      <c r="S67" s="21">
        <f t="shared" si="14"/>
        <v>160.79109561559278</v>
      </c>
      <c r="T67" s="21">
        <f t="shared" si="14"/>
        <v>160.79109561559278</v>
      </c>
      <c r="U67" s="21">
        <f t="shared" si="14"/>
        <v>160.79109561559278</v>
      </c>
      <c r="V67" s="21">
        <f t="shared" si="14"/>
        <v>158.39122851685258</v>
      </c>
      <c r="W67" s="21">
        <f t="shared" si="14"/>
        <v>158.39122851685258</v>
      </c>
      <c r="X67" s="21">
        <f t="shared" si="14"/>
        <v>158.39122851685258</v>
      </c>
      <c r="Y67" s="21">
        <f t="shared" si="14"/>
        <v>158.39122851685258</v>
      </c>
      <c r="Z67" s="21">
        <f t="shared" si="14"/>
        <v>158.39122851685258</v>
      </c>
      <c r="AA67" s="21">
        <f t="shared" si="14"/>
        <v>158.39122851685258</v>
      </c>
      <c r="AB67" s="21">
        <f t="shared" si="14"/>
        <v>158.39122851685258</v>
      </c>
      <c r="AC67" s="21">
        <f t="shared" si="14"/>
        <v>158.39122851685258</v>
      </c>
      <c r="AD67" s="21">
        <f t="shared" si="14"/>
        <v>158.39122851685258</v>
      </c>
      <c r="AE67" s="21">
        <f t="shared" si="14"/>
        <v>158.39122851685258</v>
      </c>
      <c r="AF67" s="21">
        <f t="shared" si="14"/>
        <v>158.39122851685258</v>
      </c>
      <c r="AG67" s="21">
        <f t="shared" si="14"/>
        <v>158.39122851685258</v>
      </c>
      <c r="AH67" s="21">
        <f t="shared" si="14"/>
        <v>158.39122851685258</v>
      </c>
      <c r="AI67" s="21">
        <f t="shared" si="14"/>
        <v>158.39122851685258</v>
      </c>
      <c r="AJ67" s="21">
        <f t="shared" si="14"/>
        <v>158.39122851685258</v>
      </c>
      <c r="AK67" s="21">
        <f t="shared" si="14"/>
        <v>158.39122851685258</v>
      </c>
      <c r="AL67" s="25"/>
    </row>
    <row r="68" spans="2:38" x14ac:dyDescent="0.25">
      <c r="B68" t="s">
        <v>127</v>
      </c>
      <c r="C68" t="s">
        <v>87</v>
      </c>
      <c r="E68" t="s">
        <v>128</v>
      </c>
      <c r="F68" s="22">
        <f>SUM(M68:AK68)</f>
        <v>1140.3093642749188</v>
      </c>
      <c r="M68" s="19">
        <f t="shared" ref="M68:AK68" si="15">M67*M22</f>
        <v>109.68464475425492</v>
      </c>
      <c r="N68" s="19">
        <f t="shared" si="15"/>
        <v>99.281654047534971</v>
      </c>
      <c r="O68" s="19">
        <f t="shared" si="15"/>
        <v>91.167726398103738</v>
      </c>
      <c r="P68" s="19">
        <f t="shared" si="15"/>
        <v>83.716920475761</v>
      </c>
      <c r="Q68" s="19">
        <f t="shared" si="15"/>
        <v>75.760910719204531</v>
      </c>
      <c r="R68" s="19">
        <f t="shared" si="15"/>
        <v>69.569247676037222</v>
      </c>
      <c r="S68" s="19">
        <f t="shared" si="15"/>
        <v>62.944141877255099</v>
      </c>
      <c r="T68" s="19">
        <f t="shared" si="15"/>
        <v>57.799946627415153</v>
      </c>
      <c r="U68" s="19">
        <f t="shared" si="15"/>
        <v>53.076167701942289</v>
      </c>
      <c r="V68" s="19">
        <f t="shared" si="15"/>
        <v>48.011006514647022</v>
      </c>
      <c r="W68" s="19">
        <f t="shared" si="15"/>
        <v>44.087241978555582</v>
      </c>
      <c r="X68" s="19">
        <f t="shared" si="15"/>
        <v>40.48415241373332</v>
      </c>
      <c r="Y68" s="19">
        <f t="shared" si="15"/>
        <v>37.17553022381388</v>
      </c>
      <c r="Z68" s="19">
        <f t="shared" si="15"/>
        <v>34.137309663740936</v>
      </c>
      <c r="AA68" s="19">
        <f t="shared" si="15"/>
        <v>31.347391794068812</v>
      </c>
      <c r="AB68" s="19">
        <f t="shared" si="15"/>
        <v>28.785483741110021</v>
      </c>
      <c r="AC68" s="19">
        <f t="shared" si="15"/>
        <v>26.432951093764942</v>
      </c>
      <c r="AD68" s="19">
        <f t="shared" si="15"/>
        <v>24.272682363420518</v>
      </c>
      <c r="AE68" s="19">
        <f t="shared" si="15"/>
        <v>22.288964521047305</v>
      </c>
      <c r="AF68" s="19">
        <f t="shared" si="15"/>
        <v>20.467368706195874</v>
      </c>
      <c r="AG68" s="19">
        <f t="shared" si="15"/>
        <v>18.794645276580233</v>
      </c>
      <c r="AH68" s="19">
        <f t="shared" si="15"/>
        <v>17.258627434876249</v>
      </c>
      <c r="AI68" s="19">
        <f t="shared" si="15"/>
        <v>15.848142731750457</v>
      </c>
      <c r="AJ68" s="19">
        <f t="shared" si="15"/>
        <v>14.552931801423744</v>
      </c>
      <c r="AK68" s="19">
        <f t="shared" si="15"/>
        <v>13.363573738681124</v>
      </c>
      <c r="AL68" s="25"/>
    </row>
    <row r="69" spans="2:38" x14ac:dyDescent="0.25"/>
    <row r="70" spans="2:38" x14ac:dyDescent="0.25">
      <c r="B70" s="10" t="s">
        <v>145</v>
      </c>
      <c r="C70" s="10"/>
      <c r="D70" s="10"/>
      <c r="E70" s="24"/>
      <c r="F70" s="20">
        <f>F74*10^6/F28</f>
        <v>0</v>
      </c>
    </row>
    <row r="71" spans="2:38" x14ac:dyDescent="0.25">
      <c r="B71" s="40" t="s">
        <v>146</v>
      </c>
      <c r="C71" t="s">
        <v>87</v>
      </c>
      <c r="D71" s="38"/>
      <c r="E71" s="38"/>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0</v>
      </c>
      <c r="AE71" s="14">
        <v>0</v>
      </c>
      <c r="AF71" s="14">
        <v>0</v>
      </c>
      <c r="AG71" s="14">
        <v>0</v>
      </c>
      <c r="AH71" s="14">
        <v>0</v>
      </c>
      <c r="AI71" s="14">
        <v>0</v>
      </c>
      <c r="AJ71" s="14">
        <v>0</v>
      </c>
      <c r="AK71" s="14">
        <v>0</v>
      </c>
    </row>
    <row r="72" spans="2:38" x14ac:dyDescent="0.25">
      <c r="B72" t="s">
        <v>147</v>
      </c>
      <c r="C72" t="s">
        <v>87</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row>
    <row r="73" spans="2:38" x14ac:dyDescent="0.25">
      <c r="B73" t="s">
        <v>148</v>
      </c>
      <c r="C73" t="s">
        <v>87</v>
      </c>
      <c r="E73" s="40" t="s">
        <v>149</v>
      </c>
      <c r="M73" s="14">
        <f t="shared" ref="M73:AK73" si="16">((M72*$D$11)+M71*M27)/10^6</f>
        <v>0</v>
      </c>
      <c r="N73" s="14">
        <f t="shared" si="16"/>
        <v>0</v>
      </c>
      <c r="O73" s="14">
        <f t="shared" si="16"/>
        <v>0</v>
      </c>
      <c r="P73" s="14">
        <f t="shared" si="16"/>
        <v>0</v>
      </c>
      <c r="Q73" s="14">
        <f t="shared" si="16"/>
        <v>0</v>
      </c>
      <c r="R73" s="14">
        <f t="shared" si="16"/>
        <v>0</v>
      </c>
      <c r="S73" s="14">
        <f t="shared" si="16"/>
        <v>0</v>
      </c>
      <c r="T73" s="37">
        <f t="shared" si="16"/>
        <v>0</v>
      </c>
      <c r="U73" s="37">
        <f t="shared" si="16"/>
        <v>0</v>
      </c>
      <c r="V73" s="37">
        <f t="shared" si="16"/>
        <v>0</v>
      </c>
      <c r="W73" s="37">
        <f t="shared" si="16"/>
        <v>0</v>
      </c>
      <c r="X73" s="37">
        <f t="shared" si="16"/>
        <v>0</v>
      </c>
      <c r="Y73" s="37">
        <f t="shared" si="16"/>
        <v>0</v>
      </c>
      <c r="Z73" s="37">
        <f t="shared" si="16"/>
        <v>0</v>
      </c>
      <c r="AA73" s="37">
        <f t="shared" si="16"/>
        <v>0</v>
      </c>
      <c r="AB73" s="37">
        <f t="shared" si="16"/>
        <v>0</v>
      </c>
      <c r="AC73" s="37">
        <f t="shared" si="16"/>
        <v>0</v>
      </c>
      <c r="AD73" s="37">
        <f t="shared" si="16"/>
        <v>0</v>
      </c>
      <c r="AE73" s="37">
        <f t="shared" si="16"/>
        <v>0</v>
      </c>
      <c r="AF73" s="37">
        <f t="shared" si="16"/>
        <v>0</v>
      </c>
      <c r="AG73" s="37">
        <f t="shared" si="16"/>
        <v>0</v>
      </c>
      <c r="AH73" s="37">
        <f t="shared" si="16"/>
        <v>0</v>
      </c>
      <c r="AI73" s="37">
        <f t="shared" si="16"/>
        <v>0</v>
      </c>
      <c r="AJ73" s="37">
        <f t="shared" si="16"/>
        <v>0</v>
      </c>
      <c r="AK73" s="37">
        <f t="shared" si="16"/>
        <v>0</v>
      </c>
    </row>
    <row r="74" spans="2:38" x14ac:dyDescent="0.25">
      <c r="B74" t="s">
        <v>150</v>
      </c>
      <c r="C74" t="s">
        <v>87</v>
      </c>
      <c r="E74" t="s">
        <v>151</v>
      </c>
      <c r="F74" s="43">
        <f>SUM(M74:AU74)</f>
        <v>0</v>
      </c>
      <c r="M74" s="18">
        <f t="shared" ref="M74:AK74" si="17">M73*M22</f>
        <v>0</v>
      </c>
      <c r="N74" s="18">
        <f t="shared" si="17"/>
        <v>0</v>
      </c>
      <c r="O74" s="18">
        <f t="shared" si="17"/>
        <v>0</v>
      </c>
      <c r="P74" s="18">
        <f t="shared" si="17"/>
        <v>0</v>
      </c>
      <c r="Q74" s="18">
        <f t="shared" si="17"/>
        <v>0</v>
      </c>
      <c r="R74" s="18">
        <f t="shared" si="17"/>
        <v>0</v>
      </c>
      <c r="S74" s="18">
        <f t="shared" si="17"/>
        <v>0</v>
      </c>
      <c r="T74" s="42">
        <f t="shared" si="17"/>
        <v>0</v>
      </c>
      <c r="U74" s="42">
        <f t="shared" si="17"/>
        <v>0</v>
      </c>
      <c r="V74" s="42">
        <f t="shared" si="17"/>
        <v>0</v>
      </c>
      <c r="W74" s="42">
        <f t="shared" si="17"/>
        <v>0</v>
      </c>
      <c r="X74" s="42">
        <f t="shared" si="17"/>
        <v>0</v>
      </c>
      <c r="Y74" s="42">
        <f t="shared" si="17"/>
        <v>0</v>
      </c>
      <c r="Z74" s="42">
        <f t="shared" si="17"/>
        <v>0</v>
      </c>
      <c r="AA74" s="42">
        <f t="shared" si="17"/>
        <v>0</v>
      </c>
      <c r="AB74" s="42">
        <f t="shared" si="17"/>
        <v>0</v>
      </c>
      <c r="AC74" s="42">
        <f t="shared" si="17"/>
        <v>0</v>
      </c>
      <c r="AD74" s="42">
        <f t="shared" si="17"/>
        <v>0</v>
      </c>
      <c r="AE74" s="42">
        <f t="shared" si="17"/>
        <v>0</v>
      </c>
      <c r="AF74" s="42">
        <f t="shared" si="17"/>
        <v>0</v>
      </c>
      <c r="AG74" s="42">
        <f t="shared" si="17"/>
        <v>0</v>
      </c>
      <c r="AH74" s="42">
        <f t="shared" si="17"/>
        <v>0</v>
      </c>
      <c r="AI74" s="42">
        <f t="shared" si="17"/>
        <v>0</v>
      </c>
      <c r="AJ74" s="42">
        <f t="shared" si="17"/>
        <v>0</v>
      </c>
      <c r="AK74" s="42">
        <f t="shared" si="17"/>
        <v>0</v>
      </c>
    </row>
    <row r="75" spans="2:38" x14ac:dyDescent="0.25"/>
    <row r="76" spans="2:38" x14ac:dyDescent="0.25">
      <c r="B76" s="10" t="s">
        <v>152</v>
      </c>
      <c r="C76" s="33"/>
      <c r="D76" s="33"/>
      <c r="E76" s="33"/>
      <c r="F76" s="20">
        <f>F83*10^6/F28</f>
        <v>33.112532987983165</v>
      </c>
    </row>
    <row r="77" spans="2:38" x14ac:dyDescent="0.25">
      <c r="B77" t="s">
        <v>153</v>
      </c>
      <c r="C77" t="s">
        <v>154</v>
      </c>
      <c r="E77" t="s">
        <v>155</v>
      </c>
      <c r="M77" s="47">
        <v>78</v>
      </c>
      <c r="N77" s="47">
        <v>85</v>
      </c>
      <c r="O77" s="47">
        <v>91</v>
      </c>
      <c r="P77" s="47">
        <v>97</v>
      </c>
      <c r="Q77" s="47">
        <v>100</v>
      </c>
      <c r="R77" s="47">
        <v>109</v>
      </c>
      <c r="S77" s="47">
        <v>115</v>
      </c>
      <c r="T77" s="47">
        <v>122</v>
      </c>
      <c r="U77" s="47">
        <v>130</v>
      </c>
      <c r="V77" s="47">
        <v>132</v>
      </c>
      <c r="W77" s="47">
        <v>128</v>
      </c>
      <c r="X77" s="47">
        <v>125</v>
      </c>
      <c r="Y77" s="47">
        <v>122</v>
      </c>
      <c r="Z77" s="47">
        <v>118</v>
      </c>
      <c r="AA77" s="47">
        <v>119</v>
      </c>
      <c r="AB77" s="47">
        <v>120</v>
      </c>
      <c r="AC77" s="47">
        <v>119</v>
      </c>
      <c r="AD77" s="47">
        <v>119</v>
      </c>
      <c r="AE77" s="47">
        <v>121</v>
      </c>
      <c r="AF77" s="47">
        <v>122</v>
      </c>
      <c r="AG77" s="47">
        <v>124</v>
      </c>
      <c r="AH77" s="47">
        <f>AG77</f>
        <v>124</v>
      </c>
      <c r="AI77" s="47">
        <f t="shared" ref="AI77:AK77" si="18">AH77</f>
        <v>124</v>
      </c>
      <c r="AJ77" s="47">
        <f t="shared" si="18"/>
        <v>124</v>
      </c>
      <c r="AK77" s="47">
        <f t="shared" si="18"/>
        <v>124</v>
      </c>
    </row>
    <row r="78" spans="2:38" x14ac:dyDescent="0.25">
      <c r="B78" t="s">
        <v>156</v>
      </c>
      <c r="C78" t="s">
        <v>65</v>
      </c>
      <c r="E78" t="s">
        <v>157</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row>
    <row r="79" spans="2:38" x14ac:dyDescent="0.25">
      <c r="B79" t="s">
        <v>158</v>
      </c>
      <c r="C79" t="s">
        <v>159</v>
      </c>
      <c r="M79" s="47">
        <v>5.3704962002671053</v>
      </c>
      <c r="N79" s="47">
        <v>5.3704962002671053</v>
      </c>
      <c r="O79" s="47">
        <v>5.3704962002671053</v>
      </c>
      <c r="P79" s="47">
        <v>5.3704962002671053</v>
      </c>
      <c r="Q79" s="47">
        <v>5.3704962002671053</v>
      </c>
      <c r="R79" s="47">
        <v>5.3704962002671053</v>
      </c>
      <c r="S79" s="47">
        <v>5.3704962002671053</v>
      </c>
      <c r="T79" s="47">
        <v>5.3704962002671053</v>
      </c>
      <c r="U79" s="47">
        <v>5.3704962002671053</v>
      </c>
      <c r="V79" s="47">
        <v>5.3704962002671053</v>
      </c>
      <c r="W79" s="47">
        <v>5.3704962002671053</v>
      </c>
      <c r="X79" s="47">
        <v>5.3704962002671053</v>
      </c>
      <c r="Y79" s="47">
        <v>5.3704962002671053</v>
      </c>
      <c r="Z79" s="47">
        <v>5.3704962002671053</v>
      </c>
      <c r="AA79" s="47">
        <v>5.3704962002671053</v>
      </c>
      <c r="AB79" s="47">
        <v>5.3704962002671053</v>
      </c>
      <c r="AC79" s="47">
        <v>5.3704962002671053</v>
      </c>
      <c r="AD79" s="47">
        <v>5.3704962002671053</v>
      </c>
      <c r="AE79" s="47">
        <v>5.3704962002671053</v>
      </c>
      <c r="AF79" s="47">
        <v>5.3704962002671053</v>
      </c>
      <c r="AG79" s="47">
        <v>5.3704962002671053</v>
      </c>
      <c r="AH79" s="47">
        <v>5.3704962002671053</v>
      </c>
      <c r="AI79" s="47">
        <v>5.3704962002671053</v>
      </c>
      <c r="AJ79" s="47">
        <v>5.3704962002671053</v>
      </c>
      <c r="AK79" s="47">
        <v>5.3704962002671053</v>
      </c>
    </row>
    <row r="80" spans="2:38" x14ac:dyDescent="0.25">
      <c r="B80" s="40" t="s">
        <v>160</v>
      </c>
      <c r="C80" t="s">
        <v>161</v>
      </c>
      <c r="E80" t="s">
        <v>162</v>
      </c>
      <c r="M80" s="39">
        <f>M79*M66</f>
        <v>1239175522.6150024</v>
      </c>
      <c r="N80" s="39">
        <f t="shared" ref="N80:AK80" si="19">N79*N66</f>
        <v>1239175522.6150024</v>
      </c>
      <c r="O80" s="39">
        <f t="shared" si="19"/>
        <v>1239175522.6150024</v>
      </c>
      <c r="P80" s="39">
        <f t="shared" si="19"/>
        <v>1239175522.6150024</v>
      </c>
      <c r="Q80" s="39">
        <f t="shared" si="19"/>
        <v>1239175522.6150024</v>
      </c>
      <c r="R80" s="39">
        <f t="shared" si="19"/>
        <v>1239175522.6150024</v>
      </c>
      <c r="S80" s="39">
        <f t="shared" si="19"/>
        <v>1239175522.6150024</v>
      </c>
      <c r="T80" s="39">
        <f t="shared" si="19"/>
        <v>1239175522.6150024</v>
      </c>
      <c r="U80" s="39">
        <f t="shared" si="19"/>
        <v>1239175522.6150024</v>
      </c>
      <c r="V80" s="39">
        <f t="shared" si="19"/>
        <v>1239175522.6150024</v>
      </c>
      <c r="W80" s="39">
        <f t="shared" si="19"/>
        <v>1239175522.6150024</v>
      </c>
      <c r="X80" s="39">
        <f t="shared" si="19"/>
        <v>1239175522.6150024</v>
      </c>
      <c r="Y80" s="39">
        <f t="shared" si="19"/>
        <v>1239175522.6150024</v>
      </c>
      <c r="Z80" s="39">
        <f t="shared" si="19"/>
        <v>1239175522.6150024</v>
      </c>
      <c r="AA80" s="39">
        <f t="shared" si="19"/>
        <v>1239175522.6150024</v>
      </c>
      <c r="AB80" s="39">
        <f t="shared" si="19"/>
        <v>1239175522.6150024</v>
      </c>
      <c r="AC80" s="39">
        <f t="shared" si="19"/>
        <v>1239175522.6150024</v>
      </c>
      <c r="AD80" s="39">
        <f t="shared" si="19"/>
        <v>1239175522.6150024</v>
      </c>
      <c r="AE80" s="39">
        <f t="shared" si="19"/>
        <v>1239175522.6150024</v>
      </c>
      <c r="AF80" s="39">
        <f t="shared" si="19"/>
        <v>1239175522.6150024</v>
      </c>
      <c r="AG80" s="39">
        <f>AG79*AG66</f>
        <v>1239175522.6150024</v>
      </c>
      <c r="AH80" s="39">
        <f t="shared" si="19"/>
        <v>1239175522.6150024</v>
      </c>
      <c r="AI80" s="39">
        <f t="shared" si="19"/>
        <v>1239175522.6150024</v>
      </c>
      <c r="AJ80" s="39">
        <f t="shared" si="19"/>
        <v>1239175522.6150024</v>
      </c>
      <c r="AK80" s="39">
        <f t="shared" si="19"/>
        <v>1239175522.6150024</v>
      </c>
    </row>
    <row r="81" spans="2:37" x14ac:dyDescent="0.25">
      <c r="B81" t="s">
        <v>163</v>
      </c>
      <c r="C81" t="s">
        <v>161</v>
      </c>
      <c r="E81" t="s">
        <v>164</v>
      </c>
      <c r="M81" s="19">
        <f t="shared" ref="M81:AK81" si="20">M78*M80</f>
        <v>0</v>
      </c>
      <c r="N81" s="19">
        <f t="shared" si="20"/>
        <v>0</v>
      </c>
      <c r="O81" s="19">
        <f t="shared" si="20"/>
        <v>0</v>
      </c>
      <c r="P81" s="19">
        <f t="shared" si="20"/>
        <v>0</v>
      </c>
      <c r="Q81" s="19">
        <f t="shared" si="20"/>
        <v>0</v>
      </c>
      <c r="R81" s="19">
        <f t="shared" si="20"/>
        <v>0</v>
      </c>
      <c r="S81" s="19">
        <f t="shared" si="20"/>
        <v>0</v>
      </c>
      <c r="T81" s="19">
        <f t="shared" si="20"/>
        <v>0</v>
      </c>
      <c r="U81" s="19">
        <f t="shared" si="20"/>
        <v>0</v>
      </c>
      <c r="V81" s="19">
        <f t="shared" si="20"/>
        <v>0</v>
      </c>
      <c r="W81" s="19">
        <f t="shared" si="20"/>
        <v>0</v>
      </c>
      <c r="X81" s="19">
        <f t="shared" si="20"/>
        <v>0</v>
      </c>
      <c r="Y81" s="19">
        <f t="shared" si="20"/>
        <v>0</v>
      </c>
      <c r="Z81" s="19">
        <f t="shared" si="20"/>
        <v>0</v>
      </c>
      <c r="AA81" s="19">
        <f t="shared" si="20"/>
        <v>0</v>
      </c>
      <c r="AB81" s="19">
        <f t="shared" si="20"/>
        <v>0</v>
      </c>
      <c r="AC81" s="19">
        <f t="shared" si="20"/>
        <v>0</v>
      </c>
      <c r="AD81" s="19">
        <f t="shared" si="20"/>
        <v>0</v>
      </c>
      <c r="AE81" s="19">
        <f t="shared" si="20"/>
        <v>0</v>
      </c>
      <c r="AF81" s="19">
        <f t="shared" si="20"/>
        <v>0</v>
      </c>
      <c r="AG81" s="19">
        <f>AG78*AG80</f>
        <v>0</v>
      </c>
      <c r="AH81" s="19">
        <f t="shared" si="20"/>
        <v>0</v>
      </c>
      <c r="AI81" s="19">
        <f t="shared" si="20"/>
        <v>0</v>
      </c>
      <c r="AJ81" s="19">
        <f t="shared" si="20"/>
        <v>0</v>
      </c>
      <c r="AK81" s="19">
        <f t="shared" si="20"/>
        <v>0</v>
      </c>
    </row>
    <row r="82" spans="2:37" x14ac:dyDescent="0.25">
      <c r="B82" t="s">
        <v>165</v>
      </c>
      <c r="C82" t="s">
        <v>87</v>
      </c>
      <c r="E82" t="s">
        <v>271</v>
      </c>
      <c r="M82" s="18">
        <f>(M80-M81)*(M77/1000)*10^-6</f>
        <v>96.655690763970171</v>
      </c>
      <c r="N82" s="18">
        <f t="shared" ref="N82:AK82" si="21">(N80-N81)*(N77/1000)*10^-6</f>
        <v>105.32991942227521</v>
      </c>
      <c r="O82" s="18">
        <f t="shared" si="21"/>
        <v>112.76497255796521</v>
      </c>
      <c r="P82" s="18">
        <f t="shared" si="21"/>
        <v>120.20002569365523</v>
      </c>
      <c r="Q82" s="18">
        <f t="shared" si="21"/>
        <v>123.91755226150023</v>
      </c>
      <c r="R82" s="18">
        <f t="shared" si="21"/>
        <v>135.07013196503524</v>
      </c>
      <c r="S82" s="18">
        <f t="shared" si="21"/>
        <v>142.5051851007253</v>
      </c>
      <c r="T82" s="18">
        <f t="shared" si="21"/>
        <v>151.17941375903027</v>
      </c>
      <c r="U82" s="18">
        <f t="shared" si="21"/>
        <v>161.09281793995032</v>
      </c>
      <c r="V82" s="18">
        <f t="shared" si="21"/>
        <v>163.57116898518032</v>
      </c>
      <c r="W82" s="18">
        <f t="shared" si="21"/>
        <v>158.61446689472032</v>
      </c>
      <c r="X82" s="18">
        <f t="shared" si="21"/>
        <v>154.8969403268753</v>
      </c>
      <c r="Y82" s="18">
        <f t="shared" si="21"/>
        <v>151.17941375903027</v>
      </c>
      <c r="Z82" s="18">
        <f t="shared" si="21"/>
        <v>146.22271166857027</v>
      </c>
      <c r="AA82" s="18">
        <f t="shared" si="21"/>
        <v>147.46188719118527</v>
      </c>
      <c r="AB82" s="18">
        <f t="shared" si="21"/>
        <v>148.70106271380027</v>
      </c>
      <c r="AC82" s="18">
        <f t="shared" si="21"/>
        <v>147.46188719118527</v>
      </c>
      <c r="AD82" s="18">
        <f t="shared" si="21"/>
        <v>147.46188719118527</v>
      </c>
      <c r="AE82" s="18">
        <f t="shared" si="21"/>
        <v>149.9402382364153</v>
      </c>
      <c r="AF82" s="18">
        <f t="shared" si="21"/>
        <v>151.17941375903027</v>
      </c>
      <c r="AG82" s="18">
        <f t="shared" si="21"/>
        <v>153.65776480426027</v>
      </c>
      <c r="AH82" s="18">
        <f t="shared" si="21"/>
        <v>153.65776480426027</v>
      </c>
      <c r="AI82" s="18">
        <f t="shared" si="21"/>
        <v>153.65776480426027</v>
      </c>
      <c r="AJ82" s="18">
        <f t="shared" si="21"/>
        <v>153.65776480426027</v>
      </c>
      <c r="AK82" s="18">
        <f t="shared" si="21"/>
        <v>153.65776480426027</v>
      </c>
    </row>
    <row r="83" spans="2:37" x14ac:dyDescent="0.25">
      <c r="B83" t="s">
        <v>166</v>
      </c>
      <c r="C83" t="s">
        <v>87</v>
      </c>
      <c r="E83" t="s">
        <v>167</v>
      </c>
      <c r="F83" s="22">
        <f>SUM(M83:AK83)</f>
        <v>949.33140078009865</v>
      </c>
      <c r="M83" s="15">
        <f>M82*M22</f>
        <v>63.108525054149389</v>
      </c>
      <c r="N83" s="15">
        <f t="shared" ref="N83:AK83" si="22">N82*N22</f>
        <v>63.151616745575794</v>
      </c>
      <c r="O83" s="15">
        <f t="shared" si="22"/>
        <v>62.083909942714804</v>
      </c>
      <c r="P83" s="15">
        <f t="shared" si="22"/>
        <v>60.768920619212473</v>
      </c>
      <c r="Q83" s="15">
        <f t="shared" si="22"/>
        <v>57.528348734971523</v>
      </c>
      <c r="R83" s="15">
        <f t="shared" si="22"/>
        <v>57.581175501486648</v>
      </c>
      <c r="S83" s="15">
        <f t="shared" si="22"/>
        <v>55.78584159081192</v>
      </c>
      <c r="T83" s="15">
        <f t="shared" si="22"/>
        <v>54.344813143921847</v>
      </c>
      <c r="U83" s="15">
        <f t="shared" si="22"/>
        <v>53.175764415464947</v>
      </c>
      <c r="V83" s="15">
        <f t="shared" si="22"/>
        <v>49.581132322111841</v>
      </c>
      <c r="W83" s="15">
        <f t="shared" si="22"/>
        <v>44.149379032962656</v>
      </c>
      <c r="X83" s="15">
        <f t="shared" si="22"/>
        <v>39.59102659492892</v>
      </c>
      <c r="Y83" s="15">
        <f t="shared" si="22"/>
        <v>35.4828668105148</v>
      </c>
      <c r="Z83" s="15">
        <f t="shared" si="22"/>
        <v>31.514686986412162</v>
      </c>
      <c r="AA83" s="15">
        <f t="shared" si="22"/>
        <v>29.184353172581339</v>
      </c>
      <c r="AB83" s="15">
        <f t="shared" si="22"/>
        <v>27.024425930116756</v>
      </c>
      <c r="AC83" s="15">
        <f t="shared" si="22"/>
        <v>24.609019633332522</v>
      </c>
      <c r="AD83" s="15">
        <f t="shared" si="22"/>
        <v>22.59781417202252</v>
      </c>
      <c r="AE83" s="15">
        <f t="shared" si="22"/>
        <v>21.099733120469207</v>
      </c>
      <c r="AF83" s="15">
        <f t="shared" si="22"/>
        <v>19.535455537320939</v>
      </c>
      <c r="AG83" s="15">
        <f t="shared" si="22"/>
        <v>18.232974202741246</v>
      </c>
      <c r="AH83" s="15">
        <f t="shared" si="22"/>
        <v>16.742859690304176</v>
      </c>
      <c r="AI83" s="15">
        <f t="shared" si="22"/>
        <v>15.374526804687029</v>
      </c>
      <c r="AJ83" s="15">
        <f t="shared" si="22"/>
        <v>14.118022777490385</v>
      </c>
      <c r="AK83" s="15">
        <f t="shared" si="22"/>
        <v>12.964208243792823</v>
      </c>
    </row>
    <row r="84" spans="2:37" x14ac:dyDescent="0.25"/>
    <row r="85" spans="2:37" x14ac:dyDescent="0.25">
      <c r="B85" s="10" t="s">
        <v>168</v>
      </c>
      <c r="C85" s="33"/>
      <c r="D85" s="33"/>
      <c r="E85" s="33"/>
      <c r="F85" s="20">
        <f>F88*10^6/F37</f>
        <v>0</v>
      </c>
    </row>
    <row r="86" spans="2:37" x14ac:dyDescent="0.25">
      <c r="B86" t="s">
        <v>169</v>
      </c>
      <c r="C86" t="s">
        <v>170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row>
    <row r="87" spans="2:37" x14ac:dyDescent="0.25">
      <c r="B87" t="s">
        <v>171</v>
      </c>
      <c r="C87" t="s">
        <v>87</v>
      </c>
      <c r="E87" t="s">
        <v>172</v>
      </c>
      <c r="M87" s="18">
        <f t="shared" ref="M87:AK87" si="23">M86*M81/10^6</f>
        <v>0</v>
      </c>
      <c r="N87" s="18">
        <f t="shared" si="23"/>
        <v>0</v>
      </c>
      <c r="O87" s="18">
        <f t="shared" si="23"/>
        <v>0</v>
      </c>
      <c r="P87" s="18">
        <f t="shared" si="23"/>
        <v>0</v>
      </c>
      <c r="Q87" s="18">
        <f t="shared" si="23"/>
        <v>0</v>
      </c>
      <c r="R87" s="18">
        <f t="shared" si="23"/>
        <v>0</v>
      </c>
      <c r="S87" s="18">
        <f t="shared" si="23"/>
        <v>0</v>
      </c>
      <c r="T87" s="18">
        <f t="shared" si="23"/>
        <v>0</v>
      </c>
      <c r="U87" s="18">
        <f t="shared" si="23"/>
        <v>0</v>
      </c>
      <c r="V87" s="18">
        <f t="shared" si="23"/>
        <v>0</v>
      </c>
      <c r="W87" s="18">
        <f t="shared" si="23"/>
        <v>0</v>
      </c>
      <c r="X87" s="18">
        <f t="shared" si="23"/>
        <v>0</v>
      </c>
      <c r="Y87" s="18">
        <f t="shared" si="23"/>
        <v>0</v>
      </c>
      <c r="Z87" s="18">
        <f t="shared" si="23"/>
        <v>0</v>
      </c>
      <c r="AA87" s="18">
        <f t="shared" si="23"/>
        <v>0</v>
      </c>
      <c r="AB87" s="18">
        <f t="shared" si="23"/>
        <v>0</v>
      </c>
      <c r="AC87" s="18">
        <f t="shared" si="23"/>
        <v>0</v>
      </c>
      <c r="AD87" s="18">
        <f t="shared" si="23"/>
        <v>0</v>
      </c>
      <c r="AE87" s="18">
        <f t="shared" si="23"/>
        <v>0</v>
      </c>
      <c r="AF87" s="18">
        <f t="shared" si="23"/>
        <v>0</v>
      </c>
      <c r="AG87" s="18">
        <f t="shared" si="23"/>
        <v>0</v>
      </c>
      <c r="AH87" s="18">
        <f t="shared" si="23"/>
        <v>0</v>
      </c>
      <c r="AI87" s="18">
        <f t="shared" si="23"/>
        <v>0</v>
      </c>
      <c r="AJ87" s="18">
        <f t="shared" si="23"/>
        <v>0</v>
      </c>
      <c r="AK87" s="18">
        <f t="shared" si="23"/>
        <v>0</v>
      </c>
    </row>
    <row r="88" spans="2:37" x14ac:dyDescent="0.25">
      <c r="B88" t="s">
        <v>173</v>
      </c>
      <c r="C88" t="s">
        <v>87</v>
      </c>
      <c r="E88" t="s">
        <v>174</v>
      </c>
      <c r="F88" s="22">
        <f>SUM(M88:AP88)</f>
        <v>0</v>
      </c>
      <c r="M88" s="14">
        <f>M87*M22</f>
        <v>0</v>
      </c>
      <c r="N88" s="14">
        <f t="shared" ref="M88:AK88" si="24">N87*N22</f>
        <v>0</v>
      </c>
      <c r="O88" s="14">
        <f t="shared" si="24"/>
        <v>0</v>
      </c>
      <c r="P88" s="14">
        <f t="shared" si="24"/>
        <v>0</v>
      </c>
      <c r="Q88" s="14">
        <f t="shared" si="24"/>
        <v>0</v>
      </c>
      <c r="R88" s="14">
        <f t="shared" si="24"/>
        <v>0</v>
      </c>
      <c r="S88" s="14">
        <f t="shared" si="24"/>
        <v>0</v>
      </c>
      <c r="T88" s="14">
        <f t="shared" si="24"/>
        <v>0</v>
      </c>
      <c r="U88" s="14">
        <f t="shared" si="24"/>
        <v>0</v>
      </c>
      <c r="V88" s="14">
        <f t="shared" si="24"/>
        <v>0</v>
      </c>
      <c r="W88" s="14">
        <f t="shared" si="24"/>
        <v>0</v>
      </c>
      <c r="X88" s="14">
        <f t="shared" si="24"/>
        <v>0</v>
      </c>
      <c r="Y88" s="14">
        <f t="shared" si="24"/>
        <v>0</v>
      </c>
      <c r="Z88" s="14">
        <f t="shared" si="24"/>
        <v>0</v>
      </c>
      <c r="AA88" s="14">
        <f t="shared" si="24"/>
        <v>0</v>
      </c>
      <c r="AB88" s="14">
        <f t="shared" si="24"/>
        <v>0</v>
      </c>
      <c r="AC88" s="14">
        <f t="shared" si="24"/>
        <v>0</v>
      </c>
      <c r="AD88" s="14">
        <f t="shared" si="24"/>
        <v>0</v>
      </c>
      <c r="AE88" s="14">
        <f t="shared" si="24"/>
        <v>0</v>
      </c>
      <c r="AF88" s="14">
        <f t="shared" si="24"/>
        <v>0</v>
      </c>
      <c r="AG88" s="14">
        <f t="shared" si="24"/>
        <v>0</v>
      </c>
      <c r="AH88" s="14">
        <f t="shared" si="24"/>
        <v>0</v>
      </c>
      <c r="AI88" s="14">
        <f t="shared" si="24"/>
        <v>0</v>
      </c>
      <c r="AJ88" s="14">
        <f t="shared" si="24"/>
        <v>0</v>
      </c>
      <c r="AK88" s="14">
        <f t="shared" si="24"/>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6612F-0876-4096-809C-A9ECD1778C18}">
  <sheetPr codeName="Sheet3">
    <tabColor theme="2"/>
  </sheetPr>
  <dimension ref="A1:K114"/>
  <sheetViews>
    <sheetView showGridLines="0" zoomScale="85" zoomScaleNormal="85" workbookViewId="0">
      <selection activeCell="D83" sqref="D83"/>
    </sheetView>
  </sheetViews>
  <sheetFormatPr defaultRowHeight="15" x14ac:dyDescent="0.25"/>
  <cols>
    <col min="2" max="2" width="15.42578125" customWidth="1"/>
    <col min="3" max="3" width="15.140625" customWidth="1"/>
  </cols>
  <sheetData>
    <row r="1" spans="1:3" s="2" customFormat="1" ht="21" x14ac:dyDescent="0.35">
      <c r="A1" s="2" t="s">
        <v>175</v>
      </c>
    </row>
    <row r="3" spans="1:3" x14ac:dyDescent="0.25">
      <c r="A3" t="s">
        <v>176</v>
      </c>
      <c r="B3" s="34" t="s">
        <v>177</v>
      </c>
    </row>
    <row r="4" spans="1:3" x14ac:dyDescent="0.25">
      <c r="B4" t="s">
        <v>178</v>
      </c>
    </row>
    <row r="6" spans="1:3" ht="15" customHeight="1" x14ac:dyDescent="0.25">
      <c r="B6" t="s">
        <v>179</v>
      </c>
      <c r="C6" s="16"/>
    </row>
    <row r="7" spans="1:3" x14ac:dyDescent="0.25">
      <c r="B7" t="s">
        <v>180</v>
      </c>
      <c r="C7" s="16"/>
    </row>
    <row r="11" spans="1:3" ht="18" thickBot="1" x14ac:dyDescent="0.35">
      <c r="B11" s="28" t="s">
        <v>181</v>
      </c>
      <c r="C11" s="28"/>
    </row>
    <row r="12" spans="1:3" ht="15.75" thickTop="1" x14ac:dyDescent="0.25">
      <c r="C12" t="s">
        <v>182</v>
      </c>
    </row>
    <row r="13" spans="1:3" s="1" customFormat="1" ht="15.75" thickBot="1" x14ac:dyDescent="0.3">
      <c r="B13" s="23" t="s">
        <v>181</v>
      </c>
      <c r="C13" s="23" t="s">
        <v>183</v>
      </c>
    </row>
    <row r="14" spans="1:3" x14ac:dyDescent="0.25">
      <c r="B14" t="s">
        <v>184</v>
      </c>
      <c r="C14" s="58">
        <v>3.1678999999999999</v>
      </c>
    </row>
    <row r="15" spans="1:3" x14ac:dyDescent="0.25">
      <c r="B15" t="s">
        <v>185</v>
      </c>
      <c r="C15" s="58">
        <v>3.3877999999999999</v>
      </c>
    </row>
    <row r="16" spans="1:3" x14ac:dyDescent="0.25">
      <c r="B16" t="s">
        <v>186</v>
      </c>
      <c r="C16" s="58">
        <v>3.5234999999999999</v>
      </c>
    </row>
    <row r="17" spans="2:3" x14ac:dyDescent="0.25">
      <c r="B17" t="s">
        <v>187</v>
      </c>
      <c r="C17" s="58">
        <v>3.6520999999999999</v>
      </c>
    </row>
    <row r="18" spans="2:3" x14ac:dyDescent="0.25">
      <c r="B18" t="s">
        <v>188</v>
      </c>
      <c r="C18" s="58">
        <v>3.6785999999999999</v>
      </c>
    </row>
    <row r="19" spans="2:3" x14ac:dyDescent="0.25">
      <c r="B19" t="s">
        <v>189</v>
      </c>
      <c r="C19" s="58">
        <v>3.7168999999999999</v>
      </c>
    </row>
    <row r="20" spans="2:3" x14ac:dyDescent="0.25">
      <c r="B20" t="s">
        <v>190</v>
      </c>
      <c r="C20" s="58">
        <v>3.8576999999999999</v>
      </c>
    </row>
    <row r="21" spans="2:3" x14ac:dyDescent="0.25">
      <c r="B21" t="s">
        <v>191</v>
      </c>
      <c r="C21" s="58">
        <v>3.9965999999999999</v>
      </c>
    </row>
    <row r="22" spans="2:3" x14ac:dyDescent="0.25">
      <c r="B22" t="s">
        <v>192</v>
      </c>
      <c r="C22" s="58">
        <v>4.0547000000000004</v>
      </c>
    </row>
    <row r="23" spans="2:3" x14ac:dyDescent="0.25">
      <c r="B23" t="s">
        <v>193</v>
      </c>
      <c r="C23" s="58">
        <v>4.1996000000000002</v>
      </c>
    </row>
    <row r="24" spans="2:3" x14ac:dyDescent="0.25">
      <c r="B24" t="s">
        <v>194</v>
      </c>
      <c r="C24" s="58">
        <v>4.4492000000000003</v>
      </c>
    </row>
    <row r="25" spans="2:3" x14ac:dyDescent="0.25">
      <c r="B25" t="s">
        <v>195</v>
      </c>
      <c r="C25" s="58">
        <v>4.6867000000000001</v>
      </c>
    </row>
    <row r="26" spans="2:3" x14ac:dyDescent="0.25">
      <c r="B26" t="s">
        <v>196</v>
      </c>
      <c r="C26" s="58">
        <v>4.8247999999999998</v>
      </c>
    </row>
    <row r="27" spans="2:3" x14ac:dyDescent="0.25">
      <c r="B27" t="s">
        <v>197</v>
      </c>
      <c r="C27" s="58">
        <v>5.0273000000000003</v>
      </c>
    </row>
    <row r="28" spans="2:3" x14ac:dyDescent="0.25">
      <c r="B28" t="s">
        <v>198</v>
      </c>
      <c r="C28" s="58">
        <v>5.3605</v>
      </c>
    </row>
    <row r="29" spans="2:3" x14ac:dyDescent="0.25">
      <c r="B29" t="s">
        <v>199</v>
      </c>
      <c r="C29" s="58">
        <v>5.8765000000000001</v>
      </c>
    </row>
    <row r="30" spans="2:3" x14ac:dyDescent="0.25">
      <c r="B30" t="s">
        <v>200</v>
      </c>
      <c r="C30" s="58">
        <v>6.3631000000000002</v>
      </c>
    </row>
    <row r="31" spans="2:3" x14ac:dyDescent="0.25">
      <c r="B31" t="s">
        <v>201</v>
      </c>
      <c r="C31" s="58">
        <v>6.8436000000000003</v>
      </c>
    </row>
    <row r="32" spans="2:3" x14ac:dyDescent="0.25">
      <c r="B32" t="s">
        <v>202</v>
      </c>
      <c r="C32" s="58">
        <v>7.4513999999999996</v>
      </c>
    </row>
    <row r="33" spans="2:3" x14ac:dyDescent="0.25">
      <c r="B33" t="s">
        <v>203</v>
      </c>
      <c r="C33" s="58">
        <v>8.6561000000000003</v>
      </c>
    </row>
    <row r="34" spans="2:3" x14ac:dyDescent="0.25">
      <c r="B34" t="s">
        <v>204</v>
      </c>
      <c r="C34" s="58">
        <v>10.9184</v>
      </c>
    </row>
    <row r="35" spans="2:3" x14ac:dyDescent="0.25">
      <c r="B35" t="s">
        <v>205</v>
      </c>
      <c r="C35" s="58">
        <v>12.6082</v>
      </c>
    </row>
    <row r="36" spans="2:3" x14ac:dyDescent="0.25">
      <c r="B36" t="s">
        <v>206</v>
      </c>
      <c r="C36" s="58">
        <v>14.355600000000001</v>
      </c>
    </row>
    <row r="37" spans="2:3" x14ac:dyDescent="0.25">
      <c r="B37" t="s">
        <v>207</v>
      </c>
      <c r="C37" s="58">
        <v>16.0501</v>
      </c>
    </row>
    <row r="38" spans="2:3" x14ac:dyDescent="0.25">
      <c r="B38" t="s">
        <v>208</v>
      </c>
      <c r="C38" s="58">
        <v>18.368200000000002</v>
      </c>
    </row>
    <row r="39" spans="2:3" x14ac:dyDescent="0.25">
      <c r="B39" t="s">
        <v>209</v>
      </c>
      <c r="C39" s="58">
        <v>22.078600000000002</v>
      </c>
    </row>
    <row r="40" spans="2:3" x14ac:dyDescent="0.25">
      <c r="B40" t="s">
        <v>210</v>
      </c>
      <c r="C40" s="58">
        <v>24.799099999999999</v>
      </c>
    </row>
    <row r="41" spans="2:3" x14ac:dyDescent="0.25">
      <c r="B41" t="s">
        <v>211</v>
      </c>
      <c r="C41" s="58">
        <v>26.783999999999999</v>
      </c>
    </row>
    <row r="42" spans="2:3" x14ac:dyDescent="0.25">
      <c r="B42" t="s">
        <v>212</v>
      </c>
      <c r="C42" s="58">
        <v>28.270399999999999</v>
      </c>
    </row>
    <row r="43" spans="2:3" x14ac:dyDescent="0.25">
      <c r="B43" t="s">
        <v>213</v>
      </c>
      <c r="C43" s="58">
        <v>29.749199999999998</v>
      </c>
    </row>
    <row r="44" spans="2:3" x14ac:dyDescent="0.25">
      <c r="B44" t="s">
        <v>214</v>
      </c>
      <c r="C44" s="58">
        <v>31.355599999999999</v>
      </c>
    </row>
    <row r="45" spans="2:3" x14ac:dyDescent="0.25">
      <c r="B45" t="s">
        <v>215</v>
      </c>
      <c r="C45" s="58">
        <v>32.755299999999998</v>
      </c>
    </row>
    <row r="46" spans="2:3" x14ac:dyDescent="0.25">
      <c r="B46" t="s">
        <v>216</v>
      </c>
      <c r="C46" s="58">
        <v>34.557499999999997</v>
      </c>
    </row>
    <row r="47" spans="2:3" x14ac:dyDescent="0.25">
      <c r="B47" t="s">
        <v>217</v>
      </c>
      <c r="C47" s="58">
        <v>36.685000000000002</v>
      </c>
    </row>
    <row r="48" spans="2:3" x14ac:dyDescent="0.25">
      <c r="B48" t="s">
        <v>218</v>
      </c>
      <c r="C48" s="58">
        <v>39.630899999999997</v>
      </c>
    </row>
    <row r="49" spans="2:3" x14ac:dyDescent="0.25">
      <c r="B49" t="s">
        <v>219</v>
      </c>
      <c r="C49" s="58">
        <v>43.0184</v>
      </c>
    </row>
    <row r="50" spans="2:3" x14ac:dyDescent="0.25">
      <c r="B50" t="s">
        <v>220</v>
      </c>
      <c r="C50" s="58">
        <v>45.909199999999998</v>
      </c>
    </row>
    <row r="51" spans="2:3" x14ac:dyDescent="0.25">
      <c r="B51" t="s">
        <v>221</v>
      </c>
      <c r="C51" s="58">
        <v>47.417000000000002</v>
      </c>
    </row>
    <row r="52" spans="2:3" x14ac:dyDescent="0.25">
      <c r="B52" t="s">
        <v>222</v>
      </c>
      <c r="C52" s="58">
        <v>48.8401</v>
      </c>
    </row>
    <row r="53" spans="2:3" x14ac:dyDescent="0.25">
      <c r="B53" t="s">
        <v>223</v>
      </c>
      <c r="C53" s="58">
        <v>49.742600000000003</v>
      </c>
    </row>
    <row r="54" spans="2:3" x14ac:dyDescent="0.25">
      <c r="B54" t="s">
        <v>224</v>
      </c>
      <c r="C54" s="58">
        <v>51.041499999999999</v>
      </c>
    </row>
    <row r="55" spans="2:3" x14ac:dyDescent="0.25">
      <c r="B55" t="s">
        <v>225</v>
      </c>
      <c r="C55" s="58">
        <v>53.152999999999999</v>
      </c>
    </row>
    <row r="56" spans="2:3" x14ac:dyDescent="0.25">
      <c r="B56" t="s">
        <v>226</v>
      </c>
      <c r="C56" s="58">
        <v>53.077399999999997</v>
      </c>
    </row>
    <row r="57" spans="2:3" x14ac:dyDescent="0.25">
      <c r="B57" t="s">
        <v>227</v>
      </c>
      <c r="C57" s="58">
        <v>53.758099999999999</v>
      </c>
    </row>
    <row r="58" spans="2:3" x14ac:dyDescent="0.25">
      <c r="B58" t="s">
        <v>228</v>
      </c>
      <c r="C58" s="58">
        <v>54.500599999999999</v>
      </c>
    </row>
    <row r="59" spans="2:3" x14ac:dyDescent="0.25">
      <c r="B59" t="s">
        <v>229</v>
      </c>
      <c r="C59" s="58">
        <v>55.113300000000002</v>
      </c>
    </row>
    <row r="60" spans="2:3" x14ac:dyDescent="0.25">
      <c r="B60" t="s">
        <v>230</v>
      </c>
      <c r="C60" s="58">
        <v>55.945900000000002</v>
      </c>
    </row>
    <row r="61" spans="2:3" x14ac:dyDescent="0.25">
      <c r="B61" t="s">
        <v>231</v>
      </c>
      <c r="C61" s="58">
        <v>57.128999999999998</v>
      </c>
    </row>
    <row r="62" spans="2:3" x14ac:dyDescent="0.25">
      <c r="B62" t="s">
        <v>232</v>
      </c>
      <c r="C62" s="58">
        <v>58.492600000000003</v>
      </c>
    </row>
    <row r="63" spans="2:3" x14ac:dyDescent="0.25">
      <c r="B63" t="s">
        <v>233</v>
      </c>
      <c r="C63" s="58">
        <v>60.006500000000003</v>
      </c>
    </row>
    <row r="64" spans="2:3" x14ac:dyDescent="0.25">
      <c r="B64" t="s">
        <v>234</v>
      </c>
      <c r="C64" s="58">
        <v>61.7714</v>
      </c>
    </row>
    <row r="65" spans="2:4" x14ac:dyDescent="0.25">
      <c r="B65" t="s">
        <v>235</v>
      </c>
      <c r="C65" s="58">
        <v>63.498399999999997</v>
      </c>
    </row>
    <row r="66" spans="2:4" x14ac:dyDescent="0.25">
      <c r="B66" t="s">
        <v>236</v>
      </c>
      <c r="C66" s="58">
        <v>64.924499999999995</v>
      </c>
    </row>
    <row r="67" spans="2:4" x14ac:dyDescent="0.25">
      <c r="B67" t="s">
        <v>237</v>
      </c>
      <c r="C67" s="58">
        <v>67.167299999999997</v>
      </c>
    </row>
    <row r="68" spans="2:4" x14ac:dyDescent="0.25">
      <c r="B68" t="s">
        <v>238</v>
      </c>
      <c r="C68" s="58">
        <v>68.427199999999999</v>
      </c>
    </row>
    <row r="69" spans="2:4" x14ac:dyDescent="0.25">
      <c r="B69" t="s">
        <v>239</v>
      </c>
      <c r="C69" s="58">
        <v>69.513000000000005</v>
      </c>
      <c r="D69" s="55"/>
    </row>
    <row r="70" spans="2:4" x14ac:dyDescent="0.25">
      <c r="B70" s="56">
        <v>2011</v>
      </c>
      <c r="C70" s="58">
        <v>71.040400000000005</v>
      </c>
      <c r="D70" s="55"/>
    </row>
    <row r="71" spans="2:4" x14ac:dyDescent="0.25">
      <c r="B71" s="56">
        <v>2012</v>
      </c>
      <c r="C71" s="58">
        <v>72.135599999999997</v>
      </c>
      <c r="D71" s="55"/>
    </row>
    <row r="72" spans="2:4" x14ac:dyDescent="0.25">
      <c r="B72" s="56">
        <v>2013</v>
      </c>
      <c r="C72" s="58">
        <v>73.656099999999995</v>
      </c>
      <c r="D72" s="55"/>
    </row>
    <row r="73" spans="2:4" x14ac:dyDescent="0.25">
      <c r="B73" s="56">
        <v>2014</v>
      </c>
      <c r="C73" s="58">
        <v>74.627300000000005</v>
      </c>
      <c r="D73" s="55"/>
    </row>
    <row r="74" spans="2:4" x14ac:dyDescent="0.25">
      <c r="B74" s="56">
        <v>2015</v>
      </c>
      <c r="C74" s="58">
        <v>75.1203</v>
      </c>
      <c r="D74" s="55"/>
    </row>
    <row r="75" spans="2:4" x14ac:dyDescent="0.25">
      <c r="B75" s="56">
        <v>2016</v>
      </c>
      <c r="C75" s="58">
        <v>76.593400000000003</v>
      </c>
      <c r="D75" s="55"/>
    </row>
    <row r="76" spans="2:4" x14ac:dyDescent="0.25">
      <c r="B76" s="56">
        <v>2017</v>
      </c>
      <c r="C76" s="58">
        <v>78.015600000000006</v>
      </c>
      <c r="D76" s="55"/>
    </row>
    <row r="77" spans="2:4" x14ac:dyDescent="0.25">
      <c r="B77" s="56">
        <v>2018</v>
      </c>
      <c r="C77" s="58">
        <v>79.514899999999997</v>
      </c>
      <c r="D77" s="55"/>
    </row>
    <row r="78" spans="2:4" x14ac:dyDescent="0.25">
      <c r="B78" s="56">
        <v>2019</v>
      </c>
      <c r="C78" s="58">
        <v>81.209800000000001</v>
      </c>
    </row>
    <row r="79" spans="2:4" x14ac:dyDescent="0.25">
      <c r="B79" s="57">
        <v>2020</v>
      </c>
      <c r="C79" s="58">
        <v>85.429199999999994</v>
      </c>
    </row>
    <row r="80" spans="2:4" x14ac:dyDescent="0.25">
      <c r="B80" s="57">
        <v>2021</v>
      </c>
      <c r="C80" s="58">
        <v>85.308199999999999</v>
      </c>
      <c r="D80" s="32"/>
    </row>
    <row r="81" spans="2:11" x14ac:dyDescent="0.25">
      <c r="B81" s="57">
        <v>2022</v>
      </c>
      <c r="C81" s="58">
        <v>89.9435</v>
      </c>
    </row>
    <row r="82" spans="2:11" x14ac:dyDescent="0.25">
      <c r="B82" s="57">
        <v>2023</v>
      </c>
      <c r="C82" s="58">
        <v>96.145899999999997</v>
      </c>
    </row>
    <row r="83" spans="2:11" x14ac:dyDescent="0.25">
      <c r="B83" s="57">
        <v>2024</v>
      </c>
      <c r="C83" s="58">
        <v>100</v>
      </c>
      <c r="D83" s="32" t="s">
        <v>240</v>
      </c>
    </row>
    <row r="84" spans="2:11" ht="17.25" x14ac:dyDescent="0.25">
      <c r="B84" s="57" t="s">
        <v>241</v>
      </c>
      <c r="C84" s="58">
        <v>103.1784855561703</v>
      </c>
    </row>
    <row r="85" spans="2:11" ht="17.25" x14ac:dyDescent="0.25">
      <c r="B85" s="57" t="s">
        <v>242</v>
      </c>
      <c r="C85" s="58">
        <v>104.90372002933427</v>
      </c>
    </row>
    <row r="86" spans="2:11" ht="17.25" x14ac:dyDescent="0.25">
      <c r="B86" s="57" t="s">
        <v>243</v>
      </c>
      <c r="C86" s="58">
        <v>106.97594189996219</v>
      </c>
    </row>
    <row r="87" spans="2:11" ht="17.25" x14ac:dyDescent="0.25">
      <c r="B87" s="57" t="s">
        <v>244</v>
      </c>
      <c r="C87" s="58">
        <v>109.08787710878588</v>
      </c>
    </row>
    <row r="88" spans="2:11" ht="17.25" x14ac:dyDescent="0.25">
      <c r="B88" s="57" t="s">
        <v>245</v>
      </c>
      <c r="C88" s="58">
        <v>111.15089239723035</v>
      </c>
    </row>
    <row r="93" spans="2:11" x14ac:dyDescent="0.25">
      <c r="B93" s="62" t="s">
        <v>246</v>
      </c>
      <c r="C93" s="63"/>
      <c r="D93" s="64"/>
      <c r="E93" s="65"/>
      <c r="F93" s="65"/>
      <c r="G93" s="40"/>
      <c r="H93" s="57"/>
      <c r="I93" s="66"/>
      <c r="J93" s="67"/>
      <c r="K93" s="68"/>
    </row>
    <row r="94" spans="2:11" x14ac:dyDescent="0.25">
      <c r="B94" s="69" t="s">
        <v>247</v>
      </c>
      <c r="C94" s="74" t="s">
        <v>248</v>
      </c>
      <c r="D94" s="74"/>
      <c r="E94" s="74"/>
      <c r="F94" s="74"/>
      <c r="G94" s="74"/>
      <c r="H94" s="74"/>
      <c r="I94" s="74"/>
      <c r="J94" s="74"/>
      <c r="K94" s="74"/>
    </row>
    <row r="95" spans="2:11" x14ac:dyDescent="0.25">
      <c r="B95" s="69"/>
      <c r="C95" s="75" t="s">
        <v>249</v>
      </c>
      <c r="D95" s="74"/>
      <c r="E95" s="74"/>
      <c r="F95" s="74"/>
      <c r="G95" s="74"/>
      <c r="H95" s="74"/>
      <c r="I95" s="74"/>
      <c r="J95" s="74"/>
      <c r="K95" s="74"/>
    </row>
    <row r="96" spans="2:11" x14ac:dyDescent="0.25">
      <c r="B96" s="69"/>
      <c r="C96" s="74" t="s">
        <v>250</v>
      </c>
      <c r="D96" s="74"/>
      <c r="E96" s="74"/>
      <c r="F96" s="74"/>
      <c r="G96" s="74"/>
      <c r="H96" s="74"/>
      <c r="I96" s="74"/>
      <c r="J96" s="74"/>
      <c r="K96" s="74"/>
    </row>
    <row r="97" spans="2:11" x14ac:dyDescent="0.25">
      <c r="B97" s="69"/>
      <c r="C97" s="75" t="s">
        <v>249</v>
      </c>
      <c r="D97" s="74"/>
      <c r="E97" s="74"/>
      <c r="F97" s="74"/>
      <c r="G97" s="74"/>
      <c r="H97" s="74"/>
      <c r="I97" s="74"/>
      <c r="J97" s="74"/>
      <c r="K97" s="74"/>
    </row>
    <row r="98" spans="2:11" x14ac:dyDescent="0.25">
      <c r="B98" s="69"/>
      <c r="C98" s="77" t="s">
        <v>251</v>
      </c>
      <c r="D98" s="77"/>
      <c r="E98" s="77"/>
      <c r="F98" s="77"/>
      <c r="G98" s="77"/>
      <c r="H98" s="77"/>
      <c r="I98" s="77"/>
      <c r="J98" s="77"/>
      <c r="K98" s="77"/>
    </row>
    <row r="99" spans="2:11" x14ac:dyDescent="0.25">
      <c r="B99" s="69"/>
      <c r="C99" s="75" t="s">
        <v>252</v>
      </c>
      <c r="D99" s="74"/>
      <c r="E99" s="74"/>
      <c r="F99" s="74"/>
      <c r="G99" s="74"/>
      <c r="H99" s="74"/>
      <c r="I99" s="74"/>
      <c r="J99" s="74"/>
      <c r="K99" s="74"/>
    </row>
    <row r="100" spans="2:11" x14ac:dyDescent="0.25">
      <c r="B100" s="69" t="s">
        <v>253</v>
      </c>
      <c r="C100" s="74" t="s">
        <v>254</v>
      </c>
      <c r="D100" s="74"/>
      <c r="E100" s="74"/>
      <c r="F100" s="74"/>
      <c r="G100" s="74"/>
      <c r="H100" s="74"/>
      <c r="I100" s="74"/>
      <c r="J100" s="74"/>
      <c r="K100" s="74"/>
    </row>
    <row r="101" spans="2:11" x14ac:dyDescent="0.25">
      <c r="B101" s="69"/>
      <c r="C101" s="75" t="s">
        <v>249</v>
      </c>
      <c r="D101" s="74"/>
      <c r="E101" s="74"/>
      <c r="F101" s="74"/>
      <c r="G101" s="74"/>
      <c r="H101" s="74"/>
      <c r="I101" s="74"/>
      <c r="J101" s="74"/>
      <c r="K101" s="74"/>
    </row>
    <row r="102" spans="2:11" x14ac:dyDescent="0.25">
      <c r="B102" s="69"/>
      <c r="C102" s="74" t="s">
        <v>255</v>
      </c>
      <c r="D102" s="74"/>
      <c r="E102" s="74"/>
      <c r="F102" s="74"/>
      <c r="G102" s="74"/>
      <c r="H102" s="74"/>
      <c r="I102" s="74"/>
      <c r="J102" s="74"/>
      <c r="K102" s="74"/>
    </row>
    <row r="103" spans="2:11" x14ac:dyDescent="0.25">
      <c r="B103" s="69"/>
      <c r="C103" s="75" t="s">
        <v>249</v>
      </c>
      <c r="D103" s="74"/>
      <c r="E103" s="74"/>
      <c r="F103" s="74"/>
      <c r="G103" s="74"/>
      <c r="H103" s="74"/>
      <c r="I103" s="74"/>
      <c r="J103" s="74"/>
      <c r="K103" s="74"/>
    </row>
    <row r="104" spans="2:11" x14ac:dyDescent="0.25">
      <c r="B104" s="69"/>
      <c r="C104" s="77" t="s">
        <v>251</v>
      </c>
      <c r="D104" s="77"/>
      <c r="E104" s="77"/>
      <c r="F104" s="77"/>
      <c r="G104" s="77"/>
      <c r="H104" s="77"/>
      <c r="I104" s="77"/>
      <c r="J104" s="77"/>
      <c r="K104" s="77"/>
    </row>
    <row r="105" spans="2:11" x14ac:dyDescent="0.25">
      <c r="B105" s="69"/>
      <c r="C105" s="75" t="s">
        <v>252</v>
      </c>
      <c r="D105" s="74"/>
      <c r="E105" s="74"/>
      <c r="F105" s="74"/>
      <c r="G105" s="74"/>
      <c r="H105" s="74"/>
      <c r="I105" s="74"/>
      <c r="J105" s="74"/>
      <c r="K105" s="74"/>
    </row>
    <row r="106" spans="2:11" x14ac:dyDescent="0.25">
      <c r="B106" s="69" t="s">
        <v>256</v>
      </c>
      <c r="C106" s="59"/>
      <c r="D106" s="71"/>
      <c r="E106" s="72"/>
      <c r="F106" s="72"/>
      <c r="G106" s="70"/>
      <c r="H106" s="60"/>
      <c r="I106" s="59"/>
      <c r="J106" s="61"/>
      <c r="K106" s="72"/>
    </row>
    <row r="107" spans="2:11" ht="17.25" x14ac:dyDescent="0.25">
      <c r="B107" s="73" t="s">
        <v>257</v>
      </c>
      <c r="C107" s="76" t="s">
        <v>258</v>
      </c>
      <c r="D107" s="76"/>
      <c r="E107" s="76"/>
      <c r="F107" s="76"/>
      <c r="G107" s="76"/>
      <c r="H107" s="76"/>
      <c r="I107" s="76"/>
      <c r="J107" s="76"/>
      <c r="K107" s="76"/>
    </row>
    <row r="108" spans="2:11" ht="17.25" x14ac:dyDescent="0.25">
      <c r="B108" s="73" t="s">
        <v>259</v>
      </c>
      <c r="C108" s="74" t="s">
        <v>260</v>
      </c>
      <c r="D108" s="74"/>
      <c r="E108" s="74"/>
      <c r="F108" s="74"/>
      <c r="G108" s="74"/>
      <c r="H108" s="74"/>
      <c r="I108" s="74"/>
      <c r="J108" s="74"/>
      <c r="K108" s="74"/>
    </row>
    <row r="109" spans="2:11" ht="17.25" x14ac:dyDescent="0.25">
      <c r="B109" s="73" t="s">
        <v>261</v>
      </c>
      <c r="C109" s="74" t="s">
        <v>262</v>
      </c>
      <c r="D109" s="74"/>
      <c r="E109" s="74"/>
      <c r="F109" s="74"/>
      <c r="G109" s="74"/>
      <c r="H109" s="74"/>
      <c r="I109" s="74"/>
      <c r="J109" s="74"/>
      <c r="K109" s="74"/>
    </row>
    <row r="110" spans="2:11" ht="17.25" x14ac:dyDescent="0.25">
      <c r="B110" s="73" t="s">
        <v>263</v>
      </c>
      <c r="C110" s="74" t="s">
        <v>264</v>
      </c>
      <c r="D110" s="74"/>
      <c r="E110" s="74"/>
      <c r="F110" s="74"/>
      <c r="G110" s="74"/>
      <c r="H110" s="74"/>
      <c r="I110" s="74"/>
      <c r="J110" s="74"/>
      <c r="K110" s="74"/>
    </row>
    <row r="111" spans="2:11" ht="17.25" x14ac:dyDescent="0.25">
      <c r="B111" s="73" t="s">
        <v>265</v>
      </c>
      <c r="C111" s="74" t="s">
        <v>266</v>
      </c>
      <c r="D111" s="74"/>
      <c r="E111" s="74"/>
      <c r="F111" s="74"/>
      <c r="G111" s="74"/>
      <c r="H111" s="74"/>
      <c r="I111" s="74"/>
      <c r="J111" s="74"/>
      <c r="K111" s="74"/>
    </row>
    <row r="112" spans="2:11" x14ac:dyDescent="0.25">
      <c r="B112" s="69"/>
      <c r="C112" s="75" t="s">
        <v>267</v>
      </c>
      <c r="D112" s="74"/>
      <c r="E112" s="74"/>
      <c r="F112" s="74"/>
      <c r="G112" s="74"/>
      <c r="H112" s="74"/>
      <c r="I112" s="74"/>
      <c r="J112" s="74"/>
      <c r="K112" s="74"/>
    </row>
    <row r="113" spans="2:11" ht="17.25" x14ac:dyDescent="0.25">
      <c r="B113" s="73" t="s">
        <v>268</v>
      </c>
      <c r="C113" s="74" t="s">
        <v>269</v>
      </c>
      <c r="D113" s="74"/>
      <c r="E113" s="74"/>
      <c r="F113" s="74"/>
      <c r="G113" s="74"/>
      <c r="H113" s="74"/>
      <c r="I113" s="74"/>
      <c r="J113" s="74"/>
      <c r="K113" s="74"/>
    </row>
    <row r="114" spans="2:11" x14ac:dyDescent="0.25">
      <c r="B114" s="69"/>
      <c r="C114" s="75" t="s">
        <v>270</v>
      </c>
      <c r="D114" s="74"/>
      <c r="E114" s="74"/>
      <c r="F114" s="74"/>
      <c r="G114" s="74"/>
      <c r="H114" s="74"/>
      <c r="I114" s="74"/>
      <c r="J114" s="74"/>
      <c r="K114" s="74"/>
    </row>
  </sheetData>
  <mergeCells count="20">
    <mergeCell ref="C105:K105"/>
    <mergeCell ref="C94:K94"/>
    <mergeCell ref="C95:K95"/>
    <mergeCell ref="C96:K96"/>
    <mergeCell ref="C97:K97"/>
    <mergeCell ref="C98:K98"/>
    <mergeCell ref="C99:K99"/>
    <mergeCell ref="C100:K100"/>
    <mergeCell ref="C101:K101"/>
    <mergeCell ref="C102:K102"/>
    <mergeCell ref="C103:K103"/>
    <mergeCell ref="C104:K104"/>
    <mergeCell ref="C113:K113"/>
    <mergeCell ref="C114:K114"/>
    <mergeCell ref="C107:K107"/>
    <mergeCell ref="C108:K108"/>
    <mergeCell ref="C109:K109"/>
    <mergeCell ref="C110:K110"/>
    <mergeCell ref="C111:K111"/>
    <mergeCell ref="C112:K112"/>
  </mergeCells>
  <phoneticPr fontId="9" type="noConversion"/>
  <hyperlinks>
    <hyperlink ref="B3" r:id="rId1" display="https://view.officeapps.live.com/op/view.aspx?src=https%3A%2F%2Fassets.publishing.service.gov.uk%2Fmedia%2F67e698bcb79d8c9841eaddcc%2FGDP_Deflators_Spring_Statement___QNA_March_2025_update.xlsx&amp;wdOrigin=BROWSELINK" xr:uid="{51EA396B-D0BD-4893-87F6-3900BE328F8D}"/>
    <hyperlink ref="C114" r:id="rId2" xr:uid="{D899F0D6-18DF-418C-A945-0362FFB14ED2}"/>
    <hyperlink ref="C112" r:id="rId3" xr:uid="{BAB28E52-3A0D-4BC9-8667-252CD4061BED}"/>
    <hyperlink ref="C99:K99" r:id="rId4" display="https://obr.uk/efo/economic-and-fiscal-outlook-march-2025/" xr:uid="{FD834D96-679D-4A6F-A958-895A880EA207}"/>
    <hyperlink ref="C105:K105" r:id="rId5" display="https://obr.uk/efo/economic-and-fiscal-outlook-march-2025/" xr:uid="{D1509A27-5920-44C2-937A-2FFAA44433F3}"/>
    <hyperlink ref="C95:K95" r:id="rId6" display="https://www.ons.gov.uk/file?uri=/economy/grossdomesticproductgdp/datasets/uksecondestimateofgdpdatatables/quarter4octtodec2024quarterlynationalaccounts/quarterlynationalaccountsdatatables.xlsx" xr:uid="{707B3417-A7B2-44C4-AA69-2E37FD25467E}"/>
    <hyperlink ref="C97:K97" r:id="rId7" display="https://www.ons.gov.uk/file?uri=/economy/grossdomesticproductgdp/datasets/uksecondestimateofgdpdatatables/quarter4octtodec2024quarterlynationalaccounts/quarterlynationalaccountsdatatables.xlsx" xr:uid="{B97AF0E6-1FA7-4083-9530-04490E7B9441}"/>
    <hyperlink ref="C101:K101" r:id="rId8" display="https://www.ons.gov.uk/file?uri=/economy/grossdomesticproductgdp/datasets/uksecondestimateofgdpdatatables/quarter4octtodec2024quarterlynationalaccounts/quarterlynationalaccountsdatatables.xlsx" xr:uid="{108C9F74-7B95-48EF-B0CD-B23D10C1D8AB}"/>
    <hyperlink ref="C103:K103" r:id="rId9" display="https://www.ons.gov.uk/file?uri=/economy/grossdomesticproductgdp/datasets/uksecondestimateofgdpdatatables/quarter4octtodec2024quarterlynationalaccounts/quarterlynationalaccountsdatatables.xlsx" xr:uid="{BC8B36AA-7A62-4044-BCB8-A28B1D7C8EAC}"/>
  </hyperlinks>
  <pageMargins left="0.7" right="0.7" top="0.75" bottom="0.75" header="0.3" footer="0.3"/>
  <pageSetup paperSize="9" orientation="portrait" verticalDpi="0"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2020-09-25T09:10:48+00:00</Date_x0020_Opened>
    <Descriptor xmlns="0063f72e-ace3-48fb-9c1f-5b513408b31f">LOCSEN</Descriptor>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Economics and Analysis</TermName>
          <TermId xmlns="http://schemas.microsoft.com/office/infopath/2007/PartnerControls">ad665203-77be-4374-9e87-14a4bc867ca8</TermId>
        </TermInfo>
      </Terms>
    </m975189f4ba442ecbf67d4147307b177>
    <Security_x0020_Classification xmlns="0063f72e-ace3-48fb-9c1f-5b513408b31f">OFFICIAL</Security_x0020_Classification>
    <Retention_x0020_Label xmlns="a8f60570-4bd3-4f2b-950b-a996de8ab151">Corp PPP Review</Retention_x0020_Label>
    <Date_x0020_Closed xmlns="b413c3fd-5a3b-4239-b985-69032e371c04" xsi:nil="true"/>
    <TaxCatchAll xmlns="c278e07c-0436-44ae-bf20-0fa31c54bf35">
      <Value>1</Value>
    </TaxCatchAll>
    <_dlc_DocId xmlns="c278e07c-0436-44ae-bf20-0fa31c54bf35">5HFYA24XZEYF-1141082373-446727</_dlc_DocId>
    <_dlc_DocIdUrl xmlns="c278e07c-0436-44ae-bf20-0fa31c54bf35">
      <Url>https://beisgov.sharepoint.com/sites/EnergySecurityAnalysis/_layouts/15/DocIdRedir.aspx?ID=5HFYA24XZEYF-1141082373-446727</Url>
      <Description>5HFYA24XZEYF-1141082373-446727</Description>
    </_dlc_DocIdUrl>
    <LegacyData xmlns="aaacb922-5235-4a66-b188-303b9b46fbd7" xsi:nil="true"/>
    <lcf76f155ced4ddcb4097134ff3c332f xmlns="75e7ae58-aec4-4ab0-ae21-ab94226ea01a">
      <Terms xmlns="http://schemas.microsoft.com/office/infopath/2007/PartnerControls"/>
    </lcf76f155ced4ddcb4097134ff3c332f>
    <SharedWithUsers xmlns="c278e07c-0436-44ae-bf20-0fa31c54bf35">
      <UserInfo>
        <DisplayName>Mohamed, Irfan (Energy &amp; Security - ESNM)</DisplayName>
        <AccountId>129</AccountId>
        <AccountType/>
      </UserInfo>
      <UserInfo>
        <DisplayName>Jarvis, Clara (BEIS)</DisplayName>
        <AccountId>3428</AccountId>
        <AccountType/>
      </UserInfo>
      <UserInfo>
        <DisplayName>Waterhouse, Alec (Energy &amp; Security - ESNM)</DisplayName>
        <AccountId>214</AccountId>
        <AccountType/>
      </UserInfo>
      <UserInfo>
        <DisplayName>Chambers, Theresa (BEIS)</DisplayName>
        <AccountId>24</AccountId>
        <AccountType/>
      </UserInfo>
    </SharedWithUsers>
    <_dlc_DocIdPersistId xmlns="c278e07c-0436-44ae-bf20-0fa31c54bf35" xsi:nil="true"/>
    <Title_ xmlns="75e7ae58-aec4-4ab0-ae21-ab94226ea01a" xsi:nil="true"/>
    <TaxCatchAllLabel xmlns="c278e07c-0436-44ae-bf20-0fa31c54bf3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1" ma:contentTypeDescription="Create a new document." ma:contentTypeScope="" ma:versionID="e681753cd0893fa7a91077ef944e5140">
  <xsd:schema xmlns:xsd="http://www.w3.org/2001/XMLSchema" xmlns:xs="http://www.w3.org/2001/XMLSchema" xmlns:p="http://schemas.microsoft.com/office/2006/metadata/properties" xmlns:ns1="http://schemas.microsoft.com/sharepoint/v3"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dba0cf1bfe298191a6fc474e48c62daa" ns1:_="" ns2:_="" ns3:_="" ns4:_="" ns5:_="" ns6:_="" ns7:_="">
    <xsd:import namespace="http://schemas.microsoft.com/sharepoint/v3"/>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4:Government_x0020_Body" minOccurs="0"/>
                <xsd:element ref="ns4:Date_x0020_Opened" minOccurs="0"/>
                <xsd:element ref="ns4:Date_x0020_Closed" minOccurs="0"/>
                <xsd:element ref="ns5:Retention_x0020_Label" minOccurs="0"/>
                <xsd:element ref="ns6:LegacyData" minOccurs="0"/>
                <xsd:element ref="ns3:_dlc_DocIdUrl" minOccurs="0"/>
                <xsd:element ref="ns7:Title_"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m975189f4ba442ecbf67d4147307b177" minOccurs="0"/>
                <xsd:element ref="ns3:_dlc_DocIdPersistId" minOccurs="0"/>
                <xsd:element ref="ns7:MediaLengthInSeconds" minOccurs="0"/>
                <xsd:element ref="ns3:TaxCatchAll" minOccurs="0"/>
                <xsd:element ref="ns7:lcf76f155ced4ddcb4097134ff3c332f" minOccurs="0"/>
                <xsd:element ref="ns7:MediaServiceOCR" minOccurs="0"/>
                <xsd:element ref="ns3:TaxCatchAllLabel"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3"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hidden="true" ma:internalName="SharedWithDetails" ma:readOnly="true">
      <xsd:simpleType>
        <xsd:restriction base="dms:Note"/>
      </xsd:simpleType>
    </xsd:element>
    <xsd:element name="_dlc_DocId" ma:index="30" nillable="true" ma:displayName="Document ID Value" ma:description="The value of the document ID assigned to this item." ma:hidden="true" ma:indexed="true" ma:internalName="_dlc_DocId" ma:readOnly="true">
      <xsd:simpleType>
        <xsd:restriction base="dms:Text"/>
      </xsd:simpleType>
    </xsd:element>
    <xsd:element name="m975189f4ba442ecbf67d4147307b177" ma:index="31" nillable="true" ma:taxonomy="true" ma:internalName="m975189f4ba442ecbf67d4147307b177" ma:taxonomyFieldName="Business_x0020_Unit" ma:displayName="Business Unit" ma:readOnly="false" ma:default="1;#Energy, Economics and Analysis|ad665203-77be-4374-9e87-14a4bc867ca8"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false">
      <xsd:simpleType>
        <xsd:restriction base="dms:Boolean"/>
      </xsd:simpleType>
    </xsd:element>
    <xsd:element name="TaxCatchAll" ma:index="34" nillable="true" ma:displayName="Taxonomy Catch All Column" ma:hidden="true" ma:list="{89afecb0-8ce9-450d-ae5e-05c49d4eb0ac}" ma:internalName="TaxCatchAll" ma:readOnly="false"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89afecb0-8ce9-450d-ae5e-05c49d4eb0ac}" ma:internalName="TaxCatchAllLabel" ma:readOnly="fals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5" nillable="true" ma:displayName="Government Body" ma:default="BEIS" ma:internalName="Government_x0020_Body" ma:readOnly="false">
      <xsd:simpleType>
        <xsd:restriction base="dms:Text">
          <xsd:maxLength value="255"/>
        </xsd:restriction>
      </xsd:simpleType>
    </xsd:element>
    <xsd:element name="Date_x0020_Opened" ma:index="6" nillable="true" ma:displayName="Date Opened" ma:default="[Today]" ma:format="DateOnly" ma:internalName="Date_x0020_Opened" ma:readOnly="false">
      <xsd:simpleType>
        <xsd:restriction base="dms:DateTime"/>
      </xsd:simpleType>
    </xsd:element>
    <xsd:element name="Date_x0020_Closed" ma:index="7" nillable="true" ma:displayName="Date Closed" ma:format="DateOnly" ma:internalName="Date_x0020_Clos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9"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Title_" ma:index="12" nillable="true" ma:displayName="Title_" ma:format="Dropdown" ma:internalName="Title_" ma:readOnly="false">
      <xsd:simpleType>
        <xsd:restriction base="dms:Note">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hidden="true" ma:internalName="MediaServiceAutoTags" ma:readOnly="true">
      <xsd:simpleType>
        <xsd:restriction base="dms:Text"/>
      </xsd:simpleType>
    </xsd:element>
    <xsd:element name="MediaServiceLocation" ma:index="23" nillable="true" ma:displayName="Location" ma:hidden="true" ma:internalName="MediaServiceLocatio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LengthInSeconds" ma:index="33" nillable="true" ma:displayName="Length (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hidden="true" ma:internalName="MediaServiceOCR" ma:readOnly="true">
      <xsd:simpleType>
        <xsd:restriction base="dms:Note"/>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41CF580-887F-440B-B6D9-2C823BC5E6E1}">
  <ds:schemaRefs>
    <ds:schemaRef ds:uri="http://purl.org/dc/terms/"/>
    <ds:schemaRef ds:uri="aaacb922-5235-4a66-b188-303b9b46fbd7"/>
    <ds:schemaRef ds:uri="a8f60570-4bd3-4f2b-950b-a996de8ab151"/>
    <ds:schemaRef ds:uri="http://purl.org/dc/dcmitype/"/>
    <ds:schemaRef ds:uri="http://schemas.microsoft.com/office/infopath/2007/PartnerControls"/>
    <ds:schemaRef ds:uri="http://schemas.microsoft.com/office/2006/documentManagement/types"/>
    <ds:schemaRef ds:uri="http://www.w3.org/XML/1998/namespace"/>
    <ds:schemaRef ds:uri="http://schemas.microsoft.com/sharepoint/v3"/>
    <ds:schemaRef ds:uri="http://schemas.openxmlformats.org/package/2006/metadata/core-properties"/>
    <ds:schemaRef ds:uri="0063f72e-ace3-48fb-9c1f-5b513408b31f"/>
    <ds:schemaRef ds:uri="c278e07c-0436-44ae-bf20-0fa31c54bf35"/>
    <ds:schemaRef ds:uri="b413c3fd-5a3b-4239-b985-69032e371c04"/>
    <ds:schemaRef ds:uri="75e7ae58-aec4-4ab0-ae21-ab94226ea01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3183201-7CAC-4826-BF20-06B038FE0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49DD8A-B587-400B-B90F-142BE38D03C7}">
  <ds:schemaRefs>
    <ds:schemaRef ds:uri="http://schemas.microsoft.com/sharepoint/v3/contenttype/forms"/>
  </ds:schemaRefs>
</ds:datastoreItem>
</file>

<file path=customXml/itemProps4.xml><?xml version="1.0" encoding="utf-8"?>
<ds:datastoreItem xmlns:ds="http://schemas.openxmlformats.org/officeDocument/2006/customXml" ds:itemID="{EF7C021E-799B-405B-B165-3753F9FD9C2E}">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Description of variables</vt:lpstr>
      <vt:lpstr>Onshore Wind LCOE</vt:lpstr>
      <vt:lpstr>CCGT LCOE</vt:lpstr>
      <vt:lpstr>Deflators</vt:lpstr>
      <vt:lpstr>Deflator_2010</vt:lpstr>
      <vt:lpstr>Deflator_2011</vt:lpstr>
      <vt:lpstr>Deflator_2012</vt:lpstr>
      <vt:lpstr>Deflator_2013</vt:lpstr>
      <vt:lpstr>Deflator_2014</vt:lpstr>
      <vt:lpstr>Deflator_2015</vt:lpstr>
      <vt:lpstr>Deflator_2016</vt:lpstr>
      <vt:lpstr>Deflator_2017</vt:lpstr>
      <vt:lpstr>Deflator_2018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Wareing, Barney (BEIS)</dc:creator>
  <cp:keywords/>
  <dc:description/>
  <cp:lastModifiedBy>Agius2, Matthew (Energy Security)</cp:lastModifiedBy>
  <cp:revision/>
  <dcterms:created xsi:type="dcterms:W3CDTF">2020-09-24T08:01:13Z</dcterms:created>
  <dcterms:modified xsi:type="dcterms:W3CDTF">2026-05-15T12:15:47Z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2020-09-24T08:11:55Z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941c74e1-4e9f-450a-af9a-0000251dacbc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_dlc_DocIdItemGuid">
    <vt:lpwstr>17bc6110-9da3-45df-b2e4-bad6bb937956</vt:lpwstr>
  </property>
  <property fmtid="{D5CDD505-2E9C-101B-9397-08002B2CF9AE}" pid="11" name="Business Unit">
    <vt:lpwstr>1;#Energy, Economics and Analysis|ad665203-77be-4374-9e87-14a4bc867ca8</vt:lpwstr>
  </property>
  <property fmtid="{D5CDD505-2E9C-101B-9397-08002B2CF9AE}" pid="12" name="MediaServiceImageTags">
    <vt:lpwstr/>
  </property>
  <property fmtid="{D5CDD505-2E9C-101B-9397-08002B2CF9AE}" pid="13" name="_ExtendedDescription">
    <vt:lpwstr/>
  </property>
  <property fmtid="{D5CDD505-2E9C-101B-9397-08002B2CF9AE}" pid="14" name="Business_x0020_Unit">
    <vt:lpwstr>1;#Energy, Economics and Analysis|ad665203-77be-4374-9e87-14a4bc867ca8</vt:lpwstr>
  </property>
</Properties>
</file>