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michelle_gow_energysecurity_gov_uk/Documents/Desktop/"/>
    </mc:Choice>
  </mc:AlternateContent>
  <xr:revisionPtr revIDLastSave="0" documentId="8_{D5D67867-D0E8-4D99-87F3-1CBFDEB7FC6D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0" i="14" l="1"/>
  <c r="S60" i="14"/>
  <c r="S59" i="14"/>
  <c r="U59" i="14" s="1"/>
  <c r="T59" i="14"/>
  <c r="X59" i="14" s="1"/>
  <c r="S58" i="14"/>
  <c r="U58" i="14" s="1"/>
  <c r="T58" i="14"/>
  <c r="V58" i="14" s="1"/>
  <c r="S57" i="14"/>
  <c r="U57" i="14" s="1"/>
  <c r="T57" i="14"/>
  <c r="V57" i="14" s="1"/>
  <c r="S56" i="14"/>
  <c r="U56" i="14" s="1"/>
  <c r="T56" i="14"/>
  <c r="V56" i="14" s="1"/>
  <c r="S10" i="14"/>
  <c r="U10" i="14" s="1"/>
  <c r="T10" i="14"/>
  <c r="V10" i="14" s="1"/>
  <c r="S53" i="14"/>
  <c r="W53" i="14" s="1"/>
  <c r="T53" i="14"/>
  <c r="V53" i="14" s="1"/>
  <c r="T55" i="14"/>
  <c r="S55" i="14"/>
  <c r="S52" i="14"/>
  <c r="T52" i="14"/>
  <c r="V52" i="14" s="1"/>
  <c r="T42" i="14"/>
  <c r="T41" i="14"/>
  <c r="S19" i="14"/>
  <c r="U19" i="14" s="1"/>
  <c r="T19" i="14"/>
  <c r="V19" i="14" s="1"/>
  <c r="T11" i="14"/>
  <c r="X11" i="14" s="1"/>
  <c r="T12" i="14"/>
  <c r="X12" i="14" s="1"/>
  <c r="T13" i="14"/>
  <c r="T6" i="14"/>
  <c r="T7" i="14"/>
  <c r="T14" i="14"/>
  <c r="T15" i="14"/>
  <c r="T16" i="14"/>
  <c r="T17" i="14"/>
  <c r="V17" i="14" s="1"/>
  <c r="T18" i="14"/>
  <c r="T20" i="14"/>
  <c r="T21" i="14"/>
  <c r="T22" i="14"/>
  <c r="T37" i="14"/>
  <c r="T23" i="14"/>
  <c r="T24" i="14"/>
  <c r="T8" i="14"/>
  <c r="T25" i="14"/>
  <c r="T26" i="14"/>
  <c r="T27" i="14"/>
  <c r="T28" i="14"/>
  <c r="T29" i="14"/>
  <c r="T30" i="14"/>
  <c r="T31" i="14"/>
  <c r="T32" i="14"/>
  <c r="T33" i="14"/>
  <c r="T34" i="14"/>
  <c r="T38" i="14"/>
  <c r="T43" i="14"/>
  <c r="T44" i="14"/>
  <c r="T35" i="14"/>
  <c r="T36" i="14"/>
  <c r="T39" i="14"/>
  <c r="T40" i="14"/>
  <c r="T45" i="14"/>
  <c r="T46" i="14"/>
  <c r="T47" i="14"/>
  <c r="T54" i="14"/>
  <c r="T48" i="14"/>
  <c r="T49" i="14"/>
  <c r="T50" i="14"/>
  <c r="T9" i="14"/>
  <c r="T51" i="14"/>
  <c r="S11" i="14"/>
  <c r="S12" i="14"/>
  <c r="S13" i="14"/>
  <c r="S6" i="14"/>
  <c r="S7" i="14"/>
  <c r="S14" i="14"/>
  <c r="S15" i="14"/>
  <c r="S16" i="14"/>
  <c r="S17" i="14"/>
  <c r="U17" i="14" s="1"/>
  <c r="S18" i="14"/>
  <c r="S20" i="14"/>
  <c r="S21" i="14"/>
  <c r="S22" i="14"/>
  <c r="S37" i="14"/>
  <c r="S23" i="14"/>
  <c r="S24" i="14"/>
  <c r="S8" i="14"/>
  <c r="S25" i="14"/>
  <c r="S26" i="14"/>
  <c r="S27" i="14"/>
  <c r="S28" i="14"/>
  <c r="S29" i="14"/>
  <c r="S30" i="14"/>
  <c r="S31" i="14"/>
  <c r="S32" i="14"/>
  <c r="S33" i="14"/>
  <c r="S34" i="14"/>
  <c r="S41" i="14"/>
  <c r="S42" i="14"/>
  <c r="S38" i="14"/>
  <c r="S43" i="14"/>
  <c r="S44" i="14"/>
  <c r="S35" i="14"/>
  <c r="S36" i="14"/>
  <c r="S39" i="14"/>
  <c r="S40" i="14"/>
  <c r="S45" i="14"/>
  <c r="S46" i="14"/>
  <c r="S47" i="14"/>
  <c r="S54" i="14"/>
  <c r="S48" i="14"/>
  <c r="S49" i="14"/>
  <c r="S50" i="14"/>
  <c r="S9" i="14"/>
  <c r="S51" i="14"/>
  <c r="V59" i="14" l="1"/>
  <c r="X57" i="14"/>
  <c r="X56" i="14"/>
  <c r="W57" i="14"/>
  <c r="W59" i="14"/>
  <c r="X58" i="14"/>
  <c r="W58" i="14"/>
  <c r="U53" i="14"/>
  <c r="W60" i="14"/>
  <c r="U60" i="14"/>
  <c r="X60" i="14"/>
  <c r="V60" i="14"/>
  <c r="X52" i="14"/>
  <c r="X10" i="14"/>
  <c r="W10" i="14"/>
  <c r="X53" i="14"/>
  <c r="W52" i="14"/>
  <c r="U52" i="14"/>
  <c r="W55" i="14"/>
  <c r="U55" i="14"/>
  <c r="X55" i="14"/>
  <c r="V55" i="14"/>
  <c r="X19" i="14"/>
  <c r="W19" i="14"/>
  <c r="X17" i="14"/>
  <c r="W17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1" i="14" l="1"/>
  <c r="W11" i="14"/>
  <c r="V51" i="14" l="1"/>
  <c r="X51" i="14"/>
  <c r="V9" i="14"/>
  <c r="X9" i="14"/>
  <c r="V50" i="14"/>
  <c r="X50" i="14"/>
  <c r="V49" i="14"/>
  <c r="X49" i="14"/>
  <c r="V48" i="14"/>
  <c r="X48" i="14"/>
  <c r="V54" i="14"/>
  <c r="X54" i="14"/>
  <c r="V47" i="14"/>
  <c r="X47" i="14"/>
  <c r="V46" i="14"/>
  <c r="X46" i="14"/>
  <c r="V45" i="14"/>
  <c r="X45" i="14"/>
  <c r="V40" i="14"/>
  <c r="X40" i="14"/>
  <c r="V39" i="14"/>
  <c r="X39" i="14"/>
  <c r="V36" i="14"/>
  <c r="X36" i="14"/>
  <c r="V35" i="14"/>
  <c r="X35" i="14"/>
  <c r="V44" i="14"/>
  <c r="X44" i="14"/>
  <c r="V43" i="14"/>
  <c r="X43" i="14"/>
  <c r="V38" i="14"/>
  <c r="X38" i="14"/>
  <c r="V42" i="14"/>
  <c r="X42" i="14"/>
  <c r="V41" i="14"/>
  <c r="X41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8" i="14"/>
  <c r="X8" i="14"/>
  <c r="V24" i="14"/>
  <c r="X24" i="14"/>
  <c r="V23" i="14"/>
  <c r="X23" i="14"/>
  <c r="V37" i="14"/>
  <c r="X37" i="14"/>
  <c r="V22" i="14"/>
  <c r="X22" i="14"/>
  <c r="V21" i="14"/>
  <c r="X21" i="14"/>
  <c r="V20" i="14"/>
  <c r="X20" i="14"/>
  <c r="V18" i="14"/>
  <c r="X18" i="14"/>
  <c r="V16" i="14"/>
  <c r="X16" i="14"/>
  <c r="V15" i="14"/>
  <c r="X15" i="14"/>
  <c r="V14" i="14"/>
  <c r="X14" i="14"/>
  <c r="V7" i="14"/>
  <c r="X7" i="14"/>
  <c r="V6" i="14"/>
  <c r="X6" i="14"/>
  <c r="V13" i="14"/>
  <c r="X13" i="14"/>
  <c r="V12" i="14"/>
  <c r="A13" i="24" a="1"/>
  <c r="V11" i="14"/>
  <c r="U51" i="14"/>
  <c r="W51" i="14"/>
  <c r="U9" i="14"/>
  <c r="W9" i="14"/>
  <c r="U50" i="14"/>
  <c r="W50" i="14"/>
  <c r="U49" i="14"/>
  <c r="W49" i="14"/>
  <c r="U48" i="14"/>
  <c r="W48" i="14"/>
  <c r="U54" i="14"/>
  <c r="W54" i="14"/>
  <c r="U47" i="14"/>
  <c r="W47" i="14"/>
  <c r="U46" i="14"/>
  <c r="W46" i="14"/>
  <c r="U45" i="14"/>
  <c r="W45" i="14"/>
  <c r="U40" i="14"/>
  <c r="W40" i="14"/>
  <c r="U39" i="14"/>
  <c r="W39" i="14"/>
  <c r="U36" i="14"/>
  <c r="W36" i="14"/>
  <c r="U35" i="14"/>
  <c r="W35" i="14"/>
  <c r="U44" i="14"/>
  <c r="W44" i="14"/>
  <c r="U43" i="14"/>
  <c r="W43" i="14"/>
  <c r="U38" i="14"/>
  <c r="W38" i="14"/>
  <c r="U42" i="14"/>
  <c r="W42" i="14"/>
  <c r="U41" i="14"/>
  <c r="W41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8" i="14"/>
  <c r="W8" i="14"/>
  <c r="U24" i="14"/>
  <c r="W24" i="14"/>
  <c r="U23" i="14"/>
  <c r="W23" i="14"/>
  <c r="U37" i="14"/>
  <c r="W37" i="14"/>
  <c r="U22" i="14"/>
  <c r="W22" i="14"/>
  <c r="U21" i="14"/>
  <c r="W21" i="14"/>
  <c r="U20" i="14"/>
  <c r="W20" i="14"/>
  <c r="U18" i="14"/>
  <c r="W18" i="14"/>
  <c r="U16" i="14"/>
  <c r="W16" i="14"/>
  <c r="U15" i="14"/>
  <c r="W15" i="14"/>
  <c r="U14" i="14"/>
  <c r="W14" i="14"/>
  <c r="U7" i="14"/>
  <c r="W7" i="14"/>
  <c r="U6" i="14"/>
  <c r="W6" i="14"/>
  <c r="U13" i="14"/>
  <c r="W13" i="14"/>
  <c r="U12" i="14"/>
  <c r="W12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<sst xmlns="http://schemas.openxmlformats.org/spreadsheetml/2006/main" count="477" uniqueCount="207">
  <si>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</si>
  <si>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</si>
  <si>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</si>
  <si>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</si>
  <si>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</si>
  <si>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</si>
  <si>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</si>
  <si>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</si>
  <si>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</si>
  <si>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</si>
  <si>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</si>
  <si>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</si>
  <si>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</si>
  <si>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</si>
  <si>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</si>
  <si>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</si>
  <si>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</si>
  <si>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</si>
  <si>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</si>
  <si>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</si>
  <si>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</si>
  <si>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</si>
  <si>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</si>
  <si>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</si>
  <si>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</si>
  <si>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</si>
  <si>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</si>
  <si>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</si>
  <si>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</si>
  <si>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</si>
  <si>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</si>
  <si>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</si>
  <si>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</si>
  <si>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</si>
  <si>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</si>
  <si>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</si>
  <si>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</si>
  <si>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</si>
  <si>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</si>
  <si>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</si>
  <si>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</si>
  <si>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</si>
  <si>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</si>
  <si>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</si>
  <si>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</si>
  <si>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</si>
  <si>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</si>
  <si>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</si>
  <si>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</si>
  <si>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</si>
  <si>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</si>
  <si>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</si>
  <si>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</si>
  <si>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</si>
  <si>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</si>
  <si>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</si>
  <si>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</si>
  <si>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</si>
  <si>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</si>
  <si>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</si>
  <si>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</si>
  <si>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</si>
  <si>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</si>
  <si>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</si>
  <si>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</si>
  <si>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</si>
  <si>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</si>
  <si>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</si>
  <si>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</si>
  <si>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</si>
  <si>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</si>
  <si>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</si>
  <si>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</si>
  <si>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</si>
  <si>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</si>
  <si>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</si>
  <si>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</si>
  <si>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</si>
  <si>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</si>
  <si>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</si>
  <si>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</si>
  <si>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</si>
  <si>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</si>
  <si>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</si>
  <si>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</si>
  <si>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</si>
  <si>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</si>
  <si>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</si>
  <si>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</si>
  <si>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</si>
  <si>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</si>
  <si>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</si>
  <si>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</si>
  <si>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</si>
  <si>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</si>
  <si>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</si>
  <si>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</si>
  <si>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</si>
  <si>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</si>
  <si>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</si>
  <si>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</si>
  <si>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</si>
  <si>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</si>
  <si>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</si>
  <si>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</si>
  <si>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</si>
  <si>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</si>
  <si>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</si>
  <si>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</si>
  <si>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</si>
  <si>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</si>
  <si>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</si>
  <si>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</si>
  <si>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</si>
  <si>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</si>
  <si>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</si>
  <si>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</si>
  <si>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</si>
  <si>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</si>
  <si>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</si>
  <si>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</si>
  <si>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</si>
  <si>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</si>
  <si>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</si>
  <si>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</si>
  <si>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</si>
  <si>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</si>
  <si>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</si>
  <si>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</si>
  <si>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</si>
  <si>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Rough Storage - Geophysical Survey</t>
  </si>
  <si>
    <t>Centrica Energy Storage Ltd</t>
  </si>
  <si>
    <t>47/2, 47/3, 4/7, 47/8</t>
  </si>
  <si>
    <t>GS/1822/0</t>
  </si>
  <si>
    <t>Postponed</t>
  </si>
  <si>
    <t>Hornsea Three - Pin Piling</t>
  </si>
  <si>
    <t>Pin Piling Abated</t>
  </si>
  <si>
    <t>DCO/2016/00001</t>
  </si>
  <si>
    <t>Single bubble curtain</t>
  </si>
  <si>
    <t>East Anglia Two - UXO Clearance (LO)</t>
  </si>
  <si>
    <t>DCO/2022/00005</t>
  </si>
  <si>
    <t>East Anglia Two - UXO Clearance (HO)</t>
  </si>
  <si>
    <t>DC0/2022/00005</t>
  </si>
  <si>
    <t>Bubble Curtain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</si>
  <si>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</si>
  <si>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</si>
  <si>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</si>
  <si>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</si>
  <si>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</si>
  <si>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</si>
  <si>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</si>
  <si>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</si>
  <si>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</si>
  <si>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</si>
  <si>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</si>
  <si>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</si>
  <si>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</si>
  <si>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</si>
  <si>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</si>
  <si>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</si>
  <si>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400 cuin source, MMO/PAM as required, compiance with permit conditions aligned with JNCC guidelines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</si>
  <si>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</si>
  <si>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</si>
  <si>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</si>
  <si>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</si>
  <si>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</si>
  <si>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NEP Phase 1 Pin Piling Monitoring Equipment - CANCELLED</t>
  </si>
  <si>
    <t>NEP Expansion (C5025) Seismic Survey</t>
  </si>
  <si>
    <t>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</si>
  <si>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</si>
  <si>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</si>
  <si>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</si>
  <si>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BritNed Cable</t>
  </si>
  <si>
    <t>Fugro</t>
  </si>
  <si>
    <t>MLA/2026/00141</t>
  </si>
  <si>
    <t>MMO and PAM proposed</t>
  </si>
  <si>
    <t>Hornsea Three - Monopiling (Abated) Scenario 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</si>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</sst>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63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0" borderId="16" xfId="0" applyFill="1" applyBorder="1" applyAlignment="1" applyProtection="1">
      <alignment wrapText="1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0" fillId="15" borderId="36" xfId="0" applyFill="1" applyBorder="1" applyAlignment="1" applyProtection="1">
      <alignment horizontal="center" vertical="center"/>
      <protection locked="0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wrapText="1"/>
      <protection locked="0"/>
    </xf>
    <xf numFmtId="0" fontId="0" fillId="15" borderId="14" xfId="0" applyFill="1" applyBorder="1" applyProtection="1">
      <protection locked="0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5" borderId="14" xfId="0" applyFill="1" applyBorder="1" applyAlignment="1" applyProtection="1">
      <alignment horizontal="center" vertical="center" wrapText="1"/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0" fillId="7" borderId="14" xfId="0" applyFill="1" applyBorder="1" applyProtection="1"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18" fillId="14" borderId="14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 wrapText="1"/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0" totalsRowShown="0" headerRowDxfId="54" dataDxfId="52" headerRowBorderDxfId="53" tableBorderDxfId="51">
  <autoFilter ref="A5:Y60" xr:uid="{78EF7A30-4AE0-4BAB-A154-CAB8F3200FEE}"/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0"/>
  <sheetViews>
    <sheetView tabSelected="1" topLeftCell="A46" zoomScale="60" zoomScaleNormal="60" workbookViewId="0">
      <selection activeCell="A65" sqref="A65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45" t="s">
        <v>0</v>
      </c>
      <c r="B2" s="11"/>
      <c r="C2" s="147" t="s">
        <v>1</v>
      </c>
      <c r="D2" s="148"/>
      <c r="E2" s="149"/>
      <c r="F2" s="23"/>
      <c r="G2" s="150" t="s">
        <v>2</v>
      </c>
      <c r="H2" s="12">
        <v>45931</v>
      </c>
      <c r="I2" s="152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46"/>
      <c r="B3" s="11"/>
      <c r="C3" s="154" t="s">
        <v>6</v>
      </c>
      <c r="D3" s="155"/>
      <c r="E3" s="156"/>
      <c r="F3" s="23"/>
      <c r="G3" s="151"/>
      <c r="H3" s="13">
        <v>46112</v>
      </c>
      <c r="I3" s="153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46132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60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46125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104.5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23" t="s">
        <v>54</v>
      </c>
      <c r="G10" s="26" t="s">
        <v>55</v>
      </c>
      <c r="H10" s="26" t="s">
        <v>56</v>
      </c>
      <c r="I10" s="81" t="s">
        <v>40</v>
      </c>
      <c r="J10" s="83">
        <v>46132</v>
      </c>
      <c r="K10" s="8">
        <v>46266</v>
      </c>
      <c r="L10" s="8">
        <v>46283</v>
      </c>
      <c r="M10" s="10">
        <v>1</v>
      </c>
      <c r="N10" s="10">
        <v>78.540000000000006</v>
      </c>
      <c r="O10" s="132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6" t="s">
        <v>58</v>
      </c>
      <c r="C11" s="48" t="s">
        <v>36</v>
      </c>
      <c r="D11" s="48" t="s">
        <v>37</v>
      </c>
      <c r="E11" s="46" t="s">
        <v>47</v>
      </c>
      <c r="F11" s="49"/>
      <c r="G11" s="26" t="s">
        <v>59</v>
      </c>
      <c r="H11" s="26"/>
      <c r="I11" s="80" t="s">
        <v>60</v>
      </c>
      <c r="J11" s="83">
        <v>45853</v>
      </c>
      <c r="K11" s="8">
        <v>45764</v>
      </c>
      <c r="L11" s="8">
        <v>45765</v>
      </c>
      <c r="M11" s="10">
        <v>2</v>
      </c>
      <c r="N11" s="10">
        <v>2873</v>
      </c>
      <c r="O11" s="9"/>
      <c r="P11" s="38"/>
      <c r="Q11" s="38"/>
      <c r="R11" s="10"/>
      <c r="S11" s="94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64">
        <f>IF(Table13[[#This Row],[Include in Winter Calendar]],Table13[[#This Row],[Area Overlap with SAC (km2)]]*100/$M$3,0)</f>
        <v>0</v>
      </c>
      <c r="X11" s="64">
        <f>IF(Table13[[#This Row],[Include in Summer Calendar]],Table13[[#This Row],[Area Overlap with SAC (km2)]]*100/$M$2,0)</f>
        <v>10.629717330176113</v>
      </c>
      <c r="Y11" s="65">
        <v>6</v>
      </c>
    </row>
    <row r="12" spans="1:25" s="1" customFormat="1" ht="39" customHeight="1" x14ac:dyDescent="0.35">
      <c r="A12" s="75" t="s">
        <v>61</v>
      </c>
      <c r="B12" s="77" t="s">
        <v>58</v>
      </c>
      <c r="C12" s="33" t="s">
        <v>36</v>
      </c>
      <c r="D12" s="33" t="s">
        <v>37</v>
      </c>
      <c r="E12" s="33" t="s">
        <v>47</v>
      </c>
      <c r="F12" s="36"/>
      <c r="G12" s="25" t="s">
        <v>62</v>
      </c>
      <c r="H12" s="25"/>
      <c r="I12" s="80" t="s">
        <v>60</v>
      </c>
      <c r="J12" s="83">
        <v>45953</v>
      </c>
      <c r="K12" s="8">
        <v>45872</v>
      </c>
      <c r="L12" s="8">
        <v>45885</v>
      </c>
      <c r="M12" s="9">
        <v>3</v>
      </c>
      <c r="N12" s="9">
        <v>150.69999999999999</v>
      </c>
      <c r="O12" s="9"/>
      <c r="P12" s="39"/>
      <c r="Q12" s="39"/>
      <c r="R12" s="9"/>
      <c r="S1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9">
        <f>IF(Table13[[#This Row],[Include in Winter Calendar]],Table13[[#This Row],[Area Overlap with Winter SAC (km2) (NEW)]]*100/$M$3,0)</f>
        <v>0</v>
      </c>
      <c r="V12" s="89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0.55756992748261058</v>
      </c>
      <c r="Y12" s="62">
        <v>7</v>
      </c>
    </row>
    <row r="13" spans="1:25" s="1" customFormat="1" ht="39" customHeight="1" x14ac:dyDescent="0.35">
      <c r="A13" s="75" t="s">
        <v>63</v>
      </c>
      <c r="B13" s="77" t="s">
        <v>58</v>
      </c>
      <c r="C13" s="33" t="s">
        <v>36</v>
      </c>
      <c r="D13" s="33" t="s">
        <v>46</v>
      </c>
      <c r="E13" s="33" t="s">
        <v>47</v>
      </c>
      <c r="F13" s="36"/>
      <c r="G13" s="25" t="s">
        <v>64</v>
      </c>
      <c r="H13" s="25"/>
      <c r="I13" s="80" t="s">
        <v>60</v>
      </c>
      <c r="J13" s="84">
        <v>45853</v>
      </c>
      <c r="K13" s="8">
        <v>45787</v>
      </c>
      <c r="L13" s="8">
        <v>45789</v>
      </c>
      <c r="M13" s="9">
        <v>3</v>
      </c>
      <c r="N13" s="9">
        <v>0.2</v>
      </c>
      <c r="O13" s="9"/>
      <c r="P13" s="39"/>
      <c r="Q13" s="39"/>
      <c r="R13" s="9"/>
      <c r="S1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7.3997336095900552E-4</v>
      </c>
      <c r="Y13" s="65">
        <v>9</v>
      </c>
    </row>
    <row r="14" spans="1:25" ht="39" customHeight="1" x14ac:dyDescent="0.35">
      <c r="A14" s="75" t="s">
        <v>65</v>
      </c>
      <c r="B14" s="77" t="s">
        <v>35</v>
      </c>
      <c r="C14" s="33" t="s">
        <v>36</v>
      </c>
      <c r="D14" s="33" t="s">
        <v>66</v>
      </c>
      <c r="E14" s="33" t="s">
        <v>38</v>
      </c>
      <c r="F14" s="36"/>
      <c r="G14" s="25" t="s">
        <v>39</v>
      </c>
      <c r="H14" s="25"/>
      <c r="I14" s="80" t="s">
        <v>60</v>
      </c>
      <c r="J14" s="84">
        <v>45909</v>
      </c>
      <c r="K14" s="7">
        <v>45880</v>
      </c>
      <c r="L14" s="7">
        <v>45880</v>
      </c>
      <c r="M14" s="9">
        <v>1</v>
      </c>
      <c r="N14" s="9">
        <v>706</v>
      </c>
      <c r="O14" s="9"/>
      <c r="P14" s="39"/>
      <c r="Q14" s="39"/>
      <c r="R14" s="9"/>
      <c r="S1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59">
        <f>IF(Table13[[#This Row],[Include in Winter Calendar]],Table13[[#This Row],[Area Overlap with SAC (km2)]]*100/$M$3,0)</f>
        <v>0</v>
      </c>
      <c r="X14" s="59">
        <f>IF(Table13[[#This Row],[Include in Summer Calendar]],Table13[[#This Row],[Area Overlap with SAC (km2)]]*100/$M$2,0)</f>
        <v>2.6121059641852895</v>
      </c>
      <c r="Y14" s="65">
        <v>12</v>
      </c>
    </row>
    <row r="15" spans="1:25" s="3" customFormat="1" ht="81" customHeight="1" x14ac:dyDescent="0.35">
      <c r="A15" s="75" t="s">
        <v>67</v>
      </c>
      <c r="B15" s="77" t="s">
        <v>35</v>
      </c>
      <c r="C15" s="33" t="s">
        <v>36</v>
      </c>
      <c r="D15" s="33" t="s">
        <v>68</v>
      </c>
      <c r="E15" s="34" t="s">
        <v>38</v>
      </c>
      <c r="F15" s="35"/>
      <c r="G15" s="25" t="s">
        <v>69</v>
      </c>
      <c r="H15" s="25"/>
      <c r="I15" s="80" t="s">
        <v>60</v>
      </c>
      <c r="J15" s="84">
        <v>45853</v>
      </c>
      <c r="K15" s="7">
        <v>45481</v>
      </c>
      <c r="L15" s="7">
        <v>45774</v>
      </c>
      <c r="M15" s="9">
        <v>55</v>
      </c>
      <c r="N15" s="9">
        <v>79</v>
      </c>
      <c r="O15" s="39"/>
      <c r="P15" s="39"/>
      <c r="Q15" s="39"/>
      <c r="R15" s="9"/>
      <c r="S1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5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59">
        <f>IF(Table13[[#This Row],[Include in Winter Calendar]],Table13[[#This Row],[Area Overlap with SAC (km2)]]*100/$M$3,0)</f>
        <v>0.62224322621298045</v>
      </c>
      <c r="X15" s="59">
        <f>IF(Table13[[#This Row],[Include in Summer Calendar]],Table13[[#This Row],[Area Overlap with SAC (km2)]]*100/$M$2,0)</f>
        <v>0.29228947757880719</v>
      </c>
      <c r="Y15" s="62">
        <v>14</v>
      </c>
    </row>
    <row r="16" spans="1:25" s="3" customFormat="1" ht="39" customHeight="1" x14ac:dyDescent="0.35">
      <c r="A16" s="75" t="s">
        <v>70</v>
      </c>
      <c r="B16" s="78" t="s">
        <v>71</v>
      </c>
      <c r="C16" s="30" t="s">
        <v>52</v>
      </c>
      <c r="D16" s="30" t="s">
        <v>46</v>
      </c>
      <c r="E16" s="31" t="s">
        <v>47</v>
      </c>
      <c r="F16" s="32" t="s">
        <v>72</v>
      </c>
      <c r="G16" s="26" t="s">
        <v>73</v>
      </c>
      <c r="H16" s="26"/>
      <c r="I16" s="80" t="s">
        <v>60</v>
      </c>
      <c r="J16" s="83">
        <v>45867</v>
      </c>
      <c r="K16" s="8">
        <v>45762</v>
      </c>
      <c r="L16" s="8">
        <v>45784</v>
      </c>
      <c r="M16" s="10">
        <v>20</v>
      </c>
      <c r="N16" s="10">
        <v>115</v>
      </c>
      <c r="O16" s="38" t="s">
        <v>56</v>
      </c>
      <c r="P16" s="38"/>
      <c r="Q16" s="38"/>
      <c r="R16" s="10"/>
      <c r="S1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90">
        <f>IF(Table13[[#This Row],[Include in Winter Calendar]],Table13[[#This Row],[Area Overlap with Winter SAC (km2) (NEW)]]*100/$M$3,0)</f>
        <v>0</v>
      </c>
      <c r="V16" s="90">
        <f>IF(Table13[[#This Row],[Include in Summer Calendar]],Table13[[#This Row],[Area Overlap with Summer SAC (km2) (NEW)]]*100/$M$2,0)</f>
        <v>0</v>
      </c>
      <c r="W16" s="61">
        <f>IF(Table13[[#This Row],[Include in Winter Calendar]],Table13[[#This Row],[Area Overlap with SAC (km2)]]*100/$M$3,0)</f>
        <v>0</v>
      </c>
      <c r="X16" s="61">
        <f>IF(Table13[[#This Row],[Include in Summer Calendar]],Table13[[#This Row],[Area Overlap with SAC (km2)]]*100/$M$2,0)</f>
        <v>0.42548468255142813</v>
      </c>
      <c r="Y16" s="62">
        <v>16</v>
      </c>
    </row>
    <row r="17" spans="1:25" ht="39" customHeight="1" x14ac:dyDescent="0.35">
      <c r="A17" s="75" t="s">
        <v>74</v>
      </c>
      <c r="B17" s="78" t="s">
        <v>71</v>
      </c>
      <c r="C17" s="30" t="s">
        <v>52</v>
      </c>
      <c r="D17" s="30" t="s">
        <v>46</v>
      </c>
      <c r="E17" s="31" t="s">
        <v>47</v>
      </c>
      <c r="F17" s="32" t="s">
        <v>75</v>
      </c>
      <c r="G17" s="26" t="s">
        <v>76</v>
      </c>
      <c r="H17" s="26"/>
      <c r="I17" s="80" t="s">
        <v>60</v>
      </c>
      <c r="J17" s="83">
        <v>45867</v>
      </c>
      <c r="K17" s="8">
        <v>45769</v>
      </c>
      <c r="L17" s="8">
        <v>45786</v>
      </c>
      <c r="M17" s="10">
        <v>12</v>
      </c>
      <c r="N17" s="10">
        <v>121</v>
      </c>
      <c r="O17" s="38" t="s">
        <v>56</v>
      </c>
      <c r="P17" s="38"/>
      <c r="Q17" s="38"/>
      <c r="R17" s="10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90">
        <f>IF(Table13[[#This Row],[Include in Winter Calendar]],Table13[[#This Row],[Area Overlap with Winter SAC (km2) (NEW)]]*100/$M$3,0)</f>
        <v>0</v>
      </c>
      <c r="V17" s="90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0.44768388338019832</v>
      </c>
      <c r="Y17" s="62">
        <v>17</v>
      </c>
    </row>
    <row r="18" spans="1:25" ht="39" customHeight="1" x14ac:dyDescent="0.35">
      <c r="A18" s="75" t="s">
        <v>77</v>
      </c>
      <c r="B18" s="77" t="s">
        <v>78</v>
      </c>
      <c r="C18" s="33" t="s">
        <v>36</v>
      </c>
      <c r="D18" s="33" t="s">
        <v>68</v>
      </c>
      <c r="E18" s="33" t="s">
        <v>47</v>
      </c>
      <c r="F18" s="36"/>
      <c r="G18" s="25" t="s">
        <v>79</v>
      </c>
      <c r="H18" s="25"/>
      <c r="I18" s="80" t="s">
        <v>60</v>
      </c>
      <c r="J18" s="84">
        <v>45853</v>
      </c>
      <c r="K18" s="8">
        <v>45566</v>
      </c>
      <c r="L18" s="8">
        <v>45762</v>
      </c>
      <c r="M18" s="9">
        <v>24</v>
      </c>
      <c r="N18" s="9">
        <v>79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90">
        <f>IF(Table13[[#This Row],[Include in Winter Calendar]],Table13[[#This Row],[Area Overlap with Winter SAC (km2) (NEW)]]*100/$M$3,0)</f>
        <v>0</v>
      </c>
      <c r="V18" s="90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0.29228947757880719</v>
      </c>
      <c r="Y18" s="65">
        <v>21</v>
      </c>
    </row>
    <row r="19" spans="1:25" ht="102.65" customHeight="1" x14ac:dyDescent="0.35">
      <c r="A19" s="75" t="s">
        <v>80</v>
      </c>
      <c r="B19" s="77" t="s">
        <v>78</v>
      </c>
      <c r="C19" s="33" t="s">
        <v>36</v>
      </c>
      <c r="D19" s="33" t="s">
        <v>68</v>
      </c>
      <c r="E19" s="33" t="s">
        <v>47</v>
      </c>
      <c r="F19" s="36"/>
      <c r="G19" s="25" t="s">
        <v>81</v>
      </c>
      <c r="H19" s="25"/>
      <c r="I19" s="80" t="s">
        <v>60</v>
      </c>
      <c r="J19" s="84">
        <v>45929</v>
      </c>
      <c r="K19" s="8">
        <v>45876</v>
      </c>
      <c r="L19" s="8">
        <v>45907</v>
      </c>
      <c r="M19" s="9">
        <v>27</v>
      </c>
      <c r="N19" s="9">
        <v>79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90">
        <f>IF(Table13[[#This Row],[Include in Winter Calendar]],Table13[[#This Row],[Area Overlap with Winter SAC (km2) (NEW)]]*100/$M$3,0)</f>
        <v>0</v>
      </c>
      <c r="V19" s="90">
        <f>IF(Table13[[#This Row],[Include in Summer Calendar]],Table13[[#This Row],[Area Overlap with Summer SAC (km2) (NEW)]]*100/$M$2,0)</f>
        <v>0</v>
      </c>
      <c r="W19" s="61">
        <f>IF(Table13[[#This Row],[Include in Winter Calendar]],Table13[[#This Row],[Area Overlap with SAC (km2)]]*100/$M$3,0)</f>
        <v>0</v>
      </c>
      <c r="X19" s="61">
        <f>IF(Table13[[#This Row],[Include in Summer Calendar]],Table13[[#This Row],[Area Overlap with SAC (km2)]]*100/$M$2,0)</f>
        <v>0.29228947757880719</v>
      </c>
      <c r="Y19" s="62">
        <v>22</v>
      </c>
    </row>
    <row r="20" spans="1:25" s="3" customFormat="1" ht="107.15" customHeight="1" x14ac:dyDescent="0.35">
      <c r="A20" s="75" t="s">
        <v>82</v>
      </c>
      <c r="B20" s="77" t="s">
        <v>78</v>
      </c>
      <c r="C20" s="33" t="s">
        <v>36</v>
      </c>
      <c r="D20" s="33" t="s">
        <v>83</v>
      </c>
      <c r="E20" s="33" t="s">
        <v>47</v>
      </c>
      <c r="F20" s="36"/>
      <c r="G20" s="25" t="s">
        <v>79</v>
      </c>
      <c r="H20" s="25"/>
      <c r="I20" s="80" t="s">
        <v>60</v>
      </c>
      <c r="J20" s="84">
        <v>45853</v>
      </c>
      <c r="K20" s="8">
        <v>45603</v>
      </c>
      <c r="L20" s="8">
        <v>45603</v>
      </c>
      <c r="M20" s="9">
        <v>1</v>
      </c>
      <c r="N20" s="9">
        <v>707</v>
      </c>
      <c r="O20" s="9"/>
      <c r="P20" s="39"/>
      <c r="Q20" s="39"/>
      <c r="R20" s="9" t="s">
        <v>84</v>
      </c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90">
        <f>IF(Table13[[#This Row],[Include in Winter Calendar]],Table13[[#This Row],[Area Overlap with Winter SAC (km2) (NEW)]]*100/$M$3,0)</f>
        <v>0</v>
      </c>
      <c r="V20" s="90">
        <f>IF(Table13[[#This Row],[Include in Summer Calendar]],Table13[[#This Row],[Area Overlap with Summer SAC (km2) (NEW)]]*100/$M$2,0)</f>
        <v>0</v>
      </c>
      <c r="W20" s="61">
        <f>IF(Table13[[#This Row],[Include in Winter Calendar]],Table13[[#This Row],[Area Overlap with SAC (km2)]]*100/$M$3,0)</f>
        <v>0</v>
      </c>
      <c r="X20" s="61">
        <f>IF(Table13[[#This Row],[Include in Summer Calendar]],Table13[[#This Row],[Area Overlap with SAC (km2)]]*100/$M$2,0)</f>
        <v>2.6158058309900842</v>
      </c>
      <c r="Y20" s="62">
        <v>23</v>
      </c>
    </row>
    <row r="21" spans="1:25" s="3" customFormat="1" ht="39" customHeight="1" x14ac:dyDescent="0.35">
      <c r="A21" s="75" t="s">
        <v>85</v>
      </c>
      <c r="B21" s="78" t="s">
        <v>86</v>
      </c>
      <c r="C21" s="30" t="s">
        <v>52</v>
      </c>
      <c r="D21" s="30" t="s">
        <v>46</v>
      </c>
      <c r="E21" s="31"/>
      <c r="F21" s="32"/>
      <c r="G21" s="26" t="s">
        <v>87</v>
      </c>
      <c r="H21" s="26"/>
      <c r="I21" s="81" t="s">
        <v>60</v>
      </c>
      <c r="J21" s="83">
        <v>45867</v>
      </c>
      <c r="K21" s="8">
        <v>45768</v>
      </c>
      <c r="L21" s="8">
        <v>45803</v>
      </c>
      <c r="M21" s="10">
        <v>36</v>
      </c>
      <c r="N21" s="10">
        <v>471</v>
      </c>
      <c r="O21" s="38"/>
      <c r="P21" s="39"/>
      <c r="Q21" s="39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1.7426372650584578</v>
      </c>
      <c r="Y21" s="65">
        <v>27</v>
      </c>
    </row>
    <row r="22" spans="1:25" s="3" customFormat="1" ht="39" customHeight="1" x14ac:dyDescent="0.35">
      <c r="A22" s="75" t="s">
        <v>88</v>
      </c>
      <c r="B22" s="77" t="s">
        <v>71</v>
      </c>
      <c r="C22" s="33" t="s">
        <v>52</v>
      </c>
      <c r="D22" s="33" t="s">
        <v>89</v>
      </c>
      <c r="E22" s="33" t="s">
        <v>47</v>
      </c>
      <c r="F22" s="36" t="s">
        <v>90</v>
      </c>
      <c r="G22" s="25" t="s">
        <v>91</v>
      </c>
      <c r="H22" s="95"/>
      <c r="I22" s="80" t="s">
        <v>60</v>
      </c>
      <c r="J22" s="83">
        <v>45867</v>
      </c>
      <c r="K22" s="8">
        <v>45748</v>
      </c>
      <c r="L22" s="8">
        <v>45756</v>
      </c>
      <c r="M22" s="9">
        <v>8</v>
      </c>
      <c r="N22" s="9">
        <v>798</v>
      </c>
      <c r="O22" s="9" t="s">
        <v>92</v>
      </c>
      <c r="P22" s="39"/>
      <c r="Q22" s="39"/>
      <c r="R22" s="9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2.9524937102264319</v>
      </c>
      <c r="Y22" s="62">
        <v>28</v>
      </c>
    </row>
    <row r="23" spans="1:25" s="3" customFormat="1" ht="39" customHeight="1" x14ac:dyDescent="0.35">
      <c r="A23" s="75" t="s">
        <v>93</v>
      </c>
      <c r="B23" s="77" t="s">
        <v>94</v>
      </c>
      <c r="C23" s="33" t="s">
        <v>36</v>
      </c>
      <c r="D23" s="30" t="s">
        <v>42</v>
      </c>
      <c r="E23" s="31" t="s">
        <v>47</v>
      </c>
      <c r="F23" s="32"/>
      <c r="G23" s="25" t="s">
        <v>95</v>
      </c>
      <c r="H23" s="25"/>
      <c r="I23" s="80" t="s">
        <v>60</v>
      </c>
      <c r="J23" s="84">
        <v>45853</v>
      </c>
      <c r="K23" s="8">
        <v>45749</v>
      </c>
      <c r="L23" s="7">
        <v>45823</v>
      </c>
      <c r="M23" s="10">
        <v>23</v>
      </c>
      <c r="N23" s="10">
        <v>871.58</v>
      </c>
      <c r="O23" s="38"/>
      <c r="P23" s="38"/>
      <c r="Q23" s="38"/>
      <c r="R23" s="10" t="s">
        <v>84</v>
      </c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3.22472990972325</v>
      </c>
      <c r="Y23" s="62">
        <v>31</v>
      </c>
    </row>
    <row r="24" spans="1:25" s="3" customFormat="1" ht="39" customHeight="1" x14ac:dyDescent="0.35">
      <c r="A24" s="75" t="s">
        <v>96</v>
      </c>
      <c r="B24" s="77" t="s">
        <v>94</v>
      </c>
      <c r="C24" s="33" t="s">
        <v>36</v>
      </c>
      <c r="D24" s="30" t="s">
        <v>37</v>
      </c>
      <c r="E24" s="31" t="s">
        <v>47</v>
      </c>
      <c r="F24" s="32"/>
      <c r="G24" s="25" t="s">
        <v>95</v>
      </c>
      <c r="H24" s="25"/>
      <c r="I24" s="80" t="s">
        <v>60</v>
      </c>
      <c r="J24" s="84">
        <v>45853</v>
      </c>
      <c r="K24" s="8">
        <v>45777</v>
      </c>
      <c r="L24" s="7">
        <v>45851</v>
      </c>
      <c r="M24" s="10">
        <v>4</v>
      </c>
      <c r="N24" s="10">
        <v>1928.38</v>
      </c>
      <c r="O24" s="38"/>
      <c r="P24" s="38"/>
      <c r="Q24" s="38"/>
      <c r="R24" s="10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7.1347491490306352</v>
      </c>
      <c r="Y24" s="62">
        <v>32</v>
      </c>
    </row>
    <row r="25" spans="1:25" s="3" customFormat="1" ht="46.5" customHeight="1" x14ac:dyDescent="0.35">
      <c r="A25" s="75" t="s">
        <v>97</v>
      </c>
      <c r="B25" s="78" t="s">
        <v>98</v>
      </c>
      <c r="C25" s="33" t="s">
        <v>36</v>
      </c>
      <c r="D25" s="33" t="s">
        <v>46</v>
      </c>
      <c r="E25" s="33" t="s">
        <v>38</v>
      </c>
      <c r="F25" s="36"/>
      <c r="G25" s="26" t="s">
        <v>99</v>
      </c>
      <c r="H25" s="28"/>
      <c r="I25" s="80" t="s">
        <v>60</v>
      </c>
      <c r="J25" s="83">
        <v>45853</v>
      </c>
      <c r="K25" s="8">
        <v>45658</v>
      </c>
      <c r="L25" s="8">
        <v>45858</v>
      </c>
      <c r="M25" s="10">
        <v>365</v>
      </c>
      <c r="N25" s="101">
        <v>5.1000000000000004E-4</v>
      </c>
      <c r="O25" s="100"/>
      <c r="P25" s="38"/>
      <c r="Q25" s="38"/>
      <c r="R25" s="10"/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4.0170132325141782E-6</v>
      </c>
      <c r="X25" s="61">
        <f>IF(Table13[[#This Row],[Include in Summer Calendar]],Table13[[#This Row],[Area Overlap with SAC (km2)]]*100/$M$2,0)</f>
        <v>1.8869320704454641E-6</v>
      </c>
      <c r="Y25" s="62">
        <v>35</v>
      </c>
    </row>
    <row r="26" spans="1:25" ht="39" customHeight="1" x14ac:dyDescent="0.35">
      <c r="A26" s="75" t="s">
        <v>100</v>
      </c>
      <c r="B26" s="78" t="s">
        <v>98</v>
      </c>
      <c r="C26" s="33" t="s">
        <v>36</v>
      </c>
      <c r="D26" s="33" t="s">
        <v>46</v>
      </c>
      <c r="E26" s="33" t="s">
        <v>38</v>
      </c>
      <c r="F26" s="36"/>
      <c r="G26" s="26" t="s">
        <v>101</v>
      </c>
      <c r="H26" s="26"/>
      <c r="I26" s="80" t="s">
        <v>60</v>
      </c>
      <c r="J26" s="83">
        <v>45853</v>
      </c>
      <c r="K26" s="8">
        <v>45686</v>
      </c>
      <c r="L26" s="8">
        <v>45858</v>
      </c>
      <c r="M26" s="10">
        <v>365</v>
      </c>
      <c r="N26" s="43">
        <v>1.56E-4</v>
      </c>
      <c r="O26" s="9"/>
      <c r="P26" s="38"/>
      <c r="Q26" s="38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1.2287334593572778E-6</v>
      </c>
      <c r="X26" s="61">
        <f>IF(Table13[[#This Row],[Include in Summer Calendar]],Table13[[#This Row],[Area Overlap with SAC (km2)]]*100/$M$2,0)</f>
        <v>5.7717922154802425E-7</v>
      </c>
      <c r="Y26" s="65">
        <v>36</v>
      </c>
    </row>
    <row r="27" spans="1:25" ht="39" customHeight="1" x14ac:dyDescent="0.35">
      <c r="A27" s="75" t="s">
        <v>102</v>
      </c>
      <c r="B27" s="78" t="s">
        <v>103</v>
      </c>
      <c r="C27" s="30" t="s">
        <v>36</v>
      </c>
      <c r="D27" s="30" t="s">
        <v>46</v>
      </c>
      <c r="E27" s="31" t="s">
        <v>104</v>
      </c>
      <c r="F27" s="79"/>
      <c r="G27" s="26" t="s">
        <v>105</v>
      </c>
      <c r="H27" s="26"/>
      <c r="I27" s="81" t="s">
        <v>60</v>
      </c>
      <c r="J27" s="83">
        <v>45853</v>
      </c>
      <c r="K27" s="8">
        <v>45741</v>
      </c>
      <c r="L27" s="8">
        <v>45794</v>
      </c>
      <c r="M27" s="10">
        <v>81</v>
      </c>
      <c r="N27" s="93">
        <v>434</v>
      </c>
      <c r="O27" s="44"/>
      <c r="P27" s="38"/>
      <c r="Q27" s="38"/>
      <c r="R27" s="10"/>
      <c r="S2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3.4183994959042217</v>
      </c>
      <c r="X27" s="61">
        <f>IF(Table13[[#This Row],[Include in Summer Calendar]],Table13[[#This Row],[Area Overlap with SAC (km2)]]*100/$M$2,0)</f>
        <v>0</v>
      </c>
      <c r="Y27" s="62">
        <v>40</v>
      </c>
    </row>
    <row r="28" spans="1:25" ht="39" customHeight="1" x14ac:dyDescent="0.35">
      <c r="A28" s="75" t="s">
        <v>106</v>
      </c>
      <c r="B28" s="78" t="s">
        <v>51</v>
      </c>
      <c r="C28" s="30" t="s">
        <v>52</v>
      </c>
      <c r="D28" s="30" t="s">
        <v>107</v>
      </c>
      <c r="E28" s="31" t="s">
        <v>47</v>
      </c>
      <c r="F28" s="85" t="s">
        <v>54</v>
      </c>
      <c r="G28" s="26" t="s">
        <v>108</v>
      </c>
      <c r="H28" s="26"/>
      <c r="I28" s="81" t="s">
        <v>60</v>
      </c>
      <c r="J28" s="83">
        <v>45867</v>
      </c>
      <c r="K28" s="8">
        <v>45768</v>
      </c>
      <c r="L28" s="8">
        <v>45771</v>
      </c>
      <c r="M28" s="10">
        <v>1</v>
      </c>
      <c r="N28" s="10">
        <v>706</v>
      </c>
      <c r="O28" s="44" t="s">
        <v>109</v>
      </c>
      <c r="P28" s="38"/>
      <c r="Q28" s="38"/>
      <c r="R28" s="10"/>
      <c r="S2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2.6121059641852895</v>
      </c>
      <c r="Y28" s="65">
        <v>45</v>
      </c>
    </row>
    <row r="29" spans="1:25" ht="39" customHeight="1" x14ac:dyDescent="0.35">
      <c r="A29" s="75" t="s">
        <v>110</v>
      </c>
      <c r="B29" s="78" t="s">
        <v>51</v>
      </c>
      <c r="C29" s="30" t="s">
        <v>52</v>
      </c>
      <c r="D29" s="30" t="s">
        <v>107</v>
      </c>
      <c r="E29" s="31" t="s">
        <v>47</v>
      </c>
      <c r="F29" s="85" t="s">
        <v>54</v>
      </c>
      <c r="G29" s="26" t="s">
        <v>111</v>
      </c>
      <c r="H29" s="26"/>
      <c r="I29" s="81" t="s">
        <v>60</v>
      </c>
      <c r="J29" s="83">
        <v>45867</v>
      </c>
      <c r="K29" s="8">
        <v>45768</v>
      </c>
      <c r="L29" s="8">
        <v>45771</v>
      </c>
      <c r="M29" s="10">
        <v>1</v>
      </c>
      <c r="N29" s="10">
        <v>706</v>
      </c>
      <c r="O29" s="44" t="s">
        <v>109</v>
      </c>
      <c r="P29" s="38"/>
      <c r="Q29" s="38"/>
      <c r="R29" s="10"/>
      <c r="S2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2.6121059641852895</v>
      </c>
      <c r="Y29" s="62">
        <v>46</v>
      </c>
    </row>
    <row r="30" spans="1:25" ht="39" customHeight="1" x14ac:dyDescent="0.35">
      <c r="A30" s="75" t="s">
        <v>112</v>
      </c>
      <c r="B30" s="78" t="s">
        <v>51</v>
      </c>
      <c r="C30" s="30" t="s">
        <v>52</v>
      </c>
      <c r="D30" s="30" t="s">
        <v>107</v>
      </c>
      <c r="E30" s="31" t="s">
        <v>47</v>
      </c>
      <c r="F30" s="85" t="s">
        <v>54</v>
      </c>
      <c r="G30" s="26" t="s">
        <v>113</v>
      </c>
      <c r="H30" s="26"/>
      <c r="I30" s="81" t="s">
        <v>60</v>
      </c>
      <c r="J30" s="83">
        <v>45867</v>
      </c>
      <c r="K30" s="8">
        <v>45768</v>
      </c>
      <c r="L30" s="8">
        <v>45771</v>
      </c>
      <c r="M30" s="10">
        <v>1</v>
      </c>
      <c r="N30" s="10">
        <v>706</v>
      </c>
      <c r="O30" s="44" t="s">
        <v>109</v>
      </c>
      <c r="P30" s="38"/>
      <c r="Q30" s="38"/>
      <c r="R30" s="10"/>
      <c r="S3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0</v>
      </c>
      <c r="X30" s="61">
        <f>IF(Table13[[#This Row],[Include in Summer Calendar]],Table13[[#This Row],[Area Overlap with SAC (km2)]]*100/$M$2,0)</f>
        <v>2.6121059641852895</v>
      </c>
      <c r="Y30" s="62">
        <v>47</v>
      </c>
    </row>
    <row r="31" spans="1:25" ht="39" customHeight="1" x14ac:dyDescent="0.35">
      <c r="A31" s="75" t="s">
        <v>114</v>
      </c>
      <c r="B31" s="78" t="s">
        <v>51</v>
      </c>
      <c r="C31" s="30" t="s">
        <v>52</v>
      </c>
      <c r="D31" s="30" t="s">
        <v>107</v>
      </c>
      <c r="E31" s="31" t="s">
        <v>47</v>
      </c>
      <c r="F31" s="85" t="s">
        <v>54</v>
      </c>
      <c r="G31" s="26" t="s">
        <v>115</v>
      </c>
      <c r="H31" s="26"/>
      <c r="I31" s="81" t="s">
        <v>60</v>
      </c>
      <c r="J31" s="83">
        <v>45867</v>
      </c>
      <c r="K31" s="8">
        <v>45768</v>
      </c>
      <c r="L31" s="8">
        <v>45771</v>
      </c>
      <c r="M31" s="10">
        <v>1</v>
      </c>
      <c r="N31" s="10">
        <v>706</v>
      </c>
      <c r="O31" s="44" t="s">
        <v>109</v>
      </c>
      <c r="P31" s="38"/>
      <c r="Q31" s="38"/>
      <c r="R31" s="10"/>
      <c r="S3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0</v>
      </c>
      <c r="X31" s="61">
        <f>IF(Table13[[#This Row],[Include in Summer Calendar]],Table13[[#This Row],[Area Overlap with SAC (km2)]]*100/$M$2,0)</f>
        <v>2.6121059641852895</v>
      </c>
      <c r="Y31" s="65">
        <v>48</v>
      </c>
    </row>
    <row r="32" spans="1:25" ht="39" customHeight="1" x14ac:dyDescent="0.35">
      <c r="A32" s="75" t="s">
        <v>116</v>
      </c>
      <c r="B32" s="78" t="s">
        <v>71</v>
      </c>
      <c r="C32" s="30" t="s">
        <v>52</v>
      </c>
      <c r="D32" s="30" t="s">
        <v>46</v>
      </c>
      <c r="E32" s="31" t="s">
        <v>38</v>
      </c>
      <c r="F32" s="85" t="s">
        <v>75</v>
      </c>
      <c r="G32" s="26" t="s">
        <v>117</v>
      </c>
      <c r="H32" s="26"/>
      <c r="I32" s="81" t="s">
        <v>60</v>
      </c>
      <c r="J32" s="83">
        <v>45867</v>
      </c>
      <c r="K32" s="8">
        <v>45866</v>
      </c>
      <c r="L32" s="8">
        <v>45931</v>
      </c>
      <c r="M32" s="10">
        <v>18</v>
      </c>
      <c r="N32" s="10">
        <v>99</v>
      </c>
      <c r="O32" s="10" t="s">
        <v>118</v>
      </c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0.77977315689981097</v>
      </c>
      <c r="X32" s="61">
        <f>IF(Table13[[#This Row],[Include in Summer Calendar]],Table13[[#This Row],[Area Overlap with SAC (km2)]]*100/$M$2,0)</f>
        <v>0.36628681367470772</v>
      </c>
      <c r="Y32" s="62">
        <v>49</v>
      </c>
    </row>
    <row r="33" spans="1:25" ht="39" customHeight="1" x14ac:dyDescent="0.35">
      <c r="A33" s="75" t="s">
        <v>119</v>
      </c>
      <c r="B33" s="78" t="s">
        <v>71</v>
      </c>
      <c r="C33" s="30" t="s">
        <v>52</v>
      </c>
      <c r="D33" s="30" t="s">
        <v>89</v>
      </c>
      <c r="E33" s="31" t="s">
        <v>47</v>
      </c>
      <c r="F33" s="85" t="s">
        <v>75</v>
      </c>
      <c r="G33" s="26" t="s">
        <v>120</v>
      </c>
      <c r="H33" s="26"/>
      <c r="I33" s="81" t="s">
        <v>60</v>
      </c>
      <c r="J33" s="83">
        <v>45867</v>
      </c>
      <c r="K33" s="8">
        <v>45870</v>
      </c>
      <c r="L33" s="8">
        <v>45902</v>
      </c>
      <c r="M33" s="10">
        <v>32</v>
      </c>
      <c r="N33" s="10">
        <v>744</v>
      </c>
      <c r="O33" s="10" t="s">
        <v>121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2.7527009027675002</v>
      </c>
      <c r="Y33" s="65">
        <v>51</v>
      </c>
    </row>
    <row r="34" spans="1:25" ht="39" customHeight="1" x14ac:dyDescent="0.35">
      <c r="A34" s="75" t="s">
        <v>122</v>
      </c>
      <c r="B34" s="78" t="s">
        <v>123</v>
      </c>
      <c r="C34" s="30" t="s">
        <v>52</v>
      </c>
      <c r="D34" s="30" t="s">
        <v>46</v>
      </c>
      <c r="E34" s="31" t="s">
        <v>38</v>
      </c>
      <c r="F34" s="85" t="s">
        <v>75</v>
      </c>
      <c r="G34" s="28" t="s">
        <v>124</v>
      </c>
      <c r="H34" s="28"/>
      <c r="I34" s="81" t="s">
        <v>60</v>
      </c>
      <c r="J34" s="83">
        <v>45853</v>
      </c>
      <c r="K34" s="8">
        <v>45839</v>
      </c>
      <c r="L34" s="8">
        <v>45992</v>
      </c>
      <c r="M34" s="10">
        <v>2</v>
      </c>
      <c r="N34" s="10">
        <v>12</v>
      </c>
      <c r="O34" s="44"/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9.4517958412098299E-2</v>
      </c>
      <c r="X34" s="61">
        <f>IF(Table13[[#This Row],[Include in Summer Calendar]],Table13[[#This Row],[Area Overlap with SAC (km2)]]*100/$M$2,0)</f>
        <v>4.4398401657540332E-2</v>
      </c>
      <c r="Y34" s="62">
        <v>52</v>
      </c>
    </row>
    <row r="35" spans="1:25" ht="18.5" x14ac:dyDescent="0.35">
      <c r="A35" s="75" t="s">
        <v>125</v>
      </c>
      <c r="B35" s="78" t="s">
        <v>126</v>
      </c>
      <c r="C35" s="30" t="s">
        <v>52</v>
      </c>
      <c r="D35" s="30" t="s">
        <v>46</v>
      </c>
      <c r="E35" s="31" t="s">
        <v>47</v>
      </c>
      <c r="F35" s="79"/>
      <c r="G35" s="26" t="s">
        <v>127</v>
      </c>
      <c r="H35" s="28"/>
      <c r="I35" s="99" t="s">
        <v>60</v>
      </c>
      <c r="J35" s="83">
        <v>45915</v>
      </c>
      <c r="K35" s="8">
        <v>45915</v>
      </c>
      <c r="L35" s="8">
        <v>45930</v>
      </c>
      <c r="M35" s="10">
        <v>15</v>
      </c>
      <c r="N35" s="10">
        <v>275.2</v>
      </c>
      <c r="O35" s="44"/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1.0182033446795915</v>
      </c>
      <c r="Y35" s="62">
        <v>61</v>
      </c>
    </row>
    <row r="36" spans="1:25" ht="18.5" x14ac:dyDescent="0.35">
      <c r="A36" s="75" t="s">
        <v>128</v>
      </c>
      <c r="B36" s="78" t="s">
        <v>129</v>
      </c>
      <c r="C36" s="30" t="s">
        <v>52</v>
      </c>
      <c r="D36" s="30" t="s">
        <v>46</v>
      </c>
      <c r="E36" s="31" t="s">
        <v>104</v>
      </c>
      <c r="F36" s="79"/>
      <c r="G36" s="26"/>
      <c r="H36" s="28"/>
      <c r="I36" s="81" t="s">
        <v>60</v>
      </c>
      <c r="J36" s="83">
        <v>45951</v>
      </c>
      <c r="K36" s="8">
        <v>46023</v>
      </c>
      <c r="L36" s="8">
        <v>46203</v>
      </c>
      <c r="M36" s="10"/>
      <c r="N36" s="10"/>
      <c r="O36" s="44"/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0</v>
      </c>
      <c r="Y36" s="62">
        <v>62</v>
      </c>
    </row>
    <row r="37" spans="1:25" ht="18.5" x14ac:dyDescent="0.35">
      <c r="A37" s="75" t="s">
        <v>130</v>
      </c>
      <c r="B37" s="77" t="s">
        <v>131</v>
      </c>
      <c r="C37" s="33" t="s">
        <v>52</v>
      </c>
      <c r="D37" s="33" t="s">
        <v>46</v>
      </c>
      <c r="E37" s="33" t="s">
        <v>104</v>
      </c>
      <c r="F37" s="36" t="s">
        <v>132</v>
      </c>
      <c r="G37" s="25" t="s">
        <v>133</v>
      </c>
      <c r="H37" s="25"/>
      <c r="I37" s="80" t="s">
        <v>134</v>
      </c>
      <c r="J37" s="84">
        <v>45853</v>
      </c>
      <c r="K37" s="7">
        <v>45901</v>
      </c>
      <c r="L37" s="7">
        <v>46112</v>
      </c>
      <c r="M37" s="9">
        <v>3</v>
      </c>
      <c r="N37" s="9">
        <v>586</v>
      </c>
      <c r="O37" s="9" t="s">
        <v>92</v>
      </c>
      <c r="P37" s="39"/>
      <c r="Q37" s="39"/>
      <c r="R37" s="9"/>
      <c r="S3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</v>
      </c>
      <c r="X37" s="61">
        <f>IF(Table13[[#This Row],[Include in Summer Calendar]],Table13[[#This Row],[Area Overlap with SAC (km2)]]*100/$M$2,0)</f>
        <v>0</v>
      </c>
      <c r="Y37" s="65">
        <v>30</v>
      </c>
    </row>
    <row r="38" spans="1:25" ht="18.5" x14ac:dyDescent="0.35">
      <c r="A38" s="75" t="s">
        <v>135</v>
      </c>
      <c r="B38" s="78" t="s">
        <v>78</v>
      </c>
      <c r="C38" s="30" t="s">
        <v>36</v>
      </c>
      <c r="D38" s="30" t="s">
        <v>136</v>
      </c>
      <c r="E38" s="31" t="s">
        <v>47</v>
      </c>
      <c r="F38" s="79"/>
      <c r="G38" s="26" t="s">
        <v>137</v>
      </c>
      <c r="H38" s="28"/>
      <c r="I38" s="81" t="s">
        <v>60</v>
      </c>
      <c r="J38" s="83">
        <v>45908</v>
      </c>
      <c r="K38" s="8">
        <v>46101</v>
      </c>
      <c r="L38" s="8">
        <v>46102</v>
      </c>
      <c r="M38" s="10">
        <v>4</v>
      </c>
      <c r="N38" s="10">
        <v>36.9</v>
      </c>
      <c r="O38" s="44"/>
      <c r="P38" s="38"/>
      <c r="Q38" s="38"/>
      <c r="R38" s="10" t="s">
        <v>138</v>
      </c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0.1365250850969365</v>
      </c>
      <c r="Y38" s="62">
        <v>55</v>
      </c>
    </row>
    <row r="39" spans="1:25" ht="18.5" x14ac:dyDescent="0.35">
      <c r="A39" s="75" t="s">
        <v>139</v>
      </c>
      <c r="B39" s="78" t="s">
        <v>35</v>
      </c>
      <c r="C39" s="30" t="s">
        <v>36</v>
      </c>
      <c r="D39" s="30" t="s">
        <v>68</v>
      </c>
      <c r="E39" s="31" t="s">
        <v>38</v>
      </c>
      <c r="F39" s="79"/>
      <c r="G39" s="26" t="s">
        <v>140</v>
      </c>
      <c r="H39" s="28"/>
      <c r="I39" s="81" t="s">
        <v>40</v>
      </c>
      <c r="J39" s="83">
        <v>46119</v>
      </c>
      <c r="K39" s="8">
        <v>46127</v>
      </c>
      <c r="L39" s="8">
        <v>46234</v>
      </c>
      <c r="M39" s="10">
        <v>80</v>
      </c>
      <c r="N39" s="10">
        <v>0</v>
      </c>
      <c r="O39" s="44"/>
      <c r="P39" s="38"/>
      <c r="Q39" s="38"/>
      <c r="R39" s="10" t="s">
        <v>56</v>
      </c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0</v>
      </c>
      <c r="X39" s="61">
        <f>IF(Table13[[#This Row],[Include in Summer Calendar]],Table13[[#This Row],[Area Overlap with SAC (km2)]]*100/$M$2,0)</f>
        <v>0</v>
      </c>
      <c r="Y39" s="65">
        <v>63</v>
      </c>
    </row>
    <row r="40" spans="1:25" ht="18.5" x14ac:dyDescent="0.35">
      <c r="A40" s="75" t="s">
        <v>141</v>
      </c>
      <c r="B40" s="78" t="s">
        <v>35</v>
      </c>
      <c r="C40" s="30" t="s">
        <v>36</v>
      </c>
      <c r="D40" s="30" t="s">
        <v>83</v>
      </c>
      <c r="E40" s="31" t="s">
        <v>38</v>
      </c>
      <c r="F40" s="79"/>
      <c r="G40" s="26" t="s">
        <v>142</v>
      </c>
      <c r="H40" s="28"/>
      <c r="I40" s="81" t="s">
        <v>40</v>
      </c>
      <c r="J40" s="83">
        <v>46119</v>
      </c>
      <c r="K40" s="8">
        <v>46127</v>
      </c>
      <c r="L40" s="8">
        <v>46234</v>
      </c>
      <c r="M40" s="10">
        <v>3</v>
      </c>
      <c r="N40" s="10">
        <v>0</v>
      </c>
      <c r="O40" s="44"/>
      <c r="P40" s="38"/>
      <c r="Q40" s="38"/>
      <c r="R40" s="10" t="s">
        <v>143</v>
      </c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0</v>
      </c>
      <c r="Y40" s="62">
        <v>64</v>
      </c>
    </row>
    <row r="41" spans="1:25" ht="29" x14ac:dyDescent="0.35">
      <c r="A41" s="75" t="s">
        <v>144</v>
      </c>
      <c r="B41" s="78" t="s">
        <v>145</v>
      </c>
      <c r="C41" s="30" t="s">
        <v>36</v>
      </c>
      <c r="D41" s="30" t="s">
        <v>66</v>
      </c>
      <c r="E41" s="31" t="s">
        <v>104</v>
      </c>
      <c r="F41" s="79"/>
      <c r="G41" s="26" t="s">
        <v>146</v>
      </c>
      <c r="H41" s="26"/>
      <c r="I41" s="81" t="s">
        <v>147</v>
      </c>
      <c r="J41" s="83">
        <v>45951</v>
      </c>
      <c r="K41" s="8">
        <v>45962</v>
      </c>
      <c r="L41" s="8">
        <v>46111</v>
      </c>
      <c r="M41" s="93">
        <v>55</v>
      </c>
      <c r="N41" s="93">
        <v>0.1</v>
      </c>
      <c r="O41" s="96"/>
      <c r="P41" s="97"/>
      <c r="Q41" s="97"/>
      <c r="R41" s="98" t="s">
        <v>148</v>
      </c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7.8764965343415246E-4</v>
      </c>
      <c r="X41" s="61">
        <f>IF(Table13[[#This Row],[Include in Summer Calendar]],Table13[[#This Row],[Area Overlap with SAC (km2)]]*100/$M$2,0)</f>
        <v>0</v>
      </c>
      <c r="Y41" s="62">
        <v>53</v>
      </c>
    </row>
    <row r="42" spans="1:25" ht="29" x14ac:dyDescent="0.35">
      <c r="A42" s="75" t="s">
        <v>144</v>
      </c>
      <c r="B42" s="78" t="s">
        <v>145</v>
      </c>
      <c r="C42" s="30" t="s">
        <v>36</v>
      </c>
      <c r="D42" s="30" t="s">
        <v>66</v>
      </c>
      <c r="E42" s="31" t="s">
        <v>104</v>
      </c>
      <c r="F42" s="79"/>
      <c r="G42" s="26" t="s">
        <v>146</v>
      </c>
      <c r="H42" s="26"/>
      <c r="I42" s="81" t="s">
        <v>147</v>
      </c>
      <c r="J42" s="83">
        <v>45951</v>
      </c>
      <c r="K42" s="8">
        <v>46142</v>
      </c>
      <c r="L42" s="8">
        <v>46446</v>
      </c>
      <c r="M42" s="10">
        <v>30</v>
      </c>
      <c r="N42" s="10">
        <v>0.1</v>
      </c>
      <c r="O42" s="44"/>
      <c r="P42" s="38"/>
      <c r="Q42" s="38"/>
      <c r="R42" s="9" t="s">
        <v>148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7.8764965343415246E-4</v>
      </c>
      <c r="X42" s="61">
        <f>IF(Table13[[#This Row],[Include in Summer Calendar]],Table13[[#This Row],[Area Overlap with SAC (km2)]]*100/$M$2,0)</f>
        <v>0</v>
      </c>
      <c r="Y42" s="65">
        <v>54</v>
      </c>
    </row>
    <row r="43" spans="1:25" ht="29" x14ac:dyDescent="0.35">
      <c r="A43" s="75" t="s">
        <v>149</v>
      </c>
      <c r="B43" s="78" t="s">
        <v>150</v>
      </c>
      <c r="C43" s="30" t="s">
        <v>52</v>
      </c>
      <c r="D43" s="30" t="s">
        <v>53</v>
      </c>
      <c r="E43" s="31" t="s">
        <v>47</v>
      </c>
      <c r="F43" s="79"/>
      <c r="G43" s="26"/>
      <c r="H43" s="26"/>
      <c r="I43" s="81" t="s">
        <v>147</v>
      </c>
      <c r="J43" s="83">
        <v>46132</v>
      </c>
      <c r="K43" s="8">
        <v>46204</v>
      </c>
      <c r="L43" s="8">
        <v>46295</v>
      </c>
      <c r="M43" s="10">
        <v>3</v>
      </c>
      <c r="N43" s="10">
        <v>78.540000000000006</v>
      </c>
      <c r="O43" s="44"/>
      <c r="P43" s="38"/>
      <c r="Q43" s="38"/>
      <c r="R43" s="9" t="s">
        <v>151</v>
      </c>
      <c r="S4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0.2905875388486015</v>
      </c>
      <c r="Y43" s="62">
        <v>56</v>
      </c>
    </row>
    <row r="44" spans="1:25" ht="29" x14ac:dyDescent="0.35">
      <c r="A44" s="75" t="s">
        <v>152</v>
      </c>
      <c r="B44" s="78" t="s">
        <v>126</v>
      </c>
      <c r="C44" s="30" t="s">
        <v>52</v>
      </c>
      <c r="D44" s="30" t="s">
        <v>53</v>
      </c>
      <c r="E44" s="31" t="s">
        <v>47</v>
      </c>
      <c r="F44" s="79"/>
      <c r="G44" s="26"/>
      <c r="H44" s="26"/>
      <c r="I44" s="81" t="s">
        <v>147</v>
      </c>
      <c r="J44" s="83">
        <v>46132</v>
      </c>
      <c r="K44" s="8">
        <v>46157</v>
      </c>
      <c r="L44" s="8">
        <v>46270</v>
      </c>
      <c r="M44" s="10">
        <v>3</v>
      </c>
      <c r="N44" s="10">
        <v>78.540000000000006</v>
      </c>
      <c r="O44" s="44"/>
      <c r="P44" s="38"/>
      <c r="Q44" s="38"/>
      <c r="R44" s="9" t="s">
        <v>151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0</v>
      </c>
      <c r="X44" s="61">
        <f>IF(Table13[[#This Row],[Include in Summer Calendar]],Table13[[#This Row],[Area Overlap with SAC (km2)]]*100/$M$2,0)</f>
        <v>0.2905875388486015</v>
      </c>
      <c r="Y44" s="65">
        <v>57</v>
      </c>
    </row>
    <row r="45" spans="1:25" s="117" customFormat="1" ht="43.5" x14ac:dyDescent="0.35">
      <c r="A45" s="75" t="s">
        <v>153</v>
      </c>
      <c r="B45" s="78" t="s">
        <v>71</v>
      </c>
      <c r="C45" s="30" t="s">
        <v>52</v>
      </c>
      <c r="D45" s="30" t="s">
        <v>68</v>
      </c>
      <c r="E45" s="31" t="s">
        <v>47</v>
      </c>
      <c r="F45" s="79"/>
      <c r="G45" s="26"/>
      <c r="H45" s="28"/>
      <c r="I45" s="81" t="s">
        <v>147</v>
      </c>
      <c r="J45" s="83">
        <v>45966</v>
      </c>
      <c r="K45" s="8">
        <v>46113</v>
      </c>
      <c r="L45" s="8">
        <v>46295</v>
      </c>
      <c r="M45" s="10">
        <v>10</v>
      </c>
      <c r="N45" s="10">
        <v>100</v>
      </c>
      <c r="O45" s="44"/>
      <c r="P45" s="38"/>
      <c r="Q45" s="38"/>
      <c r="R45" s="9" t="s">
        <v>154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0</v>
      </c>
      <c r="X45" s="61">
        <f>IF(Table13[[#This Row],[Include in Summer Calendar]],Table13[[#This Row],[Area Overlap with SAC (km2)]]*100/$M$2,0)</f>
        <v>0.36998668047950273</v>
      </c>
      <c r="Y45" s="62">
        <v>65</v>
      </c>
    </row>
    <row r="46" spans="1:25" s="117" customFormat="1" ht="43.5" x14ac:dyDescent="0.35">
      <c r="A46" s="75" t="s">
        <v>155</v>
      </c>
      <c r="B46" s="78" t="s">
        <v>71</v>
      </c>
      <c r="C46" s="30" t="s">
        <v>52</v>
      </c>
      <c r="D46" s="30" t="s">
        <v>83</v>
      </c>
      <c r="E46" s="31" t="s">
        <v>47</v>
      </c>
      <c r="F46" s="79"/>
      <c r="G46" s="26"/>
      <c r="H46" s="26"/>
      <c r="I46" s="81" t="s">
        <v>147</v>
      </c>
      <c r="J46" s="83">
        <v>45966</v>
      </c>
      <c r="K46" s="8">
        <v>46113</v>
      </c>
      <c r="L46" s="8">
        <v>46295</v>
      </c>
      <c r="M46" s="10">
        <v>3</v>
      </c>
      <c r="N46" s="10">
        <v>1950</v>
      </c>
      <c r="O46" s="44"/>
      <c r="P46" s="38"/>
      <c r="Q46" s="38"/>
      <c r="R46" s="9" t="s">
        <v>154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7.2147402693503038</v>
      </c>
      <c r="Y46" s="65">
        <v>66</v>
      </c>
    </row>
    <row r="47" spans="1:25" ht="43.5" x14ac:dyDescent="0.35">
      <c r="A47" s="75" t="s">
        <v>156</v>
      </c>
      <c r="B47" s="78" t="s">
        <v>71</v>
      </c>
      <c r="C47" s="30" t="s">
        <v>52</v>
      </c>
      <c r="D47" s="30" t="s">
        <v>46</v>
      </c>
      <c r="E47" s="31" t="s">
        <v>47</v>
      </c>
      <c r="F47" s="79"/>
      <c r="G47" s="26"/>
      <c r="H47" s="26"/>
      <c r="I47" s="81" t="s">
        <v>147</v>
      </c>
      <c r="J47" s="83">
        <v>46135</v>
      </c>
      <c r="K47" s="8">
        <v>46136</v>
      </c>
      <c r="L47" s="8">
        <v>46203</v>
      </c>
      <c r="M47" s="10">
        <v>5</v>
      </c>
      <c r="N47" s="10">
        <v>650</v>
      </c>
      <c r="O47" s="44"/>
      <c r="P47" s="38"/>
      <c r="Q47" s="38"/>
      <c r="R47" s="9" t="s">
        <v>154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2.4049134231167679</v>
      </c>
      <c r="Y47" s="62">
        <v>67</v>
      </c>
    </row>
    <row r="48" spans="1:25" ht="58" x14ac:dyDescent="0.35">
      <c r="A48" s="75" t="s">
        <v>157</v>
      </c>
      <c r="B48" s="78" t="s">
        <v>71</v>
      </c>
      <c r="C48" s="30" t="s">
        <v>52</v>
      </c>
      <c r="D48" s="30" t="s">
        <v>89</v>
      </c>
      <c r="E48" s="31" t="s">
        <v>47</v>
      </c>
      <c r="F48" s="79"/>
      <c r="G48" s="26"/>
      <c r="H48" s="26"/>
      <c r="I48" s="81" t="s">
        <v>147</v>
      </c>
      <c r="J48" s="83">
        <v>46132</v>
      </c>
      <c r="K48" s="138">
        <v>46143</v>
      </c>
      <c r="L48" s="8">
        <v>46295</v>
      </c>
      <c r="M48" s="10">
        <v>3</v>
      </c>
      <c r="N48" s="10">
        <v>450</v>
      </c>
      <c r="O48" s="44"/>
      <c r="P48" s="38"/>
      <c r="Q48" s="38"/>
      <c r="R48" s="9" t="s">
        <v>158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1.6649400621577624</v>
      </c>
      <c r="Y48" s="62">
        <v>70</v>
      </c>
    </row>
    <row r="49" spans="1:25" ht="58" x14ac:dyDescent="0.35">
      <c r="A49" s="75" t="s">
        <v>159</v>
      </c>
      <c r="B49" s="78" t="s">
        <v>71</v>
      </c>
      <c r="C49" s="30" t="s">
        <v>52</v>
      </c>
      <c r="D49" s="30" t="s">
        <v>89</v>
      </c>
      <c r="E49" s="31" t="s">
        <v>47</v>
      </c>
      <c r="F49" s="79"/>
      <c r="G49" s="26"/>
      <c r="H49" s="26"/>
      <c r="I49" s="81" t="s">
        <v>147</v>
      </c>
      <c r="J49" s="83">
        <v>46132</v>
      </c>
      <c r="K49" s="8">
        <v>46116</v>
      </c>
      <c r="L49" s="8">
        <v>46203</v>
      </c>
      <c r="M49" s="10">
        <v>2</v>
      </c>
      <c r="N49" s="101">
        <v>800</v>
      </c>
      <c r="O49" s="44"/>
      <c r="P49" s="38"/>
      <c r="Q49" s="38"/>
      <c r="R49" s="9" t="s">
        <v>160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2.9598934438360218</v>
      </c>
      <c r="Y49" s="62">
        <v>71</v>
      </c>
    </row>
    <row r="50" spans="1:25" ht="18.5" x14ac:dyDescent="0.35">
      <c r="A50" s="75" t="s">
        <v>161</v>
      </c>
      <c r="B50" s="78" t="s">
        <v>98</v>
      </c>
      <c r="C50" s="30" t="s">
        <v>36</v>
      </c>
      <c r="D50" s="30" t="s">
        <v>83</v>
      </c>
      <c r="E50" s="31" t="s">
        <v>47</v>
      </c>
      <c r="F50" s="79"/>
      <c r="G50" s="26" t="s">
        <v>162</v>
      </c>
      <c r="H50" s="26"/>
      <c r="I50" s="81" t="s">
        <v>147</v>
      </c>
      <c r="J50" s="83">
        <v>46135</v>
      </c>
      <c r="K50" s="144">
        <v>46146</v>
      </c>
      <c r="L50" s="8">
        <v>46234</v>
      </c>
      <c r="M50" s="10">
        <v>1</v>
      </c>
      <c r="N50" s="43">
        <v>380.13</v>
      </c>
      <c r="O50" s="44"/>
      <c r="P50" s="38"/>
      <c r="Q50" s="38"/>
      <c r="R50" s="9"/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1.4064303685067339</v>
      </c>
      <c r="Y50" s="62">
        <v>73</v>
      </c>
    </row>
    <row r="51" spans="1:25" ht="18.5" x14ac:dyDescent="0.35">
      <c r="A51" s="75" t="s">
        <v>161</v>
      </c>
      <c r="B51" s="78" t="s">
        <v>98</v>
      </c>
      <c r="C51" s="30" t="s">
        <v>36</v>
      </c>
      <c r="D51" s="30" t="s">
        <v>83</v>
      </c>
      <c r="E51" s="31" t="s">
        <v>47</v>
      </c>
      <c r="F51" s="79"/>
      <c r="G51" s="26" t="s">
        <v>162</v>
      </c>
      <c r="H51" s="26"/>
      <c r="I51" s="81" t="s">
        <v>147</v>
      </c>
      <c r="J51" s="83">
        <v>46135</v>
      </c>
      <c r="K51" s="8">
        <v>46128</v>
      </c>
      <c r="L51" s="8">
        <v>46234</v>
      </c>
      <c r="M51" s="10">
        <v>1</v>
      </c>
      <c r="N51" s="43">
        <v>380.13</v>
      </c>
      <c r="O51" s="44"/>
      <c r="P51" s="38"/>
      <c r="Q51" s="38"/>
      <c r="R51" s="9"/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1.4064303685067339</v>
      </c>
      <c r="Y51" s="65">
        <v>75</v>
      </c>
    </row>
    <row r="52" spans="1:25" ht="43.5" x14ac:dyDescent="0.35">
      <c r="A52" s="75" t="s">
        <v>163</v>
      </c>
      <c r="B52" s="77" t="s">
        <v>78</v>
      </c>
      <c r="C52" s="33" t="s">
        <v>36</v>
      </c>
      <c r="D52" s="33" t="s">
        <v>68</v>
      </c>
      <c r="E52" s="34" t="s">
        <v>47</v>
      </c>
      <c r="F52" s="121"/>
      <c r="G52" s="25" t="s">
        <v>164</v>
      </c>
      <c r="H52" s="27"/>
      <c r="I52" s="80" t="s">
        <v>147</v>
      </c>
      <c r="J52" s="84">
        <v>45993</v>
      </c>
      <c r="K52" s="7">
        <v>45992</v>
      </c>
      <c r="L52" s="7">
        <v>47026</v>
      </c>
      <c r="M52" s="57">
        <v>9</v>
      </c>
      <c r="N52" s="143">
        <v>79</v>
      </c>
      <c r="O52" s="130"/>
      <c r="P52" s="38"/>
      <c r="Q52" s="38"/>
      <c r="R52" s="9" t="s">
        <v>165</v>
      </c>
      <c r="S5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59">
        <f>IF(Table13[[#This Row],[Include in Winter Calendar]],Table13[[#This Row],[Area Overlap with SAC (km2)]]*100/$M$3,0)</f>
        <v>0</v>
      </c>
      <c r="X52" s="59">
        <f>IF(Table13[[#This Row],[Include in Summer Calendar]],Table13[[#This Row],[Area Overlap with SAC (km2)]]*100/$M$2,0)</f>
        <v>0.29228947757880719</v>
      </c>
      <c r="Y52" s="62"/>
    </row>
    <row r="53" spans="1:25" ht="54" customHeight="1" x14ac:dyDescent="0.35">
      <c r="A53" s="118" t="s">
        <v>166</v>
      </c>
      <c r="B53" s="119" t="s">
        <v>71</v>
      </c>
      <c r="C53" s="110" t="s">
        <v>52</v>
      </c>
      <c r="D53" s="110" t="s">
        <v>66</v>
      </c>
      <c r="E53" s="120" t="s">
        <v>47</v>
      </c>
      <c r="F53" s="122"/>
      <c r="G53" s="110"/>
      <c r="H53" s="110"/>
      <c r="I53" s="124"/>
      <c r="J53" s="125">
        <v>45966</v>
      </c>
      <c r="K53" s="126">
        <v>46204</v>
      </c>
      <c r="L53" s="126">
        <v>46265</v>
      </c>
      <c r="M53" s="128">
        <v>0</v>
      </c>
      <c r="N53" s="128">
        <v>0</v>
      </c>
      <c r="O53" s="131"/>
      <c r="P53" s="120"/>
      <c r="Q53" s="120"/>
      <c r="R53" s="134" t="s">
        <v>154</v>
      </c>
      <c r="S53" s="11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11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114">
        <f>IF(Table13[[#This Row],[Include in Winter Calendar]],Table13[[#This Row],[Area Overlap with Winter SAC (km2) (NEW)]]*100/$M$3,0)</f>
        <v>0</v>
      </c>
      <c r="V53" s="114">
        <f>IF(Table13[[#This Row],[Include in Summer Calendar]],Table13[[#This Row],[Area Overlap with Summer SAC (km2) (NEW)]]*100/$M$2,0)</f>
        <v>0</v>
      </c>
      <c r="W53" s="115">
        <f>IF(Table13[[#This Row],[Include in Winter Calendar]],Table13[[#This Row],[Area Overlap with SAC (km2)]]*100/$M$3,0)</f>
        <v>0</v>
      </c>
      <c r="X53" s="115">
        <f>IF(Table13[[#This Row],[Include in Summer Calendar]],Table13[[#This Row],[Area Overlap with SAC (km2)]]*100/$M$2,0)</f>
        <v>0</v>
      </c>
      <c r="Y53" s="116">
        <v>68</v>
      </c>
    </row>
    <row r="54" spans="1:25" ht="69.75" customHeight="1" x14ac:dyDescent="0.35">
      <c r="A54" s="118" t="s">
        <v>167</v>
      </c>
      <c r="B54" s="119" t="s">
        <v>71</v>
      </c>
      <c r="C54" s="110" t="s">
        <v>52</v>
      </c>
      <c r="D54" s="110" t="s">
        <v>89</v>
      </c>
      <c r="E54" s="120" t="s">
        <v>47</v>
      </c>
      <c r="F54" s="122"/>
      <c r="G54" s="110"/>
      <c r="H54" s="110"/>
      <c r="I54" s="124" t="s">
        <v>168</v>
      </c>
      <c r="J54" s="125">
        <v>45966</v>
      </c>
      <c r="K54" s="111">
        <v>46113</v>
      </c>
      <c r="L54" s="111">
        <v>46203</v>
      </c>
      <c r="M54" s="128">
        <v>0</v>
      </c>
      <c r="N54" s="128">
        <v>0</v>
      </c>
      <c r="O54" s="131"/>
      <c r="P54" s="120"/>
      <c r="Q54" s="120"/>
      <c r="R54" s="134" t="s">
        <v>160</v>
      </c>
      <c r="S54" s="11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11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4" s="114">
        <f>IF(Table13[[#This Row],[Include in Winter Calendar]],Table13[[#This Row],[Area Overlap with Winter SAC (km2) (NEW)]]*100/$M$3,0)</f>
        <v>0</v>
      </c>
      <c r="V54" s="114">
        <f>IF(Table13[[#This Row],[Include in Summer Calendar]],Table13[[#This Row],[Area Overlap with Summer SAC (km2) (NEW)]]*100/$M$2,0)</f>
        <v>0</v>
      </c>
      <c r="W54" s="115">
        <f>IF(Table13[[#This Row],[Include in Winter Calendar]],Table13[[#This Row],[Area Overlap with SAC (km2)]]*100/$M$3,0)</f>
        <v>0</v>
      </c>
      <c r="X54" s="115">
        <f>IF(Table13[[#This Row],[Include in Summer Calendar]],Table13[[#This Row],[Area Overlap with SAC (km2)]]*100/$M$2,0)</f>
        <v>0</v>
      </c>
      <c r="Y54" s="116">
        <v>69</v>
      </c>
    </row>
    <row r="55" spans="1:25" ht="101.15" customHeight="1" x14ac:dyDescent="0.35">
      <c r="A55" s="102" t="s">
        <v>169</v>
      </c>
      <c r="B55" s="104" t="s">
        <v>170</v>
      </c>
      <c r="C55" s="105" t="s">
        <v>36</v>
      </c>
      <c r="D55" s="105" t="s">
        <v>83</v>
      </c>
      <c r="E55" s="106" t="s">
        <v>47</v>
      </c>
      <c r="F55" s="107"/>
      <c r="G55" s="28"/>
      <c r="H55" s="28"/>
      <c r="I55" s="108"/>
      <c r="J55" s="109">
        <v>45999</v>
      </c>
      <c r="K55" s="127">
        <v>46113</v>
      </c>
      <c r="L55" s="127">
        <v>46295</v>
      </c>
      <c r="M55" s="129">
        <v>1</v>
      </c>
      <c r="N55" s="129">
        <v>3</v>
      </c>
      <c r="O55" s="133"/>
      <c r="P55" s="103"/>
      <c r="Q55" s="103"/>
      <c r="R55" s="57" t="s">
        <v>171</v>
      </c>
      <c r="S5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61">
        <f>IF(Table13[[#This Row],[Include in Winter Calendar]],Table13[[#This Row],[Area Overlap with SAC (km2)]]*100/$M$3,0)</f>
        <v>0</v>
      </c>
      <c r="X55" s="61">
        <f>IF(Table13[[#This Row],[Include in Summer Calendar]],Table13[[#This Row],[Area Overlap with SAC (km2)]]*100/$M$2,0)</f>
        <v>1.1099600414385083E-2</v>
      </c>
      <c r="Y55" s="62"/>
    </row>
    <row r="56" spans="1:25" ht="18.5" x14ac:dyDescent="0.35">
      <c r="A56" s="102" t="s">
        <v>172</v>
      </c>
      <c r="B56" s="135" t="s">
        <v>173</v>
      </c>
      <c r="C56" s="136" t="s">
        <v>36</v>
      </c>
      <c r="D56" s="136" t="s">
        <v>46</v>
      </c>
      <c r="E56" s="137" t="s">
        <v>104</v>
      </c>
      <c r="F56" s="107"/>
      <c r="G56" s="28" t="s">
        <v>174</v>
      </c>
      <c r="H56" s="28"/>
      <c r="I56" s="108" t="s">
        <v>147</v>
      </c>
      <c r="J56" s="109">
        <v>46119</v>
      </c>
      <c r="K56" s="138">
        <v>46161</v>
      </c>
      <c r="L56" s="138">
        <v>46295</v>
      </c>
      <c r="M56" s="101">
        <v>24</v>
      </c>
      <c r="N56" s="101">
        <v>581.4</v>
      </c>
      <c r="O56" s="133"/>
      <c r="P56" s="103"/>
      <c r="Q56" s="103"/>
      <c r="R56" s="101" t="s">
        <v>175</v>
      </c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1">
        <v>0.09</v>
      </c>
      <c r="X56" s="61">
        <f>IF(Table13[[#This Row],[Include in Summer Calendar]],Table13[[#This Row],[Area Overlap with SAC (km2)]]*100/$M$2,0)</f>
        <v>0</v>
      </c>
      <c r="Y56" s="62"/>
    </row>
    <row r="57" spans="1:25" ht="29" x14ac:dyDescent="0.35">
      <c r="A57" s="102" t="s">
        <v>176</v>
      </c>
      <c r="B57" s="135" t="s">
        <v>78</v>
      </c>
      <c r="C57" s="136" t="s">
        <v>36</v>
      </c>
      <c r="D57" s="136" t="s">
        <v>42</v>
      </c>
      <c r="E57" s="137" t="s">
        <v>47</v>
      </c>
      <c r="F57" s="107"/>
      <c r="G57" s="26" t="s">
        <v>137</v>
      </c>
      <c r="H57" s="28"/>
      <c r="I57" s="108" t="s">
        <v>40</v>
      </c>
      <c r="J57" s="109">
        <v>46135</v>
      </c>
      <c r="K57" s="138">
        <v>46135</v>
      </c>
      <c r="L57" s="138">
        <v>46295</v>
      </c>
      <c r="M57" s="101">
        <v>81</v>
      </c>
      <c r="N57" s="101">
        <v>129.19999999999999</v>
      </c>
      <c r="O57" s="140"/>
      <c r="P57" s="103"/>
      <c r="Q57" s="103"/>
      <c r="R57" s="139" t="s">
        <v>177</v>
      </c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0.47802279117951746</v>
      </c>
      <c r="Y57" s="62"/>
    </row>
    <row r="58" spans="1:25" ht="43.5" x14ac:dyDescent="0.35">
      <c r="A58" s="102" t="s">
        <v>178</v>
      </c>
      <c r="B58" s="135" t="s">
        <v>78</v>
      </c>
      <c r="C58" s="136" t="s">
        <v>36</v>
      </c>
      <c r="D58" s="136" t="s">
        <v>42</v>
      </c>
      <c r="E58" s="137" t="s">
        <v>47</v>
      </c>
      <c r="F58" s="107"/>
      <c r="G58" s="28" t="s">
        <v>137</v>
      </c>
      <c r="H58" s="28"/>
      <c r="I58" s="108" t="s">
        <v>40</v>
      </c>
      <c r="J58" s="109">
        <v>46135</v>
      </c>
      <c r="K58" s="138">
        <v>46135</v>
      </c>
      <c r="L58" s="138">
        <v>46295</v>
      </c>
      <c r="M58" s="101">
        <v>66</v>
      </c>
      <c r="N58" s="101">
        <v>150.1</v>
      </c>
      <c r="O58" s="140"/>
      <c r="P58" s="103"/>
      <c r="Q58" s="103"/>
      <c r="R58" s="142" t="s">
        <v>179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0.55535000739973361</v>
      </c>
      <c r="Y58" s="62"/>
    </row>
    <row r="59" spans="1:25" ht="18.5" x14ac:dyDescent="0.35">
      <c r="A59" s="102" t="s">
        <v>180</v>
      </c>
      <c r="B59" s="135" t="s">
        <v>181</v>
      </c>
      <c r="C59" s="136" t="s">
        <v>52</v>
      </c>
      <c r="D59" s="136" t="s">
        <v>46</v>
      </c>
      <c r="E59" s="137" t="s">
        <v>47</v>
      </c>
      <c r="F59" s="107"/>
      <c r="G59" s="28" t="s">
        <v>182</v>
      </c>
      <c r="H59" s="28"/>
      <c r="I59" s="108" t="s">
        <v>147</v>
      </c>
      <c r="J59" s="109">
        <v>46135</v>
      </c>
      <c r="K59" s="138">
        <v>46143</v>
      </c>
      <c r="L59" s="138">
        <v>46150</v>
      </c>
      <c r="M59" s="101">
        <v>4</v>
      </c>
      <c r="N59" s="141">
        <v>356.3</v>
      </c>
      <c r="O59" s="133"/>
      <c r="P59" s="103"/>
      <c r="Q59" s="103"/>
      <c r="R59" s="139"/>
      <c r="S5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90">
        <f>IF(Table13[[#This Row],[Include in Winter Calendar]],Table13[[#This Row],[Area Overlap with Winter SAC (km2) (NEW)]]*100/$M$3,0)</f>
        <v>0</v>
      </c>
      <c r="V59" s="90">
        <f>IF(Table13[[#This Row],[Include in Summer Calendar]],Table13[[#This Row],[Area Overlap with Summer SAC (km2) (NEW)]]*100/$M$2,0)</f>
        <v>0</v>
      </c>
      <c r="W59" s="61">
        <f>IF(Table13[[#This Row],[Include in Winter Calendar]],Table13[[#This Row],[Area Overlap with SAC (km2)]]*100/$M$3,0)</f>
        <v>0</v>
      </c>
      <c r="X59" s="61">
        <f>IF(Table13[[#This Row],[Include in Summer Calendar]],Table13[[#This Row],[Area Overlap with SAC (km2)]]*100/$M$2,0)</f>
        <v>1.3182625425484682</v>
      </c>
      <c r="Y59" s="62"/>
    </row>
    <row r="60" spans="1:25" ht="29" x14ac:dyDescent="0.35">
      <c r="A60" s="102" t="s">
        <v>183</v>
      </c>
      <c r="B60" s="135" t="s">
        <v>98</v>
      </c>
      <c r="C60" s="136" t="s">
        <v>36</v>
      </c>
      <c r="D60" s="136" t="s">
        <v>68</v>
      </c>
      <c r="E60" s="137" t="s">
        <v>47</v>
      </c>
      <c r="F60" s="107"/>
      <c r="G60" s="28" t="s">
        <v>162</v>
      </c>
      <c r="H60" s="28"/>
      <c r="I60" s="108" t="s">
        <v>147</v>
      </c>
      <c r="J60" s="109">
        <v>46135</v>
      </c>
      <c r="K60" s="138">
        <v>46146</v>
      </c>
      <c r="L60" s="138">
        <v>46234</v>
      </c>
      <c r="M60" s="101">
        <v>14</v>
      </c>
      <c r="N60" s="101">
        <v>201.06</v>
      </c>
      <c r="O60" s="133"/>
      <c r="P60" s="103"/>
      <c r="Q60" s="103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0.74389521977208817</v>
      </c>
      <c r="Y60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43:L44 N43:N44 B45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0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 M43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Y39 B37:N39 B40:Y40 B41:N42 O41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0" xr:uid="{7264FD1A-492A-4917-A29C-D45FAA112A04}">
      <formula1>"Summer, Winter, Both"</formula1>
    </dataValidation>
    <dataValidation type="list" allowBlank="1" showInputMessage="1" showErrorMessage="1" sqref="I6:I60" xr:uid="{21C67652-EEA5-4949-B028-9B83E585FE35}">
      <formula1>"Proposed, Submitted, Approved, Completed, Postponed, Cancelled"</formula1>
    </dataValidation>
    <dataValidation type="list" allowBlank="1" showInputMessage="1" showErrorMessage="1" sqref="D6:D60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0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0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185</v>
      </c>
      <c r="C2" s="91" t="s">
        <v>47</v>
      </c>
      <c r="E2" s="19" t="s">
        <v>186</v>
      </c>
      <c r="F2" s="71">
        <f>IF(C2="Summer",'Noisy Activities'!J2,'Noisy Activities'!H2)</f>
        <v>46113</v>
      </c>
      <c r="G2" s="21" t="s">
        <v>187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188</v>
      </c>
      <c r="C3" s="92">
        <f ca="1">TODAY()</f>
        <v>46147</v>
      </c>
      <c r="E3" s="16" t="s">
        <v>189</v>
      </c>
      <c r="F3" s="69">
        <f>IF(C2="Summer",'Noisy Activities'!J3,'Noisy Activities'!H3)</f>
        <v>46295</v>
      </c>
      <c r="G3" s="19" t="s">
        <v>190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57" t="s">
        <v>191</v>
      </c>
      <c r="D5" s="158"/>
      <c r="E5" s="158"/>
      <c r="F5" s="159"/>
    </row>
    <row r="6" spans="1:12" ht="60.65" customHeight="1" thickBot="1" x14ac:dyDescent="0.4">
      <c r="C6" s="55" t="s">
        <v>192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193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194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195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60" t="s">
        <v>196</v>
      </c>
      <c r="D8" s="161"/>
      <c r="E8" s="161"/>
      <c r="F8" s="162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197</v>
      </c>
    </row>
    <row r="12" spans="1:12" ht="75.650000000000006" customHeight="1" x14ac:dyDescent="0.35">
      <c r="A12" s="42" t="s">
        <v>198</v>
      </c>
      <c r="B12" s="41" t="s">
        <v>199</v>
      </c>
      <c r="C12" s="41" t="s">
        <v>12</v>
      </c>
      <c r="D12" s="41" t="s">
        <v>200</v>
      </c>
      <c r="E12" s="41" t="s">
        <v>201</v>
      </c>
      <c r="F12" s="41" t="s">
        <v>202</v>
      </c>
      <c r="G12" s="41" t="s">
        <v>203</v>
      </c>
      <c r="H12" s="41" t="s">
        <v>204</v>
      </c>
      <c r="I12" s="41" t="s">
        <v>205</v>
      </c>
      <c r="J12" s="41" t="s">
        <v>206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50">
        <f>IFERROR(_xlfn.XLOOKUP(A14,Table13[TrackerID],Table13[Start Date]),"")</f>
        <v>45992</v>
      </c>
      <c r="E14" s="50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50">
        <f>IFERROR(_xlfn.XLOOKUP(A15,Table13[TrackerID],Table13[Start Date]),"")</f>
        <v>45992</v>
      </c>
      <c r="E15" s="50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50">
        <f>IFERROR(_xlfn.XLOOKUP(A16,Table13[TrackerID],Table13[Start Date]),"")</f>
        <v>45992</v>
      </c>
      <c r="E16" s="50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50">
        <f>IFERROR(_xlfn.XLOOKUP(A17,Table13[TrackerID],Table13[Start Date]),"")</f>
        <v>45992</v>
      </c>
      <c r="E17" s="50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50">
        <f>IFERROR(_xlfn.XLOOKUP(A18,Table13[TrackerID],Table13[Start Date]),"")</f>
        <v>45992</v>
      </c>
      <c r="E18" s="50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50">
        <f>IFERROR(_xlfn.XLOOKUP(A19,Table13[TrackerID],Table13[Start Date]),"")</f>
        <v>45992</v>
      </c>
      <c r="E19" s="50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50">
        <f>IFERROR(_xlfn.XLOOKUP(A20,Table13[TrackerID],Table13[Start Date]),"")</f>
        <v>45992</v>
      </c>
      <c r="E20" s="50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50">
        <f>IFERROR(_xlfn.XLOOKUP(A21,Table13[TrackerID],Table13[Start Date]),"")</f>
        <v>45992</v>
      </c>
      <c r="E21" s="50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50">
        <f>IFERROR(_xlfn.XLOOKUP(A22,Table13[TrackerID],Table13[Start Date]),"")</f>
        <v>45992</v>
      </c>
      <c r="E22" s="50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50">
        <f>IFERROR(_xlfn.XLOOKUP(A23,Table13[TrackerID],Table13[Start Date]),"")</f>
        <v>45992</v>
      </c>
      <c r="E23" s="50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50">
        <f>IFERROR(_xlfn.XLOOKUP(A24,Table13[TrackerID],Table13[Start Date]),"")</f>
        <v>45992</v>
      </c>
      <c r="E24" s="50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50">
        <f>IFERROR(_xlfn.XLOOKUP(A25,Table13[TrackerID],Table13[Start Date]),"")</f>
        <v>45992</v>
      </c>
      <c r="E25" s="50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50">
        <f>IFERROR(_xlfn.XLOOKUP(A26,Table13[TrackerID],Table13[Start Date]),"")</f>
        <v>45992</v>
      </c>
      <c r="E26" s="50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50">
        <f>IFERROR(_xlfn.XLOOKUP(A27,Table13[TrackerID],Table13[Start Date]),"")</f>
        <v>45992</v>
      </c>
      <c r="E27" s="50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50">
        <f>IFERROR(_xlfn.XLOOKUP(A28,Table13[TrackerID],Table13[Start Date]),"")</f>
        <v>45992</v>
      </c>
      <c r="E28" s="50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50">
        <f>IFERROR(_xlfn.XLOOKUP(A29,Table13[TrackerID],Table13[Start Date]),"")</f>
        <v>45992</v>
      </c>
      <c r="E29" s="50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50">
        <f>IFERROR(_xlfn.XLOOKUP(A30,Table13[TrackerID],Table13[Start Date]),"")</f>
        <v>45992</v>
      </c>
      <c r="E30" s="50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50">
        <f>IFERROR(_xlfn.XLOOKUP(A31,Table13[TrackerID],Table13[Start Date]),"")</f>
        <v>45992</v>
      </c>
      <c r="E31" s="50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50">
        <f>IFERROR(_xlfn.XLOOKUP(A32,Table13[TrackerID],Table13[Start Date]),"")</f>
        <v>45992</v>
      </c>
      <c r="E32" s="50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50">
        <f>IFERROR(_xlfn.XLOOKUP(A33,Table13[TrackerID],Table13[Start Date]),"")</f>
        <v>45992</v>
      </c>
      <c r="E33" s="50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50">
        <f>IFERROR(_xlfn.XLOOKUP(A34,Table13[TrackerID],Table13[Start Date]),"")</f>
        <v>45992</v>
      </c>
      <c r="E34" s="50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50">
        <f>IFERROR(_xlfn.XLOOKUP(A35,Table13[TrackerID],Table13[Start Date]),"")</f>
        <v>45992</v>
      </c>
      <c r="E35" s="50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50">
        <f>IFERROR(_xlfn.XLOOKUP(A36,Table13[TrackerID],Table13[Start Date]),"")</f>
        <v>45992</v>
      </c>
      <c r="E36" s="50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50">
        <f>IFERROR(_xlfn.XLOOKUP(A37,Table13[TrackerID],Table13[Start Date]),"")</f>
        <v>45992</v>
      </c>
      <c r="E37" s="50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50">
        <f>IFERROR(_xlfn.XLOOKUP(A38,Table13[TrackerID],Table13[Start Date]),"")</f>
        <v>45992</v>
      </c>
      <c r="E38" s="50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50">
        <f>IFERROR(_xlfn.XLOOKUP(A39,Table13[TrackerID],Table13[Start Date]),"")</f>
        <v>45992</v>
      </c>
      <c r="E39" s="50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50">
        <f>IFERROR(_xlfn.XLOOKUP(A40,Table13[TrackerID],Table13[Start Date]),"")</f>
        <v>45992</v>
      </c>
      <c r="E40" s="50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50">
        <f>IFERROR(_xlfn.XLOOKUP(A41,Table13[TrackerID],Table13[Start Date]),"")</f>
        <v>45992</v>
      </c>
      <c r="E41" s="50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50">
        <f>IFERROR(_xlfn.XLOOKUP(A42,Table13[TrackerID],Table13[Start Date]),"")</f>
        <v>45992</v>
      </c>
      <c r="E42" s="50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50">
        <f>IFERROR(_xlfn.XLOOKUP(A43,Table13[TrackerID],Table13[Start Date]),"")</f>
        <v>45992</v>
      </c>
      <c r="E43" s="50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50">
        <f>IFERROR(_xlfn.XLOOKUP(A44,Table13[TrackerID],Table13[Start Date]),"")</f>
        <v>45992</v>
      </c>
      <c r="E44" s="50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50">
        <f>IFERROR(_xlfn.XLOOKUP(A45,Table13[TrackerID],Table13[Start Date]),"")</f>
        <v>45992</v>
      </c>
      <c r="E45" s="50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50">
        <f>IFERROR(_xlfn.XLOOKUP(A46,Table13[TrackerID],Table13[Start Date]),"")</f>
        <v>45992</v>
      </c>
      <c r="E46" s="50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50">
        <f>IFERROR(_xlfn.XLOOKUP(A47,Table13[TrackerID],Table13[Start Date]),"")</f>
        <v>45992</v>
      </c>
      <c r="E47" s="50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50">
        <f>IFERROR(_xlfn.XLOOKUP(A48,Table13[TrackerID],Table13[Start Date]),"")</f>
        <v>45992</v>
      </c>
      <c r="E48" s="50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50">
        <f>IFERROR(_xlfn.XLOOKUP(A49,Table13[TrackerID],Table13[Start Date]),"")</f>
        <v>45992</v>
      </c>
      <c r="E49" s="50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50">
        <f>IFERROR(_xlfn.XLOOKUP(A50,Table13[TrackerID],Table13[Start Date]),"")</f>
        <v>45992</v>
      </c>
      <c r="E50" s="50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50">
        <f>IFERROR(_xlfn.XLOOKUP(A51,Table13[TrackerID],Table13[Start Date]),"")</f>
        <v>45992</v>
      </c>
      <c r="E51" s="50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PFE5XNEKQQZ4-853025249-73116</_dlc_DocId>
    <_dlc_DocIdUrl xmlns="d9dd733d-5918-4031-8251-d30265015c80">
      <Url>https://beisgov.sharepoint.com/sites/OPREDPG-EXT-OS-SACNoiseManagementRegulatorsWorkingGroup/_layouts/15/DocIdRedir.aspx?ID=PFE5XNEKQQZ4-853025249-73116</Url>
      <Description>PFE5XNEKQQZ4-853025249-73116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84976E-4EEB-4A5A-B745-144C688565CE}">
  <ds:schemaRefs>
    <ds:schemaRef ds:uri="http://purl.org/dc/elements/1.1/"/>
    <ds:schemaRef ds:uri="http://schemas.microsoft.com/office/2006/documentManagement/types"/>
    <ds:schemaRef ds:uri="0f9fa326-da26-4ea8-b6a9-645e8136fe1d"/>
    <ds:schemaRef ds:uri="http://purl.org/dc/terms/"/>
    <ds:schemaRef ds:uri="http://schemas.openxmlformats.org/package/2006/metadata/core-properties"/>
    <ds:schemaRef ds:uri="http://www.w3.org/XML/1998/namespace"/>
    <ds:schemaRef ds:uri="aaacb922-5235-4a66-b188-303b9b46fbd7"/>
    <ds:schemaRef ds:uri="http://purl.org/dc/dcmitype/"/>
    <ds:schemaRef ds:uri="http://schemas.microsoft.com/office/infopath/2007/PartnerControls"/>
    <ds:schemaRef ds:uri="9ff49155-5265-46e4-810b-5c4cca24d74b"/>
    <ds:schemaRef ds:uri="d9dd733d-5918-4031-8251-d30265015c8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6673EB9-FEA5-49D0-B42B-AEB831BCC8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1B9EB5-6D38-4220-BB1F-775148B6801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Gow, Michelle (Energy Security)</cp:lastModifiedBy>
  <cp:revision/>
  <dcterms:created xsi:type="dcterms:W3CDTF">2023-04-25T10:03:35Z</dcterms:created>
  <dcterms:modified xsi:type="dcterms:W3CDTF">2026-05-05T10:59:18Z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15e416f5-ea19-400a-9dc4-f7a60b333c13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