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educationgovuk.sharepoint.com/sites/lvewp00237/WorkplaceDocuments/13_Turing_Stakeholder_Eng_&amp;_Comms/Publications/T4 Final data/"/>
    </mc:Choice>
  </mc:AlternateContent>
  <xr:revisionPtr revIDLastSave="40" documentId="8_{A2492D9A-D400-4A8F-AA24-44ABB7472331}" xr6:coauthVersionLast="47" xr6:coauthVersionMax="47" xr10:uidLastSave="{C035B6D3-7F03-4323-B502-22AED7070BE2}"/>
  <bookViews>
    <workbookView xWindow="-120" yWindow="-120" windowWidth="38640" windowHeight="21120" xr2:uid="{CE6CE1FE-B88B-4466-B135-ED4236974606}"/>
  </bookViews>
  <sheets>
    <sheet name="Table_of_contents" sheetId="1" r:id="rId1"/>
    <sheet name="Overview_by_sector_and_nation" sheetId="13" r:id="rId2"/>
    <sheet name="Providers_&amp;_funding" sheetId="3" r:id="rId3"/>
    <sheet name="Participant_demographics" sheetId="4" r:id="rId4"/>
    <sheet name="Placement_durations" sheetId="5" r:id="rId5"/>
    <sheet name="List_of_destinations_(all)" sheetId="6" r:id="rId6"/>
    <sheet name="Destinations_(HE)" sheetId="7" r:id="rId7"/>
    <sheet name="Destinations_(FE)" sheetId="8" r:id="rId8"/>
    <sheet name="Destinations_(Schools)" sheetId="9" r:id="rId9"/>
    <sheet name="Top_10_destinations_by_nation" sheetId="10" r:id="rId10"/>
    <sheet name="OLD_Overview_by_sector_nation" sheetId="2" state="hidden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2" l="1"/>
  <c r="I80" i="2"/>
  <c r="I79" i="2"/>
  <c r="I77" i="2"/>
  <c r="I76" i="2"/>
  <c r="I75" i="2"/>
  <c r="I74" i="2"/>
  <c r="I73" i="2"/>
  <c r="G80" i="2"/>
  <c r="G79" i="2"/>
  <c r="G77" i="2"/>
  <c r="G76" i="2"/>
  <c r="G74" i="2"/>
  <c r="G73" i="2"/>
  <c r="E80" i="2"/>
  <c r="E79" i="2"/>
  <c r="E77" i="2"/>
  <c r="E76" i="2"/>
  <c r="E74" i="2"/>
  <c r="E73" i="2"/>
  <c r="I68" i="2"/>
  <c r="I67" i="2"/>
  <c r="I65" i="2"/>
  <c r="I64" i="2"/>
  <c r="I62" i="2"/>
  <c r="I61" i="2"/>
  <c r="G68" i="2"/>
  <c r="G67" i="2"/>
  <c r="G65" i="2"/>
  <c r="G64" i="2"/>
  <c r="G62" i="2"/>
  <c r="G61" i="2"/>
  <c r="E61" i="2"/>
  <c r="E68" i="2"/>
  <c r="E67" i="2"/>
  <c r="E65" i="2"/>
  <c r="E64" i="2"/>
  <c r="E62" i="2"/>
  <c r="I56" i="2"/>
  <c r="I55" i="2"/>
  <c r="I53" i="2"/>
  <c r="I52" i="2"/>
  <c r="I50" i="2"/>
  <c r="I49" i="2"/>
  <c r="G56" i="2"/>
  <c r="G55" i="2"/>
  <c r="G53" i="2"/>
  <c r="G52" i="2"/>
  <c r="G50" i="2"/>
  <c r="G49" i="2"/>
  <c r="E49" i="2"/>
  <c r="E56" i="2"/>
  <c r="E55" i="2"/>
  <c r="E53" i="2"/>
  <c r="E52" i="2"/>
  <c r="E50" i="2"/>
  <c r="I44" i="2"/>
  <c r="I43" i="2"/>
  <c r="I41" i="2"/>
  <c r="I40" i="2"/>
  <c r="I38" i="2"/>
  <c r="I37" i="2"/>
  <c r="G44" i="2"/>
  <c r="G43" i="2"/>
  <c r="G41" i="2"/>
  <c r="G40" i="2"/>
  <c r="G38" i="2"/>
  <c r="G37" i="2"/>
  <c r="E37" i="2"/>
  <c r="E44" i="2"/>
  <c r="E43" i="2"/>
  <c r="E41" i="2"/>
  <c r="E40" i="2"/>
  <c r="E38" i="2"/>
  <c r="I32" i="2"/>
  <c r="I31" i="2"/>
  <c r="I29" i="2"/>
  <c r="I28" i="2"/>
  <c r="I26" i="2"/>
  <c r="I25" i="2"/>
  <c r="G32" i="2"/>
  <c r="G31" i="2"/>
  <c r="G29" i="2"/>
  <c r="G28" i="2"/>
  <c r="G26" i="2"/>
  <c r="G25" i="2"/>
  <c r="E32" i="2"/>
  <c r="E31" i="2"/>
  <c r="E29" i="2"/>
  <c r="E28" i="2"/>
  <c r="E26" i="2"/>
  <c r="E25" i="2"/>
  <c r="C80" i="2"/>
  <c r="C79" i="2"/>
  <c r="C77" i="2"/>
  <c r="C76" i="2"/>
  <c r="C74" i="2"/>
  <c r="C73" i="2"/>
  <c r="C68" i="2"/>
  <c r="C67" i="2"/>
  <c r="C65" i="2"/>
  <c r="C64" i="2"/>
  <c r="C62" i="2"/>
  <c r="C61" i="2"/>
  <c r="C56" i="2"/>
  <c r="C55" i="2"/>
  <c r="C53" i="2"/>
  <c r="C52" i="2"/>
  <c r="C50" i="2"/>
  <c r="C49" i="2"/>
  <c r="C44" i="2"/>
  <c r="C43" i="2"/>
  <c r="C41" i="2"/>
  <c r="C40" i="2"/>
  <c r="C38" i="2"/>
  <c r="C37" i="2"/>
  <c r="C32" i="2"/>
  <c r="C31" i="2"/>
  <c r="C29" i="2"/>
  <c r="C28" i="2"/>
  <c r="C26" i="2"/>
  <c r="C25" i="2"/>
  <c r="I20" i="2"/>
  <c r="I19" i="2"/>
  <c r="I17" i="2"/>
  <c r="G20" i="2"/>
  <c r="G19" i="2"/>
  <c r="G17" i="2"/>
  <c r="E20" i="2"/>
  <c r="E19" i="2"/>
  <c r="E17" i="2"/>
  <c r="I16" i="2"/>
  <c r="G16" i="2"/>
  <c r="E16" i="2"/>
  <c r="I14" i="2"/>
  <c r="G14" i="2"/>
  <c r="E14" i="2"/>
  <c r="I13" i="2"/>
  <c r="G13" i="2"/>
  <c r="E13" i="2"/>
  <c r="C20" i="2"/>
  <c r="C19" i="2"/>
  <c r="C17" i="2"/>
  <c r="E75" i="2"/>
  <c r="C75" i="2"/>
  <c r="C14" i="2"/>
  <c r="C13" i="2"/>
  <c r="E30" i="2" l="1"/>
  <c r="E63" i="2"/>
  <c r="I39" i="2"/>
  <c r="E78" i="2"/>
  <c r="C63" i="2"/>
  <c r="G51" i="2"/>
  <c r="C30" i="2"/>
  <c r="I27" i="2"/>
  <c r="I63" i="2"/>
  <c r="E39" i="2"/>
  <c r="G39" i="2"/>
  <c r="I51" i="2"/>
  <c r="E27" i="2"/>
  <c r="C27" i="2"/>
  <c r="E51" i="2"/>
  <c r="C51" i="2"/>
  <c r="G27" i="2"/>
  <c r="C39" i="2"/>
  <c r="G75" i="2"/>
  <c r="G63" i="2"/>
  <c r="I78" i="2"/>
  <c r="G78" i="2"/>
  <c r="I66" i="2"/>
  <c r="G66" i="2"/>
  <c r="E66" i="2"/>
  <c r="I54" i="2"/>
  <c r="G54" i="2"/>
  <c r="E54" i="2"/>
  <c r="I42" i="2"/>
  <c r="G42" i="2"/>
  <c r="E42" i="2"/>
  <c r="I30" i="2"/>
  <c r="G30" i="2"/>
  <c r="C78" i="2"/>
  <c r="C66" i="2"/>
  <c r="C54" i="2"/>
  <c r="C42" i="2"/>
  <c r="G15" i="2"/>
  <c r="I15" i="2"/>
  <c r="E15" i="2"/>
  <c r="I18" i="2"/>
  <c r="E18" i="2"/>
  <c r="G18" i="2"/>
  <c r="C18" i="2"/>
  <c r="C15" i="2"/>
</calcChain>
</file>

<file path=xl/sharedStrings.xml><?xml version="1.0" encoding="utf-8"?>
<sst xmlns="http://schemas.openxmlformats.org/spreadsheetml/2006/main" count="4037" uniqueCount="1498">
  <si>
    <t>Table of contents</t>
  </si>
  <si>
    <t>Sheet name</t>
  </si>
  <si>
    <t>Tables</t>
  </si>
  <si>
    <t>Description</t>
  </si>
  <si>
    <t>Overview by sector and nation</t>
  </si>
  <si>
    <t>Funding results by sector - All applications</t>
  </si>
  <si>
    <t>Number of applications, funding provided and number of placements split by sector.</t>
  </si>
  <si>
    <t>Funding results by sector - England</t>
  </si>
  <si>
    <t>Number of applications, funding provided and number of placements split by sector for English providers.</t>
  </si>
  <si>
    <t>Funding results by sector - Scotland</t>
  </si>
  <si>
    <t>Number of applications, funding provided and number of placements split by sector for Scottish providers.</t>
  </si>
  <si>
    <t>Funding results by sector - Wales</t>
  </si>
  <si>
    <t>Number of applications, funding provided and number of placements split by sector for Welsh providers.</t>
  </si>
  <si>
    <t>Funding results by sector - Northern Ireland</t>
  </si>
  <si>
    <t>Number of applications, funding provided and number of placements split by sector for Northern Irish providers.</t>
  </si>
  <si>
    <t>Funding results by sector - British Overseas Territories</t>
  </si>
  <si>
    <t>Number of applications, funding provided and number of placements split by sector for providers from British Overseas Territories.</t>
  </si>
  <si>
    <t>Providers &amp; funding</t>
  </si>
  <si>
    <t>Funded organisations</t>
  </si>
  <si>
    <t>Organisations who received funding, their funding stream, budget awarded and funding provided.</t>
  </si>
  <si>
    <t>Participant demographics</t>
  </si>
  <si>
    <t>Sex of participants (excluding accompanying staff)</t>
  </si>
  <si>
    <t>Number of learner participants split by sex and sector.</t>
  </si>
  <si>
    <t>Age of participants (excluding accompanying staff)</t>
  </si>
  <si>
    <t>Number of learner participants split by age group and sector.</t>
  </si>
  <si>
    <t>SEND status of participants (excluding accompanying staff)</t>
  </si>
  <si>
    <t>Disadvantage status of participants (excluding accompanying staff)</t>
  </si>
  <si>
    <t>Number of learner participants split by disadvantage status and sector.</t>
  </si>
  <si>
    <t>Ethnicity of participants (excluding accompanying staff)</t>
  </si>
  <si>
    <t>Number of learner participants split by ethnicity and sector.</t>
  </si>
  <si>
    <t>Placement durations</t>
  </si>
  <si>
    <t>Duration - all participants (excluding accompanying staff)</t>
  </si>
  <si>
    <t>Average durations of learner participant placements split by sector.</t>
  </si>
  <si>
    <t>Duration - participants from disadvantaged backgrounds (excluding accompanying staff)</t>
  </si>
  <si>
    <t>Average durations of disadvantaged learner participant placements split by sector.</t>
  </si>
  <si>
    <t>Duration - SEND participants (excluding accompanying staff)</t>
  </si>
  <si>
    <t>Average durations of SEND learner participant placements split by sector.</t>
  </si>
  <si>
    <t>Duration - non-disadvantaged/non-SEND (excluding accompanying staff)</t>
  </si>
  <si>
    <t>Average durations of non-disadvantaged/non-SEND learner participant placements split by sector.</t>
  </si>
  <si>
    <t>Destinations (all sectors)</t>
  </si>
  <si>
    <t>Top 10 destinations (all sectors)</t>
  </si>
  <si>
    <t>Top 10 destinations and total learners to each destination.</t>
  </si>
  <si>
    <t>Destinations (HE)</t>
  </si>
  <si>
    <t>Destinations (higher education)</t>
  </si>
  <si>
    <t>Top 10 destinations (higher education)</t>
  </si>
  <si>
    <t>Top 10 destinations for higher education placements and total learners to each destination.</t>
  </si>
  <si>
    <t>Destinations (FE)</t>
  </si>
  <si>
    <t>Destinations (further education)</t>
  </si>
  <si>
    <t>Top 10 destinations (further education)</t>
  </si>
  <si>
    <t>Top 10 destinations for further education placements and total learners to each destination.</t>
  </si>
  <si>
    <t>Destinations (Schools)</t>
  </si>
  <si>
    <t>Destinations (schools)</t>
  </si>
  <si>
    <t>Top 10 destinations (schools)</t>
  </si>
  <si>
    <t>Top 10 destinations for schools placements and total learners to each destination.</t>
  </si>
  <si>
    <t>Top 10 destinations by nation</t>
  </si>
  <si>
    <t>Top 10 destinations - England</t>
  </si>
  <si>
    <t>Top 10 destinations for England and the number of learners for each destination.</t>
  </si>
  <si>
    <t>Top 10 destinations - Scotland</t>
  </si>
  <si>
    <t>Top 10 destinations for Scotland and the number of learners for each destination.</t>
  </si>
  <si>
    <t>Top 10 destinations - Wales</t>
  </si>
  <si>
    <t>Top 10 destinations for Wales and the number of learners for each destination.</t>
  </si>
  <si>
    <t>Top 10 destinations - Northern Ireland</t>
  </si>
  <si>
    <t>Overview of funding results by sector</t>
  </si>
  <si>
    <t xml:space="preserve">This worksheet contains six tables presented vertically with one open space between them. </t>
  </si>
  <si>
    <t>The first table refers to the number of applications, funding provided and number of placements split by sector.</t>
  </si>
  <si>
    <t>The second table refers to the number of applications, funding provided and number of placements split by sector for English providers.</t>
  </si>
  <si>
    <t>The third table refers to the number of applications, funding provided and number of placements split by sector for Scottish providers.</t>
  </si>
  <si>
    <t>The fourth table refers to the number of applications, funding provided and number of placements split by sector for Welsh providers.</t>
  </si>
  <si>
    <t>The fifth table refers to the number of applications, funding provided and number of placements split by sector for Northern Irish providers.</t>
  </si>
  <si>
    <t>The sixth table refers to the number of applications, funding provided and number of placements split by sector for providers from British Overseas Territories.</t>
  </si>
  <si>
    <t>All applications</t>
  </si>
  <si>
    <t>Total (planned)</t>
  </si>
  <si>
    <t>Total (actual)</t>
  </si>
  <si>
    <t>Higher Education (planned)</t>
  </si>
  <si>
    <t>Higher Education (actual)</t>
  </si>
  <si>
    <t>Further Education (planned)</t>
  </si>
  <si>
    <t>Further Education (actual)</t>
  </si>
  <si>
    <t>Schools (planned)</t>
  </si>
  <si>
    <t>Schools (actual)</t>
  </si>
  <si>
    <t>Number of applications</t>
  </si>
  <si>
    <t>Number of successful applications</t>
  </si>
  <si>
    <t xml:space="preserve">Funding provided </t>
  </si>
  <si>
    <t>Number of Placements (including accompanying staff)</t>
  </si>
  <si>
    <t xml:space="preserve">Number of Placements (excluding accompanying staff) </t>
  </si>
  <si>
    <t>Number of Placements for learners from a disadvantaged background</t>
  </si>
  <si>
    <t>Proportion of placements for learners from a disadvantaged background</t>
  </si>
  <si>
    <t>Number of Placements for learners with SEND</t>
  </si>
  <si>
    <t>Accompanying staff</t>
  </si>
  <si>
    <t>England applications</t>
  </si>
  <si>
    <t>Scotland applications</t>
  </si>
  <si>
    <t>Wales applications</t>
  </si>
  <si>
    <t>Northern Ireland applications</t>
  </si>
  <si>
    <t>British Overseas Territories applications</t>
  </si>
  <si>
    <t>This worksheet contains one table. The table refers to all organisations who received funding, their funding stream, budget awarded and funding provided.</t>
  </si>
  <si>
    <t>Organisation Name</t>
  </si>
  <si>
    <t>Funding Stream</t>
  </si>
  <si>
    <t>Country</t>
  </si>
  <si>
    <t>Postcode</t>
  </si>
  <si>
    <t>Budget Awarded</t>
  </si>
  <si>
    <t>Funding Provided</t>
  </si>
  <si>
    <t>Abbeygate Sixth Form College</t>
  </si>
  <si>
    <t>Further education</t>
  </si>
  <si>
    <t>England</t>
  </si>
  <si>
    <t>IP33 3YU</t>
  </si>
  <si>
    <t>Access Further Education Limited</t>
  </si>
  <si>
    <t>B9 4AR</t>
  </si>
  <si>
    <t>Activate Learning</t>
  </si>
  <si>
    <t>OX1 1SA</t>
  </si>
  <si>
    <t>All Saints Catholic High School</t>
  </si>
  <si>
    <t>L33 8XF</t>
  </si>
  <si>
    <t>All Saints College</t>
  </si>
  <si>
    <t>Northern Ireland</t>
  </si>
  <si>
    <t>BT11 8BW</t>
  </si>
  <si>
    <t>Alperton Community School</t>
  </si>
  <si>
    <t>HA0 4JE</t>
  </si>
  <si>
    <t>Archbishop Ilsley Catholic School</t>
  </si>
  <si>
    <t>B27 7XY</t>
  </si>
  <si>
    <t>Askham Bryan College</t>
  </si>
  <si>
    <t>YO23 3FR</t>
  </si>
  <si>
    <t>Association of Colleges</t>
  </si>
  <si>
    <t>WC1A 1HU</t>
  </si>
  <si>
    <t>Aston University Engineering Academy</t>
  </si>
  <si>
    <t>B7 4AG</t>
  </si>
  <si>
    <t>Aylesbury UTC</t>
  </si>
  <si>
    <t>HP21 8PB</t>
  </si>
  <si>
    <t>Barking Abbey School, A Specialist Sports and Humanities College</t>
  </si>
  <si>
    <t>IG11 9AG</t>
  </si>
  <si>
    <t>Barking and Dagenham College</t>
  </si>
  <si>
    <t>RM7 0XU</t>
  </si>
  <si>
    <t>Basingstoke College of Technology</t>
  </si>
  <si>
    <t>RG21 8TN</t>
  </si>
  <si>
    <t>Belfast Metropolitan College</t>
  </si>
  <si>
    <t>BT1  1HS</t>
  </si>
  <si>
    <t>Bermuda College</t>
  </si>
  <si>
    <t>British Overseas Territory</t>
  </si>
  <si>
    <t>PG 04</t>
  </si>
  <si>
    <t>Big Creative Training</t>
  </si>
  <si>
    <t>E17 5QJ</t>
  </si>
  <si>
    <t>Bishop Auckland College</t>
  </si>
  <si>
    <t>DL14 6JZ</t>
  </si>
  <si>
    <t>Bishop Burton College</t>
  </si>
  <si>
    <t>HU17 8QG</t>
  </si>
  <si>
    <t>Blackburn College</t>
  </si>
  <si>
    <t>BB2 1LH</t>
  </si>
  <si>
    <t>Borders College</t>
  </si>
  <si>
    <t>Scotland</t>
  </si>
  <si>
    <t>TD1 3HE</t>
  </si>
  <si>
    <t>Boston College</t>
  </si>
  <si>
    <t>PE21 6JF</t>
  </si>
  <si>
    <t>Bradford College</t>
  </si>
  <si>
    <t>BD7 1AY</t>
  </si>
  <si>
    <t>Breda Academy</t>
  </si>
  <si>
    <t>BT8  6PY</t>
  </si>
  <si>
    <t>Brighton and Hove</t>
  </si>
  <si>
    <t>BN1 1JE</t>
  </si>
  <si>
    <t>Burnley College</t>
  </si>
  <si>
    <t>BB12 0AN</t>
  </si>
  <si>
    <t>Burton and South Derbyshire College</t>
  </si>
  <si>
    <t>DE14 3RL</t>
  </si>
  <si>
    <t>Bury College</t>
  </si>
  <si>
    <t>BL9 0BG</t>
  </si>
  <si>
    <t>Calderdale College</t>
  </si>
  <si>
    <t>HX1 3UZ</t>
  </si>
  <si>
    <t>Cambridge Regional College</t>
  </si>
  <si>
    <t>CB4 2QT</t>
  </si>
  <si>
    <t>Capital City College</t>
  </si>
  <si>
    <t>WC1X 8RA</t>
  </si>
  <si>
    <t>Cardinal Newman College</t>
  </si>
  <si>
    <t>PR1 4HD</t>
  </si>
  <si>
    <t>Charnwood College</t>
  </si>
  <si>
    <t>LE11 4SQ</t>
  </si>
  <si>
    <t>Cheshire College - South &amp; West</t>
  </si>
  <si>
    <t>CW2 8AB</t>
  </si>
  <si>
    <t>Chesterfield College</t>
  </si>
  <si>
    <t>S41 7NG</t>
  </si>
  <si>
    <t>Chichester College Group</t>
  </si>
  <si>
    <t>PO19 1SB</t>
  </si>
  <si>
    <t>City College Plymouth</t>
  </si>
  <si>
    <t>PL1 5QG</t>
  </si>
  <si>
    <t>City Of Glasgow College</t>
  </si>
  <si>
    <t>G4 0RF</t>
  </si>
  <si>
    <t>City of Portsmouth College</t>
  </si>
  <si>
    <t>PO6 2SA</t>
  </si>
  <si>
    <t>City of Sunderland College</t>
  </si>
  <si>
    <t>SR3 4AH</t>
  </si>
  <si>
    <t>City of Wolverhampton College</t>
  </si>
  <si>
    <t>WV6 0DU</t>
  </si>
  <si>
    <t>Coleg Gwent</t>
  </si>
  <si>
    <t>Wales</t>
  </si>
  <si>
    <t>NP15 1XJ</t>
  </si>
  <si>
    <t>Colleges Wales Ltd</t>
  </si>
  <si>
    <t>CF15 7AB</t>
  </si>
  <si>
    <t>Competence Development</t>
  </si>
  <si>
    <t>WN5 0UH</t>
  </si>
  <si>
    <t>Coombe Wood School</t>
  </si>
  <si>
    <t>CR2 7HY</t>
  </si>
  <si>
    <t>Copleston High School</t>
  </si>
  <si>
    <t>IP4 5HD</t>
  </si>
  <si>
    <t>Cornwall College</t>
  </si>
  <si>
    <t>PL25 4DJ</t>
  </si>
  <si>
    <t>Darlington College</t>
  </si>
  <si>
    <t>DL1 1DR</t>
  </si>
  <si>
    <t>Derwentside College</t>
  </si>
  <si>
    <t>DH8 5EE</t>
  </si>
  <si>
    <t>DN Colleges Group</t>
  </si>
  <si>
    <t>DN1 2RF</t>
  </si>
  <si>
    <t>Down High School</t>
  </si>
  <si>
    <t>BT30 6EU</t>
  </si>
  <si>
    <t>Dudley College of Technology</t>
  </si>
  <si>
    <t>DY1 4AS</t>
  </si>
  <si>
    <t>Ealing, Hammersmith and West London College</t>
  </si>
  <si>
    <t>W14 9BL</t>
  </si>
  <si>
    <t>East Coast College</t>
  </si>
  <si>
    <t>NR32 2NB</t>
  </si>
  <si>
    <t>East Durham College</t>
  </si>
  <si>
    <t>SR8 2RN</t>
  </si>
  <si>
    <t>East Norfolk Multi Academy Trust</t>
  </si>
  <si>
    <t>NR31 7BQ</t>
  </si>
  <si>
    <t>East Surrey College</t>
  </si>
  <si>
    <t>RH1 2JX</t>
  </si>
  <si>
    <t>Eat That Frog C.I.C</t>
  </si>
  <si>
    <t>TQ1 3DG</t>
  </si>
  <si>
    <t>Edinburgh College</t>
  </si>
  <si>
    <t>EH5 1QE</t>
  </si>
  <si>
    <t>EKC Group</t>
  </si>
  <si>
    <t>CT10 1PN</t>
  </si>
  <si>
    <t>Energy Coast UTC</t>
  </si>
  <si>
    <t>CA14 4JW</t>
  </si>
  <si>
    <t>Everton Free School &amp; Football College</t>
  </si>
  <si>
    <t>L4 4DF</t>
  </si>
  <si>
    <t>Fareham College</t>
  </si>
  <si>
    <t>PO14 1NH</t>
  </si>
  <si>
    <t>Felixstowe School</t>
  </si>
  <si>
    <t>IP11 9QR</t>
  </si>
  <si>
    <t>Forth Valley College</t>
  </si>
  <si>
    <t>FK2 9AD</t>
  </si>
  <si>
    <t>Gateshead College</t>
  </si>
  <si>
    <t>NE8 3BE</t>
  </si>
  <si>
    <t>Genius Solutions</t>
  </si>
  <si>
    <t>OX28 6ET</t>
  </si>
  <si>
    <t>Gower College, Swansea</t>
  </si>
  <si>
    <t>SA2 9EB</t>
  </si>
  <si>
    <t>Greenhead College</t>
  </si>
  <si>
    <t>HD1 4ES</t>
  </si>
  <si>
    <t>Halesowen College</t>
  </si>
  <si>
    <t>B63 3NA</t>
  </si>
  <si>
    <t>Haringey Sixth Form College</t>
  </si>
  <si>
    <t>N17 8HR</t>
  </si>
  <si>
    <t>Hartlepool College of Further Education</t>
  </si>
  <si>
    <t>TS24 7NT</t>
  </si>
  <si>
    <t>Havant and South Downs College</t>
  </si>
  <si>
    <t>PO7 8AA</t>
  </si>
  <si>
    <t>Heart of Yorkshire Education Group</t>
  </si>
  <si>
    <t>WF1 2DH</t>
  </si>
  <si>
    <t>Herefordshire, Ludlow and North Shropshire College</t>
  </si>
  <si>
    <t>HR1 1LS</t>
  </si>
  <si>
    <t>Hertford Regional College</t>
  </si>
  <si>
    <t>SG12 9JF</t>
  </si>
  <si>
    <t>Hopwood Hall College</t>
  </si>
  <si>
    <t>M24 6XH</t>
  </si>
  <si>
    <t>HRUC (Harrow, Richmond &amp; Uxbridge Colleges)</t>
  </si>
  <si>
    <t>UB8 1NQ</t>
  </si>
  <si>
    <t>Hugh Baird College</t>
  </si>
  <si>
    <t>L20 7EW</t>
  </si>
  <si>
    <t>Hull College</t>
  </si>
  <si>
    <t>HU1 3DG</t>
  </si>
  <si>
    <t>Integrated College Dungannon</t>
  </si>
  <si>
    <t>BT71 6LS</t>
  </si>
  <si>
    <t>John Leggott Sixth Form College</t>
  </si>
  <si>
    <t>DN17 1DS</t>
  </si>
  <si>
    <t>Juniper Training Ltd</t>
  </si>
  <si>
    <t>WV10 7QZ</t>
  </si>
  <si>
    <t>Kennet School</t>
  </si>
  <si>
    <t>RG19 4LL</t>
  </si>
  <si>
    <t>Kent Catholic Schools' Partnership</t>
  </si>
  <si>
    <t>ME18 5BZ</t>
  </si>
  <si>
    <t>King's Academy Easthampstead Park</t>
  </si>
  <si>
    <t>RG12 8FS</t>
  </si>
  <si>
    <t>King'S Group Academies</t>
  </si>
  <si>
    <t>PO2 0NT</t>
  </si>
  <si>
    <t>Kingsford Community School</t>
  </si>
  <si>
    <t>E6 5JG</t>
  </si>
  <si>
    <t>Kirklees College</t>
  </si>
  <si>
    <t>HD1 3LD</t>
  </si>
  <si>
    <t>Lambeth College</t>
  </si>
  <si>
    <t>SW4 9BL</t>
  </si>
  <si>
    <t>Lancaster and Morecambe College</t>
  </si>
  <si>
    <t>LA1 2TY</t>
  </si>
  <si>
    <t>League Football Education</t>
  </si>
  <si>
    <t>PR1 8HU</t>
  </si>
  <si>
    <t>Leicester College</t>
  </si>
  <si>
    <t>LE2 7LW</t>
  </si>
  <si>
    <t>Lincoln College</t>
  </si>
  <si>
    <t>LN2 5HQ</t>
  </si>
  <si>
    <t xml:space="preserve">LionHeart in The Community </t>
  </si>
  <si>
    <t>SW9 9SP</t>
  </si>
  <si>
    <t>London Academy for Applied Technology</t>
  </si>
  <si>
    <t>EC3A 7BB</t>
  </si>
  <si>
    <t>London Academy Of Excellence</t>
  </si>
  <si>
    <t>E15 1AJ</t>
  </si>
  <si>
    <t>London Design and Engineering UTC</t>
  </si>
  <si>
    <t>E16 2RD</t>
  </si>
  <si>
    <t>London Nautical, A City of London Academy</t>
  </si>
  <si>
    <t>SE1 9NA</t>
  </si>
  <si>
    <t>London South East Colleges</t>
  </si>
  <si>
    <t>BR2 8HE</t>
  </si>
  <si>
    <t>Loughborough College</t>
  </si>
  <si>
    <t>LE11 3BT</t>
  </si>
  <si>
    <t>Luminate Education Group</t>
  </si>
  <si>
    <t>LS3 1AA</t>
  </si>
  <si>
    <t>Middlesbrough College</t>
  </si>
  <si>
    <t>TS2 1AD</t>
  </si>
  <si>
    <t>Milton Keynes College</t>
  </si>
  <si>
    <t>MK6 5LP</t>
  </si>
  <si>
    <t>MIT Skills</t>
  </si>
  <si>
    <t>KT14 6EW</t>
  </si>
  <si>
    <t>Morley College London</t>
  </si>
  <si>
    <t>SE1 7HT</t>
  </si>
  <si>
    <t>Moulton College</t>
  </si>
  <si>
    <t>NN3 7RR</t>
  </si>
  <si>
    <t>MPCT</t>
  </si>
  <si>
    <t>CF238RS</t>
  </si>
  <si>
    <t>Mulberry UTC</t>
  </si>
  <si>
    <t>E3 2RU</t>
  </si>
  <si>
    <t>Myerscough College</t>
  </si>
  <si>
    <t>PR3 0RY</t>
  </si>
  <si>
    <t>NCG</t>
  </si>
  <si>
    <t>NE4 7SA</t>
  </si>
  <si>
    <t>Nelson and Colne College</t>
  </si>
  <si>
    <t>BB9 7YT</t>
  </si>
  <si>
    <t>New City College</t>
  </si>
  <si>
    <t>E14 0AF</t>
  </si>
  <si>
    <t>New Collaborative Learning Trust</t>
  </si>
  <si>
    <t>WF6 1RN</t>
  </si>
  <si>
    <t>New College Bradford</t>
  </si>
  <si>
    <t>BD5 0DX</t>
  </si>
  <si>
    <t>New College Durham</t>
  </si>
  <si>
    <t>DH1 5ES</t>
  </si>
  <si>
    <t>New College Lanarkshire</t>
  </si>
  <si>
    <t>ML1 2TX</t>
  </si>
  <si>
    <t>North Hertfordshire College</t>
  </si>
  <si>
    <t>SG1 1LA</t>
  </si>
  <si>
    <t>North Warwickshire and South Leicestershire College</t>
  </si>
  <si>
    <t>CV11 6BH</t>
  </si>
  <si>
    <t>North West Regional College</t>
  </si>
  <si>
    <t>BT48 7AL</t>
  </si>
  <si>
    <t>Northern Regional College</t>
  </si>
  <si>
    <t>BT43 7DF</t>
  </si>
  <si>
    <t>Norwich City College of Further and Higher Education</t>
  </si>
  <si>
    <t>NR2 2LJ</t>
  </si>
  <si>
    <t>Notre Dame Catholic Sixth Form College</t>
  </si>
  <si>
    <t>LS2 9BL</t>
  </si>
  <si>
    <t>Nottingham College</t>
  </si>
  <si>
    <t>NG1 1NG</t>
  </si>
  <si>
    <t>One Sixth Form College</t>
  </si>
  <si>
    <t>IP8 3SU</t>
  </si>
  <si>
    <t>Orange Moon Training</t>
  </si>
  <si>
    <t>NG2 6AB</t>
  </si>
  <si>
    <t>Outwood Academy Hemsworth</t>
  </si>
  <si>
    <t>WF9 4AB</t>
  </si>
  <si>
    <t>Park View School</t>
  </si>
  <si>
    <t>DH3 3QA</t>
  </si>
  <si>
    <t>Petroc</t>
  </si>
  <si>
    <t>EX31 2BQ</t>
  </si>
  <si>
    <t>Plumpton College</t>
  </si>
  <si>
    <t>BN7 3AE</t>
  </si>
  <si>
    <t>Plymouth</t>
  </si>
  <si>
    <t>PL1 3BJ</t>
  </si>
  <si>
    <t>Prior Pursglove and Stockton Sixth Form College</t>
  </si>
  <si>
    <t>TS14 6BU</t>
  </si>
  <si>
    <t>Queen Mary's College</t>
  </si>
  <si>
    <t>RG21 3HF</t>
  </si>
  <si>
    <t>Rainbow Room Academy/ First Happy ltd</t>
  </si>
  <si>
    <t>G1 4EE</t>
  </si>
  <si>
    <t>Rainhill High School</t>
  </si>
  <si>
    <t>L35 6NY</t>
  </si>
  <si>
    <t>Rinova Limited</t>
  </si>
  <si>
    <t>E14 9SH</t>
  </si>
  <si>
    <t>RNN Group</t>
  </si>
  <si>
    <t>S65 1EG</t>
  </si>
  <si>
    <t>Rutledge Recruitment &amp; Training Ltd</t>
  </si>
  <si>
    <t>BT52 1AD</t>
  </si>
  <si>
    <t>Saint John Bosco College</t>
  </si>
  <si>
    <t>SW11 3DQ</t>
  </si>
  <si>
    <t>Salford City College</t>
  </si>
  <si>
    <t>M6 7FR</t>
  </si>
  <si>
    <t>Sandwell College</t>
  </si>
  <si>
    <t>B70 6AW</t>
  </si>
  <si>
    <t>School of Coding Limited</t>
  </si>
  <si>
    <t>WV9 5HB</t>
  </si>
  <si>
    <t>Scotland’s Rural College</t>
  </si>
  <si>
    <t>EH9 3JG</t>
  </si>
  <si>
    <t>Shireland Collegiate Academy</t>
  </si>
  <si>
    <t>B66 4ND</t>
  </si>
  <si>
    <t>Skilled NI</t>
  </si>
  <si>
    <t>BT1 2GW</t>
  </si>
  <si>
    <t>Solihull College &amp; University Centre</t>
  </si>
  <si>
    <t>B91 1SB</t>
  </si>
  <si>
    <t>Solihull Sixth Form College</t>
  </si>
  <si>
    <t>B91 3WR</t>
  </si>
  <si>
    <t>South Devon College</t>
  </si>
  <si>
    <t>TQ4 7EJ</t>
  </si>
  <si>
    <t>South Eastern Regional College</t>
  </si>
  <si>
    <t>BT20 4TD</t>
  </si>
  <si>
    <t>South Essex College of Further and  Higher Education</t>
  </si>
  <si>
    <t>SS1 1ND</t>
  </si>
  <si>
    <t>South Gloucestershire and Stroud College</t>
  </si>
  <si>
    <t>BS34 7AT</t>
  </si>
  <si>
    <t>South West College</t>
  </si>
  <si>
    <t>BT79 7AH</t>
  </si>
  <si>
    <t>Sports Connect</t>
  </si>
  <si>
    <t>ME8 8PH</t>
  </si>
  <si>
    <t>Springwood High School</t>
  </si>
  <si>
    <t>PE30 4AW</t>
  </si>
  <si>
    <t>St Bartholomew'S School</t>
  </si>
  <si>
    <t>RG14 6JP</t>
  </si>
  <si>
    <t>St Benedict's Catholic School</t>
  </si>
  <si>
    <t>IP32 6RH</t>
  </si>
  <si>
    <t>St Thomas Catholic Academies Trust</t>
  </si>
  <si>
    <t>LU4 0PF</t>
  </si>
  <si>
    <t>STAND International</t>
  </si>
  <si>
    <t>G66 1XQ</t>
  </si>
  <si>
    <t>Stanmore College</t>
  </si>
  <si>
    <t>HA7 4BQ</t>
  </si>
  <si>
    <t>Suffolk Academies Trust</t>
  </si>
  <si>
    <t>IP33 3RL</t>
  </si>
  <si>
    <t>Suffolk New College</t>
  </si>
  <si>
    <t>IP4 1LT</t>
  </si>
  <si>
    <t>Tameside College</t>
  </si>
  <si>
    <t>OL6 6NX</t>
  </si>
  <si>
    <t>The Bournemouth and Poole College</t>
  </si>
  <si>
    <t>BH14 0LS</t>
  </si>
  <si>
    <t>The Brooke House Sixth Form College</t>
  </si>
  <si>
    <t>E5 8BP</t>
  </si>
  <si>
    <t>The College of West Anglia</t>
  </si>
  <si>
    <t>PE30 2QW</t>
  </si>
  <si>
    <t>The Football Association Premier League</t>
  </si>
  <si>
    <t>W2 1HQ</t>
  </si>
  <si>
    <t>The Isle of Wight College</t>
  </si>
  <si>
    <t>PO30 5TA</t>
  </si>
  <si>
    <t>The Oldham College</t>
  </si>
  <si>
    <t>OL9 6AA</t>
  </si>
  <si>
    <t>The Sheffield College</t>
  </si>
  <si>
    <t>S2 2RL</t>
  </si>
  <si>
    <t>The Sixth Form College Colchester</t>
  </si>
  <si>
    <t>CO1 1SN</t>
  </si>
  <si>
    <t>The Sutton Academy</t>
  </si>
  <si>
    <t>WA9 5AU</t>
  </si>
  <si>
    <t>Thurston Community College</t>
  </si>
  <si>
    <t>IP31 3PB</t>
  </si>
  <si>
    <t>Trinity School</t>
  </si>
  <si>
    <t>CA1 1JB</t>
  </si>
  <si>
    <t>University Academy Holbeach</t>
  </si>
  <si>
    <t>PE12 7PU</t>
  </si>
  <si>
    <t>University Centre Somerset College Group</t>
  </si>
  <si>
    <t>TA6 4PZ</t>
  </si>
  <si>
    <t>University College Birmingham</t>
  </si>
  <si>
    <t>B3 1JB</t>
  </si>
  <si>
    <t>University Technical College Leeds</t>
  </si>
  <si>
    <t>LS10 1LA</t>
  </si>
  <si>
    <t>USP College</t>
  </si>
  <si>
    <t>SS7 1TW</t>
  </si>
  <si>
    <t>UTC South Durham</t>
  </si>
  <si>
    <t>DL5 6AP</t>
  </si>
  <si>
    <t>UTC Warrington</t>
  </si>
  <si>
    <t>WA2 7NG</t>
  </si>
  <si>
    <t>Villiers High School</t>
  </si>
  <si>
    <t>UB1 3BT</t>
  </si>
  <si>
    <t>West College Scotland</t>
  </si>
  <si>
    <t>G81 1BF</t>
  </si>
  <si>
    <t>West Suffolk College</t>
  </si>
  <si>
    <t>Weston College</t>
  </si>
  <si>
    <t>BS23 2AL</t>
  </si>
  <si>
    <t>Wigan and Leigh College</t>
  </si>
  <si>
    <t>WN1 1RS</t>
  </si>
  <si>
    <t>Wilberforce College</t>
  </si>
  <si>
    <t>HU8 9HD</t>
  </si>
  <si>
    <t>William Morris Sixth Form</t>
  </si>
  <si>
    <t>W6 8RB</t>
  </si>
  <si>
    <t>Wiltshire College and University Centre</t>
  </si>
  <si>
    <t>SN15 3QD</t>
  </si>
  <si>
    <t>Windsor Forest Colleges Group</t>
  </si>
  <si>
    <t>SL3 8BY</t>
  </si>
  <si>
    <t>Woodmansterne School</t>
  </si>
  <si>
    <t>SW16 5UQ</t>
  </si>
  <si>
    <t>Wyke Sixth Form College</t>
  </si>
  <si>
    <t>HU5 4NT</t>
  </si>
  <si>
    <t>York College</t>
  </si>
  <si>
    <t>YO23 2BB</t>
  </si>
  <si>
    <t>Abertay University</t>
  </si>
  <si>
    <t>Higher education</t>
  </si>
  <si>
    <t>DD1 1HG</t>
  </si>
  <si>
    <t>Aberystwyth University</t>
  </si>
  <si>
    <t>SY23 2AX</t>
  </si>
  <si>
    <t>Anglia Ruskin University</t>
  </si>
  <si>
    <t>CM1 1SQ</t>
  </si>
  <si>
    <t>Arts University Plymouth</t>
  </si>
  <si>
    <t>PL4 8AT</t>
  </si>
  <si>
    <t>Aston University</t>
  </si>
  <si>
    <t>B4 7ET</t>
  </si>
  <si>
    <t>ASU London</t>
  </si>
  <si>
    <t>SE16 7LG</t>
  </si>
  <si>
    <t>Bangor University</t>
  </si>
  <si>
    <t>LL57 2DG</t>
  </si>
  <si>
    <t>Bath Spa University</t>
  </si>
  <si>
    <t>BA2 9BN</t>
  </si>
  <si>
    <t>Birmingham City University</t>
  </si>
  <si>
    <t>B5 5JU</t>
  </si>
  <si>
    <t>Bournemouth University</t>
  </si>
  <si>
    <t>BH12 5BB</t>
  </si>
  <si>
    <t>Brunel University</t>
  </si>
  <si>
    <t>UB8 3PH</t>
  </si>
  <si>
    <t>Cardiff Metropolitan University</t>
  </si>
  <si>
    <t>CF5 2YB</t>
  </si>
  <si>
    <t>Cardiff University</t>
  </si>
  <si>
    <t>CF10 3AE</t>
  </si>
  <si>
    <t>City University</t>
  </si>
  <si>
    <t>EC1V 0HB</t>
  </si>
  <si>
    <t>College of St Mark &amp; St John</t>
  </si>
  <si>
    <t>PL6 8BH</t>
  </si>
  <si>
    <t>Coventry University</t>
  </si>
  <si>
    <t>CV1 5FB</t>
  </si>
  <si>
    <t>De Montfort University</t>
  </si>
  <si>
    <t>LE1 9BH</t>
  </si>
  <si>
    <t>Edge Hill University</t>
  </si>
  <si>
    <t>L39 4QP</t>
  </si>
  <si>
    <t>Edinburgh Napier University</t>
  </si>
  <si>
    <t>EH14 1DJ</t>
  </si>
  <si>
    <t>Falmouth University</t>
  </si>
  <si>
    <t>TR11 4RH</t>
  </si>
  <si>
    <t>Glasgow Caledonian University</t>
  </si>
  <si>
    <t>G4 0BA</t>
  </si>
  <si>
    <t>Glasgow School of Art</t>
  </si>
  <si>
    <t>G3 6RQ</t>
  </si>
  <si>
    <t>Goldsmiths College, University of London</t>
  </si>
  <si>
    <t>SE14 6NW</t>
  </si>
  <si>
    <t>Heriot-Watt University</t>
  </si>
  <si>
    <t>EH14 4AS</t>
  </si>
  <si>
    <t>Imperial College of Science, Technology and Medicine</t>
  </si>
  <si>
    <t>SW7 2AZ</t>
  </si>
  <si>
    <t>King's College London</t>
  </si>
  <si>
    <t>SE1 8WA</t>
  </si>
  <si>
    <t>Kingston University</t>
  </si>
  <si>
    <t>KT1 1LQ</t>
  </si>
  <si>
    <t>Leeds Trinity University</t>
  </si>
  <si>
    <t>LS18 5HD</t>
  </si>
  <si>
    <t>Lincoln Bishop University</t>
  </si>
  <si>
    <t>LN1 3DY</t>
  </si>
  <si>
    <t>Liverpool Hope University</t>
  </si>
  <si>
    <t>L16 9JD</t>
  </si>
  <si>
    <t>Liverpool John Moores University</t>
  </si>
  <si>
    <t>L3 5UX</t>
  </si>
  <si>
    <t>London Academy of Music and Dramatic Art</t>
  </si>
  <si>
    <t>W14 9DA</t>
  </si>
  <si>
    <t>London Metropolitan University</t>
  </si>
  <si>
    <t>N7 8DB</t>
  </si>
  <si>
    <t>London School of Economics and Political Science</t>
  </si>
  <si>
    <t>WC2A 2AE</t>
  </si>
  <si>
    <t>London School of Management Education</t>
  </si>
  <si>
    <t>IG2 6EY</t>
  </si>
  <si>
    <t>London South Bank University</t>
  </si>
  <si>
    <t>SE1 0AA</t>
  </si>
  <si>
    <t>Loughborough University</t>
  </si>
  <si>
    <t>LE11 3TU</t>
  </si>
  <si>
    <t>Middlesex University</t>
  </si>
  <si>
    <t>N14 4YZ</t>
  </si>
  <si>
    <t>Newman University, Birmingham</t>
  </si>
  <si>
    <t>B32 3NT</t>
  </si>
  <si>
    <t>Nottingham Trent University</t>
  </si>
  <si>
    <t>NG1 4FQ</t>
  </si>
  <si>
    <t>Oxford Brookes University</t>
  </si>
  <si>
    <t>OX3 0BP</t>
  </si>
  <si>
    <t>Queen Mary University of London</t>
  </si>
  <si>
    <t>E1 4NS</t>
  </si>
  <si>
    <t>Queen's University Belfast</t>
  </si>
  <si>
    <t>BT7 1NN</t>
  </si>
  <si>
    <t>Robert Gordon University</t>
  </si>
  <si>
    <t>AB10 7QB</t>
  </si>
  <si>
    <t>Roehampton University</t>
  </si>
  <si>
    <t>SW15 5PJ</t>
  </si>
  <si>
    <t>Rose Bruford College</t>
  </si>
  <si>
    <t>DA15 9DF</t>
  </si>
  <si>
    <t>Royal Conservatoire of Scotland</t>
  </si>
  <si>
    <t>G2 3DB</t>
  </si>
  <si>
    <t>Royal Holloway and Bedford New College</t>
  </si>
  <si>
    <t>TW20 0EX</t>
  </si>
  <si>
    <t>School of Oriental and African Studies</t>
  </si>
  <si>
    <t>WC1H 0XG</t>
  </si>
  <si>
    <t>Sheffield Hallam University</t>
  </si>
  <si>
    <t>S1 1WB</t>
  </si>
  <si>
    <t>Southampton Solent University</t>
  </si>
  <si>
    <t>SO14 0YN</t>
  </si>
  <si>
    <t>St George's Hospital Medical School</t>
  </si>
  <si>
    <t>SW17 0RE</t>
  </si>
  <si>
    <t>Stranmillis University College</t>
  </si>
  <si>
    <t>BT9 5DY</t>
  </si>
  <si>
    <t>Swansea University</t>
  </si>
  <si>
    <t>SA2 8PP</t>
  </si>
  <si>
    <t>Teesside University</t>
  </si>
  <si>
    <t>TS1 3BA</t>
  </si>
  <si>
    <t>The Manchester Metropolitan University</t>
  </si>
  <si>
    <t>M15 6BH</t>
  </si>
  <si>
    <t>The Royal Veterinary College</t>
  </si>
  <si>
    <t>NW1 0TU</t>
  </si>
  <si>
    <t>The University of Gibraltar</t>
  </si>
  <si>
    <t>GX11 1AA</t>
  </si>
  <si>
    <t>Ulster University</t>
  </si>
  <si>
    <t>BT15 1AP</t>
  </si>
  <si>
    <t>University College London</t>
  </si>
  <si>
    <t>WC1E 6BT</t>
  </si>
  <si>
    <t>University for the Creative Arts</t>
  </si>
  <si>
    <t>GU9 7DS</t>
  </si>
  <si>
    <t>University Of Aberdeen</t>
  </si>
  <si>
    <t>AB24 3FX</t>
  </si>
  <si>
    <t>University of Bath</t>
  </si>
  <si>
    <t>BA2 7AY</t>
  </si>
  <si>
    <t>University of Birmingham</t>
  </si>
  <si>
    <t>B15 2TT</t>
  </si>
  <si>
    <t>University of Bradford</t>
  </si>
  <si>
    <t>BD7 1DP</t>
  </si>
  <si>
    <t>University of Brighton</t>
  </si>
  <si>
    <t>BN2 4AT</t>
  </si>
  <si>
    <t>University of Bristol</t>
  </si>
  <si>
    <t>BS8 1TH</t>
  </si>
  <si>
    <t>University of Cambridge</t>
  </si>
  <si>
    <t>CB2 1TN</t>
  </si>
  <si>
    <t>University of Chester</t>
  </si>
  <si>
    <t>CH1 4BJ</t>
  </si>
  <si>
    <t>University of Chichester</t>
  </si>
  <si>
    <t>PO19 6PE</t>
  </si>
  <si>
    <t>University of Cumbria</t>
  </si>
  <si>
    <t>CA3 8TB</t>
  </si>
  <si>
    <t>University of Derby</t>
  </si>
  <si>
    <t>DE22 1GB</t>
  </si>
  <si>
    <t>University Of Dundee</t>
  </si>
  <si>
    <t>DD1 4HN</t>
  </si>
  <si>
    <t>University of Durham</t>
  </si>
  <si>
    <t>DH1 3HP</t>
  </si>
  <si>
    <t>University of East Anglia</t>
  </si>
  <si>
    <t>NR4 7TJ</t>
  </si>
  <si>
    <t>University of East London</t>
  </si>
  <si>
    <t>University Of Edinburgh</t>
  </si>
  <si>
    <t>EH8 9YL</t>
  </si>
  <si>
    <t>University of Essex</t>
  </si>
  <si>
    <t>CO4 3SQ</t>
  </si>
  <si>
    <t>University of Exeter</t>
  </si>
  <si>
    <t>EX4 4QJ</t>
  </si>
  <si>
    <t>University of Glasgow</t>
  </si>
  <si>
    <t>G12 8QQ</t>
  </si>
  <si>
    <t>University of Greenwich</t>
  </si>
  <si>
    <t>SE10 9LS</t>
  </si>
  <si>
    <t>University of Hertfordshire</t>
  </si>
  <si>
    <t>AL10 9AB</t>
  </si>
  <si>
    <t>University of Huddersfield</t>
  </si>
  <si>
    <t>HD1 3DH</t>
  </si>
  <si>
    <t>University of Hull</t>
  </si>
  <si>
    <t>HU6 7RX</t>
  </si>
  <si>
    <t>University of Keele</t>
  </si>
  <si>
    <t>ST5 5BG</t>
  </si>
  <si>
    <t>University of Kent</t>
  </si>
  <si>
    <t>CT2 7NZ</t>
  </si>
  <si>
    <t>University of Lancashire</t>
  </si>
  <si>
    <t>PR1 2HE</t>
  </si>
  <si>
    <t>University of Lancaster</t>
  </si>
  <si>
    <t>LA1 4YW</t>
  </si>
  <si>
    <t>University of Leeds</t>
  </si>
  <si>
    <t>LS2 9JT</t>
  </si>
  <si>
    <t>University of Leicester</t>
  </si>
  <si>
    <t>LE1 7RH</t>
  </si>
  <si>
    <t>University of Lincoln</t>
  </si>
  <si>
    <t>LN6 7TS</t>
  </si>
  <si>
    <t>University of Liverpool</t>
  </si>
  <si>
    <t>L69 7ZX</t>
  </si>
  <si>
    <t>University of London</t>
  </si>
  <si>
    <t>WC1E 7HU</t>
  </si>
  <si>
    <t>University of Manchester</t>
  </si>
  <si>
    <t>M13 9PL</t>
  </si>
  <si>
    <t>University of Newcastle Upon Tyne</t>
  </si>
  <si>
    <t>NE1 7RU</t>
  </si>
  <si>
    <t>University of Northampton</t>
  </si>
  <si>
    <t>NN1 5PH</t>
  </si>
  <si>
    <t>University of Northumbria At Newcastle</t>
  </si>
  <si>
    <t>NE1 8ST</t>
  </si>
  <si>
    <t>University of Nottingham</t>
  </si>
  <si>
    <t>NG7 2RD</t>
  </si>
  <si>
    <t>University of Oxford</t>
  </si>
  <si>
    <t>OX1 2JD</t>
  </si>
  <si>
    <t>University of Plymouth</t>
  </si>
  <si>
    <t>PL4 8AA</t>
  </si>
  <si>
    <t>University of Portsmouth</t>
  </si>
  <si>
    <t>PO1 2UP</t>
  </si>
  <si>
    <t>University of Reading</t>
  </si>
  <si>
    <t>RG6 6UR</t>
  </si>
  <si>
    <t>University of Salford</t>
  </si>
  <si>
    <t>M5 4WT</t>
  </si>
  <si>
    <t>University of Sheffield</t>
  </si>
  <si>
    <t>S10 2TN</t>
  </si>
  <si>
    <t>University of South Wales</t>
  </si>
  <si>
    <t>CF37 1DL</t>
  </si>
  <si>
    <t>University of Southampton</t>
  </si>
  <si>
    <t>SO17 1BJ</t>
  </si>
  <si>
    <t>University Of St Andrews</t>
  </si>
  <si>
    <t>KY16 9AJ</t>
  </si>
  <si>
    <t>University of Staffordshire</t>
  </si>
  <si>
    <t>ST4 2DE</t>
  </si>
  <si>
    <t>University Of Stirling</t>
  </si>
  <si>
    <t>FK9 4LA</t>
  </si>
  <si>
    <t>University Of Strathclyde</t>
  </si>
  <si>
    <t>G1 1XQ</t>
  </si>
  <si>
    <t>University of Suffolk</t>
  </si>
  <si>
    <t>IP4 1QJ</t>
  </si>
  <si>
    <t>University of Sunderland</t>
  </si>
  <si>
    <t>SR1 3SD</t>
  </si>
  <si>
    <t>University of Surrey</t>
  </si>
  <si>
    <t>GU2 7XH</t>
  </si>
  <si>
    <t>University of Sussex</t>
  </si>
  <si>
    <t>BN1 9RH</t>
  </si>
  <si>
    <t>University of the Arts London</t>
  </si>
  <si>
    <t>WC1V 7EY</t>
  </si>
  <si>
    <t>University of the West of England, Bristol</t>
  </si>
  <si>
    <t>BS16 1QY</t>
  </si>
  <si>
    <t>University of the West of Scotland</t>
  </si>
  <si>
    <t>G72 0LH</t>
  </si>
  <si>
    <t>University of Warwick</t>
  </si>
  <si>
    <t>CV4 8UW</t>
  </si>
  <si>
    <t>University of Westminster</t>
  </si>
  <si>
    <t>W1B 2UW</t>
  </si>
  <si>
    <t>University of Winchester</t>
  </si>
  <si>
    <t>SO22 4NR</t>
  </si>
  <si>
    <t>University of Wolverhampton</t>
  </si>
  <si>
    <t>WV1 1LY</t>
  </si>
  <si>
    <t>University of Worcester</t>
  </si>
  <si>
    <t>WR2 6AJ</t>
  </si>
  <si>
    <t>University of York</t>
  </si>
  <si>
    <t>YO10 5DD</t>
  </si>
  <si>
    <t>York St John University</t>
  </si>
  <si>
    <t>YO31 7EX</t>
  </si>
  <si>
    <t>Accrington Academy</t>
  </si>
  <si>
    <t>Schools</t>
  </si>
  <si>
    <t>BB5 4FF</t>
  </si>
  <si>
    <t>Alec Reed Academy</t>
  </si>
  <si>
    <t>UB5 5LQ</t>
  </si>
  <si>
    <t>Alexandra Park School</t>
  </si>
  <si>
    <t>N11 2AZ</t>
  </si>
  <si>
    <t>All Saints' Catholic Voluntary Aided Primary School</t>
  </si>
  <si>
    <t>L4 2QG</t>
  </si>
  <si>
    <t>All Saints Church of England Academy</t>
  </si>
  <si>
    <t>PL5 3NE</t>
  </si>
  <si>
    <t>Alumnis Multi-Academy Trust</t>
  </si>
  <si>
    <t>EX39 3BE</t>
  </si>
  <si>
    <t>Anglo European School</t>
  </si>
  <si>
    <t>CM4 0DJ</t>
  </si>
  <si>
    <t>Anthony Gell School</t>
  </si>
  <si>
    <t>DE4 4DX</t>
  </si>
  <si>
    <t>Antonine Primary School</t>
  </si>
  <si>
    <t>G15 8PR</t>
  </si>
  <si>
    <t>Appleton Thorn Primary School</t>
  </si>
  <si>
    <t>WA4 4RW</t>
  </si>
  <si>
    <t>Archbishop Holgate's School, A Church of England Academy</t>
  </si>
  <si>
    <t>YO10 5ZA</t>
  </si>
  <si>
    <t>Astrea Academy Sheffield</t>
  </si>
  <si>
    <t>S3 9BE</t>
  </si>
  <si>
    <t>Barton Hill Academy</t>
  </si>
  <si>
    <t>TQ2 8JA</t>
  </si>
  <si>
    <t>Baxter College</t>
  </si>
  <si>
    <t>DY11 5PQ</t>
  </si>
  <si>
    <t>Belfast Boys' Model School</t>
  </si>
  <si>
    <t>BT14 6RB</t>
  </si>
  <si>
    <t>Bellahouston Academy</t>
  </si>
  <si>
    <t>G41 5QE</t>
  </si>
  <si>
    <t>Belper School and Sixth Form Centre</t>
  </si>
  <si>
    <t>DE56 0DA</t>
  </si>
  <si>
    <t>Benfield School</t>
  </si>
  <si>
    <t>NE6 4NU</t>
  </si>
  <si>
    <t>Benton Park Primary School</t>
  </si>
  <si>
    <t>NE7 7SS</t>
  </si>
  <si>
    <t>Berwick Hills Primary School</t>
  </si>
  <si>
    <t>TS3 7QH</t>
  </si>
  <si>
    <t>Beverley Grammar School</t>
  </si>
  <si>
    <t>HU17 8NF</t>
  </si>
  <si>
    <t>Bideford College</t>
  </si>
  <si>
    <t>EX39 3AR</t>
  </si>
  <si>
    <t>Bidston Avenue Primary School</t>
  </si>
  <si>
    <t>CH41 0DQ</t>
  </si>
  <si>
    <t>Bilingual Primary School - Brighton &amp; Hove</t>
  </si>
  <si>
    <t>BN3 7QA</t>
  </si>
  <si>
    <t>Bishop Barrington Academy</t>
  </si>
  <si>
    <t>DL14 6LA</t>
  </si>
  <si>
    <t>Bishop Hogarth Catholic Education Trust</t>
  </si>
  <si>
    <t>DL3 8RW</t>
  </si>
  <si>
    <t>Blairdardie Primary School</t>
  </si>
  <si>
    <t>G15 6HL</t>
  </si>
  <si>
    <t>Bohunt School Worthing</t>
  </si>
  <si>
    <t>BN14 8AH</t>
  </si>
  <si>
    <t>Boskenwyn Community Primary School</t>
  </si>
  <si>
    <t>TR13 0NG</t>
  </si>
  <si>
    <t>Brampton Primary School</t>
  </si>
  <si>
    <t>E6 3LB</t>
  </si>
  <si>
    <t>Brandlehow Primary School</t>
  </si>
  <si>
    <t>SW15 2ED</t>
  </si>
  <si>
    <t>Bridge Integrated Primary School</t>
  </si>
  <si>
    <t>BT32 3EL</t>
  </si>
  <si>
    <t>Broad Heath Community Primary School</t>
  </si>
  <si>
    <t>CV6 5DP</t>
  </si>
  <si>
    <t>Broadwood Primary School</t>
  </si>
  <si>
    <t>NE15 7TB</t>
  </si>
  <si>
    <t>Burnopfield Primary School</t>
  </si>
  <si>
    <t>NE16 6PT</t>
  </si>
  <si>
    <t>Cadder Primary School</t>
  </si>
  <si>
    <t>G23 5AR</t>
  </si>
  <si>
    <t>Camborne Science and International Academy</t>
  </si>
  <si>
    <t>TR14 7PP</t>
  </si>
  <si>
    <t>Cambourne Village College</t>
  </si>
  <si>
    <t>CB23 6FR</t>
  </si>
  <si>
    <t>Cardinal Heenan Catholic High School</t>
  </si>
  <si>
    <t>LS6 4QE</t>
  </si>
  <si>
    <t>Castlebrae Community High School</t>
  </si>
  <si>
    <t>EH16 4DP</t>
  </si>
  <si>
    <t>Central Primary School</t>
  </si>
  <si>
    <t>NE63 0AX</t>
  </si>
  <si>
    <t>Central Walker Church of England Primary School</t>
  </si>
  <si>
    <t>NE6 2NP</t>
  </si>
  <si>
    <t>Cheadle Primary School</t>
  </si>
  <si>
    <t>ST10 1EN</t>
  </si>
  <si>
    <t>Chelmsford County High School For Girls</t>
  </si>
  <si>
    <t>CM1 1RW</t>
  </si>
  <si>
    <t>Chester International School</t>
  </si>
  <si>
    <t>CH4 7AE</t>
  </si>
  <si>
    <t>Chiseldon Primary &amp; Nursery School</t>
  </si>
  <si>
    <t>SN4 0NS</t>
  </si>
  <si>
    <t>Chopwell Primary School</t>
  </si>
  <si>
    <t>NE17 7HS</t>
  </si>
  <si>
    <t>Christian Fellowship School</t>
  </si>
  <si>
    <t>L7 3HL</t>
  </si>
  <si>
    <t>Churchill Academy &amp; Sixth Form</t>
  </si>
  <si>
    <t>BS25 5QN</t>
  </si>
  <si>
    <t>City Heights E-ACT Academy</t>
  </si>
  <si>
    <t>SW2 3PW</t>
  </si>
  <si>
    <t>City of London Academy (Southwark)</t>
  </si>
  <si>
    <t>SE1 5LA</t>
  </si>
  <si>
    <t>Clitheroe Royal Grammar School</t>
  </si>
  <si>
    <t>BB7 2DJ</t>
  </si>
  <si>
    <t>Clyde Primary School</t>
  </si>
  <si>
    <t>G13 4HG</t>
  </si>
  <si>
    <t>Cockermouth School</t>
  </si>
  <si>
    <t>CA13 9HF</t>
  </si>
  <si>
    <t>Collierley Nursery and Primary School</t>
  </si>
  <si>
    <t>DH9 9DJ</t>
  </si>
  <si>
    <t>Colton Hills Community School</t>
  </si>
  <si>
    <t>WV4 5DG</t>
  </si>
  <si>
    <t>Connah's Quay High School</t>
  </si>
  <si>
    <t>CH5 4BH</t>
  </si>
  <si>
    <t>Co-op Academy Leeds</t>
  </si>
  <si>
    <t>LS9 7HD</t>
  </si>
  <si>
    <t>Co-op Academy Stoke-On-Trent</t>
  </si>
  <si>
    <t>ST6 4LD</t>
  </si>
  <si>
    <t>Core Education Trust</t>
  </si>
  <si>
    <t>B8 3HG</t>
  </si>
  <si>
    <t>Cowes Enterprise College, An Ormiston Academy</t>
  </si>
  <si>
    <t>PO31 8HB</t>
  </si>
  <si>
    <t>Croft Primary School</t>
  </si>
  <si>
    <t>WA3 7DG</t>
  </si>
  <si>
    <t>Croydon</t>
  </si>
  <si>
    <t>CR0 1EA</t>
  </si>
  <si>
    <t>Dean Trust Wigan</t>
  </si>
  <si>
    <t>WN5 0DQ</t>
  </si>
  <si>
    <t>Derby Moor Spencer Academy</t>
  </si>
  <si>
    <t>DE23 2FS</t>
  </si>
  <si>
    <t>Devonport High School for Boys</t>
  </si>
  <si>
    <t>PL1 5QP</t>
  </si>
  <si>
    <t>Diss High School</t>
  </si>
  <si>
    <t>IP22 4DH</t>
  </si>
  <si>
    <t>Dover Christ Church Academy</t>
  </si>
  <si>
    <t>CT16 2EG</t>
  </si>
  <si>
    <t>Droitwich Spa High School And Sixth Form Centre</t>
  </si>
  <si>
    <t>WR9 0AA</t>
  </si>
  <si>
    <t>Earlsdon Primary School</t>
  </si>
  <si>
    <t>CV5 6FZ</t>
  </si>
  <si>
    <t>Elstree Screen Arts Academy</t>
  </si>
  <si>
    <t>WD6 5NN</t>
  </si>
  <si>
    <t>Eltham Hill School</t>
  </si>
  <si>
    <t>SE9 5EE</t>
  </si>
  <si>
    <t>Embark Multi Academy Trust</t>
  </si>
  <si>
    <t>DE1 2BU</t>
  </si>
  <si>
    <t>English Martyrs' Catholic Primary School, Fenham</t>
  </si>
  <si>
    <t>NE5 2SA</t>
  </si>
  <si>
    <t>Errington Primary School</t>
  </si>
  <si>
    <t>TS11 7BL</t>
  </si>
  <si>
    <t>Fernwood School</t>
  </si>
  <si>
    <t>NG8 2FT</t>
  </si>
  <si>
    <t>Ferryhill School</t>
  </si>
  <si>
    <t>DL17 8RW</t>
  </si>
  <si>
    <t>Firs Primary School</t>
  </si>
  <si>
    <t>DE22 3WA</t>
  </si>
  <si>
    <t>Fleetwood Flakefleet Primary School</t>
  </si>
  <si>
    <t>FY7 7ND</t>
  </si>
  <si>
    <t>Framwellgate School Durham</t>
  </si>
  <si>
    <t>DH1 5BQ</t>
  </si>
  <si>
    <t>Fulham Cross Academy</t>
  </si>
  <si>
    <t>SW6 6SN</t>
  </si>
  <si>
    <t>Furness Academy</t>
  </si>
  <si>
    <t>LA13 9BB</t>
  </si>
  <si>
    <t>Ganton School</t>
  </si>
  <si>
    <t>HU4 7JB</t>
  </si>
  <si>
    <t>George Washington Primary School</t>
  </si>
  <si>
    <t>NE37 1NL</t>
  </si>
  <si>
    <t>George Watson's College</t>
  </si>
  <si>
    <t>EH10 5EG</t>
  </si>
  <si>
    <t>Germoe Community Primary School</t>
  </si>
  <si>
    <t>TR20 9QY</t>
  </si>
  <si>
    <t>Glossopdale School and Sixth Form</t>
  </si>
  <si>
    <t>SK13 2DA</t>
  </si>
  <si>
    <t>Govan High School</t>
  </si>
  <si>
    <t>G51 4NB</t>
  </si>
  <si>
    <t>Grange Community Nursery and Primary School</t>
  </si>
  <si>
    <t>CW7 2EG</t>
  </si>
  <si>
    <t>Granton Primary School</t>
  </si>
  <si>
    <t>SW16 5AN</t>
  </si>
  <si>
    <t>Great Torrington School</t>
  </si>
  <si>
    <t>EX38 7DJ</t>
  </si>
  <si>
    <t>Greenvale Primary School</t>
  </si>
  <si>
    <t>CR2 8PR</t>
  </si>
  <si>
    <t>Griffe Field Primary School</t>
  </si>
  <si>
    <t>DE23 3UQ</t>
  </si>
  <si>
    <t>Hackney</t>
  </si>
  <si>
    <t>E8 1DY</t>
  </si>
  <si>
    <t>Handforth Grange Primary School</t>
  </si>
  <si>
    <t>SK9 3NG</t>
  </si>
  <si>
    <t>Hans Price Academy</t>
  </si>
  <si>
    <t>BS23 3QP</t>
  </si>
  <si>
    <t>Hazel Community Primary School</t>
  </si>
  <si>
    <t>LE2 7JN</t>
  </si>
  <si>
    <t>High View School</t>
  </si>
  <si>
    <t>PL3 6JQ</t>
  </si>
  <si>
    <t>Highland</t>
  </si>
  <si>
    <t>IV17 0QB</t>
  </si>
  <si>
    <t>Hillview School for Girls</t>
  </si>
  <si>
    <t>TN9 2HE</t>
  </si>
  <si>
    <t>Hogarth Academy</t>
  </si>
  <si>
    <t>NG3 6JG</t>
  </si>
  <si>
    <t>Hollyfast Primary School</t>
  </si>
  <si>
    <t>CV6 2AH</t>
  </si>
  <si>
    <t>Holmes Chapel Comprehensive School</t>
  </si>
  <si>
    <t>CW4 7DX</t>
  </si>
  <si>
    <t>Holy Trinity CofE Secondary School, Crawley</t>
  </si>
  <si>
    <t>RH11 8JE</t>
  </si>
  <si>
    <t>Immanuel College</t>
  </si>
  <si>
    <t>BD10 9AQ</t>
  </si>
  <si>
    <t>International Links (Global) Ltd</t>
  </si>
  <si>
    <t>CF3 5ET</t>
  </si>
  <si>
    <t>Ipplepen Primary School</t>
  </si>
  <si>
    <t>TQ12 5QL</t>
  </si>
  <si>
    <t>Islamia Primary School</t>
  </si>
  <si>
    <t>NW6 6PE</t>
  </si>
  <si>
    <t>John Paul II Primary School</t>
  </si>
  <si>
    <t>G45 9UR</t>
  </si>
  <si>
    <t>Keswick School</t>
  </si>
  <si>
    <t>CA12 5QB</t>
  </si>
  <si>
    <t>Kibblesworth Academy</t>
  </si>
  <si>
    <t>NE11 0XP</t>
  </si>
  <si>
    <t>King Henry viii 3-19 School</t>
  </si>
  <si>
    <t>NP7 6EP</t>
  </si>
  <si>
    <t>King James I Academy Bishop Auckland</t>
  </si>
  <si>
    <t>DL14 7JZ</t>
  </si>
  <si>
    <t>King Street Primary School</t>
  </si>
  <si>
    <t>DL16 6RA</t>
  </si>
  <si>
    <t>King's Academy Bay House</t>
  </si>
  <si>
    <t>PO12 2QP</t>
  </si>
  <si>
    <t>King's Leadership Academy, Liverpool</t>
  </si>
  <si>
    <t>L8 9SJ</t>
  </si>
  <si>
    <t>Kingsdale Foundation School</t>
  </si>
  <si>
    <t>SE21 8SQ</t>
  </si>
  <si>
    <t>Kingsmead School</t>
  </si>
  <si>
    <t>WS12 1DH</t>
  </si>
  <si>
    <t>Kingsmeadow Community Comprehensive School</t>
  </si>
  <si>
    <t>NE11 9NX</t>
  </si>
  <si>
    <t>Lanchester Endowed Parochial Primary School</t>
  </si>
  <si>
    <t>DH7 0HU</t>
  </si>
  <si>
    <t>Landau Forte College</t>
  </si>
  <si>
    <t>DE1 2LF</t>
  </si>
  <si>
    <t>Lees Brook Academy</t>
  </si>
  <si>
    <t>DE21 4QX</t>
  </si>
  <si>
    <t>Lemington Riverside Primary School</t>
  </si>
  <si>
    <t>NE15 8RR</t>
  </si>
  <si>
    <t>Leo Academy Trust</t>
  </si>
  <si>
    <t>SM3 8EP</t>
  </si>
  <si>
    <t>Lincoln Christ's Hospital School</t>
  </si>
  <si>
    <t>LN2 4PN</t>
  </si>
  <si>
    <t>London Enterprise Academy</t>
  </si>
  <si>
    <t>E1 1RD</t>
  </si>
  <si>
    <t>Marine Academy Primary</t>
  </si>
  <si>
    <t>PL5 2AF</t>
  </si>
  <si>
    <t>Marion Richardson Primary School</t>
  </si>
  <si>
    <t>E1 0QF</t>
  </si>
  <si>
    <t>Marshland High School</t>
  </si>
  <si>
    <t>PE14 7HA</t>
  </si>
  <si>
    <t>Matrix Academy Trust</t>
  </si>
  <si>
    <t>WS2 7PS</t>
  </si>
  <si>
    <t>Moat House Primary School</t>
  </si>
  <si>
    <t>CV2 1EQ</t>
  </si>
  <si>
    <t>Monega Primary School</t>
  </si>
  <si>
    <t>E12 6TT</t>
  </si>
  <si>
    <t>Mowlem Primary School</t>
  </si>
  <si>
    <t>E2 9HE</t>
  </si>
  <si>
    <t>Murray Park Community School</t>
  </si>
  <si>
    <t>DE3 9LL</t>
  </si>
  <si>
    <t>Nelson Primary School</t>
  </si>
  <si>
    <t>E6 2SE</t>
  </si>
  <si>
    <t>New Bridge School</t>
  </si>
  <si>
    <t>OL8 3PH</t>
  </si>
  <si>
    <t>New Park Primary School</t>
  </si>
  <si>
    <t>L6 9EU</t>
  </si>
  <si>
    <t>North Cambridge Academy</t>
  </si>
  <si>
    <t>CB4 2JF</t>
  </si>
  <si>
    <t>North Leamington School</t>
  </si>
  <si>
    <t>CV32 6RD</t>
  </si>
  <si>
    <t>North Liverpool Academy</t>
  </si>
  <si>
    <t>L5 0SQ</t>
  </si>
  <si>
    <t>North Somercotes CofE Primary School</t>
  </si>
  <si>
    <t>LN11 7QB</t>
  </si>
  <si>
    <t>Northampton Academy</t>
  </si>
  <si>
    <t>NN3 8NH</t>
  </si>
  <si>
    <t>Northfleet Technology College</t>
  </si>
  <si>
    <t>DA11 8BG</t>
  </si>
  <si>
    <t>Nova Education Trust</t>
  </si>
  <si>
    <t>NG7 2TU</t>
  </si>
  <si>
    <t>Oaks Park High School</t>
  </si>
  <si>
    <t>IG2 7PQ</t>
  </si>
  <si>
    <t>Oasis Academy Oldham</t>
  </si>
  <si>
    <t>OL8 4JZ</t>
  </si>
  <si>
    <t>Orchard Mead Academy</t>
  </si>
  <si>
    <t>LE5 1RT</t>
  </si>
  <si>
    <t>Orchard Primary School</t>
  </si>
  <si>
    <t>E9 7BB</t>
  </si>
  <si>
    <t>Our Lady and St Anne's Catholic Primary School</t>
  </si>
  <si>
    <t>NE4 6EB</t>
  </si>
  <si>
    <t>Oxford Spires Academy</t>
  </si>
  <si>
    <t>OX4 2AU</t>
  </si>
  <si>
    <t>Park Community School</t>
  </si>
  <si>
    <t>PO9 4BU</t>
  </si>
  <si>
    <t>Park High School</t>
  </si>
  <si>
    <t>HA7 1PL</t>
  </si>
  <si>
    <t>Parkgate Junior School</t>
  </si>
  <si>
    <t>WD24 7DN</t>
  </si>
  <si>
    <t>Parkhill Secondary School</t>
  </si>
  <si>
    <t>G31 3LP</t>
  </si>
  <si>
    <t>Parkwood Primary School</t>
  </si>
  <si>
    <t>N4 2HQ</t>
  </si>
  <si>
    <t>Pelton Community Primary School</t>
  </si>
  <si>
    <t>DH2 1EZ</t>
  </si>
  <si>
    <t>Poltair School</t>
  </si>
  <si>
    <t>PL25 4BZ</t>
  </si>
  <si>
    <t>Ponteland Primary School</t>
  </si>
  <si>
    <t>NE20 9EG</t>
  </si>
  <si>
    <t>Prince Rock Primary School</t>
  </si>
  <si>
    <t>PL4 9JF</t>
  </si>
  <si>
    <t>Queen's College</t>
  </si>
  <si>
    <t>TA1 4QS</t>
  </si>
  <si>
    <t>Reach Academy Feltham</t>
  </si>
  <si>
    <t>TW13 4AB</t>
  </si>
  <si>
    <t>Reach2 Academy Trust</t>
  </si>
  <si>
    <t>DE13 9TQ</t>
  </si>
  <si>
    <t>Reading School</t>
  </si>
  <si>
    <t>RG1 5LW</t>
  </si>
  <si>
    <t>Reay Primary School</t>
  </si>
  <si>
    <t>SW9 0EN</t>
  </si>
  <si>
    <t>Richard Alibon Primary School with ARP for Cognitive and Learning Difficulties : SEN Base</t>
  </si>
  <si>
    <t>RM10 8DF</t>
  </si>
  <si>
    <t>Richard Lander School</t>
  </si>
  <si>
    <t>TR3 6LT</t>
  </si>
  <si>
    <t>Roseberry Primary and Nursery School</t>
  </si>
  <si>
    <t>DH2 1NP</t>
  </si>
  <si>
    <t>Rowdown Primary School</t>
  </si>
  <si>
    <t>CR0 0EG</t>
  </si>
  <si>
    <t>Sacred Heart Primary School</t>
  </si>
  <si>
    <t>NE4 9XZ</t>
  </si>
  <si>
    <t>Salisbury Road Primary School</t>
  </si>
  <si>
    <t>PL4 8QZ</t>
  </si>
  <si>
    <t>Saltley Academy</t>
  </si>
  <si>
    <t>B9 5RX</t>
  </si>
  <si>
    <t>Sandringham Primary School</t>
  </si>
  <si>
    <t>E7 8ED</t>
  </si>
  <si>
    <t>Sandymoor Ormiston Academy</t>
  </si>
  <si>
    <t>WA7 1QU</t>
  </si>
  <si>
    <t>Sendat</t>
  </si>
  <si>
    <t>IP31 3RY</t>
  </si>
  <si>
    <t>Settlebeck School</t>
  </si>
  <si>
    <t>LA10 5AL</t>
  </si>
  <si>
    <t>Sharples School A Multi Academy Trust</t>
  </si>
  <si>
    <t>BL1 8SN</t>
  </si>
  <si>
    <t>Shoscombe Church School</t>
  </si>
  <si>
    <t>BA2 8NB</t>
  </si>
  <si>
    <t>Shotley Bridge Primary School</t>
  </si>
  <si>
    <t>DH8 0SQ</t>
  </si>
  <si>
    <t>Shrewsbury Academy</t>
  </si>
  <si>
    <t>SY1 4LL</t>
  </si>
  <si>
    <t>Simon Langton Grammar School for Boys</t>
  </si>
  <si>
    <t>CT4 7AS</t>
  </si>
  <si>
    <t>Sir James Smith's School</t>
  </si>
  <si>
    <t>PL32 9UJ</t>
  </si>
  <si>
    <t>St Albert's Primary School</t>
  </si>
  <si>
    <t>G41 5DU</t>
  </si>
  <si>
    <t>St Bede's Catholic School and Sixth Form College, Lanchester</t>
  </si>
  <si>
    <t>DH7 0RD</t>
  </si>
  <si>
    <t>St Bernards Catholic High School, Barrow</t>
  </si>
  <si>
    <t>LA13 9LE</t>
  </si>
  <si>
    <t>St Bernard's Primary School</t>
  </si>
  <si>
    <t>G53 6BP</t>
  </si>
  <si>
    <t>St Catherine's CofE Primary School</t>
  </si>
  <si>
    <t>TQ12 6SB</t>
  </si>
  <si>
    <t>St Edburg's Church of England (VA) School</t>
  </si>
  <si>
    <t>OX26 1BF</t>
  </si>
  <si>
    <t>St Hild's Church of England School</t>
  </si>
  <si>
    <t>TS24 9PB</t>
  </si>
  <si>
    <t>St John of Jerusalem Church of England Primary School</t>
  </si>
  <si>
    <t>E9 7JF</t>
  </si>
  <si>
    <t>St John's Catholic School &amp; Sixth Form College</t>
  </si>
  <si>
    <t>DL14 6JT</t>
  </si>
  <si>
    <t>St Johns Primary School</t>
  </si>
  <si>
    <t>NE4 8HE</t>
  </si>
  <si>
    <t>St John's Primary School</t>
  </si>
  <si>
    <t>W13 0SE</t>
  </si>
  <si>
    <t>St Joseph's Catholic Primary School, Benwell</t>
  </si>
  <si>
    <t>NE15 6JB</t>
  </si>
  <si>
    <t>St Louis Grammar School</t>
  </si>
  <si>
    <t>BT43 5DW</t>
  </si>
  <si>
    <t>St Mary's Church of England Primary School</t>
  </si>
  <si>
    <t>PL8 2AG</t>
  </si>
  <si>
    <t>ST6 5DE</t>
  </si>
  <si>
    <t>St Mary's Primary School</t>
  </si>
  <si>
    <t>BT35 9TP</t>
  </si>
  <si>
    <t>St Matthias School</t>
  </si>
  <si>
    <t>WV1 2BH</t>
  </si>
  <si>
    <t>St Michael and All Angels Catholic Primary School</t>
  </si>
  <si>
    <t>L32 0TP</t>
  </si>
  <si>
    <t>St Michael's East Wickham Church of England  Primary School</t>
  </si>
  <si>
    <t>DA16 1LS</t>
  </si>
  <si>
    <t>St Patrick's College</t>
  </si>
  <si>
    <t>BT32 3AS</t>
  </si>
  <si>
    <t>St Paul's CofE Primary School</t>
  </si>
  <si>
    <t>NE4 7JU</t>
  </si>
  <si>
    <t>St Paul's Primary School</t>
  </si>
  <si>
    <t>BT34 5RH</t>
  </si>
  <si>
    <t>St Peter's RC High School</t>
  </si>
  <si>
    <t>M12 4WB</t>
  </si>
  <si>
    <t>St Ronan's College</t>
  </si>
  <si>
    <t>BT66 6DL</t>
  </si>
  <si>
    <t>St Stephen's CofE Primary School</t>
  </si>
  <si>
    <t>RH9 8HR</t>
  </si>
  <si>
    <t>St Thomas CofE Primary Academy</t>
  </si>
  <si>
    <t>PE21 7RZ</t>
  </si>
  <si>
    <t>St. Bede's and St. Joseph's Catholic College, A Voluntary Academy</t>
  </si>
  <si>
    <t>BD9 4BQ</t>
  </si>
  <si>
    <t>St. Thomas More Language College</t>
  </si>
  <si>
    <t>SW3 2QS</t>
  </si>
  <si>
    <t>Stepney All Saints Church of England Secondary School</t>
  </si>
  <si>
    <t>E1 0RH</t>
  </si>
  <si>
    <t>Stokeinteignhead School</t>
  </si>
  <si>
    <t>TQ12 4QE</t>
  </si>
  <si>
    <t>Strangford Integrated College</t>
  </si>
  <si>
    <t>BT22 2GB</t>
  </si>
  <si>
    <t>StreetVibes Media Academy</t>
  </si>
  <si>
    <t>SE9 1DA</t>
  </si>
  <si>
    <t>Stroud High School</t>
  </si>
  <si>
    <t>GL5 4HF</t>
  </si>
  <si>
    <t>Sutton</t>
  </si>
  <si>
    <t>SM1 1EA</t>
  </si>
  <si>
    <t>The Academy at Shotton Hall</t>
  </si>
  <si>
    <t>SR8 1AU</t>
  </si>
  <si>
    <t>The Brook Special Primary School</t>
  </si>
  <si>
    <t>N17 6HW</t>
  </si>
  <si>
    <t>The Brooksbank School</t>
  </si>
  <si>
    <t>HX5 0QG</t>
  </si>
  <si>
    <t>The Chalfonts Community College</t>
  </si>
  <si>
    <t>SL9 8TP</t>
  </si>
  <si>
    <t>The Cherwell School</t>
  </si>
  <si>
    <t>OX2 7EE</t>
  </si>
  <si>
    <t>The Derby High School</t>
  </si>
  <si>
    <t>BL9 9NH</t>
  </si>
  <si>
    <t>The Gorse Academies Trust</t>
  </si>
  <si>
    <t>LS27 0LZ</t>
  </si>
  <si>
    <t>The Grosvenor Park Church of England Academy</t>
  </si>
  <si>
    <t>CH1 1QP</t>
  </si>
  <si>
    <t>The Hyndburn Academy</t>
  </si>
  <si>
    <t>BB1 4ED</t>
  </si>
  <si>
    <t>The Lincoln Bishop King Church of England Primary School</t>
  </si>
  <si>
    <t>LN5 8EU</t>
  </si>
  <si>
    <t>The Marlborough Church of England School</t>
  </si>
  <si>
    <t>OX20 1LP</t>
  </si>
  <si>
    <t>The Oldham Academy North</t>
  </si>
  <si>
    <t>OL2 5BF</t>
  </si>
  <si>
    <t>The Phoenix Collegiate</t>
  </si>
  <si>
    <t>B71 2BX</t>
  </si>
  <si>
    <t>The Pinchbeck East Church of England Primary Academy</t>
  </si>
  <si>
    <t>PE11 3RP</t>
  </si>
  <si>
    <t>The Polygon School</t>
  </si>
  <si>
    <t>SO15 2FH</t>
  </si>
  <si>
    <t>The Sir Robert Woodard Academy</t>
  </si>
  <si>
    <t>BN15 9QZ</t>
  </si>
  <si>
    <t>The Trinity Catholic School A Voluntary Academy</t>
  </si>
  <si>
    <t>NG8 3EZ</t>
  </si>
  <si>
    <t>The University of Birmingham School</t>
  </si>
  <si>
    <t>B29 6QU</t>
  </si>
  <si>
    <t>Thomas More Catholic School</t>
  </si>
  <si>
    <t>CR8 2XP</t>
  </si>
  <si>
    <t>Thomas Tallis School</t>
  </si>
  <si>
    <t>SE3 9PX</t>
  </si>
  <si>
    <t>Thornleigh Salesian College</t>
  </si>
  <si>
    <t>BL1 6PQ</t>
  </si>
  <si>
    <t>Tile Cross Academy</t>
  </si>
  <si>
    <t>B33 9UF</t>
  </si>
  <si>
    <t>Together Learning Trust</t>
  </si>
  <si>
    <t>Torquay Academy</t>
  </si>
  <si>
    <t>TQ2 7NU</t>
  </si>
  <si>
    <t>Torquay Boys' Grammar School</t>
  </si>
  <si>
    <t>TQ2 7EL</t>
  </si>
  <si>
    <t>Townley Grammar School Trust</t>
  </si>
  <si>
    <t>DA6 7AB</t>
  </si>
  <si>
    <t>Trinity Academy Cathedral</t>
  </si>
  <si>
    <t>WF2 8QF</t>
  </si>
  <si>
    <t>Turner Schools</t>
  </si>
  <si>
    <t>CT19 5FP</t>
  </si>
  <si>
    <t>Upper Wharfedale School</t>
  </si>
  <si>
    <t>BD23 5BS</t>
  </si>
  <si>
    <t>Upton Hall School FCJ</t>
  </si>
  <si>
    <t>CH49 6LJ</t>
  </si>
  <si>
    <t>Waid Academy</t>
  </si>
  <si>
    <t>KY10 3HD</t>
  </si>
  <si>
    <t>Walker Riverside Academy</t>
  </si>
  <si>
    <t>NE6 4AW</t>
  </si>
  <si>
    <t>Wanborough Primary School</t>
  </si>
  <si>
    <t>SN4 0EJ</t>
  </si>
  <si>
    <t>Wapping High School</t>
  </si>
  <si>
    <t>E1 2DA</t>
  </si>
  <si>
    <t>Warrington Primary Academy Trust</t>
  </si>
  <si>
    <t>WA5 1BD</t>
  </si>
  <si>
    <t>Wellington College</t>
  </si>
  <si>
    <t>BT7 3HE</t>
  </si>
  <si>
    <t>Wellington School</t>
  </si>
  <si>
    <t>KA7 2XH</t>
  </si>
  <si>
    <t>Wexham School</t>
  </si>
  <si>
    <t>SL2 5QP</t>
  </si>
  <si>
    <t>Whitelands Academy</t>
  </si>
  <si>
    <t>OX26 1AY</t>
  </si>
  <si>
    <t>Winchmore School</t>
  </si>
  <si>
    <t>N21 3HS</t>
  </si>
  <si>
    <t>Wingrove Primary School</t>
  </si>
  <si>
    <t>NE4 9HN</t>
  </si>
  <si>
    <t>Woodham Academy</t>
  </si>
  <si>
    <t>DL5 4AX</t>
  </si>
  <si>
    <t>Woodston Primary School</t>
  </si>
  <si>
    <t>PE2 9ER</t>
  </si>
  <si>
    <t>Yealmpstone Farm Primary School</t>
  </si>
  <si>
    <t>PL7 1XQ</t>
  </si>
  <si>
    <t>Ysgol Bryn Alyn</t>
  </si>
  <si>
    <t>LL11 4HB</t>
  </si>
  <si>
    <t xml:space="preserve">This worksheet contains five tables presented vertically with one open space between them. </t>
  </si>
  <si>
    <t>The first table refers to the number of learner participants split by sex and sector.</t>
  </si>
  <si>
    <t>The second table refers to the number of learner participants split by age group and sector.</t>
  </si>
  <si>
    <t>The third table refers to the number of learner participants split by SEND status and sector.</t>
  </si>
  <si>
    <t>The fourth table refers to the number of learner participants split by disadvantage status and sector.</t>
  </si>
  <si>
    <t>The fifth table refers to the number of learner participants split by ethnicity and sector.</t>
  </si>
  <si>
    <t>Sex</t>
  </si>
  <si>
    <t>Total</t>
  </si>
  <si>
    <t>Higher Education</t>
  </si>
  <si>
    <t>Further Education</t>
  </si>
  <si>
    <t>Male</t>
  </si>
  <si>
    <t>Female</t>
  </si>
  <si>
    <t>Other</t>
  </si>
  <si>
    <t>Not Known</t>
  </si>
  <si>
    <t>Age group</t>
  </si>
  <si>
    <t>3-10 Years</t>
  </si>
  <si>
    <t>11-15 Years</t>
  </si>
  <si>
    <t>16-18 Years</t>
  </si>
  <si>
    <t>19-24 Years</t>
  </si>
  <si>
    <t>25-29 Years</t>
  </si>
  <si>
    <t>30 years and over</t>
  </si>
  <si>
    <t>SEND status</t>
  </si>
  <si>
    <t>Known disability and/or SEN</t>
  </si>
  <si>
    <t>No known disability and/or SEN</t>
  </si>
  <si>
    <t>Disdavantage status</t>
  </si>
  <si>
    <t>Disdavantaged</t>
  </si>
  <si>
    <t>Non-Disadvantaged</t>
  </si>
  <si>
    <t>Ethnicity</t>
  </si>
  <si>
    <t>White</t>
  </si>
  <si>
    <t>Black</t>
  </si>
  <si>
    <t>Asian</t>
  </si>
  <si>
    <t>Mixed</t>
  </si>
  <si>
    <t>Not known</t>
  </si>
  <si>
    <t xml:space="preserve">This worksheet contains four tables presented vertically with one open space between them. </t>
  </si>
  <si>
    <t>The first table refers to the average durations of learner participant placements split by sector.</t>
  </si>
  <si>
    <t>The second table refers to the average durations of disadvantaged learner participant placements split by sector.</t>
  </si>
  <si>
    <t>The third table refers to the average durations of SEND learner participant placements split by sector.</t>
  </si>
  <si>
    <t>The fourth table refers to the average durations of non-disadvantaged/non-SEND learner participant placements split by sector.</t>
  </si>
  <si>
    <t>Duration (in Days)</t>
  </si>
  <si>
    <t>Overall</t>
  </si>
  <si>
    <t xml:space="preserve">Minimum </t>
  </si>
  <si>
    <t xml:space="preserve">Maximum </t>
  </si>
  <si>
    <t>Mean</t>
  </si>
  <si>
    <t>Median</t>
  </si>
  <si>
    <t>Mode</t>
  </si>
  <si>
    <t>Range</t>
  </si>
  <si>
    <t>Destinations</t>
  </si>
  <si>
    <t xml:space="preserve">This worksheet contains two tables presented vertically with one open space between them. </t>
  </si>
  <si>
    <t>Table two refers to the top 10 destinations and total learners to each destination.</t>
  </si>
  <si>
    <t>Receiving Country</t>
  </si>
  <si>
    <t>Total Learners</t>
  </si>
  <si>
    <t>Total Disadvantaged</t>
  </si>
  <si>
    <t>Total SEND</t>
  </si>
  <si>
    <t>Total Accompanying adults</t>
  </si>
  <si>
    <t>Total Participants</t>
  </si>
  <si>
    <t>Albania</t>
  </si>
  <si>
    <t>Algeria</t>
  </si>
  <si>
    <t>Under 5</t>
  </si>
  <si>
    <t>Andorra</t>
  </si>
  <si>
    <t>Anguilla</t>
  </si>
  <si>
    <t>Antigua and Barbuda</t>
  </si>
  <si>
    <t>Argentina</t>
  </si>
  <si>
    <t>Armenia</t>
  </si>
  <si>
    <t>Aruba</t>
  </si>
  <si>
    <t>Australia</t>
  </si>
  <si>
    <t>Austria</t>
  </si>
  <si>
    <t>Bahrain</t>
  </si>
  <si>
    <t>Bangladesh</t>
  </si>
  <si>
    <t>Barbados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</si>
  <si>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</si>
  <si>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</si>
  <si>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</si>
  <si>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</si>
  <si>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</si>
  <si>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</si>
  <si>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</si>
  <si>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</si>
  <si>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Brazil</t>
  </si>
  <si>
    <t>British Virgin Islands</t>
  </si>
  <si>
    <t>Brunei</t>
  </si>
  <si>
    <t>Bulgaria</t>
  </si>
  <si>
    <t>Burundi</t>
  </si>
  <si>
    <t>Cambodia</t>
  </si>
  <si>
    <t>Cameroon</t>
  </si>
  <si>
    <t>Canada</t>
  </si>
  <si>
    <t>Canary Islands</t>
  </si>
  <si>
    <t>Cayman Islands</t>
  </si>
  <si>
    <t>Chile</t>
  </si>
  <si>
    <t>China</t>
  </si>
  <si>
    <t>Colombia</t>
  </si>
  <si>
    <t>Comoros</t>
  </si>
  <si>
    <t>Cook Islands and Tokelau</t>
  </si>
  <si>
    <t>Costa Rica</t>
  </si>
  <si>
    <t>Croatia</t>
  </si>
  <si>
    <t>Cuba</t>
  </si>
  <si>
    <t>Curaçao</t>
  </si>
  <si>
    <t>Cyprus</t>
  </si>
  <si>
    <t>Czechia</t>
  </si>
  <si>
    <t>Denmark</t>
  </si>
  <si>
    <t>Dominican Republic</t>
  </si>
  <si>
    <t>Ecuador</t>
  </si>
  <si>
    <t>Egypt</t>
  </si>
  <si>
    <t>Eritrea</t>
  </si>
  <si>
    <t>Estonia</t>
  </si>
  <si>
    <t>Ethiopia</t>
  </si>
  <si>
    <t>Falkland Islands</t>
  </si>
  <si>
    <t>Faroe Islands</t>
  </si>
  <si>
    <t>Fiji</t>
  </si>
  <si>
    <t>Finland</t>
  </si>
  <si>
    <t>France</t>
  </si>
  <si>
    <t>Georgia</t>
  </si>
  <si>
    <t>Germany</t>
  </si>
  <si>
    <t>Ghana</t>
  </si>
  <si>
    <t>Gibraltar</t>
  </si>
  <si>
    <t>Greece</t>
  </si>
  <si>
    <t>Grenada</t>
  </si>
  <si>
    <t>Guatemala</t>
  </si>
  <si>
    <t>Guinea</t>
  </si>
  <si>
    <t>Guyana</t>
  </si>
  <si>
    <t>Honduras</t>
  </si>
  <si>
    <t>Hong Kong</t>
  </si>
  <si>
    <t>Hungary</t>
  </si>
  <si>
    <t>Iceland</t>
  </si>
  <si>
    <t>India</t>
  </si>
  <si>
    <t>Indonesia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</si>
  <si>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</si>
  <si>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</si>
  <si>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</si>
  <si>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</si>
  <si>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</si>
  <si>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</si>
  <si>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</si>
  <si>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</si>
  <si>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Kosovo</t>
  </si>
  <si>
    <t>Kuwait</t>
  </si>
  <si>
    <t>Kyrgyzstan</t>
  </si>
  <si>
    <t>Latvia</t>
  </si>
  <si>
    <t>Lebanon</t>
  </si>
  <si>
    <t>Lesotho</t>
  </si>
  <si>
    <t>Liberia</t>
  </si>
  <si>
    <t>Lithuania</t>
  </si>
  <si>
    <t>Luxembourg</t>
  </si>
  <si>
    <t>Macao</t>
  </si>
  <si>
    <t>Madagascar</t>
  </si>
  <si>
    <t>Malawi</t>
  </si>
  <si>
    <t>Malaysia</t>
  </si>
  <si>
    <t>Maldives</t>
  </si>
  <si>
    <t>Malta</t>
  </si>
  <si>
    <t>Martinique</t>
  </si>
  <si>
    <t>Mauritius</t>
  </si>
  <si>
    <t>Mexico</t>
  </si>
  <si>
    <t>Monaco</t>
  </si>
  <si>
    <t>Montenegro</t>
  </si>
  <si>
    <t>Montserrat</t>
  </si>
  <si>
    <t>Morocco</t>
  </si>
  <si>
    <t>Mozambique</t>
  </si>
  <si>
    <t>Namibia</t>
  </si>
  <si>
    <t>Nepal</t>
  </si>
  <si>
    <t>Netherlands</t>
  </si>
  <si>
    <t>New Zealand</t>
  </si>
  <si>
    <t>Nicaragua</t>
  </si>
  <si>
    <t>Nigeria</t>
  </si>
  <si>
    <t>North Macedonia</t>
  </si>
  <si>
    <t>Norway</t>
  </si>
  <si>
    <t>Oman</t>
  </si>
  <si>
    <t>Pakistan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</si>
  <si>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</si>
  <si>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</si>
  <si>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</si>
  <si>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</si>
  <si>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</si>
  <si>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</si>
  <si>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</si>
  <si>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</si>
  <si>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</si>
  <si>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Romania</t>
  </si>
  <si>
    <t>Rwanda</t>
  </si>
  <si>
    <t>Saint Helena, Ascension and Tristan da Cunha</t>
  </si>
  <si>
    <t>Samoa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</si>
  <si>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</si>
  <si>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</si>
  <si>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</si>
  <si>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</si>
  <si>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</si>
  <si>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</si>
  <si>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</si>
  <si>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</si>
  <si>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Somalia</t>
  </si>
  <si>
    <t>South Africa</t>
  </si>
  <si>
    <t>South Korea</t>
  </si>
  <si>
    <t>Spain</t>
  </si>
  <si>
    <t>Sri Lanka</t>
  </si>
  <si>
    <t>St Kitts and Nevis</t>
  </si>
  <si>
    <t>St Lucia</t>
  </si>
  <si>
    <t>St Vincent</t>
  </si>
  <si>
    <t>Suriname</t>
  </si>
  <si>
    <t>Sweden</t>
  </si>
  <si>
    <t>Switzerland</t>
  </si>
  <si>
    <t>Taiwan</t>
  </si>
  <si>
    <t>Tanzania</t>
  </si>
  <si>
    <t>Thailand</t>
  </si>
  <si>
    <t>The Gambia</t>
  </si>
  <si>
    <t>Trinidad and Tobago</t>
  </si>
  <si>
    <t>Tunisia</t>
  </si>
  <si>
    <t>Türkiye</t>
  </si>
  <si>
    <t>Uganda</t>
  </si>
  <si>
    <t>United Arab Emirates (UAE)</t>
  </si>
  <si>
    <t>United States</t>
  </si>
  <si>
    <t>Uruguay</t>
  </si>
  <si>
    <t>Uzbekistan</t>
  </si>
  <si>
    <t>Vanuatu</t>
  </si>
  <si>
    <t>Vietnam</t>
  </si>
  <si>
    <t>Zambia</t>
  </si>
  <si>
    <t>Zimbabwe</t>
  </si>
  <si>
    <t>Grand Total</t>
  </si>
  <si>
    <t>Rank</t>
  </si>
  <si>
    <t>Receiving country</t>
  </si>
  <si>
    <t>Total learners</t>
  </si>
  <si>
    <t>Destinations - Higher Education</t>
  </si>
  <si>
    <t>Table two refers to the top 10 destinations for higher education placements and total learners to each destination.</t>
  </si>
  <si>
    <t>Destinations - Further Education</t>
  </si>
  <si>
    <t>Table two refers to the top 10 destinations for further education placements and total learners to each destination.</t>
  </si>
  <si>
    <t>Destinations - Schools</t>
  </si>
  <si>
    <t>Table two refers to the top 10 destinations for schools placements and total learners to each destination.</t>
  </si>
  <si>
    <t>The first table refers to the top 10 destinations for England and the number of learners for each destination.</t>
  </si>
  <si>
    <t>The second table refers to the top 10 destinations for Scotland and the number of learners for each destination.</t>
  </si>
  <si>
    <t>The third table refers to the top 10 destinations for Wales and the number of learners for each destination.</t>
  </si>
  <si>
    <t>The fourth table refers to the top 10 destinations for Northern Irealnd and the number of learners for each destination.</t>
  </si>
  <si>
    <t>Sending country</t>
  </si>
  <si>
    <t>All destinations - British Overseas Territories</t>
  </si>
  <si>
    <t>British Overseas Territories</t>
  </si>
  <si>
    <t>Top 10 destinations for Northern Ireland and the number of learners for each destination.</t>
  </si>
  <si>
    <t>Number of learner participants split by SEND status and sector.</t>
  </si>
  <si>
    <t>Destinations of placements, split by learners, disadvantage, SEND and accompanying adults.</t>
  </si>
  <si>
    <t>Destinations of higher education placements, split by learners, disadvantage, SEND and accompanying adults.</t>
  </si>
  <si>
    <t>Destinations of further education placements, split by learners, disadvantage, SEND and accompanying adults.</t>
  </si>
  <si>
    <t>Destinations of schools placements, split by learners, disadvantage, SEND and accompanying adults.</t>
  </si>
  <si>
    <t>List of destinations (all)</t>
  </si>
  <si>
    <t>Table one refers to the destinations of placements, split by learners, disadvantage, SEND and accompanying adults. Destinations with fewer than 5 participants are reported as "Under 5".</t>
  </si>
  <si>
    <t>Table one refers to the destinations of higher education placements, split by learners, disadvantage, SEND and accompanying adults. Destinations with fewer than 5 participants are reported as "Under 5".</t>
  </si>
  <si>
    <t>Table one refers to the destinations of further education placements, split by learners, disadvantage, SEND and accompanying adults. Destinations with fewer than 5 participants are reported as "Under 5".</t>
  </si>
  <si>
    <t>Table one refers to the destinations of schools placements, split by learners, disadvantage, SEND and accompanying adults. Destinations with fewer than 5 participants are reported as "Under 5".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</si>
</sst>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 &quot;* #,##0.00&quot; &quot;;&quot;-&quot;* #,##0.00&quot; &quot;;&quot; &quot;* &quot;-&quot;#&quot; &quot;;&quot; &quot;@&quot; &quot;"/>
    <numFmt numFmtId="165" formatCode="&quot; &quot;[$£-809]* #,##0.00&quot; &quot;;&quot;-&quot;[$£-809]* #,##0.00&quot; &quot;;&quot; &quot;[$£-809]* &quot;-&quot;#&quot; &quot;;&quot; &quot;@&quot; &quot;"/>
    <numFmt numFmtId="166" formatCode="&quot; &quot;* #,##0&quot; &quot;;&quot;-&quot;* #,##0&quot; &quot;;&quot; &quot;* &quot;-&quot;#&quot; &quot;;&quot; &quot;@&quot; &quot;"/>
  </numFmts>
  <fonts count="15">
    <font>
      <sz val="11"/>
      <color rgb="FF000000"/>
      <name val="Aptos Narrow"/>
      <family val="2"/>
    </font>
    <font>
      <sz val="11"/>
      <color rgb="FF000000"/>
      <name val="Aptos Narrow"/>
      <family val="2"/>
    </font>
    <font>
      <b/>
      <sz val="15"/>
      <color rgb="FF0E2841"/>
      <name val="Aptos Narrow"/>
      <family val="2"/>
    </font>
    <font>
      <b/>
      <sz val="13"/>
      <color rgb="FF0E2841"/>
      <name val="Aptos Narrow"/>
      <family val="2"/>
    </font>
    <font>
      <u/>
      <sz val="11"/>
      <color rgb="FF467886"/>
      <name val="Aptos Narrow"/>
      <family val="2"/>
    </font>
    <font>
      <sz val="11"/>
      <color rgb="FF000000"/>
      <name val="Calibri"/>
      <family val="2"/>
    </font>
    <font>
      <b/>
      <sz val="11"/>
      <color rgb="FF000000"/>
      <name val="Aptos Narrow"/>
      <family val="2"/>
    </font>
    <font>
      <b/>
      <sz val="15"/>
      <color rgb="FF0E2841"/>
      <name val="Calibri"/>
      <family val="2"/>
    </font>
    <font>
      <b/>
      <sz val="13"/>
      <color rgb="FF0E2841"/>
      <name val="Calibri"/>
      <family val="2"/>
    </font>
    <font>
      <sz val="11"/>
      <name val="Aptos Narrow"/>
      <family val="2"/>
    </font>
    <font>
      <sz val="11"/>
      <name val="Aptos Narrow"/>
    </font>
    <font>
      <sz val="8"/>
      <name val="Aptos Narrow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rgb="FF156082"/>
      </bottom>
      <diagonal/>
    </border>
    <border>
      <left/>
      <right/>
      <top/>
      <bottom style="thick">
        <color rgb="FF64BEE6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 applyNumberFormat="0" applyFont="0" applyBorder="0" applyProtection="0"/>
    <xf numFmtId="0" fontId="5" fillId="0" borderId="0" applyNumberFormat="0" applyBorder="0" applyProtection="0"/>
    <xf numFmtId="0" fontId="5" fillId="0" borderId="0" applyNumberFormat="0" applyBorder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</cellStyleXfs>
  <cellXfs count="59">
    <xf numFmtId="0" fontId="0" fillId="0" borderId="0" xfId="0"/>
    <xf numFmtId="0" fontId="2" fillId="0" borderId="1" xfId="4"/>
    <xf numFmtId="0" fontId="6" fillId="0" borderId="0" xfId="0" applyFont="1"/>
    <xf numFmtId="0" fontId="4" fillId="0" borderId="0" xfId="7"/>
    <xf numFmtId="0" fontId="5" fillId="0" borderId="0" xfId="8" applyFont="1"/>
    <xf numFmtId="0" fontId="5" fillId="0" borderId="0" xfId="8" applyFont="1" applyAlignment="1">
      <alignment horizontal="left"/>
    </xf>
    <xf numFmtId="0" fontId="7" fillId="0" borderId="0" xfId="4" applyFont="1" applyFill="1" applyBorder="1" applyAlignment="1"/>
    <xf numFmtId="166" fontId="1" fillId="0" borderId="0" xfId="1" applyNumberFormat="1"/>
    <xf numFmtId="0" fontId="5" fillId="0" borderId="0" xfId="8" applyFont="1" applyAlignment="1">
      <alignment wrapText="1"/>
    </xf>
    <xf numFmtId="0" fontId="8" fillId="0" borderId="2" xfId="5" applyFont="1" applyFill="1"/>
    <xf numFmtId="164" fontId="1" fillId="0" borderId="0" xfId="1" applyAlignment="1">
      <alignment horizontal="right"/>
    </xf>
    <xf numFmtId="165" fontId="1" fillId="0" borderId="0" xfId="2"/>
    <xf numFmtId="166" fontId="0" fillId="0" borderId="0" xfId="0" applyNumberFormat="1"/>
    <xf numFmtId="166" fontId="1" fillId="0" borderId="0" xfId="1" applyNumberFormat="1" applyFill="1"/>
    <xf numFmtId="0" fontId="6" fillId="0" borderId="0" xfId="0" applyFont="1" applyAlignment="1">
      <alignment wrapText="1"/>
    </xf>
    <xf numFmtId="9" fontId="1" fillId="0" borderId="0" xfId="3"/>
    <xf numFmtId="0" fontId="7" fillId="0" borderId="1" xfId="4" applyFont="1" applyAlignment="1">
      <alignment horizontal="left"/>
    </xf>
    <xf numFmtId="1" fontId="0" fillId="0" borderId="0" xfId="0" applyNumberFormat="1"/>
    <xf numFmtId="0" fontId="8" fillId="0" borderId="0" xfId="5" applyFont="1" applyFill="1" applyBorder="1"/>
    <xf numFmtId="0" fontId="5" fillId="0" borderId="0" xfId="8" applyFont="1" applyAlignment="1">
      <alignment horizontal="right"/>
    </xf>
    <xf numFmtId="1" fontId="5" fillId="0" borderId="0" xfId="1" applyNumberFormat="1" applyFont="1" applyFill="1" applyAlignment="1">
      <alignment horizontal="right"/>
    </xf>
    <xf numFmtId="1" fontId="5" fillId="0" borderId="0" xfId="8" applyNumberFormat="1" applyFont="1" applyAlignment="1">
      <alignment horizontal="right"/>
    </xf>
    <xf numFmtId="9" fontId="5" fillId="0" borderId="0" xfId="12" applyFont="1" applyFill="1" applyAlignment="1">
      <alignment horizontal="right"/>
    </xf>
    <xf numFmtId="0" fontId="5" fillId="0" borderId="0" xfId="8" applyNumberFormat="1" applyFont="1" applyAlignment="1">
      <alignment horizontal="right"/>
    </xf>
    <xf numFmtId="0" fontId="1" fillId="0" borderId="0" xfId="1" applyNumberFormat="1" applyAlignment="1">
      <alignment horizontal="right"/>
    </xf>
    <xf numFmtId="166" fontId="5" fillId="0" borderId="0" xfId="1" applyNumberFormat="1" applyFont="1" applyFill="1" applyAlignment="1">
      <alignment horizontal="right"/>
    </xf>
    <xf numFmtId="166" fontId="0" fillId="0" borderId="0" xfId="1" applyNumberFormat="1" applyFont="1"/>
    <xf numFmtId="166" fontId="5" fillId="0" borderId="0" xfId="1" applyNumberFormat="1" applyFont="1" applyAlignment="1">
      <alignment horizontal="right"/>
    </xf>
    <xf numFmtId="9" fontId="0" fillId="0" borderId="0" xfId="3" applyFont="1"/>
    <xf numFmtId="165" fontId="5" fillId="0" borderId="0" xfId="2" applyFont="1" applyAlignment="1">
      <alignment horizontal="right"/>
    </xf>
    <xf numFmtId="0" fontId="5" fillId="0" borderId="0" xfId="8" applyNumberFormat="1" applyFont="1"/>
    <xf numFmtId="0" fontId="7" fillId="0" borderId="1" xfId="4" applyNumberFormat="1" applyFont="1" applyAlignment="1">
      <alignment horizontal="left"/>
    </xf>
    <xf numFmtId="0" fontId="5" fillId="0" borderId="0" xfId="8" applyNumberFormat="1" applyFont="1" applyAlignment="1">
      <alignment horizontal="left"/>
    </xf>
    <xf numFmtId="0" fontId="9" fillId="0" borderId="0" xfId="0" applyFont="1"/>
    <xf numFmtId="166" fontId="5" fillId="0" borderId="0" xfId="1" applyNumberFormat="1" applyFont="1"/>
    <xf numFmtId="0" fontId="5" fillId="0" borderId="0" xfId="0" applyFont="1"/>
    <xf numFmtId="0" fontId="12" fillId="0" borderId="0" xfId="0" applyFont="1"/>
    <xf numFmtId="164" fontId="5" fillId="0" borderId="0" xfId="1" applyFont="1" applyAlignment="1">
      <alignment horizontal="right"/>
    </xf>
    <xf numFmtId="165" fontId="5" fillId="0" borderId="0" xfId="2" applyFont="1"/>
    <xf numFmtId="166" fontId="5" fillId="0" borderId="0" xfId="1" applyNumberFormat="1" applyFont="1" applyFill="1"/>
    <xf numFmtId="0" fontId="12" fillId="0" borderId="0" xfId="0" applyFont="1" applyAlignment="1">
      <alignment wrapText="1"/>
    </xf>
    <xf numFmtId="9" fontId="5" fillId="0" borderId="0" xfId="3" applyFont="1"/>
    <xf numFmtId="1" fontId="5" fillId="0" borderId="0" xfId="0" applyNumberFormat="1" applyFont="1"/>
    <xf numFmtId="0" fontId="5" fillId="0" borderId="0" xfId="1" applyNumberFormat="1" applyFont="1" applyAlignment="1">
      <alignment horizontal="right"/>
    </xf>
    <xf numFmtId="166" fontId="5" fillId="0" borderId="0" xfId="0" applyNumberFormat="1" applyFont="1"/>
    <xf numFmtId="0" fontId="13" fillId="0" borderId="0" xfId="13" applyFont="1"/>
    <xf numFmtId="165" fontId="13" fillId="0" borderId="0" xfId="2" applyFont="1"/>
    <xf numFmtId="49" fontId="13" fillId="0" borderId="0" xfId="13" applyNumberFormat="1" applyFont="1"/>
    <xf numFmtId="0" fontId="5" fillId="0" borderId="0" xfId="2" applyNumberFormat="1" applyFont="1"/>
    <xf numFmtId="0" fontId="14" fillId="0" borderId="0" xfId="0" applyFont="1"/>
    <xf numFmtId="0" fontId="5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166" fontId="12" fillId="0" borderId="0" xfId="1" applyNumberFormat="1" applyFont="1" applyAlignment="1">
      <alignment horizontal="right"/>
    </xf>
    <xf numFmtId="166" fontId="12" fillId="0" borderId="0" xfId="1" applyNumberFormat="1" applyFont="1"/>
    <xf numFmtId="166" fontId="5" fillId="0" borderId="0" xfId="1" applyNumberFormat="1" applyFont="1" applyAlignment="1">
      <alignment horizontal="left"/>
    </xf>
    <xf numFmtId="166" fontId="12" fillId="0" borderId="0" xfId="1" applyNumberFormat="1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</cellXfs>
  <cellStyles count="17">
    <cellStyle name="Comma" xfId="1" builtinId="3" customBuiltin="1"/>
    <cellStyle name="Comma 2" xfId="6" xr:uid="{988F66AE-97D2-4EAD-9297-A55933F5DF85}"/>
    <cellStyle name="Comma 3" xfId="16" xr:uid="{0CE5DD6F-9CDD-433F-B51F-7C55AFE61B4E}"/>
    <cellStyle name="Currency" xfId="2" builtinId="4" customBuiltin="1"/>
    <cellStyle name="Currency 2" xfId="11" xr:uid="{71B04A16-35FC-44F1-AB95-0D48CAD1FA03}"/>
    <cellStyle name="Heading 1" xfId="4" builtinId="16" customBuiltin="1"/>
    <cellStyle name="Heading 2" xfId="5" builtinId="17" customBuiltin="1"/>
    <cellStyle name="Hyperlink" xfId="7" xr:uid="{8E934231-2BBF-49DD-9788-9F4DA846310E}"/>
    <cellStyle name="Normal" xfId="0" builtinId="0" customBuiltin="1"/>
    <cellStyle name="Normal 2" xfId="8" xr:uid="{9E0DC0E6-66C3-4B85-BB47-0C96A5683602}"/>
    <cellStyle name="Normal 2 2" xfId="9" xr:uid="{4B283734-7423-4925-8FD7-1674D393D663}"/>
    <cellStyle name="Normal 2 3" xfId="13" xr:uid="{CA5A4116-93E5-4B26-8913-B2FDB7DBD373}"/>
    <cellStyle name="Normal 3" xfId="10" xr:uid="{9717417C-4724-4C60-961C-93124E397AAB}"/>
    <cellStyle name="Normal 4" xfId="15" xr:uid="{48403E2B-7233-4DE7-9B86-2469B88B866F}"/>
    <cellStyle name="Per cent" xfId="3" builtinId="5" customBuiltin="1"/>
    <cellStyle name="Per cent 2" xfId="12" xr:uid="{9D1D5738-9B21-41A4-A9ED-A208410E0763}"/>
    <cellStyle name="Per cent 3" xfId="14" xr:uid="{FDE7584A-CB10-4E65-806A-4B5C797D1185}"/>
  </cellStyles>
  <dxfs count="197"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6" formatCode="&quot; &quot;* #,##0&quot; &quot;;&quot;-&quot;* #,##0&quot; &quot;;&quot; &quot;* &quot;-&quot;#&quot; &quot;;&quot; &quot;@&quot; 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6" formatCode="&quot; &quot;* #,##0&quot; &quot;;&quot;-&quot;* #,##0&quot; &quot;;&quot; &quot;* &quot;-&quot;#&quot; &quot;;&quot; &quot;@&quot; 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6" formatCode="&quot; &quot;* #,##0&quot; &quot;;&quot;-&quot;* #,##0&quot; &quot;;&quot; &quot;* &quot;-&quot;#&quot; &quot;;&quot; &quot;@&quot; 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6" formatCode="&quot; &quot;* #,##0&quot; &quot;;&quot;-&quot;* #,##0&quot; &quot;;&quot; &quot;* &quot;-&quot;#&quot; &quot;;&quot; &quot;@&quot; 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6" formatCode="&quot; &quot;* #,##0&quot; &quot;;&quot;-&quot;* #,##0&quot; &quot;;&quot; &quot;* &quot;-&quot;#&quot; &quot;;&quot; &quot;@&quot; 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6" formatCode="&quot; &quot;* #,##0&quot; &quot;;&quot;-&quot;* #,##0&quot; &quot;;&quot; &quot;* &quot;-&quot;#&quot; &quot;;&quot; &quot;@&quot; &quot;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6" formatCode="&quot; &quot;* #,##0&quot; &quot;;&quot;-&quot;* #,##0&quot; &quot;;&quot; &quot;* &quot;-&quot;#&quot; &quot;;&quot; &quot;@&quot; 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b val="0"/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b val="0"/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6" formatCode="&quot; &quot;* #,##0&quot; &quot;;&quot;-&quot;* #,##0&quot; &quot;;&quot; &quot;* &quot;-&quot;#&quot; &quot;;&quot; &quot;@&quot; 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6" formatCode="&quot; &quot;* #,##0&quot; &quot;;&quot;-&quot;* #,##0&quot; &quot;;&quot; &quot;* &quot;-&quot;#&quot; &quot;;&quot; &quot;@&quot; 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6" formatCode="&quot; &quot;* #,##0&quot; &quot;;&quot;-&quot;* #,##0&quot; &quot;;&quot; &quot;* &quot;-&quot;#&quot; &quot;;&quot; &quot;@&quot; 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6" formatCode="&quot; &quot;* #,##0&quot; &quot;;&quot;-&quot;* #,##0&quot; &quot;;&quot; &quot;* &quot;-&quot;#&quot; &quot;;&quot; &quot;@&quot; 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6" formatCode="&quot; &quot;* #,##0&quot; &quot;;&quot;-&quot;* #,##0&quot; &quot;;&quot; &quot;* &quot;-&quot;#&quot; &quot;;&quot; &quot;@&quot; 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b val="0"/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6" formatCode="&quot; &quot;* #,##0&quot; &quot;;&quot;-&quot;* #,##0&quot; &quot;;&quot; &quot;* &quot;-&quot;#&quot; &quot;;&quot; &quot;@&quot; &quot;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6" formatCode="&quot; &quot;* #,##0&quot; &quot;;&quot;-&quot;* #,##0&quot; &quot;;&quot; &quot;* &quot;-&quot;#&quot; &quot;;&quot; &quot;@&quot; &quot;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6" formatCode="&quot; &quot;* #,##0&quot; &quot;;&quot;-&quot;* #,##0&quot; &quot;;&quot; &quot;* &quot;-&quot;#&quot; &quot;;&quot; &quot;@&quot; &quot;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6" formatCode="&quot; &quot;* #,##0&quot; &quot;;&quot;-&quot;* #,##0&quot; &quot;;&quot; &quot;* &quot;-&quot;#&quot; &quot;;&quot; &quot;@&quot; &quot;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6" formatCode="&quot; &quot;* #,##0&quot; &quot;;&quot;-&quot;* #,##0&quot; &quot;;&quot; &quot;* &quot;-&quot;#&quot; &quot;;&quot; &quot;@&quot; &quot;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numFmt numFmtId="166" formatCode="&quot; &quot;* #,##0&quot; &quot;;&quot;-&quot;* #,##0&quot; &quot;;&quot; &quot;* &quot;-&quot;#&quot; &quot;;&quot; &quot;@&quot; &quot;"/>
    </dxf>
    <dxf>
      <numFmt numFmtId="166" formatCode="&quot; &quot;* #,##0&quot; &quot;;&quot;-&quot;* #,##0&quot; &quot;;&quot; &quot;* &quot;-&quot;#&quot; &quot;;&quot; &quot;@&quot; &quot;"/>
    </dxf>
    <dxf>
      <numFmt numFmtId="166" formatCode="&quot; &quot;* #,##0&quot; &quot;;&quot;-&quot;* #,##0&quot; &quot;;&quot; &quot;* &quot;-&quot;#&quot; &quot;;&quot; &quot;@&quot; &quot;"/>
    </dxf>
    <dxf>
      <numFmt numFmtId="166" formatCode="&quot; &quot;* #,##0&quot; &quot;;&quot;-&quot;* #,##0&quot; &quot;;&quot; &quot;* &quot;-&quot;#&quot; &quot;;&quot; &quot;@&quot; &quot;"/>
    </dxf>
    <dxf>
      <numFmt numFmtId="166" formatCode="&quot; &quot;* #,##0&quot; &quot;;&quot;-&quot;* #,##0&quot; &quot;;&quot; &quot;* &quot;-&quot;#&quot; &quot;;&quot; &quot;@&quot; &quot;"/>
    </dxf>
    <dxf>
      <numFmt numFmtId="166" formatCode="&quot; &quot;* #,##0&quot; &quot;;&quot;-&quot;* #,##0&quot; &quot;;&quot; &quot;* &quot;-&quot;#&quot; &quot;;&quot; &quot;@&quot; &quot;"/>
    </dxf>
    <dxf>
      <numFmt numFmtId="166" formatCode="&quot; &quot;* #,##0&quot; &quot;;&quot;-&quot;* #,##0&quot; &quot;;&quot; &quot;* &quot;-&quot;#&quot; &quot;;&quot; &quot;@&quot; &quot;"/>
    </dxf>
    <dxf>
      <numFmt numFmtId="166" formatCode="&quot; &quot;* #,##0&quot; &quot;;&quot;-&quot;* #,##0&quot; &quot;;&quot; &quot;* &quot;-&quot;#&quot; &quot;;&quot; &quot;@&quot; &quot;"/>
    </dxf>
    <dxf>
      <numFmt numFmtId="166" formatCode="&quot; &quot;* #,##0&quot; &quot;;&quot;-&quot;* #,##0&quot; &quot;;&quot; &quot;* &quot;-&quot;#&quot; &quot;;&quot; &quot;@&quot; &quot;"/>
    </dxf>
    <dxf>
      <numFmt numFmtId="166" formatCode="&quot; &quot;* #,##0&quot; &quot;;&quot;-&quot;* #,##0&quot; &quot;;&quot; &quot;* &quot;-&quot;#&quot; &quot;;&quot; &quot;@&quot; &quot;"/>
    </dxf>
    <dxf>
      <numFmt numFmtId="166" formatCode="&quot; &quot;* #,##0&quot; &quot;;&quot;-&quot;* #,##0&quot; &quot;;&quot; &quot;* &quot;-&quot;#&quot; &quot;;&quot; &quot;@&quot; &quot;"/>
    </dxf>
    <dxf>
      <numFmt numFmtId="166" formatCode="&quot; &quot;* #,##0&quot; &quot;;&quot;-&quot;* #,##0&quot; &quot;;&quot; &quot;* &quot;-&quot;#&quot; &quot;;&quot; &quot;@&quot; &quot;"/>
    </dxf>
    <dxf>
      <numFmt numFmtId="166" formatCode="&quot; &quot;* #,##0&quot; &quot;;&quot;-&quot;* #,##0&quot; &quot;;&quot; &quot;* &quot;-&quot;#&quot; &quot;;&quot; &quot;@&quot; 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6" formatCode="&quot; &quot;* #,##0&quot; &quot;;&quot;-&quot;* #,##0&quot; &quot;;&quot; &quot;* &quot;-&quot;#&quot; &quot;;&quot; &quot;@&quot; 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8CF3BE0-6E93-4653-8FFE-9E1B69842444}" name="FundingResultsbySector_AllApplications32" displayName="FundingResultsbySector_AllApplications32" ref="A11:I20" totalsRowShown="0" headerRowDxfId="196" dataDxfId="195">
  <tableColumns count="9">
    <tableColumn id="1" xr3:uid="{246C55E8-C5EE-44AF-BB02-733C31E5DB92}" name="All applications" dataDxfId="194"/>
    <tableColumn id="2" xr3:uid="{C60A31AC-A612-4B40-9089-F430DC17985B}" name="Total (planned)" dataDxfId="193"/>
    <tableColumn id="3" xr3:uid="{D0A87696-6EC7-49B1-A6C3-9E5720A15A89}" name="Total (actual)" dataDxfId="192"/>
    <tableColumn id="4" xr3:uid="{E9D9CBC5-AA73-4B51-911D-1A41269DB600}" name="Higher Education (planned)" dataDxfId="191"/>
    <tableColumn id="5" xr3:uid="{56DADCF9-34E2-4674-B817-92F1357CFF0C}" name="Higher Education (actual)" dataDxfId="190"/>
    <tableColumn id="6" xr3:uid="{8FC0235B-F408-4CCF-BFA8-C3FAEA8FA113}" name="Further Education (planned)" dataDxfId="189"/>
    <tableColumn id="7" xr3:uid="{50440BA2-313D-4F37-A880-E20A0862A97A}" name="Further Education (actual)" dataDxfId="188"/>
    <tableColumn id="8" xr3:uid="{4A51E5B0-42C1-48FA-9117-3DCBEFEF5829}" name="Schools (planned)" dataDxfId="187"/>
    <tableColumn id="9" xr3:uid="{46FD93F9-1501-46F9-92DF-6C90D7802124}" name="Schools (actual)" dataDxfId="186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CCD3799-84E8-40A9-88CE-09386B29DF73}" name="ParticipantDemographics_SEND" displayName="ParticipantDemographics_SEND" ref="A26:E28" totalsRowShown="0">
  <autoFilter ref="A26:E28" xr:uid="{FBB70BD2-1E59-470A-9360-B4F868587A7B}"/>
  <tableColumns count="5">
    <tableColumn id="1" xr3:uid="{762724BE-B6AB-4A40-BC63-BE819B9FA2B3}" name="SEND status"/>
    <tableColumn id="2" xr3:uid="{ABD15045-DD87-4287-8581-5E3420FCD83C}" name="Total"/>
    <tableColumn id="3" xr3:uid="{DB656DBA-4762-4898-A33E-6C6C592F4D6B}" name="Higher Education" dataDxfId="117" dataCellStyle="Comma"/>
    <tableColumn id="4" xr3:uid="{EDA253ED-B1FB-4198-8ADE-90018E32A314}" name="Further Education"/>
    <tableColumn id="5" xr3:uid="{FAECD023-5658-4C9F-9DFB-BE13AEBA714A}" name="Schools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B526B5B-7886-4DEF-B61D-875685AFA36A}" name="ParticipantDemographics_Disadvantage" displayName="ParticipantDemographics_Disadvantage" ref="A31:E33" totalsRowShown="0">
  <autoFilter ref="A31:E33" xr:uid="{C25A92D0-6BB9-433D-B55D-FB349549BEB0}"/>
  <tableColumns count="5">
    <tableColumn id="1" xr3:uid="{C7BDBA5A-8C1A-4F7A-BF90-7A3973482747}" name="Disdavantage status"/>
    <tableColumn id="2" xr3:uid="{643EE993-5064-44D7-A679-84ABF99CC697}" name="Total" dataDxfId="116" dataCellStyle="Comma"/>
    <tableColumn id="3" xr3:uid="{24193CAD-7BD9-42C7-B731-C04B1BFD14ED}" name="Higher Education" dataDxfId="115" dataCellStyle="Comma"/>
    <tableColumn id="4" xr3:uid="{293B73F9-DEDA-4A56-B8AB-49F017EDEB2F}" name="Further Education" dataDxfId="114" dataCellStyle="Comma"/>
    <tableColumn id="5" xr3:uid="{DD73A142-CBE0-4067-85B5-C8D77C5AAFE2}" name="Schools" dataDxfId="113" dataCellStyle="Comma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2A8B562-4E18-455D-A9CA-788A096D67FA}" name="ParticipantDemographics_Ethnicity" displayName="ParticipantDemographics_Ethnicity" ref="A36:E42" totalsRowShown="0">
  <autoFilter ref="A36:E42" xr:uid="{26D1DCF5-8BFC-49F9-8B7C-FF7A26A78C46}"/>
  <tableColumns count="5">
    <tableColumn id="1" xr3:uid="{1D0DF867-5A81-44C3-9BBC-5A709811B0FB}" name="Ethnicity"/>
    <tableColumn id="2" xr3:uid="{A9AEAB3E-2496-49D9-B9B2-A3C15A4135C5}" name="Total"/>
    <tableColumn id="3" xr3:uid="{99A3CB07-6748-4C31-A494-3E9BF889357E}" name="Higher Education" dataDxfId="112" dataCellStyle="Comma"/>
    <tableColumn id="4" xr3:uid="{EAF3DAC3-3BAC-4659-8574-8AEBBCAFE677}" name="Further Education" dataDxfId="111" dataCellStyle="Comma"/>
    <tableColumn id="5" xr3:uid="{392F2A48-7D77-41D0-8052-7B34FC6D1A0D}" name="Schools" dataDxfId="110" dataCellStyle="Comma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2D37721-5E96-49BE-8FD8-62BBA25A8CF2}" name="Duration_AllParticipants" displayName="Duration_AllParticipants" ref="A9:E15" totalsRowShown="0" headerRowDxfId="109" dataDxfId="108">
  <autoFilter ref="A9:E15" xr:uid="{41C2B2BD-8879-4B39-9076-871763691E1A}"/>
  <tableColumns count="5">
    <tableColumn id="1" xr3:uid="{D3A8F4A7-DB0E-46C5-BDF7-26208C1B3C1C}" name="Duration (in Days)" dataDxfId="107"/>
    <tableColumn id="2" xr3:uid="{242AAD37-82DA-45D9-ACCB-40B1097B6565}" name="Overall" dataDxfId="106"/>
    <tableColumn id="3" xr3:uid="{31A48F87-4AB9-40E2-AAB8-CF4B4FF78A52}" name="Higher Education" dataDxfId="105"/>
    <tableColumn id="4" xr3:uid="{CA1F3534-893E-4E5C-9952-1DE8DE4A3E23}" name="Further Education" dataDxfId="104"/>
    <tableColumn id="5" xr3:uid="{157B06FD-BC60-4E7E-A943-AD5DA15151C4}" name="Schools" dataDxfId="103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C91838C-E54D-40BE-94D8-1C00CEB4E2E8}" name="Duration_DisadvantagedParticipants" displayName="Duration_DisadvantagedParticipants" ref="A18:E24" totalsRowShown="0" headerRowDxfId="102" dataDxfId="101">
  <autoFilter ref="A18:E24" xr:uid="{5B84BB8E-6837-4A89-87F6-FF9DFC4492FA}"/>
  <tableColumns count="5">
    <tableColumn id="1" xr3:uid="{4DF7F4C4-1426-4A7D-9DF0-1CFB75E92237}" name="Duration (in Days)" dataDxfId="100"/>
    <tableColumn id="2" xr3:uid="{D0666022-8E28-4B9B-ABAA-26FD0C8AB8C0}" name="Overall" dataDxfId="99"/>
    <tableColumn id="3" xr3:uid="{D2A3A6B9-5D4E-4D0F-9255-5B17F6E09BAE}" name="Higher Education" dataDxfId="98"/>
    <tableColumn id="4" xr3:uid="{731B7237-99DC-4D46-9704-DB62334F15A8}" name="Further Education" dataDxfId="97"/>
    <tableColumn id="5" xr3:uid="{AD272267-A85C-424C-BFF4-A5BEFDB379DE}" name="Schools" dataDxfId="96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2104C81-73C3-404C-ACBF-4BD4F97FE1BD}" name="Duration_SENDParticipants" displayName="Duration_SENDParticipants" ref="A27:E33" totalsRowShown="0" headerRowDxfId="95" dataDxfId="94">
  <autoFilter ref="A27:E33" xr:uid="{75D42050-AEB5-4273-B046-D911C8CCD44C}"/>
  <tableColumns count="5">
    <tableColumn id="1" xr3:uid="{84E962AF-D0FA-4719-AD9D-DE23C4B9ADCA}" name="Duration (in Days)" dataDxfId="93"/>
    <tableColumn id="2" xr3:uid="{D6D8EE6C-45FE-4595-9888-813CCAF5F415}" name="Overall" dataDxfId="92"/>
    <tableColumn id="3" xr3:uid="{94E5600F-D0B7-44AE-ACA7-CEE4AF2A4020}" name="Higher Education" dataDxfId="91"/>
    <tableColumn id="4" xr3:uid="{9E62B5EF-18AF-44EC-8BC1-5E06D1BFF60E}" name="Further Education" dataDxfId="90"/>
    <tableColumn id="5" xr3:uid="{A6330559-9A06-4655-9D18-555160D22C66}" name="Schools" dataDxfId="89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60F640D7-75E4-4CF6-ACDB-BF7C62020B5D}" name="Duration_nonSEND_nonDisadvantaged" displayName="Duration_nonSEND_nonDisadvantaged" ref="A36:E42" totalsRowShown="0" headerRowDxfId="88" dataDxfId="87">
  <autoFilter ref="A36:E42" xr:uid="{53905E28-BA8C-48F7-8940-826C4626B4CC}"/>
  <tableColumns count="5">
    <tableColumn id="1" xr3:uid="{3C486481-C396-4560-A538-0B4E6C7F4A69}" name="Duration (in Days)" dataDxfId="86"/>
    <tableColumn id="2" xr3:uid="{DD1247F3-1DD0-4979-AC28-2D72EA837889}" name="Overall" dataDxfId="85"/>
    <tableColumn id="3" xr3:uid="{FE3F3564-FF27-4FA0-B5B7-1A98C464E560}" name="Higher Education" dataDxfId="84"/>
    <tableColumn id="4" xr3:uid="{979D59CB-3304-4AEF-904C-4E1A4FFB1AE8}" name="Further Education" dataDxfId="83"/>
    <tableColumn id="5" xr3:uid="{B726DE1D-3A4F-49EC-9B9B-C661AE3E67C0}" name="Schools" dataDxfId="82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B297529F-F455-49E7-A5AE-5EEDD1E5C890}" name="Top10Destinations_AllSectors" displayName="Top10Destinations_AllSectors" ref="A169:C180" totalsRowShown="0" headerRowDxfId="81" dataDxfId="80">
  <tableColumns count="3">
    <tableColumn id="3" xr3:uid="{32CEE735-8570-46E3-9A41-8C90E75C653C}" name="Rank" dataDxfId="79"/>
    <tableColumn id="1" xr3:uid="{9531A5FC-2B36-4338-836F-012DDC2EA93E}" name="Receiving country" dataDxfId="78"/>
    <tableColumn id="2" xr3:uid="{F56E9830-0F52-487B-8600-90B91EFD7DA7}" name="Total learners" dataDxfId="77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9D45327D-48D3-41C7-BDB8-FD65F2BCE399}" name="Destinations_AllParticipants42" displayName="Destinations_AllParticipants42" ref="A7:F166" totalsRowShown="0" headerRowDxfId="76" dataDxfId="75">
  <autoFilter ref="A7:F166" xr:uid="{9D45327D-48D3-41C7-BDB8-FD65F2BCE399}"/>
  <sortState xmlns:xlrd2="http://schemas.microsoft.com/office/spreadsheetml/2017/richdata2" ref="A8:F165">
    <sortCondition ref="A7:A165"/>
  </sortState>
  <tableColumns count="6">
    <tableColumn id="1" xr3:uid="{B9E324F4-D0CD-4A1A-A26D-57F8DC96896D}" name="Receiving Country" dataDxfId="74"/>
    <tableColumn id="2" xr3:uid="{4AEB9107-6636-44FA-A5E5-C7CD107856C4}" name="Total Learners" dataDxfId="73" dataCellStyle="Comma"/>
    <tableColumn id="3" xr3:uid="{70B133F5-28C6-405E-BD1E-C50D3A15DF3E}" name="Total Disadvantaged" dataDxfId="72" dataCellStyle="Comma"/>
    <tableColumn id="4" xr3:uid="{EA351719-C085-401C-A589-BC5C0224AFA0}" name="Total SEND" dataDxfId="71" dataCellStyle="Comma"/>
    <tableColumn id="5" xr3:uid="{D54E83CE-54D8-4C84-947D-B316EAF0D7A6}" name="Total Accompanying adults" dataDxfId="70" dataCellStyle="Comma"/>
    <tableColumn id="6" xr3:uid="{5FB780B5-E035-46F8-B9F3-5F71DF981459}" name="Total Participants" dataDxfId="69" dataCellStyle="Comma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4E3CE35A-E886-4A9E-93AB-9B83061CF818}" name="Top10Destinations_HE" displayName="Top10Destinations_HE" ref="A166:C176" totalsRowShown="0" headerRowDxfId="68" dataDxfId="67">
  <tableColumns count="3">
    <tableColumn id="3" xr3:uid="{E6A67F16-6FEB-47B7-A589-3756ED83CD91}" name="Rank" dataDxfId="66"/>
    <tableColumn id="1" xr3:uid="{D4165AAA-736B-45F5-8B61-4DBF008D245F}" name="Receiving country" dataDxfId="65"/>
    <tableColumn id="2" xr3:uid="{48A8C92D-462D-40E1-8758-4FFAC4D38A69}" name="Total learners" dataDxfId="6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16A41FAD-6804-4263-B863-79F676B2CBAB}" name="FundingResultsbySector_England33" displayName="FundingResultsbySector_England33" ref="A23:I32" totalsRowShown="0" headerRowDxfId="185" dataDxfId="184">
  <tableColumns count="9">
    <tableColumn id="1" xr3:uid="{7E02FCB6-A34D-4BD2-8C7B-C0B6D64FA95C}" name="England applications" dataDxfId="183"/>
    <tableColumn id="2" xr3:uid="{D1C4FCF9-FEF9-45A9-BB90-826AF8D0B6A0}" name="Total (planned)" dataDxfId="182"/>
    <tableColumn id="3" xr3:uid="{65312912-E70D-4DAC-BE11-4AAC7B54D00C}" name="Total (actual)" dataDxfId="181"/>
    <tableColumn id="4" xr3:uid="{6E2BD92A-268E-436D-802F-54821CE27AC1}" name="Higher Education (planned)" dataDxfId="180"/>
    <tableColumn id="5" xr3:uid="{DC2BBB51-BE4B-444F-8C6C-05610265731A}" name="Higher Education (actual)" dataDxfId="179"/>
    <tableColumn id="6" xr3:uid="{EA8C4A3F-3A85-4A0C-902B-43C9C3473A09}" name="Further Education (planned)" dataDxfId="178"/>
    <tableColumn id="7" xr3:uid="{C3C617F6-BF51-4AEC-B533-B440634C5A1D}" name="Further Education (actual)" dataDxfId="177"/>
    <tableColumn id="8" xr3:uid="{DB14AB91-180E-44B9-8880-C455A76E3AAF}" name="Schools (planned)" dataDxfId="176"/>
    <tableColumn id="9" xr3:uid="{27FE409B-F86C-403A-B3E6-19B994703987}" name="Schools (actual)" dataDxfId="175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6B335D87-2361-45E4-8387-A313075B4FDA}" name="Destinations_HigherEducation43" displayName="Destinations_HigherEducation43" ref="A7:F163" totalsRowShown="0" headerRowDxfId="63" dataDxfId="62">
  <autoFilter ref="A7:F163" xr:uid="{6B335D87-2361-45E4-8387-A313075B4FDA}"/>
  <sortState xmlns:xlrd2="http://schemas.microsoft.com/office/spreadsheetml/2017/richdata2" ref="A8:F162">
    <sortCondition ref="A7:A162"/>
  </sortState>
  <tableColumns count="6">
    <tableColumn id="1" xr3:uid="{AFE70757-C0FD-4E15-8491-7561AEE5151C}" name="Receiving Country" dataDxfId="61"/>
    <tableColumn id="2" xr3:uid="{FE9F1C77-D257-40AC-BB6A-F6389ECEC583}" name="Total Learners" dataDxfId="60" dataCellStyle="Comma"/>
    <tableColumn id="3" xr3:uid="{AC1B44A3-786F-4694-A0E7-C13087047EBA}" name="Total Disadvantaged" dataDxfId="59" dataCellStyle="Comma"/>
    <tableColumn id="4" xr3:uid="{DA0624E4-CAA1-4EDA-8C2A-9FD99FFF7401}" name="Total SEND" dataDxfId="58" dataCellStyle="Comma"/>
    <tableColumn id="5" xr3:uid="{917E8764-C0DF-427E-AE73-376D267DF24E}" name="Total Accompanying adults" dataDxfId="57" dataCellStyle="Comma"/>
    <tableColumn id="6" xr3:uid="{B3B6C21B-15BC-4FC9-BB91-A17CF6306654}" name="Total Participants" dataDxfId="56" dataCellStyle="Comma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118AD9A6-2D75-4549-8FBC-F530525EE492}" name="Top10Destinations_FE" displayName="Top10Destinations_FE" ref="A87:C97" totalsRowShown="0" headerRowDxfId="55" dataDxfId="54">
  <tableColumns count="3">
    <tableColumn id="3" xr3:uid="{D01D0C88-768C-4235-B590-9B4EC7A06982}" name="Rank" dataDxfId="53"/>
    <tableColumn id="1" xr3:uid="{6FDBFE73-D00A-4333-A342-7D11BFE61611}" name="Receiving country" dataDxfId="52"/>
    <tableColumn id="2" xr3:uid="{4527FE2F-2A81-4C2A-93DE-E40A4D48DB80}" name="Total learners" dataDxfId="51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B386017B-8553-43B5-AE6F-33DB9DA97E6D}" name="Destinations_FurtherEducation44" displayName="Destinations_FurtherEducation44" ref="A7:F84" totalsRowShown="0" headerRowDxfId="50" dataDxfId="49">
  <autoFilter ref="A7:F84" xr:uid="{B386017B-8553-43B5-AE6F-33DB9DA97E6D}"/>
  <sortState xmlns:xlrd2="http://schemas.microsoft.com/office/spreadsheetml/2017/richdata2" ref="A8:F83">
    <sortCondition ref="A7:A83"/>
  </sortState>
  <tableColumns count="6">
    <tableColumn id="1" xr3:uid="{CBA37A26-C9A8-43AE-862C-F66C1FDE4938}" name="Receiving Country" dataDxfId="48"/>
    <tableColumn id="2" xr3:uid="{C5CD6502-8EB6-4AF4-B449-79EA6943F137}" name="Total Learners" dataDxfId="47"/>
    <tableColumn id="3" xr3:uid="{5B2A9CB4-B8DE-467E-8AF6-10A9427D8464}" name="Total Disadvantaged" dataDxfId="46"/>
    <tableColumn id="4" xr3:uid="{42BEA891-9612-4B8B-AB3C-3D1424CEFDF8}" name="Total SEND" dataDxfId="45"/>
    <tableColumn id="5" xr3:uid="{190993B9-671D-4C8B-8E58-F28F87483AA9}" name="Total Accompanying adults" dataDxfId="44"/>
    <tableColumn id="6" xr3:uid="{2D653E54-592B-4E6E-B498-C0B67007D6BC}" name="Total Participants" dataDxfId="43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A95A147E-7B33-4028-8C72-8AE5AFD9222F}" name="Top10Destinations_Schools" displayName="Top10Destinations_Schools" ref="A66:C76" totalsRowShown="0" headerRowDxfId="42" dataDxfId="41">
  <tableColumns count="3">
    <tableColumn id="3" xr3:uid="{9B57C8D3-8E69-467E-B099-9D4A393F42A0}" name="Rank" dataDxfId="40"/>
    <tableColumn id="1" xr3:uid="{31BEC7D0-30A5-462D-B1DB-147004721098}" name="Receiving Country" dataDxfId="39"/>
    <tableColumn id="2" xr3:uid="{92455365-523A-482B-9ED9-7E8CB3F6ABF8}" name="Total Learners" dataDxfId="38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8A6029A9-DEC2-414C-84AE-88480D4BF847}" name="Destinations_Schools46" displayName="Destinations_Schools46" ref="A7:F63" totalsRowShown="0" headerRowDxfId="37" dataDxfId="36" dataCellStyle="Comma">
  <autoFilter ref="A7:F63" xr:uid="{8A6029A9-DEC2-414C-84AE-88480D4BF847}"/>
  <sortState xmlns:xlrd2="http://schemas.microsoft.com/office/spreadsheetml/2017/richdata2" ref="A8:F62">
    <sortCondition ref="A7:A62"/>
  </sortState>
  <tableColumns count="6">
    <tableColumn id="1" xr3:uid="{F7F165EE-2F3D-46DF-9359-8B9BFC9537D6}" name="Receiving Country" dataDxfId="35" dataCellStyle="Comma"/>
    <tableColumn id="2" xr3:uid="{CA8E9247-2160-4C66-B1B5-81DD1D10F1FA}" name="Total Learners" dataDxfId="34" dataCellStyle="Comma"/>
    <tableColumn id="3" xr3:uid="{53C88E2D-5D0F-4FCA-8CDE-075D77C9EEAD}" name="Total Disadvantaged" dataDxfId="33" dataCellStyle="Comma"/>
    <tableColumn id="4" xr3:uid="{8B448484-C402-49DD-895D-A7F8CA1C8FBF}" name="Total SEND" dataDxfId="32" dataCellStyle="Comma"/>
    <tableColumn id="5" xr3:uid="{88EF892D-E8BE-4E2D-8A4F-AA54426C4A14}" name="Total Accompanying adults" dataDxfId="31" dataCellStyle="Comma"/>
    <tableColumn id="6" xr3:uid="{C5AD0FED-F77F-4F5B-9861-3C0F9EC39669}" name="Total Participants" dataDxfId="30" dataCellStyle="Comma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F7FCC5D0-C880-40ED-A4D8-34102F7C7886}" name="Top10Destinations_England" displayName="Top10Destinations_England" ref="A9:D19" totalsRowShown="0" headerRowDxfId="29" dataDxfId="28">
  <tableColumns count="4">
    <tableColumn id="4" xr3:uid="{50FB663B-30C7-4D56-983F-EE360E9D3741}" name="Rank" dataDxfId="27"/>
    <tableColumn id="1" xr3:uid="{FC401E14-131E-4E14-8989-2218397E6268}" name="Sending country" dataDxfId="26"/>
    <tableColumn id="2" xr3:uid="{613A9634-290F-4BAB-9211-1FEC2C2A1768}" name="Receiving Country" dataDxfId="25"/>
    <tableColumn id="3" xr3:uid="{46BCD037-0C78-4F83-A079-FE458114B4CC}" name="Total Learners" dataDxfId="24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E012EFCF-6E3D-405C-9CBA-6285EF668AFE}" name="Top10Destinations_Scotland" displayName="Top10Destinations_Scotland" ref="A22:D33" totalsRowShown="0" headerRowDxfId="23" dataDxfId="22">
  <tableColumns count="4">
    <tableColumn id="4" xr3:uid="{AB7E8B2A-6581-4A51-AEF7-49FA88C25BA7}" name="Rank" dataDxfId="21"/>
    <tableColumn id="1" xr3:uid="{B6A10BC2-0D03-4B53-9E36-F5230910C997}" name="Sending country" dataDxfId="20"/>
    <tableColumn id="2" xr3:uid="{83911B0F-F925-42BC-99C1-7A82361FEE3A}" name="Receiving Country" dataDxfId="19"/>
    <tableColumn id="3" xr3:uid="{28B90736-8F68-4DB0-A4FE-882FDCD22C72}" name="Total Learners" dataDxfId="18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C783C928-892C-4C0F-864B-C020413D5F2C}" name="Top10Destinations_Wales" displayName="Top10Destinations_Wales" ref="A36:D46" totalsRowShown="0" headerRowDxfId="17" dataDxfId="16">
  <tableColumns count="4">
    <tableColumn id="4" xr3:uid="{10C496C7-9F1F-439F-AA4C-EF08568658A4}" name="Rank" dataDxfId="15"/>
    <tableColumn id="1" xr3:uid="{75652E8B-C69D-4C95-884E-FEFFC9C411BD}" name="Sending country" dataDxfId="14"/>
    <tableColumn id="2" xr3:uid="{6561762B-6DF8-41D6-98C9-28F0496FDB01}" name="Receiving Country" dataDxfId="13"/>
    <tableColumn id="3" xr3:uid="{A93EE8B0-1DC8-4FFA-86B6-6396AAD28318}" name="Total Learners" dataDxfId="12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42CF626F-1E0E-4E50-8E28-DE8E2721CDCE}" name="Top10Destinations_NorthernIreland" displayName="Top10Destinations_NorthernIreland" ref="A49:D60" totalsRowShown="0" headerRowDxfId="11" dataDxfId="10">
  <tableColumns count="4">
    <tableColumn id="4" xr3:uid="{1E7CBAF3-9AD9-4D48-ACE7-4E698BFB1443}" name="Rank" dataDxfId="9"/>
    <tableColumn id="1" xr3:uid="{6462C7DB-07CE-469F-8F5E-B10E4EE4EF76}" name="Sending country" dataDxfId="8"/>
    <tableColumn id="2" xr3:uid="{097E29F7-1356-4D43-AB0B-4485ED367C6C}" name="Receiving Country" dataDxfId="7"/>
    <tableColumn id="3" xr3:uid="{4412A708-CEA1-4B38-9575-47698C664C22}" name="Total Learners" dataDxfId="6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8EA59559-DD17-4EB5-91DB-AFC2B5C2C5EC}" name="Top10Destinations_NorthernIreland45" displayName="Top10Destinations_NorthernIreland45" ref="A63:D67" totalsRowShown="0" headerRowDxfId="5" dataDxfId="4">
  <tableColumns count="4">
    <tableColumn id="4" xr3:uid="{A294ED44-EA70-42F4-9E39-0242806ED1BC}" name="Rank" dataDxfId="3"/>
    <tableColumn id="1" xr3:uid="{A0E3308E-3111-4642-8558-D4A1D5C60AF8}" name="Sending country" dataDxfId="2"/>
    <tableColumn id="2" xr3:uid="{E392C684-8D75-43EE-809D-AD0840C3D5FA}" name="Receiving Country" dataDxfId="1"/>
    <tableColumn id="3" xr3:uid="{2718E5A0-94AC-4D35-98A8-E3B68D1AF616}" name="Total Learners" dataDxfId="0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CF790A1F-3DE7-4413-9A8D-9A73E3F5EB60}" name="FundingResultsbySector_Scotland34" displayName="FundingResultsbySector_Scotland34" ref="A35:I44" totalsRowShown="0" headerRowDxfId="174" dataDxfId="173">
  <tableColumns count="9">
    <tableColumn id="1" xr3:uid="{259DCC08-8158-4A85-8F3B-74F174CA65FE}" name="Scotland applications" dataDxfId="172"/>
    <tableColumn id="2" xr3:uid="{5C464415-91F6-4E3D-91E3-A338E5EF431E}" name="Total (planned)" dataDxfId="171"/>
    <tableColumn id="3" xr3:uid="{1B4C2A86-F5B1-4476-9AF5-EB94F1FCCC64}" name="Total (actual)" dataDxfId="170"/>
    <tableColumn id="4" xr3:uid="{E9C4E986-0192-455C-B65E-8BB7F1317131}" name="Higher Education (planned)" dataDxfId="169"/>
    <tableColumn id="5" xr3:uid="{483DA641-99AB-45F8-9567-06629D68B910}" name="Higher Education (actual)" dataDxfId="168"/>
    <tableColumn id="6" xr3:uid="{57F93BAD-E235-4603-B6D9-F2747FC8C9FA}" name="Further Education (planned)" dataDxfId="167"/>
    <tableColumn id="7" xr3:uid="{DE611E18-703A-48A5-9A3C-31219B49B87C}" name="Further Education (actual)" dataDxfId="166"/>
    <tableColumn id="8" xr3:uid="{EC0F15CF-72A2-4493-ACA3-C3E808AEEFC6}" name="Schools (planned)" dataDxfId="165"/>
    <tableColumn id="9" xr3:uid="{FAA623D9-6FA3-4026-9AC3-0E00EC051437}" name="Schools (actual)" dataDxfId="164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812157-8D7B-4218-83F5-A4B433AF9D82}" name="FundingResultsbySector_AllApplications" displayName="FundingResultsbySector_AllApplications" ref="A11:I20" totalsRowShown="0">
  <tableColumns count="9">
    <tableColumn id="1" xr3:uid="{D8091B5F-928E-43BD-A65B-619D13C4C971}" name="All applications"/>
    <tableColumn id="2" xr3:uid="{3691F4FD-4D59-4085-B339-FA6A7787242E}" name="Total (planned)"/>
    <tableColumn id="3" xr3:uid="{80B4EB96-3BB1-401D-B7FD-5DB2033C08D3}" name="Total (actual)"/>
    <tableColumn id="4" xr3:uid="{1C730FD1-6B68-4C8F-A087-ED2BE7C469F9}" name="Higher Education (planned)"/>
    <tableColumn id="5" xr3:uid="{3664C1D7-1DE9-4CDD-A2B7-03A66AF319EC}" name="Higher Education (actual)"/>
    <tableColumn id="6" xr3:uid="{CFACBE27-7803-4166-B96E-2507843B919F}" name="Further Education (planned)"/>
    <tableColumn id="7" xr3:uid="{7E8B3687-74A1-4A01-9BB1-8E715C3FD9A7}" name="Further Education (actual)"/>
    <tableColumn id="8" xr3:uid="{A80EBBEE-6C1F-4F52-BE6E-0D99FBBB8F45}" name="Schools (planned)"/>
    <tableColumn id="9" xr3:uid="{7068E4B7-B0A7-4CC3-A116-7F2F3F9BDDB1}" name="Schools (actual)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627EFB1-D75C-4665-8827-3B06DF6F1AF9}" name="FundingResultsbySector_England" displayName="FundingResultsbySector_England" ref="A23:I32" totalsRowShown="0">
  <tableColumns count="9">
    <tableColumn id="1" xr3:uid="{9124AF9C-3981-4639-841B-6A19845A8876}" name="England applications"/>
    <tableColumn id="2" xr3:uid="{6F0FC716-0C11-4774-A8FA-8D8EB614DBAC}" name="Total (planned)"/>
    <tableColumn id="3" xr3:uid="{2126BCA7-E65D-48D0-8F67-AA8570885065}" name="Total (actual)"/>
    <tableColumn id="4" xr3:uid="{C26E2C8B-8299-4FF2-84D0-ED3CAF6412D4}" name="Higher Education (planned)"/>
    <tableColumn id="5" xr3:uid="{37AB083E-1676-48B4-9BC7-D1B561B53352}" name="Higher Education (actual)"/>
    <tableColumn id="6" xr3:uid="{765CB03A-0A17-4D08-BFD2-051A8A5FC8AC}" name="Further Education (planned)"/>
    <tableColumn id="7" xr3:uid="{B347D63B-764B-4E6D-B3AF-74AE2BD876A0}" name="Further Education (actual)"/>
    <tableColumn id="8" xr3:uid="{1C253B6F-1BA0-40CA-8969-C06B14BAF20C}" name="Schools (planned)"/>
    <tableColumn id="9" xr3:uid="{619E1BAC-CAFC-48FF-91D2-AA4361E78D07}" name="Schools (actual)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5D3DA82-B611-4A1E-A522-5B1A85384862}" name="FundingResultsbySector_Scotland" displayName="FundingResultsbySector_Scotland" ref="A35:I44" totalsRowShown="0">
  <tableColumns count="9">
    <tableColumn id="1" xr3:uid="{2C6B0C95-DF5B-4FAC-9858-DF1AAAAC8E46}" name="Scotland applications"/>
    <tableColumn id="2" xr3:uid="{206C375A-CDE7-408A-8548-668262C188D7}" name="Total (planned)"/>
    <tableColumn id="3" xr3:uid="{F128439D-EDF1-46A3-9859-068F9EF98713}" name="Total (actual)"/>
    <tableColumn id="4" xr3:uid="{3F27D157-B896-4A88-8787-6B89D7232FE2}" name="Higher Education (planned)"/>
    <tableColumn id="5" xr3:uid="{A3ED0A2A-422C-41CB-9976-4D2839DE66D9}" name="Higher Education (actual)"/>
    <tableColumn id="6" xr3:uid="{929010BD-DF01-43D5-8391-D7C7F68FEAD1}" name="Further Education (planned)"/>
    <tableColumn id="7" xr3:uid="{8F13120F-9A86-47EC-99B8-223806E17A00}" name="Further Education (actual)"/>
    <tableColumn id="8" xr3:uid="{9EF18853-C54F-4CDE-B7CE-D15665AF3E2B}" name="Schools (planned)"/>
    <tableColumn id="9" xr3:uid="{B06F9132-2B25-4A28-9B3E-69A82B346986}" name="Schools (actual)"/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181A329-B04D-42CE-8218-02AEC10D117A}" name="FundingResultsbySector_Wales" displayName="FundingResultsbySector_Wales" ref="A47:I56" totalsRowShown="0">
  <tableColumns count="9">
    <tableColumn id="1" xr3:uid="{4DA36C71-4E97-45AE-82BA-EE0327A9D0FA}" name="Wales applications"/>
    <tableColumn id="2" xr3:uid="{8A84D6EC-3387-4895-AE15-ED034F957801}" name="Total (planned)"/>
    <tableColumn id="3" xr3:uid="{7DA764DD-AD14-427E-AA28-A5A96B604A67}" name="Total (actual)"/>
    <tableColumn id="4" xr3:uid="{DA1D3F24-2AE8-4799-8FC8-4F703759F8CB}" name="Higher Education (planned)"/>
    <tableColumn id="5" xr3:uid="{F371B0AC-9BD4-4B1E-BDCF-AD43AF37EA58}" name="Higher Education (actual)"/>
    <tableColumn id="6" xr3:uid="{F2C31B49-3CB2-4D20-BD71-435CE25FC2CD}" name="Further Education (planned)"/>
    <tableColumn id="7" xr3:uid="{0EF8309D-37BA-4806-8EE0-C9D98FAA3E63}" name="Further Education (actual)"/>
    <tableColumn id="8" xr3:uid="{8E80609E-4C6B-4698-907F-26FD21B3B3D4}" name="Schools (planned)"/>
    <tableColumn id="9" xr3:uid="{894C71BE-9BE4-424E-8E00-1C825D0615FC}" name="Schools (actual)"/>
  </tableColumns>
  <tableStyleInfo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D8AD376-1C3E-427D-9B7E-837169ACEFEA}" name="FundingResultsbySector_NorthernIreland" displayName="FundingResultsbySector_NorthernIreland" ref="A59:I68" totalsRowShown="0">
  <tableColumns count="9">
    <tableColumn id="1" xr3:uid="{08722420-05F6-4C4A-861D-E9548145F174}" name="Northern Ireland applications"/>
    <tableColumn id="2" xr3:uid="{75CBD21E-DDE6-4C0E-9F52-EBEFF2479BB1}" name="Total (planned)"/>
    <tableColumn id="3" xr3:uid="{D372A623-4213-4324-B2EA-36A0B8468D7D}" name="Total (actual)"/>
    <tableColumn id="4" xr3:uid="{0734FB4E-F3E1-49A6-8EC9-ED534950AF45}" name="Higher Education (planned)"/>
    <tableColumn id="5" xr3:uid="{7E9A8DB7-7329-480E-8B79-4F049F5E8B63}" name="Higher Education (actual)"/>
    <tableColumn id="6" xr3:uid="{72883AC6-A26E-413C-80E3-1249F5D048FF}" name="Further Education (planned)"/>
    <tableColumn id="7" xr3:uid="{831071D2-F932-4D04-B95C-2AECDF4D3607}" name="Further Education (actual)"/>
    <tableColumn id="8" xr3:uid="{AD467675-DDB9-4839-BE1A-091FF91455E3}" name="Schools (planned)"/>
    <tableColumn id="9" xr3:uid="{0CA5BCF9-BA77-4C28-A9D5-A4E4F9939892}" name="Schools (actual)"/>
  </tableColumns>
  <tableStyleInfo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34406FB-1892-4AC8-A653-0EC3366A919E}" name="FundingResultsbySector_BritishOverseasTerritories" displayName="FundingResultsbySector_BritishOverseasTerritories" ref="A71:I80" totalsRowShown="0">
  <tableColumns count="9">
    <tableColumn id="1" xr3:uid="{2A09D81B-A713-47EB-A4FE-4C79E7DD8DA4}" name="British Overseas Territories applications"/>
    <tableColumn id="2" xr3:uid="{44AF1B3F-529B-48B6-ABD7-1351800452AB}" name="Total (planned)"/>
    <tableColumn id="3" xr3:uid="{1909E955-608C-43C1-95BA-E0894FC4AE99}" name="Total (actual)"/>
    <tableColumn id="4" xr3:uid="{CC0D0B0B-D9C1-4B7A-87AC-26893652C828}" name="Higher Education (planned)"/>
    <tableColumn id="5" xr3:uid="{9778ACD4-2F5A-4D24-BCA7-2EC380C5DCE5}" name="Higher Education (actual)"/>
    <tableColumn id="6" xr3:uid="{456A43A4-CF80-4BA9-AA2C-2320D4CD885A}" name="Further Education (planned)"/>
    <tableColumn id="7" xr3:uid="{BA70B9CC-62B0-4A44-B4AE-BFF96285CE23}" name="Further Education (actual)"/>
    <tableColumn id="8" xr3:uid="{DCD35F76-2638-44AC-9FA9-7FF62328BFC2}" name="Schools (planned)"/>
    <tableColumn id="9" xr3:uid="{A6FDFFB2-A33F-419C-907C-437C26FB9408}" name="Schools (actual)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2FAC644B-6F93-4710-93CC-381755072356}" name="FundingResultsbySector_Wales35" displayName="FundingResultsbySector_Wales35" ref="A47:I56" totalsRowShown="0" headerRowDxfId="163" dataDxfId="162">
  <tableColumns count="9">
    <tableColumn id="1" xr3:uid="{CAD87021-EFBE-449D-BB56-F305B5D655D0}" name="Wales applications" dataDxfId="161"/>
    <tableColumn id="2" xr3:uid="{0B82DCBD-97D5-4407-8F29-CFF8F4BD9F59}" name="Total (planned)" dataDxfId="160"/>
    <tableColumn id="3" xr3:uid="{8D9431BB-F47E-43B6-AAF6-8AFC976FEC30}" name="Total (actual)" dataDxfId="159"/>
    <tableColumn id="4" xr3:uid="{C1518D1A-2EF4-4740-A89E-4E944D448898}" name="Higher Education (planned)" dataDxfId="158"/>
    <tableColumn id="5" xr3:uid="{8DBDA7B6-DB5E-41F9-ADEC-1C6C7388DA0F}" name="Higher Education (actual)" dataDxfId="157"/>
    <tableColumn id="6" xr3:uid="{DEC2DC0B-249B-48A6-8B2F-205F44AE10A6}" name="Further Education (planned)" dataDxfId="156"/>
    <tableColumn id="7" xr3:uid="{80394537-7B92-48CA-ACDF-2F0D99C3A6A1}" name="Further Education (actual)" dataDxfId="155"/>
    <tableColumn id="8" xr3:uid="{A07CC295-EADB-4D5A-9E2F-55586E4BD35A}" name="Schools (planned)" dataDxfId="154"/>
    <tableColumn id="9" xr3:uid="{91E61589-C95F-487F-B191-7042DF92A7F0}" name="Schools (actual)" dataDxfId="153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DD50313C-BB2C-4472-85DF-AA8C97157EDB}" name="FundingResultsbySector_NorthernIreland36" displayName="FundingResultsbySector_NorthernIreland36" ref="A59:I68" totalsRowShown="0" headerRowDxfId="152" dataDxfId="151">
  <tableColumns count="9">
    <tableColumn id="1" xr3:uid="{7F28F445-F134-4192-ADD4-47C8F29D0E8A}" name="Northern Ireland applications" dataDxfId="150"/>
    <tableColumn id="2" xr3:uid="{BE1FC825-9C54-49CD-980A-E336A5427019}" name="Total (planned)" dataDxfId="149"/>
    <tableColumn id="3" xr3:uid="{E5C6687E-2822-44DF-9DC9-5C0057466B2F}" name="Total (actual)" dataDxfId="148" dataCellStyle="Comma"/>
    <tableColumn id="4" xr3:uid="{A33BCD07-325A-4298-976A-E9E073CDB7B1}" name="Higher Education (planned)" dataDxfId="147"/>
    <tableColumn id="5" xr3:uid="{45AC8DAE-08FA-4CB3-B96F-A9851BEB53C1}" name="Higher Education (actual)" dataDxfId="146"/>
    <tableColumn id="6" xr3:uid="{67132501-56A2-4B9E-B7E8-61FD91A278E1}" name="Further Education (planned)" dataDxfId="145"/>
    <tableColumn id="7" xr3:uid="{C39933C5-B789-46BB-8043-E5DCFEBE6B8A}" name="Further Education (actual)" dataDxfId="144"/>
    <tableColumn id="8" xr3:uid="{107555DB-3D38-4918-A7B4-B4E8DFCAE477}" name="Schools (planned)" dataDxfId="143"/>
    <tableColumn id="9" xr3:uid="{4FF824F4-D48E-4CB1-A3AF-1DB0A30CACDC}" name="Schools (actual)" dataDxfId="142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50A2D8DB-073D-4D36-9052-B7CD2F9BDBC5}" name="FundingResultsbySector_BritishOverseasTerritories37" displayName="FundingResultsbySector_BritishOverseasTerritories37" ref="A71:I80" totalsRowShown="0" headerRowDxfId="141" dataDxfId="140">
  <tableColumns count="9">
    <tableColumn id="1" xr3:uid="{84C3162C-E744-4C82-86FE-F0D0AD981AB4}" name="British Overseas Territories applications" dataDxfId="139"/>
    <tableColumn id="2" xr3:uid="{DA06EA50-46B1-4330-981A-A38902B68E81}" name="Total (planned)" dataDxfId="138"/>
    <tableColumn id="3" xr3:uid="{826CACCD-D534-4BC7-B6B0-13BA4093B003}" name="Total (actual)" dataDxfId="137"/>
    <tableColumn id="4" xr3:uid="{53BC71B2-62B8-415C-A318-EFF8C11D9B59}" name="Higher Education (planned)" dataDxfId="136"/>
    <tableColumn id="5" xr3:uid="{9D1764F8-C3E9-420C-A133-636CC2003BB0}" name="Higher Education (actual)" dataDxfId="135"/>
    <tableColumn id="6" xr3:uid="{6D1BFD44-7D88-463C-824F-33949A9CF07E}" name="Further Education (planned)" dataDxfId="134"/>
    <tableColumn id="7" xr3:uid="{3FE0EEC2-32A3-43E9-8E95-E9142B4E0DC0}" name="Further Education (actual)" dataDxfId="133"/>
    <tableColumn id="8" xr3:uid="{2E1B3309-635B-425D-BE2B-FBA51987DB34}" name="Schools (planned)" dataDxfId="132"/>
    <tableColumn id="9" xr3:uid="{B37EE2C8-7969-46C9-AA22-B66D4DCDA786}" name="Schools (actual)" dataDxfId="131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E71669D-9B7D-4CA7-94EA-71A32F7D6D9C}" name="FundedOrganisations" displayName="FundedOrganisations" ref="A4:F614" totalsRowShown="0" headerRowDxfId="130" dataDxfId="129">
  <autoFilter ref="A4:F614" xr:uid="{7E71669D-9B7D-4CA7-94EA-71A32F7D6D9C}"/>
  <sortState xmlns:xlrd2="http://schemas.microsoft.com/office/spreadsheetml/2017/richdata2" ref="A5:F614">
    <sortCondition ref="B4:B614"/>
  </sortState>
  <tableColumns count="6">
    <tableColumn id="1" xr3:uid="{6B0AE4B5-06E7-4265-8EF1-3F2A59B9A0CA}" name="Organisation Name" dataDxfId="128"/>
    <tableColumn id="2" xr3:uid="{C91E06DF-C192-4C34-BC1D-4C62D55C7104}" name="Funding Stream" dataDxfId="127"/>
    <tableColumn id="3" xr3:uid="{B2BC692B-959A-487B-A36B-6EA3129BCFDA}" name="Country" dataDxfId="126"/>
    <tableColumn id="6" xr3:uid="{2EC92427-2E0A-4768-B81E-A3505D52A4E7}" name="Postcode" dataDxfId="125"/>
    <tableColumn id="4" xr3:uid="{5F0F8D90-CC24-450A-B9CC-7637B2DA9BAA}" name="Budget Awarded" dataDxfId="124" dataCellStyle="Currency"/>
    <tableColumn id="5" xr3:uid="{A71CE11C-E736-4481-AA01-090C4687E9BB}" name="Funding Provided" dataDxfId="123" dataCellStyle="Currency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3C5D1FD-96C5-497B-9897-A27958650FB2}" name="ParticipantDemographics_Sex" displayName="ParticipantDemographics_Sex" ref="A10:E14" totalsRowShown="0">
  <autoFilter ref="A10:E14" xr:uid="{9460DE28-8E44-4896-9E8F-92AC7B340EDD}"/>
  <tableColumns count="5">
    <tableColumn id="1" xr3:uid="{7121B5D0-3D49-4EB4-BF83-21F3F1895DF8}" name="Sex"/>
    <tableColumn id="2" xr3:uid="{FE264DA1-BD71-4BD7-96C8-3AFC9F9EBC08}" name="Total"/>
    <tableColumn id="3" xr3:uid="{60C0D135-F214-49DF-97DD-88F43F21EBC8}" name="Higher Education"/>
    <tableColumn id="4" xr3:uid="{03D3C38C-E792-4336-8334-8D28D155719D}" name="Further Education" dataDxfId="122" dataCellStyle="Comma"/>
    <tableColumn id="5" xr3:uid="{78AB2919-49D6-4CDB-A325-158B04FF3307}" name="Schools" dataDxfId="121" dataCellStyle="Comma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59969DF-05FF-4775-A887-6FE24CBF9409}" name="ParticipantDemographics_Age" displayName="ParticipantDemographics_Age" ref="A17:E23" totalsRowShown="0">
  <autoFilter ref="A17:E23" xr:uid="{9938C6E9-02C3-4E7B-A208-3D6F20B40D8E}"/>
  <tableColumns count="5">
    <tableColumn id="1" xr3:uid="{2FE5C5CA-59DB-4899-912D-4BECB2ECE9C3}" name="Age group"/>
    <tableColumn id="2" xr3:uid="{0CE54597-C7B5-4E64-82B1-E365C0AE57A0}" name="Total"/>
    <tableColumn id="3" xr3:uid="{F0C8167D-EDA6-4BB0-89F3-C4C3A1D356C6}" name="Higher Education" dataDxfId="120" dataCellStyle="Comma"/>
    <tableColumn id="4" xr3:uid="{A18FC258-7691-4B75-BEC6-F433D35158D9}" name="Further Education" dataDxfId="119" dataCellStyle="Comma"/>
    <tableColumn id="5" xr3:uid="{DE716C9E-626C-42F8-A1B7-4D12980DA594}" name="Schools" dataDxfId="118" dataCellStyle="Comm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7.xml"/><Relationship Id="rId2" Type="http://schemas.openxmlformats.org/officeDocument/2006/relationships/table" Target="../tables/table26.xml"/><Relationship Id="rId1" Type="http://schemas.openxmlformats.org/officeDocument/2006/relationships/table" Target="../tables/table25.xml"/><Relationship Id="rId5" Type="http://schemas.openxmlformats.org/officeDocument/2006/relationships/table" Target="../tables/table29.xml"/><Relationship Id="rId4" Type="http://schemas.openxmlformats.org/officeDocument/2006/relationships/table" Target="../tables/table2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2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5" Type="http://schemas.openxmlformats.org/officeDocument/2006/relationships/table" Target="../tables/table34.xml"/><Relationship Id="rId4" Type="http://schemas.openxmlformats.org/officeDocument/2006/relationships/table" Target="../tables/table3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table" Target="../tables/table8.xml"/><Relationship Id="rId5" Type="http://schemas.openxmlformats.org/officeDocument/2006/relationships/table" Target="../tables/table12.xml"/><Relationship Id="rId4" Type="http://schemas.openxmlformats.org/officeDocument/2006/relationships/table" Target="../tables/table1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table" Target="../tables/table14.xml"/><Relationship Id="rId1" Type="http://schemas.openxmlformats.org/officeDocument/2006/relationships/table" Target="../tables/table13.xml"/><Relationship Id="rId4" Type="http://schemas.openxmlformats.org/officeDocument/2006/relationships/table" Target="../tables/table1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table" Target="../tables/table17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table" Target="../tables/table19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table" Target="../tables/table2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table" Target="../tables/table2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75180-6E6C-44C4-A7B0-99DD0C65C2E2}">
  <sheetPr>
    <tabColor rgb="FFDAF2D0"/>
  </sheetPr>
  <dimension ref="A1:C30"/>
  <sheetViews>
    <sheetView tabSelected="1" workbookViewId="0"/>
  </sheetViews>
  <sheetFormatPr defaultRowHeight="15"/>
  <cols>
    <col min="1" max="1" width="27.42578125" customWidth="1"/>
    <col min="2" max="2" width="79.140625" customWidth="1"/>
    <col min="3" max="3" width="116.42578125" customWidth="1"/>
    <col min="4" max="4" width="8.7109375" customWidth="1"/>
  </cols>
  <sheetData>
    <row r="1" spans="1:3" ht="20.25" thickBot="1">
      <c r="A1" s="1" t="s">
        <v>0</v>
      </c>
    </row>
    <row r="2" spans="1:3" ht="15.75" thickTop="1">
      <c r="A2" s="2" t="s">
        <v>1</v>
      </c>
      <c r="B2" s="2" t="s">
        <v>2</v>
      </c>
      <c r="C2" s="2" t="s">
        <v>3</v>
      </c>
    </row>
    <row r="3" spans="1:3">
      <c r="A3" s="3" t="s">
        <v>4</v>
      </c>
      <c r="B3" t="s">
        <v>5</v>
      </c>
      <c r="C3" s="4" t="s">
        <v>6</v>
      </c>
    </row>
    <row r="4" spans="1:3">
      <c r="B4" t="s">
        <v>7</v>
      </c>
      <c r="C4" s="4" t="s">
        <v>8</v>
      </c>
    </row>
    <row r="5" spans="1:3">
      <c r="B5" t="s">
        <v>9</v>
      </c>
      <c r="C5" s="4" t="s">
        <v>10</v>
      </c>
    </row>
    <row r="6" spans="1:3">
      <c r="B6" t="s">
        <v>11</v>
      </c>
      <c r="C6" s="4" t="s">
        <v>12</v>
      </c>
    </row>
    <row r="7" spans="1:3">
      <c r="B7" t="s">
        <v>13</v>
      </c>
      <c r="C7" s="4" t="s">
        <v>14</v>
      </c>
    </row>
    <row r="8" spans="1:3">
      <c r="B8" t="s">
        <v>15</v>
      </c>
      <c r="C8" s="4" t="s">
        <v>16</v>
      </c>
    </row>
    <row r="9" spans="1:3">
      <c r="A9" s="3" t="s">
        <v>17</v>
      </c>
      <c r="B9" t="s">
        <v>18</v>
      </c>
      <c r="C9" s="5" t="s">
        <v>19</v>
      </c>
    </row>
    <row r="10" spans="1:3">
      <c r="A10" s="3" t="s">
        <v>20</v>
      </c>
      <c r="B10" t="s">
        <v>21</v>
      </c>
      <c r="C10" s="4" t="s">
        <v>22</v>
      </c>
    </row>
    <row r="11" spans="1:3">
      <c r="B11" t="s">
        <v>23</v>
      </c>
      <c r="C11" s="4" t="s">
        <v>24</v>
      </c>
    </row>
    <row r="12" spans="1:3">
      <c r="B12" t="s">
        <v>25</v>
      </c>
      <c r="C12" s="4" t="s">
        <v>1488</v>
      </c>
    </row>
    <row r="13" spans="1:3">
      <c r="B13" t="s">
        <v>26</v>
      </c>
      <c r="C13" s="4" t="s">
        <v>27</v>
      </c>
    </row>
    <row r="14" spans="1:3">
      <c r="B14" t="s">
        <v>28</v>
      </c>
      <c r="C14" s="4" t="s">
        <v>29</v>
      </c>
    </row>
    <row r="15" spans="1:3">
      <c r="A15" s="3" t="s">
        <v>30</v>
      </c>
      <c r="B15" t="s">
        <v>31</v>
      </c>
      <c r="C15" s="4" t="s">
        <v>32</v>
      </c>
    </row>
    <row r="16" spans="1:3">
      <c r="B16" t="s">
        <v>33</v>
      </c>
      <c r="C16" s="4" t="s">
        <v>34</v>
      </c>
    </row>
    <row r="17" spans="1:3">
      <c r="B17" t="s">
        <v>35</v>
      </c>
      <c r="C17" s="4" t="s">
        <v>36</v>
      </c>
    </row>
    <row r="18" spans="1:3">
      <c r="B18" t="s">
        <v>37</v>
      </c>
      <c r="C18" s="4" t="s">
        <v>38</v>
      </c>
    </row>
    <row r="19" spans="1:3">
      <c r="A19" s="3" t="s">
        <v>1493</v>
      </c>
      <c r="B19" t="s">
        <v>39</v>
      </c>
      <c r="C19" s="5" t="s">
        <v>1489</v>
      </c>
    </row>
    <row r="20" spans="1:3">
      <c r="A20" s="3"/>
      <c r="B20" t="s">
        <v>40</v>
      </c>
      <c r="C20" s="5" t="s">
        <v>41</v>
      </c>
    </row>
    <row r="21" spans="1:3">
      <c r="A21" s="3" t="s">
        <v>42</v>
      </c>
      <c r="B21" t="s">
        <v>43</v>
      </c>
      <c r="C21" s="5" t="s">
        <v>1490</v>
      </c>
    </row>
    <row r="22" spans="1:3">
      <c r="A22" s="3"/>
      <c r="B22" t="s">
        <v>44</v>
      </c>
      <c r="C22" s="5" t="s">
        <v>45</v>
      </c>
    </row>
    <row r="23" spans="1:3">
      <c r="A23" s="3" t="s">
        <v>46</v>
      </c>
      <c r="B23" t="s">
        <v>47</v>
      </c>
      <c r="C23" s="5" t="s">
        <v>1491</v>
      </c>
    </row>
    <row r="24" spans="1:3">
      <c r="A24" s="3"/>
      <c r="B24" t="s">
        <v>48</v>
      </c>
      <c r="C24" s="5" t="s">
        <v>49</v>
      </c>
    </row>
    <row r="25" spans="1:3">
      <c r="A25" s="3" t="s">
        <v>50</v>
      </c>
      <c r="B25" t="s">
        <v>51</v>
      </c>
      <c r="C25" s="5" t="s">
        <v>1492</v>
      </c>
    </row>
    <row r="26" spans="1:3">
      <c r="A26" s="3"/>
      <c r="B26" t="s">
        <v>52</v>
      </c>
      <c r="C26" s="5" t="s">
        <v>53</v>
      </c>
    </row>
    <row r="27" spans="1:3">
      <c r="A27" s="3" t="s">
        <v>54</v>
      </c>
      <c r="B27" t="s">
        <v>55</v>
      </c>
      <c r="C27" s="4" t="s">
        <v>56</v>
      </c>
    </row>
    <row r="28" spans="1:3">
      <c r="B28" t="s">
        <v>57</v>
      </c>
      <c r="C28" s="4" t="s">
        <v>58</v>
      </c>
    </row>
    <row r="29" spans="1:3">
      <c r="B29" t="s">
        <v>59</v>
      </c>
      <c r="C29" s="4" t="s">
        <v>60</v>
      </c>
    </row>
    <row r="30" spans="1:3">
      <c r="B30" t="s">
        <v>61</v>
      </c>
      <c r="C30" s="4" t="s">
        <v>1487</v>
      </c>
    </row>
  </sheetData>
  <hyperlinks>
    <hyperlink ref="A3" location="Overview_by_sector_and_nation!A1" display="Overview by sector and nation" xr:uid="{EEB842A6-1251-48EC-86FF-0D7457C1C831}"/>
    <hyperlink ref="A9" location="'Providers_&amp;_funding'!A1" display="Providers &amp; funding" xr:uid="{200A346D-9B23-493A-BEEE-5B415E8C1673}"/>
    <hyperlink ref="A10" location="Participant_demographics!A1" display="Participant demographics" xr:uid="{7A6C02DE-4D7C-40C7-B6B9-239D387833BB}"/>
    <hyperlink ref="A15" location="Placement_durations!A1" display="Placement durations" xr:uid="{7B6F7C7A-FFF9-4619-B3AA-1544BD30FFD9}"/>
    <hyperlink ref="A19" location="'List_of_destinations_(all)'!A1" display="List of destinations (all)" xr:uid="{ACD0DDED-F2A8-4D66-97C1-F91350DB432E}"/>
    <hyperlink ref="A21" location="'Destinations_(HE)'!A1" display="Destinations (HE)" xr:uid="{453F8470-1010-47E5-B8A3-529143F0130C}"/>
    <hyperlink ref="A23" location="'Destinations_(FE)'!A1" display="Destinations (FE)" xr:uid="{DC7EE39F-18B9-4827-A312-FF4A5611770C}"/>
    <hyperlink ref="A25" location="'Destinations_(Schools)'!A1" display="Destinations (Schools)" xr:uid="{76FB78CC-723B-41FE-900F-3A6825D8ECE0}"/>
    <hyperlink ref="A27" location="Top_10_destinations_by_nation!A1" display="Top 10 destinations by nation" xr:uid="{02D3250F-3AB1-4576-88A9-BD241FF8F557}"/>
  </hyperlinks>
  <pageMargins left="0.70000000000000007" right="0.70000000000000007" top="0.75" bottom="0.75" header="0.30000000000000004" footer="0.30000000000000004"/>
  <pageSetup paperSize="9" orientation="portrait" r:id="rId1"/>
  <headerFooter>
    <oddHeader>&amp;C&amp;"Aptos"&amp;11&amp;K000000 OFFICIAL - FOR PUBLIC RELEASE&amp;1#_x000D_</oddHeader>
    <oddFooter>&amp;C_x000D_&amp;1#&amp;"Aptos"&amp;11&amp;K000000 OFFICIAL - FOR PUBLIC RELEASE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F1DC6-9A2F-49BF-87F2-689EE02090B9}">
  <sheetPr>
    <tabColor rgb="FFDAF2D0"/>
  </sheetPr>
  <dimension ref="A1:F73"/>
  <sheetViews>
    <sheetView workbookViewId="0"/>
  </sheetViews>
  <sheetFormatPr defaultColWidth="8.7109375" defaultRowHeight="15"/>
  <cols>
    <col min="1" max="1" width="25" style="35" customWidth="1"/>
    <col min="2" max="2" width="19.7109375" style="35" customWidth="1"/>
    <col min="3" max="3" width="15.85546875" style="35" customWidth="1"/>
    <col min="4" max="4" width="8.7109375" style="35" customWidth="1"/>
    <col min="5" max="16384" width="8.7109375" style="35"/>
  </cols>
  <sheetData>
    <row r="1" spans="1:4" ht="19.5">
      <c r="A1" s="6" t="s">
        <v>54</v>
      </c>
    </row>
    <row r="2" spans="1:4">
      <c r="A2" s="4" t="s">
        <v>1289</v>
      </c>
    </row>
    <row r="3" spans="1:4">
      <c r="A3" s="4" t="s">
        <v>1480</v>
      </c>
    </row>
    <row r="4" spans="1:4">
      <c r="A4" s="4" t="s">
        <v>1481</v>
      </c>
    </row>
    <row r="5" spans="1:4">
      <c r="A5" s="4" t="s">
        <v>1482</v>
      </c>
    </row>
    <row r="6" spans="1:4">
      <c r="A6" s="4" t="s">
        <v>1483</v>
      </c>
    </row>
    <row r="8" spans="1:4" ht="18" thickBot="1">
      <c r="A8" s="9" t="s">
        <v>55</v>
      </c>
    </row>
    <row r="9" spans="1:4" ht="15.75" thickTop="1">
      <c r="A9" s="2" t="s">
        <v>1471</v>
      </c>
      <c r="B9" s="36" t="s">
        <v>1484</v>
      </c>
      <c r="C9" s="36" t="s">
        <v>1305</v>
      </c>
      <c r="D9" s="36" t="s">
        <v>1306</v>
      </c>
    </row>
    <row r="10" spans="1:4">
      <c r="A10">
        <v>1</v>
      </c>
      <c r="B10" s="35" t="s">
        <v>102</v>
      </c>
      <c r="C10" s="50" t="s">
        <v>1446</v>
      </c>
      <c r="D10" s="34">
        <v>4454</v>
      </c>
    </row>
    <row r="11" spans="1:4">
      <c r="A11">
        <v>2</v>
      </c>
      <c r="B11" s="35" t="s">
        <v>102</v>
      </c>
      <c r="C11" s="50" t="s">
        <v>1365</v>
      </c>
      <c r="D11" s="34">
        <v>2650</v>
      </c>
    </row>
    <row r="12" spans="1:4">
      <c r="A12">
        <v>3</v>
      </c>
      <c r="B12" s="35" t="s">
        <v>102</v>
      </c>
      <c r="C12" s="50" t="s">
        <v>1463</v>
      </c>
      <c r="D12" s="34">
        <v>2107</v>
      </c>
    </row>
    <row r="13" spans="1:4">
      <c r="A13">
        <v>4</v>
      </c>
      <c r="B13" s="35" t="s">
        <v>102</v>
      </c>
      <c r="C13" s="50" t="s">
        <v>1383</v>
      </c>
      <c r="D13" s="34">
        <v>1645</v>
      </c>
    </row>
    <row r="14" spans="1:4">
      <c r="A14">
        <v>5</v>
      </c>
      <c r="B14" s="35" t="s">
        <v>102</v>
      </c>
      <c r="C14" s="50" t="s">
        <v>1367</v>
      </c>
      <c r="D14" s="34">
        <v>992</v>
      </c>
    </row>
    <row r="15" spans="1:4">
      <c r="A15">
        <v>6</v>
      </c>
      <c r="B15" s="35" t="s">
        <v>102</v>
      </c>
      <c r="C15" s="50" t="s">
        <v>1320</v>
      </c>
      <c r="D15" s="34">
        <v>953</v>
      </c>
    </row>
    <row r="16" spans="1:4">
      <c r="A16">
        <v>7</v>
      </c>
      <c r="B16" s="35" t="s">
        <v>102</v>
      </c>
      <c r="C16" s="50" t="s">
        <v>1385</v>
      </c>
      <c r="D16" s="34">
        <v>926</v>
      </c>
    </row>
    <row r="17" spans="1:4">
      <c r="A17">
        <v>8</v>
      </c>
      <c r="B17" s="35" t="s">
        <v>102</v>
      </c>
      <c r="C17" s="50" t="s">
        <v>1456</v>
      </c>
      <c r="D17" s="34">
        <v>850</v>
      </c>
    </row>
    <row r="18" spans="1:4">
      <c r="A18">
        <v>9</v>
      </c>
      <c r="B18" s="35" t="s">
        <v>102</v>
      </c>
      <c r="C18" s="50" t="s">
        <v>1380</v>
      </c>
      <c r="D18" s="34">
        <v>758</v>
      </c>
    </row>
    <row r="19" spans="1:4">
      <c r="A19">
        <v>10</v>
      </c>
      <c r="B19" s="35" t="s">
        <v>102</v>
      </c>
      <c r="C19" s="50" t="s">
        <v>1445</v>
      </c>
      <c r="D19" s="34">
        <v>756</v>
      </c>
    </row>
    <row r="21" spans="1:4" ht="18" thickBot="1">
      <c r="A21" s="9" t="s">
        <v>57</v>
      </c>
    </row>
    <row r="22" spans="1:4" ht="15.75" thickTop="1">
      <c r="A22" s="2" t="s">
        <v>1471</v>
      </c>
      <c r="B22" s="36" t="s">
        <v>1484</v>
      </c>
      <c r="C22" s="36" t="s">
        <v>1305</v>
      </c>
      <c r="D22" s="36" t="s">
        <v>1306</v>
      </c>
    </row>
    <row r="23" spans="1:4">
      <c r="A23">
        <v>1</v>
      </c>
      <c r="B23" s="35" t="s">
        <v>145</v>
      </c>
      <c r="C23" s="50" t="s">
        <v>1365</v>
      </c>
      <c r="D23" s="35">
        <v>352</v>
      </c>
    </row>
    <row r="24" spans="1:4">
      <c r="A24">
        <v>2</v>
      </c>
      <c r="B24" s="35" t="s">
        <v>145</v>
      </c>
      <c r="C24" s="50" t="s">
        <v>1446</v>
      </c>
      <c r="D24" s="35">
        <v>351</v>
      </c>
    </row>
    <row r="25" spans="1:4">
      <c r="A25">
        <v>3</v>
      </c>
      <c r="B25" s="35" t="s">
        <v>145</v>
      </c>
      <c r="C25" s="50" t="s">
        <v>1367</v>
      </c>
      <c r="D25" s="35">
        <v>149</v>
      </c>
    </row>
    <row r="26" spans="1:4">
      <c r="A26">
        <v>4</v>
      </c>
      <c r="B26" s="35" t="s">
        <v>145</v>
      </c>
      <c r="C26" s="50" t="s">
        <v>1463</v>
      </c>
      <c r="D26" s="35">
        <v>148</v>
      </c>
    </row>
    <row r="27" spans="1:4">
      <c r="A27">
        <v>5</v>
      </c>
      <c r="B27" s="35" t="s">
        <v>145</v>
      </c>
      <c r="C27" s="50" t="s">
        <v>1340</v>
      </c>
      <c r="D27" s="35">
        <v>147</v>
      </c>
    </row>
    <row r="28" spans="1:4">
      <c r="A28">
        <v>6</v>
      </c>
      <c r="B28" s="35" t="s">
        <v>145</v>
      </c>
      <c r="C28" s="50" t="s">
        <v>1383</v>
      </c>
      <c r="D28" s="35">
        <v>119</v>
      </c>
    </row>
    <row r="29" spans="1:4">
      <c r="A29">
        <v>7</v>
      </c>
      <c r="B29" s="35" t="s">
        <v>145</v>
      </c>
      <c r="C29" s="50" t="s">
        <v>1320</v>
      </c>
      <c r="D29" s="35">
        <v>104</v>
      </c>
    </row>
    <row r="30" spans="1:4">
      <c r="A30">
        <v>8</v>
      </c>
      <c r="B30" s="35" t="s">
        <v>145</v>
      </c>
      <c r="C30" s="50" t="s">
        <v>1431</v>
      </c>
      <c r="D30" s="35">
        <v>91</v>
      </c>
    </row>
    <row r="31" spans="1:4">
      <c r="A31">
        <v>9</v>
      </c>
      <c r="B31" s="35" t="s">
        <v>145</v>
      </c>
      <c r="C31" s="50" t="s">
        <v>1354</v>
      </c>
      <c r="D31" s="35">
        <v>48</v>
      </c>
    </row>
    <row r="32" spans="1:4">
      <c r="A32">
        <v>10</v>
      </c>
      <c r="B32" s="35" t="s">
        <v>145</v>
      </c>
      <c r="C32" s="50" t="s">
        <v>1344</v>
      </c>
      <c r="D32" s="35">
        <v>46</v>
      </c>
    </row>
    <row r="33" spans="1:4">
      <c r="A33">
        <v>10</v>
      </c>
      <c r="B33" s="35" t="s">
        <v>145</v>
      </c>
      <c r="C33" s="50" t="s">
        <v>1414</v>
      </c>
      <c r="D33" s="35">
        <v>46</v>
      </c>
    </row>
    <row r="35" spans="1:4" ht="18" thickBot="1">
      <c r="A35" s="9" t="s">
        <v>59</v>
      </c>
    </row>
    <row r="36" spans="1:4" ht="15.75" thickTop="1">
      <c r="A36" s="2" t="s">
        <v>1471</v>
      </c>
      <c r="B36" s="36" t="s">
        <v>1484</v>
      </c>
      <c r="C36" s="36" t="s">
        <v>1305</v>
      </c>
      <c r="D36" s="36" t="s">
        <v>1306</v>
      </c>
    </row>
    <row r="37" spans="1:4">
      <c r="A37">
        <v>1</v>
      </c>
      <c r="B37" s="35" t="s">
        <v>188</v>
      </c>
      <c r="C37" s="50" t="s">
        <v>1383</v>
      </c>
      <c r="D37" s="35">
        <v>112</v>
      </c>
    </row>
    <row r="38" spans="1:4">
      <c r="A38">
        <v>2</v>
      </c>
      <c r="B38" s="35" t="s">
        <v>188</v>
      </c>
      <c r="C38" s="50" t="s">
        <v>1463</v>
      </c>
      <c r="D38" s="35">
        <v>76</v>
      </c>
    </row>
    <row r="39" spans="1:4">
      <c r="A39">
        <v>3</v>
      </c>
      <c r="B39" s="35" t="s">
        <v>188</v>
      </c>
      <c r="C39" s="50" t="s">
        <v>1385</v>
      </c>
      <c r="D39" s="35">
        <v>58</v>
      </c>
    </row>
    <row r="40" spans="1:4">
      <c r="A40">
        <v>4</v>
      </c>
      <c r="B40" s="35" t="s">
        <v>188</v>
      </c>
      <c r="C40" s="50" t="s">
        <v>1414</v>
      </c>
      <c r="D40" s="35">
        <v>44</v>
      </c>
    </row>
    <row r="41" spans="1:4">
      <c r="A41">
        <v>5</v>
      </c>
      <c r="B41" s="35" t="s">
        <v>188</v>
      </c>
      <c r="C41" s="50" t="s">
        <v>1365</v>
      </c>
      <c r="D41" s="35">
        <v>44</v>
      </c>
    </row>
    <row r="42" spans="1:4">
      <c r="A42">
        <v>6</v>
      </c>
      <c r="B42" s="35" t="s">
        <v>188</v>
      </c>
      <c r="C42" s="50" t="s">
        <v>1446</v>
      </c>
      <c r="D42" s="35">
        <v>31</v>
      </c>
    </row>
    <row r="43" spans="1:4">
      <c r="A43">
        <v>7</v>
      </c>
      <c r="B43" s="35" t="s">
        <v>188</v>
      </c>
      <c r="C43" s="50" t="s">
        <v>1425</v>
      </c>
      <c r="D43" s="35">
        <v>30</v>
      </c>
    </row>
    <row r="44" spans="1:4">
      <c r="A44">
        <v>8</v>
      </c>
      <c r="B44" s="35" t="s">
        <v>188</v>
      </c>
      <c r="C44" s="50" t="s">
        <v>1428</v>
      </c>
      <c r="D44" s="35">
        <v>28</v>
      </c>
    </row>
    <row r="45" spans="1:4">
      <c r="A45">
        <v>9</v>
      </c>
      <c r="B45" s="35" t="s">
        <v>188</v>
      </c>
      <c r="C45" s="50" t="s">
        <v>1380</v>
      </c>
      <c r="D45" s="35">
        <v>27</v>
      </c>
    </row>
    <row r="46" spans="1:4">
      <c r="A46">
        <v>10</v>
      </c>
      <c r="B46" s="35" t="s">
        <v>188</v>
      </c>
      <c r="C46" s="50" t="s">
        <v>1445</v>
      </c>
      <c r="D46" s="35">
        <v>26</v>
      </c>
    </row>
    <row r="48" spans="1:4" ht="18" thickBot="1">
      <c r="A48" s="9" t="s">
        <v>61</v>
      </c>
    </row>
    <row r="49" spans="1:4" ht="15.75" thickTop="1">
      <c r="A49" s="2" t="s">
        <v>1471</v>
      </c>
      <c r="B49" s="36" t="s">
        <v>1484</v>
      </c>
      <c r="C49" s="36" t="s">
        <v>1305</v>
      </c>
      <c r="D49" s="36" t="s">
        <v>1306</v>
      </c>
    </row>
    <row r="50" spans="1:4">
      <c r="A50">
        <v>1</v>
      </c>
      <c r="B50" s="35" t="s">
        <v>111</v>
      </c>
      <c r="C50" s="50" t="s">
        <v>1446</v>
      </c>
      <c r="D50" s="35">
        <v>138</v>
      </c>
    </row>
    <row r="51" spans="1:4">
      <c r="A51">
        <v>2</v>
      </c>
      <c r="B51" s="35" t="s">
        <v>111</v>
      </c>
      <c r="C51" s="50" t="s">
        <v>1365</v>
      </c>
      <c r="D51" s="35">
        <v>117</v>
      </c>
    </row>
    <row r="52" spans="1:4">
      <c r="A52">
        <v>3</v>
      </c>
      <c r="B52" s="35" t="s">
        <v>111</v>
      </c>
      <c r="C52" s="50" t="s">
        <v>1463</v>
      </c>
      <c r="D52" s="35">
        <v>112</v>
      </c>
    </row>
    <row r="53" spans="1:4">
      <c r="A53">
        <v>4</v>
      </c>
      <c r="B53" s="35" t="s">
        <v>111</v>
      </c>
      <c r="C53" s="50" t="s">
        <v>1325</v>
      </c>
      <c r="D53" s="35">
        <v>99</v>
      </c>
    </row>
    <row r="54" spans="1:4">
      <c r="A54">
        <v>5</v>
      </c>
      <c r="B54" s="35" t="s">
        <v>111</v>
      </c>
      <c r="C54" s="50" t="s">
        <v>1383</v>
      </c>
      <c r="D54" s="35">
        <v>85</v>
      </c>
    </row>
    <row r="55" spans="1:4">
      <c r="A55">
        <v>6</v>
      </c>
      <c r="B55" s="35" t="s">
        <v>111</v>
      </c>
      <c r="C55" s="50" t="s">
        <v>1428</v>
      </c>
      <c r="D55" s="35">
        <v>61</v>
      </c>
    </row>
    <row r="56" spans="1:4">
      <c r="A56">
        <v>7</v>
      </c>
      <c r="B56" s="35" t="s">
        <v>111</v>
      </c>
      <c r="C56" s="50" t="s">
        <v>1456</v>
      </c>
      <c r="D56" s="35">
        <v>47</v>
      </c>
    </row>
    <row r="57" spans="1:4">
      <c r="A57">
        <v>8</v>
      </c>
      <c r="B57" s="35" t="s">
        <v>111</v>
      </c>
      <c r="C57" s="50" t="s">
        <v>1462</v>
      </c>
      <c r="D57" s="35">
        <v>43</v>
      </c>
    </row>
    <row r="58" spans="1:4">
      <c r="A58">
        <v>9</v>
      </c>
      <c r="B58" s="35" t="s">
        <v>111</v>
      </c>
      <c r="C58" s="50" t="s">
        <v>1381</v>
      </c>
      <c r="D58" s="35">
        <v>40</v>
      </c>
    </row>
    <row r="59" spans="1:4">
      <c r="A59">
        <v>10</v>
      </c>
      <c r="B59" s="35" t="s">
        <v>111</v>
      </c>
      <c r="C59" s="50" t="s">
        <v>1378</v>
      </c>
      <c r="D59" s="35">
        <v>32</v>
      </c>
    </row>
    <row r="60" spans="1:4">
      <c r="A60" s="35">
        <v>10</v>
      </c>
      <c r="B60" s="35" t="s">
        <v>111</v>
      </c>
      <c r="C60" s="50" t="s">
        <v>1406</v>
      </c>
      <c r="D60" s="35">
        <v>32</v>
      </c>
    </row>
    <row r="62" spans="1:4" ht="18" thickBot="1">
      <c r="A62" s="9" t="s">
        <v>1485</v>
      </c>
    </row>
    <row r="63" spans="1:4" ht="15.75" thickTop="1">
      <c r="A63" s="2" t="s">
        <v>1471</v>
      </c>
      <c r="B63" s="36" t="s">
        <v>1484</v>
      </c>
      <c r="C63" s="36" t="s">
        <v>1305</v>
      </c>
      <c r="D63" s="36" t="s">
        <v>1306</v>
      </c>
    </row>
    <row r="64" spans="1:4">
      <c r="A64">
        <v>1</v>
      </c>
      <c r="B64" s="35" t="s">
        <v>1486</v>
      </c>
      <c r="C64" s="50" t="s">
        <v>1383</v>
      </c>
      <c r="D64" s="35">
        <v>10</v>
      </c>
    </row>
    <row r="65" spans="1:6">
      <c r="A65">
        <v>2</v>
      </c>
      <c r="B65" s="35" t="s">
        <v>1486</v>
      </c>
      <c r="C65" s="50" t="s">
        <v>1325</v>
      </c>
      <c r="D65" s="35">
        <v>9</v>
      </c>
    </row>
    <row r="66" spans="1:6">
      <c r="A66">
        <v>3</v>
      </c>
      <c r="B66" s="35" t="s">
        <v>1486</v>
      </c>
      <c r="C66" s="50" t="s">
        <v>1352</v>
      </c>
      <c r="D66" s="35">
        <v>9</v>
      </c>
      <c r="F66" s="49"/>
    </row>
    <row r="67" spans="1:6">
      <c r="A67" s="33">
        <v>4</v>
      </c>
      <c r="B67" s="56" t="s">
        <v>1486</v>
      </c>
      <c r="C67" s="57" t="s">
        <v>1377</v>
      </c>
      <c r="D67" s="58" t="s">
        <v>1313</v>
      </c>
    </row>
    <row r="68" spans="1:6">
      <c r="B68" s="50"/>
    </row>
    <row r="69" spans="1:6">
      <c r="B69" s="50"/>
    </row>
    <row r="70" spans="1:6">
      <c r="B70" s="50"/>
    </row>
    <row r="71" spans="1:6">
      <c r="B71" s="50"/>
    </row>
    <row r="72" spans="1:6">
      <c r="B72" s="50"/>
    </row>
    <row r="73" spans="1:6">
      <c r="B73" s="50"/>
    </row>
  </sheetData>
  <pageMargins left="0.70000000000000007" right="0.70000000000000007" top="0.75" bottom="0.75" header="0.30000000000000004" footer="0.30000000000000004"/>
  <headerFooter>
    <oddHeader>&amp;C&amp;"Aptos"&amp;11&amp;K000000 OFFICIAL - FOR PUBLIC RELEASE&amp;1#_x000D_</oddHeader>
    <oddFooter>&amp;C_x000D_&amp;1#&amp;"Aptos"&amp;11&amp;K000000 OFFICIAL - FOR PUBLIC RELEASE</oddFooter>
  </headerFooter>
  <tableParts count="5">
    <tablePart r:id="rId1"/>
    <tablePart r:id="rId2"/>
    <tablePart r:id="rId3"/>
    <tablePart r:id="rId4"/>
    <tablePart r:id="rId5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08D21-9E21-45DA-88D8-A920D8040332}">
  <sheetPr>
    <tabColor theme="5" tint="0.79998168889431442"/>
  </sheetPr>
  <dimension ref="A1:I80"/>
  <sheetViews>
    <sheetView workbookViewId="0">
      <selection activeCell="D19" sqref="D19"/>
    </sheetView>
  </sheetViews>
  <sheetFormatPr defaultRowHeight="15"/>
  <cols>
    <col min="1" max="1" width="53.140625" customWidth="1"/>
    <col min="2" max="2" width="17.7109375" customWidth="1"/>
    <col min="3" max="3" width="16.7109375" customWidth="1"/>
    <col min="4" max="4" width="26.28515625" customWidth="1"/>
    <col min="5" max="5" width="27.7109375" customWidth="1"/>
    <col min="6" max="6" width="26.5703125" customWidth="1"/>
    <col min="7" max="7" width="28.28515625" customWidth="1"/>
    <col min="8" max="8" width="26.42578125" customWidth="1"/>
    <col min="9" max="9" width="19.42578125" customWidth="1"/>
    <col min="10" max="10" width="17.5703125" customWidth="1"/>
    <col min="11" max="11" width="8.7109375" customWidth="1"/>
  </cols>
  <sheetData>
    <row r="1" spans="1:9" ht="19.5">
      <c r="A1" s="6" t="s">
        <v>62</v>
      </c>
      <c r="B1" s="6"/>
      <c r="C1" s="6"/>
      <c r="D1" s="6"/>
      <c r="E1" s="6"/>
      <c r="F1" s="6"/>
      <c r="G1" s="6"/>
      <c r="H1" s="7"/>
    </row>
    <row r="2" spans="1:9">
      <c r="A2" s="4" t="s">
        <v>63</v>
      </c>
      <c r="B2" s="8"/>
      <c r="H2" s="7"/>
    </row>
    <row r="3" spans="1:9">
      <c r="A3" s="4" t="s">
        <v>64</v>
      </c>
      <c r="B3" s="8"/>
    </row>
    <row r="4" spans="1:9">
      <c r="A4" s="4" t="s">
        <v>65</v>
      </c>
      <c r="B4" s="8"/>
    </row>
    <row r="5" spans="1:9">
      <c r="A5" s="4" t="s">
        <v>66</v>
      </c>
      <c r="B5" s="8"/>
    </row>
    <row r="6" spans="1:9">
      <c r="A6" s="4" t="s">
        <v>67</v>
      </c>
      <c r="B6" s="8"/>
    </row>
    <row r="7" spans="1:9">
      <c r="A7" s="4" t="s">
        <v>68</v>
      </c>
      <c r="B7" s="8"/>
    </row>
    <row r="8" spans="1:9">
      <c r="A8" s="4" t="s">
        <v>69</v>
      </c>
      <c r="B8" s="8"/>
    </row>
    <row r="10" spans="1:9" ht="18" thickBot="1">
      <c r="A10" s="9" t="s">
        <v>5</v>
      </c>
    </row>
    <row r="11" spans="1:9" s="2" customFormat="1" ht="15.75" thickTop="1">
      <c r="A11" s="2" t="s">
        <v>70</v>
      </c>
      <c r="B11" s="2" t="s">
        <v>71</v>
      </c>
      <c r="C11" s="2" t="s">
        <v>72</v>
      </c>
      <c r="D11" s="2" t="s">
        <v>73</v>
      </c>
      <c r="E11" s="2" t="s">
        <v>74</v>
      </c>
      <c r="F11" s="2" t="s">
        <v>75</v>
      </c>
      <c r="G11" s="2" t="s">
        <v>76</v>
      </c>
      <c r="H11" s="2" t="s">
        <v>77</v>
      </c>
      <c r="I11" s="2" t="s">
        <v>78</v>
      </c>
    </row>
    <row r="12" spans="1:9">
      <c r="A12" s="2" t="s">
        <v>79</v>
      </c>
      <c r="B12" s="19">
        <v>755</v>
      </c>
      <c r="C12" s="10"/>
      <c r="D12" s="19">
        <v>138</v>
      </c>
      <c r="E12" s="10"/>
      <c r="F12" s="19">
        <v>284</v>
      </c>
      <c r="G12" s="10"/>
      <c r="H12" s="19">
        <v>333</v>
      </c>
      <c r="I12" s="10"/>
    </row>
    <row r="13" spans="1:9">
      <c r="A13" s="2" t="s">
        <v>80</v>
      </c>
      <c r="B13" s="19">
        <v>642</v>
      </c>
      <c r="C13">
        <f>COUNTA(#REF!)</f>
        <v>1</v>
      </c>
      <c r="D13" s="19">
        <v>130</v>
      </c>
      <c r="E13" t="e">
        <f>COUNTIF(#REF!,"Higher education")</f>
        <v>#REF!</v>
      </c>
      <c r="F13" s="19">
        <v>214</v>
      </c>
      <c r="G13" t="e">
        <f>COUNTIF(#REF!,"Further education")</f>
        <v>#REF!</v>
      </c>
      <c r="H13" s="19">
        <v>298</v>
      </c>
      <c r="I13" t="e">
        <f>COUNTIF(#REF!,"Schools")</f>
        <v>#REF!</v>
      </c>
    </row>
    <row r="14" spans="1:9">
      <c r="A14" s="2" t="s">
        <v>81</v>
      </c>
      <c r="B14" s="29">
        <v>105404751.20999999</v>
      </c>
      <c r="C14" s="11" t="e">
        <f>SUM(#REF!)</f>
        <v>#REF!</v>
      </c>
      <c r="D14" s="29">
        <v>61626371.450000025</v>
      </c>
      <c r="E14" s="11" t="e">
        <f xml:space="preserve"> SUMIF(#REF!,"Higher education",#REF!)</f>
        <v>#REF!</v>
      </c>
      <c r="F14" s="29">
        <v>33561030.409999982</v>
      </c>
      <c r="G14" s="11" t="e">
        <f xml:space="preserve"> SUMIF(#REF!,"Further education",#REF!)</f>
        <v>#REF!</v>
      </c>
      <c r="H14" s="29">
        <v>10217349.349999998</v>
      </c>
      <c r="I14" s="11" t="e">
        <f xml:space="preserve"> SUMIF(#REF!,"Schools",#REF!)</f>
        <v>#REF!</v>
      </c>
    </row>
    <row r="15" spans="1:9">
      <c r="A15" s="2" t="s">
        <v>82</v>
      </c>
      <c r="B15" s="25">
        <v>46414.051340680897</v>
      </c>
      <c r="C15" s="26" t="e">
        <f>SUM(#REF!)</f>
        <v>#REF!</v>
      </c>
      <c r="D15" s="25">
        <v>24030.874458330934</v>
      </c>
      <c r="E15" s="7" t="e">
        <f xml:space="preserve"> SUMIF(#REF!,"Higher education",#REF!)</f>
        <v>#REF!</v>
      </c>
      <c r="F15" s="13">
        <v>14038</v>
      </c>
      <c r="G15" s="7" t="e">
        <f xml:space="preserve"> SUMIF(#REF!,"Further education",#REF!)</f>
        <v>#REF!</v>
      </c>
      <c r="H15" s="25">
        <v>8345.5214111807527</v>
      </c>
      <c r="I15" s="7" t="e">
        <f xml:space="preserve"> SUMIF(#REF!,"Schools",#REF!)</f>
        <v>#REF!</v>
      </c>
    </row>
    <row r="16" spans="1:9">
      <c r="A16" s="2" t="s">
        <v>83</v>
      </c>
      <c r="B16" s="27">
        <v>43151.718443214391</v>
      </c>
      <c r="C16" s="26" t="e">
        <f>SUM(#REF!)</f>
        <v>#REF!</v>
      </c>
      <c r="D16" s="27">
        <v>24030.874458330934</v>
      </c>
      <c r="E16" s="7" t="e">
        <f xml:space="preserve"> SUMIF(#REF!,"Higher education",#REF!)</f>
        <v>#REF!</v>
      </c>
      <c r="F16" s="13">
        <v>12094</v>
      </c>
      <c r="G16" s="7" t="e">
        <f xml:space="preserve"> SUMIF(#REF!,"Further education",#REF!)</f>
        <v>#REF!</v>
      </c>
      <c r="H16" s="27">
        <v>7026.7902807606824</v>
      </c>
      <c r="I16" s="7" t="e">
        <f xml:space="preserve"> SUMIF(#REF!,"Schools",#REF!)</f>
        <v>#REF!</v>
      </c>
    </row>
    <row r="17" spans="1:9" ht="30">
      <c r="A17" s="14" t="s">
        <v>84</v>
      </c>
      <c r="B17" s="27">
        <v>23068.049262351302</v>
      </c>
      <c r="C17" s="26" t="e">
        <f>SUM(#REF!)</f>
        <v>#REF!</v>
      </c>
      <c r="D17" s="27">
        <v>12035.931077582452</v>
      </c>
      <c r="E17" s="7" t="e">
        <f xml:space="preserve"> SUMIF(#REF!,"Higher education",#REF!)</f>
        <v>#REF!</v>
      </c>
      <c r="F17" s="26">
        <v>7115</v>
      </c>
      <c r="G17" s="7" t="e">
        <f xml:space="preserve"> SUMIF(#REF!,"Further education",#REF!)</f>
        <v>#REF!</v>
      </c>
      <c r="H17" s="27">
        <v>3917.0611258903064</v>
      </c>
      <c r="I17" s="7" t="e">
        <f xml:space="preserve"> SUMIF(#REF!,"Schools",#REF!)</f>
        <v>#REF!</v>
      </c>
    </row>
    <row r="18" spans="1:9" ht="30">
      <c r="A18" s="14" t="s">
        <v>85</v>
      </c>
      <c r="B18" s="22">
        <v>0.53458008382001654</v>
      </c>
      <c r="C18" s="15" t="e">
        <f>C17/C16</f>
        <v>#REF!</v>
      </c>
      <c r="D18" s="22">
        <v>0.50085281326122866</v>
      </c>
      <c r="E18" s="28" t="e">
        <f>E17/E16</f>
        <v>#REF!</v>
      </c>
      <c r="F18" s="22">
        <v>0.58831035754811201</v>
      </c>
      <c r="G18" s="28" t="e">
        <f>G17/G16</f>
        <v>#REF!</v>
      </c>
      <c r="H18" s="22">
        <v>0.55744671028751214</v>
      </c>
      <c r="I18" s="28" t="e">
        <f>I17/I16</f>
        <v>#REF!</v>
      </c>
    </row>
    <row r="19" spans="1:9">
      <c r="A19" s="2" t="s">
        <v>86</v>
      </c>
      <c r="B19" s="7">
        <v>5706.2968628364997</v>
      </c>
      <c r="C19" s="26" t="e">
        <f>SUM(#REF!)</f>
        <v>#REF!</v>
      </c>
      <c r="D19" s="7">
        <v>2242.2836146654959</v>
      </c>
      <c r="E19" s="7" t="e">
        <f xml:space="preserve"> SUMIF(#REF!,"Higher education",#REF!)</f>
        <v>#REF!</v>
      </c>
      <c r="F19" s="7">
        <v>1906.3849382262028</v>
      </c>
      <c r="G19" s="7" t="e">
        <f xml:space="preserve"> SUMIF(#REF!,"Further education",#REF!)</f>
        <v>#REF!</v>
      </c>
      <c r="H19" s="7">
        <v>1557.6283099447974</v>
      </c>
      <c r="I19" s="7" t="e">
        <f xml:space="preserve"> SUMIF(#REF!,"Schools",#REF!)</f>
        <v>#REF!</v>
      </c>
    </row>
    <row r="20" spans="1:9">
      <c r="A20" s="2" t="s">
        <v>87</v>
      </c>
      <c r="B20" s="25">
        <v>3262.3328974665028</v>
      </c>
      <c r="C20" s="26" t="e">
        <f>SUM(#REF!)</f>
        <v>#REF!</v>
      </c>
      <c r="D20" s="26">
        <v>0</v>
      </c>
      <c r="E20" s="7" t="e">
        <f xml:space="preserve"> SUMIF(#REF!,"Higher education",#REF!)</f>
        <v>#REF!</v>
      </c>
      <c r="F20" s="26">
        <v>1944</v>
      </c>
      <c r="G20" s="7" t="e">
        <f xml:space="preserve"> SUMIF(#REF!,"Further education",#REF!)</f>
        <v>#REF!</v>
      </c>
      <c r="H20" s="25">
        <v>1318.7311304200698</v>
      </c>
      <c r="I20" s="7" t="e">
        <f xml:space="preserve"> SUMIF(#REF!,"Schools",#REF!)</f>
        <v>#REF!</v>
      </c>
    </row>
    <row r="22" spans="1:9" ht="18" thickBot="1">
      <c r="A22" s="9" t="s">
        <v>7</v>
      </c>
    </row>
    <row r="23" spans="1:9" s="2" customFormat="1" ht="15.75" thickTop="1">
      <c r="A23" s="2" t="s">
        <v>88</v>
      </c>
      <c r="B23" s="2" t="s">
        <v>71</v>
      </c>
      <c r="C23" s="2" t="s">
        <v>72</v>
      </c>
      <c r="D23" s="2" t="s">
        <v>73</v>
      </c>
      <c r="E23" s="2" t="s">
        <v>74</v>
      </c>
      <c r="F23" s="2" t="s">
        <v>75</v>
      </c>
      <c r="G23" s="2" t="s">
        <v>76</v>
      </c>
      <c r="H23" s="2" t="s">
        <v>77</v>
      </c>
      <c r="I23" s="2" t="s">
        <v>78</v>
      </c>
    </row>
    <row r="24" spans="1:9">
      <c r="A24" s="2" t="s">
        <v>79</v>
      </c>
      <c r="B24" s="19">
        <v>654</v>
      </c>
      <c r="C24" s="10"/>
      <c r="D24" s="19">
        <v>109</v>
      </c>
      <c r="E24" s="10"/>
      <c r="F24" s="19">
        <v>248</v>
      </c>
      <c r="G24" s="10"/>
      <c r="H24" s="19">
        <v>297</v>
      </c>
      <c r="I24" s="10"/>
    </row>
    <row r="25" spans="1:9">
      <c r="A25" s="2" t="s">
        <v>80</v>
      </c>
      <c r="B25" s="19">
        <v>551</v>
      </c>
      <c r="C25" t="e">
        <f>COUNTIF(#REF!,"England")</f>
        <v>#REF!</v>
      </c>
      <c r="D25" s="19">
        <v>101</v>
      </c>
      <c r="E25" t="e">
        <f>COUNTIFS(#REF!,"Higher education",#REF!,"England")</f>
        <v>#REF!</v>
      </c>
      <c r="F25" s="19">
        <v>184</v>
      </c>
      <c r="G25" t="e">
        <f>COUNTIFS(#REF!,"Further education",#REF!,"England")</f>
        <v>#REF!</v>
      </c>
      <c r="H25" s="19">
        <v>266</v>
      </c>
      <c r="I25" t="e">
        <f>COUNTIFS(#REF!,"Schools",#REF!,"England")</f>
        <v>#REF!</v>
      </c>
    </row>
    <row r="26" spans="1:9">
      <c r="A26" s="2" t="s">
        <v>81</v>
      </c>
      <c r="B26" s="29">
        <v>93332684.540000007</v>
      </c>
      <c r="C26" s="11" t="e">
        <f>SUMIF(#REF!,"England",#REF!)</f>
        <v>#REF!</v>
      </c>
      <c r="D26" s="29">
        <v>54473281.340000026</v>
      </c>
      <c r="E26" s="11" t="e">
        <f>SUMIFS(#REF!,#REF!,"Higher education",#REF!,"England")</f>
        <v>#REF!</v>
      </c>
      <c r="F26" s="29">
        <v>29573427.089999992</v>
      </c>
      <c r="G26" s="11" t="e">
        <f>SUMIFS(#REF!,#REF!,"Further education",#REF!,"England")</f>
        <v>#REF!</v>
      </c>
      <c r="H26" s="29">
        <v>9285976.1099999975</v>
      </c>
      <c r="I26" s="11" t="e">
        <f>SUMIFS(#REF!,#REF!,"Schools",#REF!,"England")</f>
        <v>#REF!</v>
      </c>
    </row>
    <row r="27" spans="1:9">
      <c r="A27" s="2" t="s">
        <v>82</v>
      </c>
      <c r="B27" s="25">
        <v>40923.424701848387</v>
      </c>
      <c r="C27" s="7" t="e">
        <f>SUMIF(#REF!,"England",#REF!)</f>
        <v>#REF!</v>
      </c>
      <c r="D27" s="7">
        <v>21071.827289284367</v>
      </c>
      <c r="E27" s="7" t="e">
        <f>SUMIFS(#REF!,#REF!,"Higher education",#REF!,"England")</f>
        <v>#REF!</v>
      </c>
      <c r="F27" s="7">
        <v>12344.690516890969</v>
      </c>
      <c r="G27" s="7" t="e">
        <f>SUMIFS(#REF!,#REF!,"Further education",#REF!,"England")</f>
        <v>#REF!</v>
      </c>
      <c r="H27" s="7">
        <v>7506.9068956730753</v>
      </c>
      <c r="I27" s="7" t="e">
        <f>SUMIFS(#REF!,#REF!,"Schools",#REF!,"England")</f>
        <v>#REF!</v>
      </c>
    </row>
    <row r="28" spans="1:9">
      <c r="A28" s="2" t="s">
        <v>83</v>
      </c>
      <c r="B28" s="27">
        <v>38054.07370341666</v>
      </c>
      <c r="C28" s="7" t="e">
        <f>SUMIF(#REF!,"England",#REF!)</f>
        <v>#REF!</v>
      </c>
      <c r="D28" s="7">
        <v>21071.827289284367</v>
      </c>
      <c r="E28" s="7" t="e">
        <f>SUMIFS(#REF!,#REF!,"Higher education",#REF!,"England")</f>
        <v>#REF!</v>
      </c>
      <c r="F28" s="7">
        <v>10674.595793407763</v>
      </c>
      <c r="G28" s="7" t="e">
        <f>SUMIFS(#REF!,#REF!,"Further education",#REF!,"England")</f>
        <v>#REF!</v>
      </c>
      <c r="H28" s="7">
        <v>6307.6506207245584</v>
      </c>
      <c r="I28" s="7" t="e">
        <f>SUMIFS(#REF!,#REF!,"Schools",#REF!,"England")</f>
        <v>#REF!</v>
      </c>
    </row>
    <row r="29" spans="1:9" ht="30">
      <c r="A29" s="14" t="s">
        <v>84</v>
      </c>
      <c r="B29" s="27">
        <v>20891.395526696633</v>
      </c>
      <c r="C29" s="7" t="e">
        <f>SUMIF(#REF!,"England",#REF!)</f>
        <v>#REF!</v>
      </c>
      <c r="D29" s="7">
        <v>11041.983931021323</v>
      </c>
      <c r="E29" s="7" t="e">
        <f>SUMIFS(#REF!,#REF!,"Higher education",#REF!,"England")</f>
        <v>#REF!</v>
      </c>
      <c r="F29" s="7">
        <v>6283.5781185417263</v>
      </c>
      <c r="G29" s="7" t="e">
        <f>SUMIFS(#REF!,#REF!,"Further education",#REF!,"England")</f>
        <v>#REF!</v>
      </c>
      <c r="H29" s="7">
        <v>3565.8334771335844</v>
      </c>
      <c r="I29" s="7" t="e">
        <f>SUMIFS(#REF!,#REF!,"Schools",#REF!,"England")</f>
        <v>#REF!</v>
      </c>
    </row>
    <row r="30" spans="1:9" ht="30">
      <c r="A30" s="14" t="s">
        <v>85</v>
      </c>
      <c r="B30" s="22">
        <v>0.54899235465613005</v>
      </c>
      <c r="C30" s="15" t="e">
        <f>C29/C28</f>
        <v>#REF!</v>
      </c>
      <c r="D30" s="15">
        <v>0.52401644050283624</v>
      </c>
      <c r="E30" s="28" t="e">
        <f>E29/E28</f>
        <v>#REF!</v>
      </c>
      <c r="F30" s="15">
        <v>0.58864787390097084</v>
      </c>
      <c r="G30" s="28" t="e">
        <f>G29/G28</f>
        <v>#REF!</v>
      </c>
      <c r="H30" s="15">
        <v>0.56531879958880438</v>
      </c>
      <c r="I30" s="28" t="e">
        <f>I29/I28</f>
        <v>#REF!</v>
      </c>
    </row>
    <row r="31" spans="1:9">
      <c r="A31" s="2" t="s">
        <v>86</v>
      </c>
      <c r="B31" s="26">
        <v>4972.695606986078</v>
      </c>
      <c r="C31" s="7" t="e">
        <f>SUMIF(#REF!,"England",#REF!)</f>
        <v>#REF!</v>
      </c>
      <c r="D31" s="26">
        <v>1939.9427169497214</v>
      </c>
      <c r="E31" s="7" t="e">
        <f>SUMIFS(#REF!,#REF!,"Higher education",#REF!,"England")</f>
        <v>#REF!</v>
      </c>
      <c r="F31" s="26">
        <v>1662.0215647706134</v>
      </c>
      <c r="G31" s="7" t="e">
        <f>SUMIFS(#REF!,#REF!,"Further education",#REF!,"England")</f>
        <v>#REF!</v>
      </c>
      <c r="H31" s="26">
        <v>1370.7313252657418</v>
      </c>
      <c r="I31" s="7" t="e">
        <f>SUMIFS(#REF!,#REF!,"Schools",#REF!,"England")</f>
        <v>#REF!</v>
      </c>
    </row>
    <row r="32" spans="1:9">
      <c r="A32" s="2" t="s">
        <v>87</v>
      </c>
      <c r="B32" s="26">
        <v>2869.3509984317243</v>
      </c>
      <c r="C32" s="7" t="e">
        <f>SUMIF(#REF!,"England",#REF!)</f>
        <v>#REF!</v>
      </c>
      <c r="D32" s="26">
        <v>0</v>
      </c>
      <c r="E32" s="7" t="e">
        <f>SUMIFS(#REF!,#REF!,"Higher education",#REF!,"England")</f>
        <v>#REF!</v>
      </c>
      <c r="F32" s="26">
        <v>1670.0947234832047</v>
      </c>
      <c r="G32" s="7" t="e">
        <f>SUMIFS(#REF!,#REF!,"Further education",#REF!,"England")</f>
        <v>#REF!</v>
      </c>
      <c r="H32" s="26">
        <v>1199.2562749485164</v>
      </c>
      <c r="I32" s="7" t="e">
        <f>SUMIFS(#REF!,#REF!,"Schools",#REF!,"England")</f>
        <v>#REF!</v>
      </c>
    </row>
    <row r="34" spans="1:9" ht="18" thickBot="1">
      <c r="A34" s="9" t="s">
        <v>9</v>
      </c>
    </row>
    <row r="35" spans="1:9" s="2" customFormat="1" ht="15.75" thickTop="1">
      <c r="A35" s="2" t="s">
        <v>89</v>
      </c>
      <c r="B35" s="2" t="s">
        <v>71</v>
      </c>
      <c r="C35" s="2" t="s">
        <v>72</v>
      </c>
      <c r="D35" s="2" t="s">
        <v>73</v>
      </c>
      <c r="E35" s="2" t="s">
        <v>74</v>
      </c>
      <c r="F35" s="2" t="s">
        <v>75</v>
      </c>
      <c r="G35" s="2" t="s">
        <v>76</v>
      </c>
      <c r="H35" s="2" t="s">
        <v>77</v>
      </c>
      <c r="I35" s="2" t="s">
        <v>78</v>
      </c>
    </row>
    <row r="36" spans="1:9">
      <c r="A36" s="2" t="s">
        <v>79</v>
      </c>
      <c r="B36" s="19">
        <v>52</v>
      </c>
      <c r="C36" s="10"/>
      <c r="D36" s="19">
        <v>18</v>
      </c>
      <c r="E36" s="10"/>
      <c r="F36" s="19">
        <v>15</v>
      </c>
      <c r="G36" s="10"/>
      <c r="H36" s="19">
        <v>19</v>
      </c>
      <c r="I36" s="10"/>
    </row>
    <row r="37" spans="1:9">
      <c r="A37" s="2" t="s">
        <v>80</v>
      </c>
      <c r="B37" s="19">
        <v>46</v>
      </c>
      <c r="C37" t="e">
        <f>COUNTIF(#REF!,"Scotland")</f>
        <v>#REF!</v>
      </c>
      <c r="D37" s="19">
        <v>18</v>
      </c>
      <c r="E37" t="e">
        <f>COUNTIFS(#REF!,"Higher education",#REF!,"Scotland")</f>
        <v>#REF!</v>
      </c>
      <c r="F37" s="19">
        <v>11</v>
      </c>
      <c r="G37" t="e">
        <f>COUNTIFS(#REF!,"Further education",#REF!,"Scotland")</f>
        <v>#REF!</v>
      </c>
      <c r="H37" s="19">
        <v>17</v>
      </c>
      <c r="I37" t="e">
        <f>COUNTIFS(#REF!,"Schools",#REF!,"Scotland")</f>
        <v>#REF!</v>
      </c>
    </row>
    <row r="38" spans="1:9">
      <c r="A38" s="2" t="s">
        <v>81</v>
      </c>
      <c r="B38" s="29">
        <v>6888186.0199999986</v>
      </c>
      <c r="C38" s="11" t="e">
        <f>SUMIF(#REF!,"Scotland",#REF!)</f>
        <v>#REF!</v>
      </c>
      <c r="D38" s="29">
        <v>5034776.8899999997</v>
      </c>
      <c r="E38" s="11" t="e">
        <f>SUMIFS(#REF!,#REF!,"Higher education",#REF!,"Scotland")</f>
        <v>#REF!</v>
      </c>
      <c r="F38" s="29">
        <v>1374837.97</v>
      </c>
      <c r="G38" s="11" t="e">
        <f>SUMIFS(#REF!,#REF!,"Further education",#REF!,"Scotland")</f>
        <v>#REF!</v>
      </c>
      <c r="H38" s="29">
        <v>478571.16000000003</v>
      </c>
      <c r="I38" s="11" t="e">
        <f>SUMIFS(#REF!,#REF!,"Schools",#REF!,"Scotland")</f>
        <v>#REF!</v>
      </c>
    </row>
    <row r="39" spans="1:9">
      <c r="A39" s="2" t="s">
        <v>82</v>
      </c>
      <c r="B39" s="25">
        <v>3046.4014115466339</v>
      </c>
      <c r="C39" s="7" t="e">
        <f>SUMIF(#REF!,"Scotland",#REF!)</f>
        <v>#REF!</v>
      </c>
      <c r="D39" s="7">
        <v>2013.69191195134</v>
      </c>
      <c r="E39" s="7" t="e">
        <f>SUMIFS(#REF!,#REF!,"Higher education",#REF!,"Scotland")</f>
        <v>#REF!</v>
      </c>
      <c r="F39" s="7">
        <v>585.88026080598854</v>
      </c>
      <c r="G39" s="7" t="e">
        <f>SUMIFS(#REF!,#REF!,"Further education",#REF!,"Scotland")</f>
        <v>#REF!</v>
      </c>
      <c r="H39" s="7">
        <v>446.82923878930393</v>
      </c>
      <c r="I39" s="7" t="e">
        <f>SUMIFS(#REF!,#REF!,"Schools",#REF!,"Scotland")</f>
        <v>#REF!</v>
      </c>
    </row>
    <row r="40" spans="1:9">
      <c r="A40" s="2" t="s">
        <v>83</v>
      </c>
      <c r="B40" s="27">
        <v>2868.9842145378971</v>
      </c>
      <c r="C40" s="7" t="e">
        <f>SUMIF(#REF!,"Scotland",#REF!)</f>
        <v>#REF!</v>
      </c>
      <c r="D40" s="7">
        <v>2013.69191195134</v>
      </c>
      <c r="E40" s="7" t="e">
        <f>SUMIFS(#REF!,#REF!,"Higher education",#REF!,"Scotland")</f>
        <v>#REF!</v>
      </c>
      <c r="F40" s="7">
        <v>478.78215863878489</v>
      </c>
      <c r="G40" s="7" t="e">
        <f>SUMIFS(#REF!,#REF!,"Further education",#REF!,"Scotland")</f>
        <v>#REF!</v>
      </c>
      <c r="H40" s="7">
        <v>376.51014394777093</v>
      </c>
      <c r="I40" s="7" t="e">
        <f>SUMIFS(#REF!,#REF!,"Schools",#REF!,"Scotland")</f>
        <v>#REF!</v>
      </c>
    </row>
    <row r="41" spans="1:9" ht="30">
      <c r="A41" s="14" t="s">
        <v>84</v>
      </c>
      <c r="B41" s="27">
        <v>1303.3074612829778</v>
      </c>
      <c r="C41" s="7" t="e">
        <f>SUMIF(#REF!,"Scotland",#REF!)</f>
        <v>#REF!</v>
      </c>
      <c r="D41" s="7">
        <v>718.03684584929545</v>
      </c>
      <c r="E41" s="7" t="e">
        <f>SUMIFS(#REF!,#REF!,"Higher education",#REF!,"Scotland")</f>
        <v>#REF!</v>
      </c>
      <c r="F41" s="7">
        <v>333.24154770116144</v>
      </c>
      <c r="G41" s="7" t="e">
        <f>SUMIFS(#REF!,#REF!,"Further education",#REF!,"Scotland")</f>
        <v>#REF!</v>
      </c>
      <c r="H41" s="7">
        <v>252.02906773252087</v>
      </c>
      <c r="I41" s="7" t="e">
        <f>SUMIFS(#REF!,#REF!,"Schools",#REF!,"Scotland")</f>
        <v>#REF!</v>
      </c>
    </row>
    <row r="42" spans="1:9" ht="30">
      <c r="A42" s="14" t="s">
        <v>85</v>
      </c>
      <c r="B42" s="22">
        <v>0.45427488052348852</v>
      </c>
      <c r="C42" s="15" t="e">
        <f>C41/C40</f>
        <v>#REF!</v>
      </c>
      <c r="D42" s="15">
        <v>0.35657731035602752</v>
      </c>
      <c r="E42" s="28" t="e">
        <f>E41/E40</f>
        <v>#REF!</v>
      </c>
      <c r="F42" s="15">
        <v>0.69601914292001443</v>
      </c>
      <c r="G42" s="28" t="e">
        <f>G41/G40</f>
        <v>#REF!</v>
      </c>
      <c r="H42" s="15">
        <v>0.66938187930331583</v>
      </c>
      <c r="I42" s="28" t="e">
        <f>I41/I40</f>
        <v>#REF!</v>
      </c>
    </row>
    <row r="43" spans="1:9">
      <c r="A43" s="2" t="s">
        <v>86</v>
      </c>
      <c r="B43" s="17">
        <v>409.08862393095029</v>
      </c>
      <c r="C43" s="7" t="e">
        <f>SUMIF(#REF!,"Scotland",#REF!)</f>
        <v>#REF!</v>
      </c>
      <c r="D43" s="17">
        <v>208.79751919868087</v>
      </c>
      <c r="E43" s="7" t="e">
        <f>SUMIFS(#REF!,#REF!,"Higher education",#REF!,"Scotland")</f>
        <v>#REF!</v>
      </c>
      <c r="F43" s="17">
        <v>87.032996890452324</v>
      </c>
      <c r="G43" s="7" t="e">
        <f>SUMIFS(#REF!,#REF!,"Further education",#REF!,"Scotland")</f>
        <v>#REF!</v>
      </c>
      <c r="H43" s="17">
        <v>113.25810784181722</v>
      </c>
      <c r="I43" s="7" t="e">
        <f>SUMIFS(#REF!,#REF!,"Schools",#REF!,"Scotland")</f>
        <v>#REF!</v>
      </c>
    </row>
    <row r="44" spans="1:9">
      <c r="A44" s="2" t="s">
        <v>87</v>
      </c>
      <c r="B44" s="20">
        <v>177.41719700873665</v>
      </c>
      <c r="C44" s="7" t="e">
        <f>SUMIF(#REF!,"Scotland",#REF!)</f>
        <v>#REF!</v>
      </c>
      <c r="D44">
        <v>0</v>
      </c>
      <c r="E44" s="7" t="e">
        <f>SUMIFS(#REF!,#REF!,"Higher education",#REF!,"Scotland")</f>
        <v>#REF!</v>
      </c>
      <c r="F44" s="7">
        <v>107.09810216720365</v>
      </c>
      <c r="G44" s="7" t="e">
        <f>SUMIFS(#REF!,#REF!,"Further education",#REF!,"Scotland")</f>
        <v>#REF!</v>
      </c>
      <c r="H44" s="7">
        <v>70.319094841532987</v>
      </c>
      <c r="I44" s="7" t="e">
        <f>SUMIFS(#REF!,#REF!,"Schools",#REF!,"Scotland")</f>
        <v>#REF!</v>
      </c>
    </row>
    <row r="46" spans="1:9" ht="18" thickBot="1">
      <c r="A46" s="9" t="s">
        <v>11</v>
      </c>
    </row>
    <row r="47" spans="1:9" ht="15.75" thickTop="1">
      <c r="A47" s="2" t="s">
        <v>90</v>
      </c>
      <c r="B47" s="2" t="s">
        <v>71</v>
      </c>
      <c r="C47" s="2" t="s">
        <v>72</v>
      </c>
      <c r="D47" s="2" t="s">
        <v>73</v>
      </c>
      <c r="E47" s="2" t="s">
        <v>74</v>
      </c>
      <c r="F47" s="2" t="s">
        <v>75</v>
      </c>
      <c r="G47" s="2" t="s">
        <v>76</v>
      </c>
      <c r="H47" s="2" t="s">
        <v>77</v>
      </c>
      <c r="I47" s="2" t="s">
        <v>78</v>
      </c>
    </row>
    <row r="48" spans="1:9">
      <c r="A48" s="2" t="s">
        <v>79</v>
      </c>
      <c r="B48" s="23">
        <v>17</v>
      </c>
      <c r="C48" s="24"/>
      <c r="D48" s="23">
        <v>7</v>
      </c>
      <c r="E48" s="24"/>
      <c r="F48">
        <v>5</v>
      </c>
      <c r="G48" s="24"/>
      <c r="H48">
        <v>5</v>
      </c>
      <c r="I48" s="24"/>
    </row>
    <row r="49" spans="1:9">
      <c r="A49" s="2" t="s">
        <v>80</v>
      </c>
      <c r="B49" s="23">
        <v>15</v>
      </c>
      <c r="C49" t="e">
        <f>COUNTIF(#REF!,"Wales")</f>
        <v>#REF!</v>
      </c>
      <c r="D49" s="24">
        <v>7</v>
      </c>
      <c r="E49" t="e">
        <f>COUNTIFS(#REF!,"Higher education",#REF!,"Wales")</f>
        <v>#REF!</v>
      </c>
      <c r="F49" s="24">
        <v>4</v>
      </c>
      <c r="G49" t="e">
        <f>COUNTIFS(#REF!,"Further education",#REF!,"Wales")</f>
        <v>#REF!</v>
      </c>
      <c r="H49" s="24">
        <v>4</v>
      </c>
      <c r="I49" t="e">
        <f>COUNTIFS(#REF!,"Schools",#REF!,"Wales")</f>
        <v>#REF!</v>
      </c>
    </row>
    <row r="50" spans="1:9">
      <c r="A50" s="2" t="s">
        <v>81</v>
      </c>
      <c r="B50" s="29">
        <v>2167202.52</v>
      </c>
      <c r="C50" s="11" t="e">
        <f>SUMIF(#REF!,"Wales",#REF!)</f>
        <v>#REF!</v>
      </c>
      <c r="D50" s="29">
        <v>1295925.01</v>
      </c>
      <c r="E50" s="11" t="e">
        <f>SUMIFS(#REF!,#REF!,"Higher education",#REF!,"Wales")</f>
        <v>#REF!</v>
      </c>
      <c r="F50" s="29">
        <v>726065.06</v>
      </c>
      <c r="G50" s="11" t="e">
        <f>SUMIFS(#REF!,#REF!,"Further education",#REF!,"Wales")</f>
        <v>#REF!</v>
      </c>
      <c r="H50" s="29">
        <v>145212.45000000001</v>
      </c>
      <c r="I50" s="11" t="e">
        <f>SUMIFS(#REF!,#REF!,"Schools",#REF!,"Wales")</f>
        <v>#REF!</v>
      </c>
    </row>
    <row r="51" spans="1:9">
      <c r="A51" s="2" t="s">
        <v>82</v>
      </c>
      <c r="B51" s="25">
        <v>1049.3329295045171</v>
      </c>
      <c r="C51" s="7" t="e">
        <f>SUMIF(#REF!,"Wales",#REF!)</f>
        <v>#REF!</v>
      </c>
      <c r="D51" s="7">
        <v>600.9078799312465</v>
      </c>
      <c r="E51" s="7" t="e">
        <f>SUMIFS(#REF!,#REF!,"Higher education",#REF!,"Wales")</f>
        <v>#REF!</v>
      </c>
      <c r="F51" s="7">
        <v>341.55542586583744</v>
      </c>
      <c r="G51" s="7" t="e">
        <f>SUMIFS(#REF!,#REF!,"Further education",#REF!,"Wales")</f>
        <v>#REF!</v>
      </c>
      <c r="H51" s="7">
        <v>106.86962370743311</v>
      </c>
      <c r="I51" s="7" t="e">
        <f>SUMIFS(#REF!,#REF!,"Schools",#REF!,"Wales")</f>
        <v>#REF!</v>
      </c>
    </row>
    <row r="52" spans="1:9">
      <c r="A52" s="2" t="s">
        <v>83</v>
      </c>
      <c r="B52" s="27">
        <v>984.7602427293366</v>
      </c>
      <c r="C52" s="7" t="e">
        <f>SUMIF(#REF!,"Wales",#REF!)</f>
        <v>#REF!</v>
      </c>
      <c r="D52" s="7">
        <v>600.9078799312465</v>
      </c>
      <c r="E52" s="7" t="e">
        <f>SUMIFS(#REF!,#REF!,"Higher education",#REF!,"Wales")</f>
        <v>#REF!</v>
      </c>
      <c r="F52" s="7">
        <v>294.84288578253108</v>
      </c>
      <c r="G52" s="7" t="e">
        <f>SUMIFS(#REF!,#REF!,"Further education",#REF!,"Wales")</f>
        <v>#REF!</v>
      </c>
      <c r="H52" s="7">
        <v>89.009477015558986</v>
      </c>
      <c r="I52" s="7" t="e">
        <f>SUMIFS(#REF!,#REF!,"Schools",#REF!,"Wales")</f>
        <v>#REF!</v>
      </c>
    </row>
    <row r="53" spans="1:9" ht="30">
      <c r="A53" s="14" t="s">
        <v>84</v>
      </c>
      <c r="B53" s="27">
        <v>328.9522525365432</v>
      </c>
      <c r="C53" s="7" t="e">
        <f>SUMIF(#REF!,"Wales",#REF!)</f>
        <v>#REF!</v>
      </c>
      <c r="D53" s="7">
        <v>186.62894660666501</v>
      </c>
      <c r="E53" s="7" t="e">
        <f>SUMIFS(#REF!,#REF!,"Higher education",#REF!,"Wales")</f>
        <v>#REF!</v>
      </c>
      <c r="F53" s="7">
        <v>113.46507295435642</v>
      </c>
      <c r="G53" s="7" t="e">
        <f>SUMIFS(#REF!,#REF!,"Further education",#REF!,"Wales")</f>
        <v>#REF!</v>
      </c>
      <c r="H53" s="7">
        <v>28.858232975521787</v>
      </c>
      <c r="I53" s="7" t="e">
        <f>SUMIFS(#REF!,#REF!,"Schools",#REF!,"Wales")</f>
        <v>#REF!</v>
      </c>
    </row>
    <row r="54" spans="1:9" ht="30">
      <c r="A54" s="14" t="s">
        <v>85</v>
      </c>
      <c r="B54" s="22">
        <v>0.33404298656983494</v>
      </c>
      <c r="C54" s="15" t="e">
        <f>C53/C52</f>
        <v>#REF!</v>
      </c>
      <c r="D54" s="15">
        <v>0.31057829800470971</v>
      </c>
      <c r="E54" s="28" t="e">
        <f>E53/E52</f>
        <v>#REF!</v>
      </c>
      <c r="F54" s="15">
        <v>0.38483232401288286</v>
      </c>
      <c r="G54" s="28" t="e">
        <f>G53/G52</f>
        <v>#REF!</v>
      </c>
      <c r="H54" s="15">
        <v>0.32421528519347809</v>
      </c>
      <c r="I54" s="28" t="e">
        <f>I53/I52</f>
        <v>#REF!</v>
      </c>
    </row>
    <row r="55" spans="1:9">
      <c r="A55" s="2" t="s">
        <v>86</v>
      </c>
      <c r="B55" s="17">
        <v>171.96777428271955</v>
      </c>
      <c r="C55" s="7" t="e">
        <f>SUMIF(#REF!,"Wales",#REF!)</f>
        <v>#REF!</v>
      </c>
      <c r="D55" s="17">
        <v>85.897912650933137</v>
      </c>
      <c r="E55" s="7" t="e">
        <f>SUMIFS(#REF!,#REF!,"Higher education",#REF!,"Wales")</f>
        <v>#REF!</v>
      </c>
      <c r="F55" s="17">
        <v>70.759890987649896</v>
      </c>
      <c r="G55" s="7" t="e">
        <f>SUMIFS(#REF!,#REF!,"Further education",#REF!,"Wales")</f>
        <v>#REF!</v>
      </c>
      <c r="H55" s="17">
        <v>15.309970644136492</v>
      </c>
      <c r="I55" s="7" t="e">
        <f>SUMIFS(#REF!,#REF!,"Schools",#REF!,"Wales")</f>
        <v>#REF!</v>
      </c>
    </row>
    <row r="56" spans="1:9">
      <c r="A56" s="2" t="s">
        <v>87</v>
      </c>
      <c r="B56" s="20">
        <v>64.572686775180472</v>
      </c>
      <c r="C56" s="7" t="e">
        <f>SUMIF(#REF!,"Wales",#REF!)</f>
        <v>#REF!</v>
      </c>
      <c r="D56">
        <v>0</v>
      </c>
      <c r="E56" s="7" t="e">
        <f>SUMIFS(#REF!,#REF!,"Higher education",#REF!,"Wales")</f>
        <v>#REF!</v>
      </c>
      <c r="F56" s="7">
        <v>46.712540083306351</v>
      </c>
      <c r="G56" s="7" t="e">
        <f>SUMIFS(#REF!,#REF!,"Further education",#REF!,"Wales")</f>
        <v>#REF!</v>
      </c>
      <c r="H56" s="7">
        <v>17.860146691874114</v>
      </c>
      <c r="I56" s="7" t="e">
        <f>SUMIFS(#REF!,#REF!,"Schools",#REF!,"Wales")</f>
        <v>#REF!</v>
      </c>
    </row>
    <row r="58" spans="1:9" ht="18" thickBot="1">
      <c r="A58" s="9" t="s">
        <v>13</v>
      </c>
    </row>
    <row r="59" spans="1:9" ht="15.75" thickTop="1">
      <c r="A59" s="2" t="s">
        <v>91</v>
      </c>
      <c r="B59" s="2" t="s">
        <v>71</v>
      </c>
      <c r="C59" s="2" t="s">
        <v>72</v>
      </c>
      <c r="D59" s="2" t="s">
        <v>73</v>
      </c>
      <c r="E59" s="2" t="s">
        <v>74</v>
      </c>
      <c r="F59" s="2" t="s">
        <v>75</v>
      </c>
      <c r="G59" s="2" t="s">
        <v>76</v>
      </c>
      <c r="H59" s="2" t="s">
        <v>77</v>
      </c>
      <c r="I59" s="2" t="s">
        <v>78</v>
      </c>
    </row>
    <row r="60" spans="1:9">
      <c r="A60" s="2" t="s">
        <v>79</v>
      </c>
      <c r="B60" s="19">
        <v>30</v>
      </c>
      <c r="C60" s="10"/>
      <c r="D60">
        <v>3</v>
      </c>
      <c r="E60" s="10"/>
      <c r="F60">
        <v>15</v>
      </c>
      <c r="G60" s="10"/>
      <c r="H60">
        <v>12</v>
      </c>
      <c r="I60" s="10"/>
    </row>
    <row r="61" spans="1:9">
      <c r="A61" s="2" t="s">
        <v>80</v>
      </c>
      <c r="B61" s="19">
        <v>28</v>
      </c>
      <c r="C61" t="e">
        <f>COUNTIF(#REF!,"Northern Ireland")</f>
        <v>#REF!</v>
      </c>
      <c r="D61" s="24">
        <v>3</v>
      </c>
      <c r="E61" t="e">
        <f>COUNTIFS(#REF!,"Higher education",#REF!,"Northern Ireland")</f>
        <v>#REF!</v>
      </c>
      <c r="F61" s="24">
        <v>14</v>
      </c>
      <c r="G61" t="e">
        <f>COUNTIFS(#REF!,"Further education",#REF!,"Northern Ireland")</f>
        <v>#REF!</v>
      </c>
      <c r="H61" s="24">
        <v>11</v>
      </c>
      <c r="I61" t="e">
        <f>COUNTIFS(#REF!,"Schools",#REF!,"Northern Ireland")</f>
        <v>#REF!</v>
      </c>
    </row>
    <row r="62" spans="1:9">
      <c r="A62" s="2" t="s">
        <v>81</v>
      </c>
      <c r="B62" s="29">
        <v>2904487.6599999997</v>
      </c>
      <c r="C62" s="11" t="e">
        <f>SUMIF(#REF!,"Northern Ireland",#REF!)</f>
        <v>#REF!</v>
      </c>
      <c r="D62" s="29">
        <v>815809.21</v>
      </c>
      <c r="E62" s="11" t="e">
        <f>SUMIFS(#REF!,#REF!,"Higher education",#REF!,"Northern Ireland")</f>
        <v>#REF!</v>
      </c>
      <c r="F62" s="29">
        <v>1781088.8200000003</v>
      </c>
      <c r="G62" s="11" t="e">
        <f>SUMIFS(#REF!,#REF!,"Further education",#REF!,"Northern Ireland")</f>
        <v>#REF!</v>
      </c>
      <c r="H62" s="29">
        <v>307589.63</v>
      </c>
      <c r="I62" s="11" t="e">
        <f>SUMIFS(#REF!,#REF!,"Schools",#REF!,"Northern Ireland")</f>
        <v>#REF!</v>
      </c>
    </row>
    <row r="63" spans="1:9">
      <c r="A63" s="2" t="s">
        <v>82</v>
      </c>
      <c r="B63" s="25">
        <v>1355.2542295622668</v>
      </c>
      <c r="C63" s="7" t="e">
        <f>SUMIF(#REF!,"Northern Ireland",#REF!)</f>
        <v>#REF!</v>
      </c>
      <c r="D63" s="7">
        <v>339.44737716398197</v>
      </c>
      <c r="E63" s="7" t="e">
        <f>SUMIFS(#REF!,#REF!,"Higher education",#REF!,"Northern Ireland")</f>
        <v>#REF!</v>
      </c>
      <c r="F63" s="7">
        <v>730.89119938734598</v>
      </c>
      <c r="G63" s="7" t="e">
        <f>SUMIFS(#REF!,#REF!,"Further education",#REF!,"Northern Ireland")</f>
        <v>#REF!</v>
      </c>
      <c r="H63" s="7">
        <v>284.91565301093902</v>
      </c>
      <c r="I63" s="7" t="e">
        <f>SUMIFS(#REF!,#REF!,"Schools",#REF!,"Northern Ireland")</f>
        <v>#REF!</v>
      </c>
    </row>
    <row r="64" spans="1:9">
      <c r="A64" s="2" t="s">
        <v>83</v>
      </c>
      <c r="B64" s="27">
        <v>1210.0352256812528</v>
      </c>
      <c r="C64" s="7" t="e">
        <f>SUMIF(#REF!,"Northern Ireland",#REF!)</f>
        <v>#REF!</v>
      </c>
      <c r="D64" s="7">
        <v>339.44737716398197</v>
      </c>
      <c r="E64" s="7" t="e">
        <f>SUMIFS(#REF!,#REF!,"Higher education",#REF!,"Northern Ireland")</f>
        <v>#REF!</v>
      </c>
      <c r="F64" s="7">
        <v>616.96780944447858</v>
      </c>
      <c r="G64" s="7" t="e">
        <f>SUMIFS(#REF!,#REF!,"Further education",#REF!,"Northern Ireland")</f>
        <v>#REF!</v>
      </c>
      <c r="H64" s="7">
        <v>253.62003907279228</v>
      </c>
      <c r="I64" s="7" t="e">
        <f>SUMIFS(#REF!,#REF!,"Schools",#REF!,"Northern Ireland")</f>
        <v>#REF!</v>
      </c>
    </row>
    <row r="65" spans="1:9" ht="30">
      <c r="A65" s="14" t="s">
        <v>84</v>
      </c>
      <c r="B65" s="27">
        <v>530.73450478038319</v>
      </c>
      <c r="C65" s="7" t="e">
        <f>SUMIF(#REF!,"Northern Ireland",#REF!)</f>
        <v>#REF!</v>
      </c>
      <c r="D65" s="7">
        <v>84.281354105167878</v>
      </c>
      <c r="E65" s="7" t="e">
        <f>SUMIFS(#REF!,#REF!,"Higher education",#REF!,"Northern Ireland")</f>
        <v>#REF!</v>
      </c>
      <c r="F65" s="7">
        <v>376.11280262653656</v>
      </c>
      <c r="G65" s="7" t="e">
        <f>SUMIFS(#REF!,#REF!,"Further education",#REF!,"Northern Ireland")</f>
        <v>#REF!</v>
      </c>
      <c r="H65" s="7">
        <v>70.340348048678663</v>
      </c>
      <c r="I65" s="7" t="e">
        <f>SUMIFS(#REF!,#REF!,"Schools",#REF!,"Northern Ireland")</f>
        <v>#REF!</v>
      </c>
    </row>
    <row r="66" spans="1:9" ht="30">
      <c r="A66" s="14" t="s">
        <v>85</v>
      </c>
      <c r="B66" s="22">
        <v>0.43861078877400317</v>
      </c>
      <c r="C66" s="15" t="e">
        <f>C65/C64</f>
        <v>#REF!</v>
      </c>
      <c r="D66" s="15">
        <v>0.24828989638783633</v>
      </c>
      <c r="E66" s="28" t="e">
        <f>E65/E64</f>
        <v>#REF!</v>
      </c>
      <c r="F66" s="15">
        <v>0.60961495376102481</v>
      </c>
      <c r="G66" s="28" t="e">
        <f>G65/G64</f>
        <v>#REF!</v>
      </c>
      <c r="H66" s="15">
        <v>0.27734538763512318</v>
      </c>
      <c r="I66" s="28" t="e">
        <f>I65/I64</f>
        <v>#REF!</v>
      </c>
    </row>
    <row r="67" spans="1:9">
      <c r="A67" s="2" t="s">
        <v>86</v>
      </c>
      <c r="B67" s="17">
        <v>152.54485763674947</v>
      </c>
      <c r="C67" s="7" t="e">
        <f>SUMIF(#REF!,"Northern Ireland",#REF!)</f>
        <v>#REF!</v>
      </c>
      <c r="D67" s="17">
        <v>7.6454658661602535</v>
      </c>
      <c r="E67" s="7" t="e">
        <f>SUMIFS(#REF!,#REF!,"Higher education",#REF!,"Northern Ireland")</f>
        <v>#REF!</v>
      </c>
      <c r="F67" s="17">
        <v>86.570485577487489</v>
      </c>
      <c r="G67" s="7" t="e">
        <f>SUMIFS(#REF!,#REF!,"Further education",#REF!,"Northern Ireland")</f>
        <v>#REF!</v>
      </c>
      <c r="H67" s="17">
        <v>58.32890619310173</v>
      </c>
      <c r="I67" s="7" t="e">
        <f>SUMIFS(#REF!,#REF!,"Schools",#REF!,"Northern Ireland")</f>
        <v>#REF!</v>
      </c>
    </row>
    <row r="68" spans="1:9">
      <c r="A68" s="2" t="s">
        <v>87</v>
      </c>
      <c r="B68" s="20">
        <v>145.21900388101409</v>
      </c>
      <c r="C68" s="7" t="e">
        <f>SUMIF(#REF!,"Northern Ireland",#REF!)</f>
        <v>#REF!</v>
      </c>
      <c r="D68">
        <v>0</v>
      </c>
      <c r="E68" s="7" t="e">
        <f>SUMIFS(#REF!,#REF!,"Higher education",#REF!,"Northern Ireland")</f>
        <v>#REF!</v>
      </c>
      <c r="F68" s="7">
        <v>113.92338994286736</v>
      </c>
      <c r="G68" s="7" t="e">
        <f>SUMIFS(#REF!,#REF!,"Further education",#REF!,"Northern Ireland")</f>
        <v>#REF!</v>
      </c>
      <c r="H68" s="7">
        <v>31.295613938146722</v>
      </c>
      <c r="I68" s="7" t="e">
        <f>SUMIFS(#REF!,#REF!,"Schools",#REF!,"Northern Ireland")</f>
        <v>#REF!</v>
      </c>
    </row>
    <row r="70" spans="1:9" ht="18" thickBot="1">
      <c r="A70" s="9" t="s">
        <v>15</v>
      </c>
    </row>
    <row r="71" spans="1:9" ht="15.75" thickTop="1">
      <c r="A71" s="2" t="s">
        <v>92</v>
      </c>
      <c r="B71" s="2" t="s">
        <v>71</v>
      </c>
      <c r="C71" s="2" t="s">
        <v>72</v>
      </c>
      <c r="D71" s="2" t="s">
        <v>73</v>
      </c>
      <c r="E71" s="2" t="s">
        <v>74</v>
      </c>
      <c r="F71" s="2" t="s">
        <v>75</v>
      </c>
      <c r="G71" s="2" t="s">
        <v>76</v>
      </c>
      <c r="H71" s="2" t="s">
        <v>77</v>
      </c>
      <c r="I71" s="2" t="s">
        <v>78</v>
      </c>
    </row>
    <row r="72" spans="1:9">
      <c r="A72" s="2" t="s">
        <v>79</v>
      </c>
      <c r="B72">
        <v>2</v>
      </c>
      <c r="D72">
        <v>1</v>
      </c>
      <c r="F72">
        <v>1</v>
      </c>
      <c r="H72">
        <v>0</v>
      </c>
    </row>
    <row r="73" spans="1:9">
      <c r="A73" s="2" t="s">
        <v>80</v>
      </c>
      <c r="B73">
        <v>2</v>
      </c>
      <c r="C73" t="e">
        <f>COUNTIF(#REF!,"BOT")</f>
        <v>#REF!</v>
      </c>
      <c r="D73">
        <v>1</v>
      </c>
      <c r="E73" t="e">
        <f>COUNTIFS(#REF!,"Higher education",#REF!,"BOT")</f>
        <v>#REF!</v>
      </c>
      <c r="F73">
        <v>1</v>
      </c>
      <c r="G73" t="e">
        <f>COUNTIFS(#REF!,"Further education",#REF!,"BOT")</f>
        <v>#REF!</v>
      </c>
      <c r="H73">
        <v>0</v>
      </c>
      <c r="I73" t="e">
        <f>COUNTIFS(#REF!,"Schools",#REF!,"BOT")</f>
        <v>#REF!</v>
      </c>
    </row>
    <row r="74" spans="1:9">
      <c r="A74" s="2" t="s">
        <v>81</v>
      </c>
      <c r="B74" s="29">
        <v>112190.47</v>
      </c>
      <c r="C74" s="11" t="e">
        <f>SUMIF(#REF!,"BOT",#REF!)</f>
        <v>#REF!</v>
      </c>
      <c r="D74" s="29">
        <v>6579</v>
      </c>
      <c r="E74" s="11" t="e">
        <f>SUMIFS(#REF!,#REF!,"Higher education",#REF!,"BOT")</f>
        <v>#REF!</v>
      </c>
      <c r="F74" s="29">
        <v>105611.47</v>
      </c>
      <c r="G74" s="11" t="e">
        <f>SUMIFS(#REF!,#REF!,"Further education",#REF!,"BOT")</f>
        <v>#REF!</v>
      </c>
      <c r="H74" s="29">
        <v>0</v>
      </c>
      <c r="I74" s="11" t="e">
        <f>SUMIFS(#REF!,#REF!,"Schools",#REF!,"BOT")</f>
        <v>#REF!</v>
      </c>
    </row>
    <row r="75" spans="1:9">
      <c r="A75" s="2" t="s">
        <v>82</v>
      </c>
      <c r="B75" s="20">
        <v>39.638068219088225</v>
      </c>
      <c r="C75" s="7" t="e">
        <f>SUMIF(#REF!,"BOT",#REF!)</f>
        <v>#REF!</v>
      </c>
      <c r="D75">
        <v>5</v>
      </c>
      <c r="E75" s="7" t="e">
        <f>SUMIFS(#REF!,#REF!,"Higher education",#REF!,"BOT")</f>
        <v>#REF!</v>
      </c>
      <c r="F75" s="17">
        <v>34.638068219088225</v>
      </c>
      <c r="G75" s="7" t="e">
        <f>SUMIFS(#REF!,#REF!,"Further education",#REF!,"BOT")</f>
        <v>#REF!</v>
      </c>
      <c r="H75">
        <v>0</v>
      </c>
      <c r="I75" s="7" t="e">
        <f>SUMIFS(#REF!,#REF!,"Schools",#REF!,"BOT")</f>
        <v>#REF!</v>
      </c>
    </row>
    <row r="76" spans="1:9">
      <c r="A76" s="2" t="s">
        <v>83</v>
      </c>
      <c r="B76" s="21">
        <v>33.86505684924019</v>
      </c>
      <c r="C76" s="7" t="e">
        <f>SUMIF(#REF!,"BOT",#REF!)</f>
        <v>#REF!</v>
      </c>
      <c r="D76">
        <v>5</v>
      </c>
      <c r="E76" s="7" t="e">
        <f>SUMIFS(#REF!,#REF!,"Higher education",#REF!,"BOT")</f>
        <v>#REF!</v>
      </c>
      <c r="F76" s="17">
        <v>28.86505684924019</v>
      </c>
      <c r="G76" s="7" t="e">
        <f>SUMIFS(#REF!,#REF!,"Further education",#REF!,"BOT")</f>
        <v>#REF!</v>
      </c>
      <c r="H76">
        <v>0</v>
      </c>
      <c r="I76" s="7" t="e">
        <f>SUMIFS(#REF!,#REF!,"Schools",#REF!,"BOT")</f>
        <v>#REF!</v>
      </c>
    </row>
    <row r="77" spans="1:9" ht="30">
      <c r="A77" s="14" t="s">
        <v>84</v>
      </c>
      <c r="B77" s="21">
        <v>13.659517054772056</v>
      </c>
      <c r="C77" s="7" t="e">
        <f>SUMIF(#REF!,"BOT",#REF!)</f>
        <v>#REF!</v>
      </c>
      <c r="D77">
        <v>5</v>
      </c>
      <c r="E77" s="7" t="e">
        <f>SUMIFS(#REF!,#REF!,"Higher education",#REF!,"BOT")</f>
        <v>#REF!</v>
      </c>
      <c r="F77" s="17">
        <v>8.6595170547720564</v>
      </c>
      <c r="G77" s="7" t="e">
        <f>SUMIFS(#REF!,#REF!,"Further education",#REF!,"BOT")</f>
        <v>#REF!</v>
      </c>
      <c r="H77">
        <v>0</v>
      </c>
      <c r="I77" s="7" t="e">
        <f>SUMIFS(#REF!,#REF!,"Schools",#REF!,"BOT")</f>
        <v>#REF!</v>
      </c>
    </row>
    <row r="78" spans="1:9" ht="30">
      <c r="A78" s="14" t="s">
        <v>85</v>
      </c>
      <c r="B78" s="22">
        <v>0.40335136939474903</v>
      </c>
      <c r="C78" s="15" t="e">
        <f>C77/C76</f>
        <v>#REF!</v>
      </c>
      <c r="D78" s="15">
        <v>1</v>
      </c>
      <c r="E78" s="28" t="e">
        <f>E77/E76</f>
        <v>#REF!</v>
      </c>
      <c r="F78" s="15">
        <v>0.3</v>
      </c>
      <c r="G78" s="28" t="e">
        <f>G77/G76</f>
        <v>#REF!</v>
      </c>
      <c r="H78" s="12">
        <v>0</v>
      </c>
      <c r="I78" s="28" t="e">
        <f>I77/I76</f>
        <v>#REF!</v>
      </c>
    </row>
    <row r="79" spans="1:9">
      <c r="A79" s="2" t="s">
        <v>86</v>
      </c>
      <c r="B79">
        <v>0</v>
      </c>
      <c r="C79" s="7" t="e">
        <f>SUMIF(#REF!,"BOT",#REF!)</f>
        <v>#REF!</v>
      </c>
      <c r="D79">
        <v>0</v>
      </c>
      <c r="E79" s="7" t="e">
        <f>SUMIFS(#REF!,#REF!,"Higher education",#REF!,"BOT")</f>
        <v>#REF!</v>
      </c>
      <c r="F79">
        <v>0</v>
      </c>
      <c r="G79" s="7" t="e">
        <f>SUMIFS(#REF!,#REF!,"Further education",#REF!,"BOT")</f>
        <v>#REF!</v>
      </c>
      <c r="H79">
        <v>0</v>
      </c>
      <c r="I79" s="7" t="e">
        <f>SUMIFS(#REF!,#REF!,"Schools",#REF!,"BOT")</f>
        <v>#REF!</v>
      </c>
    </row>
    <row r="80" spans="1:9">
      <c r="A80" s="2" t="s">
        <v>87</v>
      </c>
      <c r="B80" s="20">
        <v>5.7730113698480379</v>
      </c>
      <c r="C80" s="7" t="e">
        <f>SUMIF(#REF!,"BOT",#REF!)</f>
        <v>#REF!</v>
      </c>
      <c r="D80">
        <v>0</v>
      </c>
      <c r="E80" s="7" t="e">
        <f>SUMIFS(#REF!,#REF!,"Higher education",#REF!,"BOT")</f>
        <v>#REF!</v>
      </c>
      <c r="F80" s="17">
        <v>5.7730113698480379</v>
      </c>
      <c r="G80" s="7" t="e">
        <f>SUMIFS(#REF!,#REF!,"Further education",#REF!,"BOT")</f>
        <v>#REF!</v>
      </c>
      <c r="H80">
        <v>0</v>
      </c>
      <c r="I80" s="7" t="e">
        <f>SUMIFS(#REF!,#REF!,"Schools",#REF!,"BOT")</f>
        <v>#REF!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headerFooter>
    <oddHeader>&amp;C&amp;"Aptos"&amp;11&amp;K000000 OFFICIAL - FOR PUBLIC RELEASE&amp;1#_x000D_</oddHeader>
    <oddFooter>&amp;C_x000D_&amp;1#&amp;"Aptos"&amp;11&amp;K000000 OFFICIAL - FOR PUBLIC RELEASE</oddFooter>
  </headerFooter>
  <tableParts count="6">
    <tablePart r:id="rId1"/>
    <tablePart r:id="rId2"/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6CF98-8A3C-4813-978C-91980232A94B}">
  <sheetPr>
    <tabColor rgb="FFDAF2D0"/>
  </sheetPr>
  <dimension ref="A1:I80"/>
  <sheetViews>
    <sheetView workbookViewId="0"/>
  </sheetViews>
  <sheetFormatPr defaultColWidth="8.7109375" defaultRowHeight="15"/>
  <cols>
    <col min="1" max="1" width="53.140625" style="35" customWidth="1"/>
    <col min="2" max="2" width="17.7109375" style="35" customWidth="1"/>
    <col min="3" max="3" width="16.7109375" style="35" customWidth="1"/>
    <col min="4" max="4" width="26.28515625" style="35" customWidth="1"/>
    <col min="5" max="5" width="27.7109375" style="35" customWidth="1"/>
    <col min="6" max="6" width="26.5703125" style="35" customWidth="1"/>
    <col min="7" max="7" width="28.28515625" style="35" customWidth="1"/>
    <col min="8" max="8" width="26.42578125" style="35" customWidth="1"/>
    <col min="9" max="9" width="19.42578125" style="35" customWidth="1"/>
    <col min="10" max="10" width="17.5703125" style="35" customWidth="1"/>
    <col min="11" max="11" width="8.7109375" style="35" customWidth="1"/>
    <col min="12" max="16384" width="8.7109375" style="35"/>
  </cols>
  <sheetData>
    <row r="1" spans="1:9" ht="19.5">
      <c r="A1" s="6" t="s">
        <v>62</v>
      </c>
      <c r="B1" s="6"/>
      <c r="C1" s="6"/>
      <c r="D1" s="6"/>
      <c r="E1" s="6"/>
      <c r="F1" s="6"/>
      <c r="G1" s="6"/>
      <c r="H1" s="34"/>
    </row>
    <row r="2" spans="1:9">
      <c r="A2" s="4" t="s">
        <v>63</v>
      </c>
      <c r="B2" s="8"/>
      <c r="H2" s="34"/>
    </row>
    <row r="3" spans="1:9">
      <c r="A3" s="4" t="s">
        <v>64</v>
      </c>
      <c r="B3" s="8"/>
    </row>
    <row r="4" spans="1:9">
      <c r="A4" s="4" t="s">
        <v>65</v>
      </c>
      <c r="B4" s="8"/>
    </row>
    <row r="5" spans="1:9">
      <c r="A5" s="4" t="s">
        <v>66</v>
      </c>
      <c r="B5" s="8"/>
    </row>
    <row r="6" spans="1:9">
      <c r="A6" s="4" t="s">
        <v>67</v>
      </c>
      <c r="B6" s="8"/>
    </row>
    <row r="7" spans="1:9">
      <c r="A7" s="4" t="s">
        <v>68</v>
      </c>
      <c r="B7" s="8"/>
    </row>
    <row r="8" spans="1:9">
      <c r="A8" s="4" t="s">
        <v>69</v>
      </c>
      <c r="B8" s="8"/>
    </row>
    <row r="10" spans="1:9" ht="18" thickBot="1">
      <c r="A10" s="9" t="s">
        <v>5</v>
      </c>
    </row>
    <row r="11" spans="1:9" s="36" customFormat="1" ht="15.75" thickTop="1">
      <c r="A11" s="36" t="s">
        <v>70</v>
      </c>
      <c r="B11" s="36" t="s">
        <v>71</v>
      </c>
      <c r="C11" s="36" t="s">
        <v>72</v>
      </c>
      <c r="D11" s="36" t="s">
        <v>73</v>
      </c>
      <c r="E11" s="36" t="s">
        <v>74</v>
      </c>
      <c r="F11" s="36" t="s">
        <v>75</v>
      </c>
      <c r="G11" s="36" t="s">
        <v>76</v>
      </c>
      <c r="H11" s="36" t="s">
        <v>77</v>
      </c>
      <c r="I11" s="36" t="s">
        <v>78</v>
      </c>
    </row>
    <row r="12" spans="1:9">
      <c r="A12" s="36" t="s">
        <v>79</v>
      </c>
      <c r="B12" s="19">
        <v>755</v>
      </c>
      <c r="C12" s="37"/>
      <c r="D12" s="19">
        <v>138</v>
      </c>
      <c r="E12" s="37"/>
      <c r="F12" s="19">
        <v>284</v>
      </c>
      <c r="G12" s="37"/>
      <c r="H12" s="19">
        <v>333</v>
      </c>
      <c r="I12" s="37"/>
    </row>
    <row r="13" spans="1:9">
      <c r="A13" s="36" t="s">
        <v>80</v>
      </c>
      <c r="B13" s="19">
        <v>642</v>
      </c>
      <c r="C13" s="35">
        <v>610</v>
      </c>
      <c r="D13" s="19">
        <v>130</v>
      </c>
      <c r="E13" s="35">
        <v>128</v>
      </c>
      <c r="F13" s="19">
        <v>214</v>
      </c>
      <c r="G13" s="35">
        <v>207</v>
      </c>
      <c r="H13" s="19">
        <v>298</v>
      </c>
      <c r="I13" s="35">
        <v>275</v>
      </c>
    </row>
    <row r="14" spans="1:9">
      <c r="A14" s="36" t="s">
        <v>81</v>
      </c>
      <c r="B14" s="29">
        <v>105404751.20999999</v>
      </c>
      <c r="C14" s="38">
        <v>79949983.959999993</v>
      </c>
      <c r="D14" s="29">
        <v>61626371.450000025</v>
      </c>
      <c r="E14" s="38">
        <v>42176987.81000001</v>
      </c>
      <c r="F14" s="29">
        <v>33561030.409999982</v>
      </c>
      <c r="G14" s="38">
        <v>29212489.639999997</v>
      </c>
      <c r="H14" s="29">
        <v>10217349.349999998</v>
      </c>
      <c r="I14" s="38">
        <v>8560506.5099999998</v>
      </c>
    </row>
    <row r="15" spans="1:9">
      <c r="A15" s="36" t="s">
        <v>82</v>
      </c>
      <c r="B15" s="25">
        <v>46414.051340680897</v>
      </c>
      <c r="C15" s="34">
        <v>37975</v>
      </c>
      <c r="D15" s="25">
        <v>24030.874458330934</v>
      </c>
      <c r="E15" s="34">
        <v>16871</v>
      </c>
      <c r="F15" s="39">
        <v>14038</v>
      </c>
      <c r="G15" s="34">
        <v>13114</v>
      </c>
      <c r="H15" s="25">
        <v>8345.5214111807527</v>
      </c>
      <c r="I15" s="34">
        <v>7990</v>
      </c>
    </row>
    <row r="16" spans="1:9">
      <c r="A16" s="36" t="s">
        <v>83</v>
      </c>
      <c r="B16" s="27">
        <v>43151.718443214391</v>
      </c>
      <c r="C16" s="34">
        <v>34683</v>
      </c>
      <c r="D16" s="27">
        <v>24030.874458330934</v>
      </c>
      <c r="E16" s="34">
        <v>16871</v>
      </c>
      <c r="F16" s="39">
        <v>12094</v>
      </c>
      <c r="G16" s="34">
        <v>11136</v>
      </c>
      <c r="H16" s="27">
        <v>7026.7902807606824</v>
      </c>
      <c r="I16" s="34">
        <v>6676</v>
      </c>
    </row>
    <row r="17" spans="1:9" ht="30">
      <c r="A17" s="40" t="s">
        <v>84</v>
      </c>
      <c r="B17" s="27">
        <v>23068.049262351302</v>
      </c>
      <c r="C17" s="34">
        <v>19264</v>
      </c>
      <c r="D17" s="27">
        <v>12035.931077582452</v>
      </c>
      <c r="E17" s="34">
        <v>9252</v>
      </c>
      <c r="F17" s="34">
        <v>7115</v>
      </c>
      <c r="G17" s="34">
        <v>6149</v>
      </c>
      <c r="H17" s="27">
        <v>3917.0611258903064</v>
      </c>
      <c r="I17" s="34">
        <v>3863</v>
      </c>
    </row>
    <row r="18" spans="1:9" ht="30">
      <c r="A18" s="40" t="s">
        <v>85</v>
      </c>
      <c r="B18" s="22">
        <v>0.53458008382001654</v>
      </c>
      <c r="C18" s="41">
        <v>0.55543061442205111</v>
      </c>
      <c r="D18" s="22">
        <v>0.50085281326122866</v>
      </c>
      <c r="E18" s="41">
        <v>0.54839665698535944</v>
      </c>
      <c r="F18" s="22">
        <v>0.58831035754811201</v>
      </c>
      <c r="G18" s="41">
        <v>0.55217313218390807</v>
      </c>
      <c r="H18" s="22">
        <v>0.55744671028751214</v>
      </c>
      <c r="I18" s="41">
        <v>0.57863990413421207</v>
      </c>
    </row>
    <row r="19" spans="1:9">
      <c r="A19" s="36" t="s">
        <v>86</v>
      </c>
      <c r="B19" s="34">
        <v>5706.2968628364997</v>
      </c>
      <c r="C19" s="34">
        <v>7375</v>
      </c>
      <c r="D19" s="34">
        <v>2242.2836146654959</v>
      </c>
      <c r="E19" s="34">
        <v>2828</v>
      </c>
      <c r="F19" s="34">
        <v>1906.3849382262028</v>
      </c>
      <c r="G19" s="34">
        <v>2673</v>
      </c>
      <c r="H19" s="34">
        <v>1557.6283099447974</v>
      </c>
      <c r="I19" s="34">
        <v>1874</v>
      </c>
    </row>
    <row r="20" spans="1:9">
      <c r="A20" s="36" t="s">
        <v>87</v>
      </c>
      <c r="B20" s="25">
        <v>3262.3328974665028</v>
      </c>
      <c r="C20" s="34">
        <v>3292</v>
      </c>
      <c r="D20" s="34">
        <v>0</v>
      </c>
      <c r="E20" s="34">
        <v>0</v>
      </c>
      <c r="F20" s="34">
        <v>1944</v>
      </c>
      <c r="G20" s="34">
        <v>1978</v>
      </c>
      <c r="H20" s="25">
        <v>1318.7311304200698</v>
      </c>
      <c r="I20" s="34">
        <v>1314</v>
      </c>
    </row>
    <row r="22" spans="1:9" ht="18" thickBot="1">
      <c r="A22" s="9" t="s">
        <v>7</v>
      </c>
    </row>
    <row r="23" spans="1:9" s="36" customFormat="1" ht="15.75" thickTop="1">
      <c r="A23" s="36" t="s">
        <v>88</v>
      </c>
      <c r="B23" s="36" t="s">
        <v>71</v>
      </c>
      <c r="C23" s="36" t="s">
        <v>72</v>
      </c>
      <c r="D23" s="36" t="s">
        <v>73</v>
      </c>
      <c r="E23" s="36" t="s">
        <v>74</v>
      </c>
      <c r="F23" s="36" t="s">
        <v>75</v>
      </c>
      <c r="G23" s="36" t="s">
        <v>76</v>
      </c>
      <c r="H23" s="36" t="s">
        <v>77</v>
      </c>
      <c r="I23" s="36" t="s">
        <v>78</v>
      </c>
    </row>
    <row r="24" spans="1:9">
      <c r="A24" s="36" t="s">
        <v>79</v>
      </c>
      <c r="B24" s="19">
        <v>654</v>
      </c>
      <c r="C24" s="37"/>
      <c r="D24" s="19">
        <v>109</v>
      </c>
      <c r="E24" s="37"/>
      <c r="F24" s="19">
        <v>248</v>
      </c>
      <c r="G24" s="37"/>
      <c r="H24" s="19">
        <v>297</v>
      </c>
      <c r="I24" s="37"/>
    </row>
    <row r="25" spans="1:9">
      <c r="A25" s="36" t="s">
        <v>80</v>
      </c>
      <c r="B25" s="19">
        <v>551</v>
      </c>
      <c r="C25" s="35">
        <v>525</v>
      </c>
      <c r="D25" s="19">
        <v>101</v>
      </c>
      <c r="E25" s="35">
        <v>101</v>
      </c>
      <c r="F25" s="19">
        <v>184</v>
      </c>
      <c r="G25" s="35">
        <v>179</v>
      </c>
      <c r="H25" s="19">
        <v>266</v>
      </c>
      <c r="I25" s="35">
        <v>245</v>
      </c>
    </row>
    <row r="26" spans="1:9">
      <c r="A26" s="36" t="s">
        <v>81</v>
      </c>
      <c r="B26" s="29">
        <v>93332684.540000007</v>
      </c>
      <c r="C26" s="38">
        <v>70055566.01000005</v>
      </c>
      <c r="D26" s="29">
        <v>54473281.340000026</v>
      </c>
      <c r="E26" s="38">
        <v>36584390.210000008</v>
      </c>
      <c r="F26" s="29">
        <v>29573427.089999992</v>
      </c>
      <c r="G26" s="38">
        <v>25723749.919999998</v>
      </c>
      <c r="H26" s="29">
        <v>9285976.1099999975</v>
      </c>
      <c r="I26" s="38">
        <v>7747425.8800000008</v>
      </c>
    </row>
    <row r="27" spans="1:9">
      <c r="A27" s="36" t="s">
        <v>82</v>
      </c>
      <c r="B27" s="25">
        <v>40923.424701848387</v>
      </c>
      <c r="C27" s="34">
        <v>33307</v>
      </c>
      <c r="D27" s="34">
        <v>21071.827289284367</v>
      </c>
      <c r="E27" s="34">
        <v>14530</v>
      </c>
      <c r="F27" s="34">
        <v>12344.690516890969</v>
      </c>
      <c r="G27" s="34">
        <v>11570</v>
      </c>
      <c r="H27" s="34">
        <v>7506.9068956730753</v>
      </c>
      <c r="I27" s="34">
        <v>7207</v>
      </c>
    </row>
    <row r="28" spans="1:9">
      <c r="A28" s="36" t="s">
        <v>83</v>
      </c>
      <c r="B28" s="27">
        <v>38054.07370341666</v>
      </c>
      <c r="C28" s="34">
        <v>30416</v>
      </c>
      <c r="D28" s="34">
        <v>21071.827289284367</v>
      </c>
      <c r="E28" s="34">
        <v>14530</v>
      </c>
      <c r="F28" s="34">
        <v>10674.595793407763</v>
      </c>
      <c r="G28" s="34">
        <v>9870</v>
      </c>
      <c r="H28" s="34">
        <v>6307.6506207245584</v>
      </c>
      <c r="I28" s="34">
        <v>6016</v>
      </c>
    </row>
    <row r="29" spans="1:9" ht="30">
      <c r="A29" s="40" t="s">
        <v>84</v>
      </c>
      <c r="B29" s="27">
        <v>20891.395526696633</v>
      </c>
      <c r="C29" s="34">
        <v>17305</v>
      </c>
      <c r="D29" s="34">
        <v>11041.983931021323</v>
      </c>
      <c r="E29" s="34">
        <v>8456</v>
      </c>
      <c r="F29" s="34">
        <v>6283.5781185417263</v>
      </c>
      <c r="G29" s="34">
        <v>5351</v>
      </c>
      <c r="H29" s="34">
        <v>3565.8334771335844</v>
      </c>
      <c r="I29" s="34">
        <v>3498</v>
      </c>
    </row>
    <row r="30" spans="1:9" ht="30">
      <c r="A30" s="40" t="s">
        <v>85</v>
      </c>
      <c r="B30" s="22">
        <v>0.54899235465613005</v>
      </c>
      <c r="C30" s="41">
        <v>0.56894397685428721</v>
      </c>
      <c r="D30" s="41">
        <v>0.52401644050283624</v>
      </c>
      <c r="E30" s="41">
        <v>0.58196834136269782</v>
      </c>
      <c r="F30" s="41">
        <v>0.58864787390097084</v>
      </c>
      <c r="G30" s="41">
        <v>0.54214792299898684</v>
      </c>
      <c r="H30" s="41">
        <v>0.56531879958880438</v>
      </c>
      <c r="I30" s="41">
        <v>0.58144946808510634</v>
      </c>
    </row>
    <row r="31" spans="1:9">
      <c r="A31" s="36" t="s">
        <v>86</v>
      </c>
      <c r="B31" s="34">
        <v>4972.695606986078</v>
      </c>
      <c r="C31" s="34">
        <v>6599</v>
      </c>
      <c r="D31" s="34">
        <v>1939.9427169497214</v>
      </c>
      <c r="E31" s="34">
        <v>2541</v>
      </c>
      <c r="F31" s="34">
        <v>1662.0215647706134</v>
      </c>
      <c r="G31" s="34">
        <v>2421</v>
      </c>
      <c r="H31" s="34">
        <v>1370.7313252657418</v>
      </c>
      <c r="I31" s="34">
        <v>1637</v>
      </c>
    </row>
    <row r="32" spans="1:9">
      <c r="A32" s="36" t="s">
        <v>87</v>
      </c>
      <c r="B32" s="34">
        <v>2869.3509984317243</v>
      </c>
      <c r="C32" s="34">
        <v>2891</v>
      </c>
      <c r="D32" s="34">
        <v>0</v>
      </c>
      <c r="E32" s="34">
        <v>0</v>
      </c>
      <c r="F32" s="34">
        <v>1670.0947234832047</v>
      </c>
      <c r="G32" s="34">
        <v>1700</v>
      </c>
      <c r="H32" s="34">
        <v>1199.2562749485164</v>
      </c>
      <c r="I32" s="34">
        <v>1191</v>
      </c>
    </row>
    <row r="34" spans="1:9" ht="18" thickBot="1">
      <c r="A34" s="9" t="s">
        <v>9</v>
      </c>
    </row>
    <row r="35" spans="1:9" s="36" customFormat="1" ht="15.75" thickTop="1">
      <c r="A35" s="36" t="s">
        <v>89</v>
      </c>
      <c r="B35" s="36" t="s">
        <v>71</v>
      </c>
      <c r="C35" s="36" t="s">
        <v>72</v>
      </c>
      <c r="D35" s="36" t="s">
        <v>73</v>
      </c>
      <c r="E35" s="36" t="s">
        <v>74</v>
      </c>
      <c r="F35" s="36" t="s">
        <v>75</v>
      </c>
      <c r="G35" s="36" t="s">
        <v>76</v>
      </c>
      <c r="H35" s="36" t="s">
        <v>77</v>
      </c>
      <c r="I35" s="36" t="s">
        <v>78</v>
      </c>
    </row>
    <row r="36" spans="1:9">
      <c r="A36" s="36" t="s">
        <v>79</v>
      </c>
      <c r="B36" s="19">
        <v>52</v>
      </c>
      <c r="C36" s="37"/>
      <c r="D36" s="19">
        <v>18</v>
      </c>
      <c r="E36" s="37"/>
      <c r="F36" s="19">
        <v>15</v>
      </c>
      <c r="G36" s="37"/>
      <c r="H36" s="19">
        <v>19</v>
      </c>
      <c r="I36" s="37"/>
    </row>
    <row r="37" spans="1:9">
      <c r="A37" s="36" t="s">
        <v>80</v>
      </c>
      <c r="B37" s="19">
        <v>46</v>
      </c>
      <c r="C37" s="35">
        <v>42</v>
      </c>
      <c r="D37" s="19">
        <v>18</v>
      </c>
      <c r="E37" s="35">
        <v>17</v>
      </c>
      <c r="F37" s="19">
        <v>11</v>
      </c>
      <c r="G37" s="35">
        <v>10</v>
      </c>
      <c r="H37" s="19">
        <v>17</v>
      </c>
      <c r="I37" s="35">
        <v>15</v>
      </c>
    </row>
    <row r="38" spans="1:9">
      <c r="A38" s="36" t="s">
        <v>81</v>
      </c>
      <c r="B38" s="29">
        <v>6888186.0199999986</v>
      </c>
      <c r="C38" s="38">
        <v>5622923.9500000002</v>
      </c>
      <c r="D38" s="29">
        <v>5034776.8899999997</v>
      </c>
      <c r="E38" s="38">
        <v>4022394.0900000003</v>
      </c>
      <c r="F38" s="29">
        <v>1374837.97</v>
      </c>
      <c r="G38" s="38">
        <v>1206040.76</v>
      </c>
      <c r="H38" s="29">
        <v>478571.16000000003</v>
      </c>
      <c r="I38" s="38">
        <v>394489.09999999992</v>
      </c>
    </row>
    <row r="39" spans="1:9">
      <c r="A39" s="36" t="s">
        <v>82</v>
      </c>
      <c r="B39" s="25">
        <v>3046.4014115466339</v>
      </c>
      <c r="C39" s="34">
        <v>2533</v>
      </c>
      <c r="D39" s="34">
        <v>2013.69191195134</v>
      </c>
      <c r="E39" s="34">
        <v>1643</v>
      </c>
      <c r="F39" s="34">
        <v>585.88026080598854</v>
      </c>
      <c r="G39" s="34">
        <v>517</v>
      </c>
      <c r="H39" s="34">
        <v>446.82923878930393</v>
      </c>
      <c r="I39" s="34">
        <v>373</v>
      </c>
    </row>
    <row r="40" spans="1:9">
      <c r="A40" s="36" t="s">
        <v>83</v>
      </c>
      <c r="B40" s="27">
        <v>2868.9842145378971</v>
      </c>
      <c r="C40" s="34">
        <v>2376</v>
      </c>
      <c r="D40" s="34">
        <v>2013.69191195134</v>
      </c>
      <c r="E40" s="34">
        <v>1643</v>
      </c>
      <c r="F40" s="34">
        <v>478.78215863878489</v>
      </c>
      <c r="G40" s="34">
        <v>421</v>
      </c>
      <c r="H40" s="34">
        <v>376.51014394777093</v>
      </c>
      <c r="I40" s="34">
        <v>312</v>
      </c>
    </row>
    <row r="41" spans="1:9" ht="30">
      <c r="A41" s="40" t="s">
        <v>84</v>
      </c>
      <c r="B41" s="27">
        <v>1303.3074612829778</v>
      </c>
      <c r="C41" s="34">
        <v>1131</v>
      </c>
      <c r="D41" s="34">
        <v>718.03684584929545</v>
      </c>
      <c r="E41" s="34">
        <v>596</v>
      </c>
      <c r="F41" s="34">
        <v>333.24154770116144</v>
      </c>
      <c r="G41" s="34">
        <v>313</v>
      </c>
      <c r="H41" s="34">
        <v>252.02906773252087</v>
      </c>
      <c r="I41" s="34">
        <v>222</v>
      </c>
    </row>
    <row r="42" spans="1:9" ht="30">
      <c r="A42" s="40" t="s">
        <v>85</v>
      </c>
      <c r="B42" s="22">
        <v>0.45427488052348852</v>
      </c>
      <c r="C42" s="41">
        <v>0.47601010101010099</v>
      </c>
      <c r="D42" s="41">
        <v>0.35657731035602752</v>
      </c>
      <c r="E42" s="41">
        <v>0.36275106512477173</v>
      </c>
      <c r="F42" s="41">
        <v>0.69601914292001443</v>
      </c>
      <c r="G42" s="41">
        <v>0.74346793349168649</v>
      </c>
      <c r="H42" s="41">
        <v>0.66938187930331583</v>
      </c>
      <c r="I42" s="41">
        <v>0.71153846153846156</v>
      </c>
    </row>
    <row r="43" spans="1:9">
      <c r="A43" s="36" t="s">
        <v>86</v>
      </c>
      <c r="B43" s="42">
        <v>409.08862393095029</v>
      </c>
      <c r="C43" s="34">
        <v>402</v>
      </c>
      <c r="D43" s="42">
        <v>208.79751919868087</v>
      </c>
      <c r="E43" s="34">
        <v>184</v>
      </c>
      <c r="F43" s="42">
        <v>87.032996890452324</v>
      </c>
      <c r="G43" s="34">
        <v>81</v>
      </c>
      <c r="H43" s="42">
        <v>113.25810784181722</v>
      </c>
      <c r="I43" s="34">
        <v>137</v>
      </c>
    </row>
    <row r="44" spans="1:9">
      <c r="A44" s="36" t="s">
        <v>87</v>
      </c>
      <c r="B44" s="20">
        <v>177.41719700873665</v>
      </c>
      <c r="C44" s="34">
        <v>157</v>
      </c>
      <c r="D44" s="35">
        <v>0</v>
      </c>
      <c r="E44" s="34">
        <v>0</v>
      </c>
      <c r="F44" s="34">
        <v>107.09810216720365</v>
      </c>
      <c r="G44" s="34">
        <v>96</v>
      </c>
      <c r="H44" s="34">
        <v>70.319094841532987</v>
      </c>
      <c r="I44" s="34">
        <v>61</v>
      </c>
    </row>
    <row r="46" spans="1:9" ht="18" thickBot="1">
      <c r="A46" s="9" t="s">
        <v>11</v>
      </c>
    </row>
    <row r="47" spans="1:9" ht="15.75" thickTop="1">
      <c r="A47" s="36" t="s">
        <v>90</v>
      </c>
      <c r="B47" s="36" t="s">
        <v>71</v>
      </c>
      <c r="C47" s="36" t="s">
        <v>72</v>
      </c>
      <c r="D47" s="36" t="s">
        <v>73</v>
      </c>
      <c r="E47" s="36" t="s">
        <v>74</v>
      </c>
      <c r="F47" s="36" t="s">
        <v>75</v>
      </c>
      <c r="G47" s="36" t="s">
        <v>76</v>
      </c>
      <c r="H47" s="36" t="s">
        <v>77</v>
      </c>
      <c r="I47" s="36" t="s">
        <v>78</v>
      </c>
    </row>
    <row r="48" spans="1:9">
      <c r="A48" s="36" t="s">
        <v>79</v>
      </c>
      <c r="B48" s="23">
        <v>17</v>
      </c>
      <c r="C48" s="43"/>
      <c r="D48" s="23">
        <v>7</v>
      </c>
      <c r="E48" s="43"/>
      <c r="F48" s="35">
        <v>5</v>
      </c>
      <c r="G48" s="43"/>
      <c r="H48" s="35">
        <v>5</v>
      </c>
      <c r="I48" s="43"/>
    </row>
    <row r="49" spans="1:9">
      <c r="A49" s="36" t="s">
        <v>80</v>
      </c>
      <c r="B49" s="23">
        <v>15</v>
      </c>
      <c r="C49" s="35">
        <v>14</v>
      </c>
      <c r="D49" s="43">
        <v>7</v>
      </c>
      <c r="E49" s="35">
        <v>6</v>
      </c>
      <c r="F49" s="43">
        <v>4</v>
      </c>
      <c r="G49" s="35">
        <v>4</v>
      </c>
      <c r="H49" s="43">
        <v>4</v>
      </c>
      <c r="I49" s="35">
        <v>4</v>
      </c>
    </row>
    <row r="50" spans="1:9">
      <c r="A50" s="36" t="s">
        <v>81</v>
      </c>
      <c r="B50" s="29">
        <v>2167202.52</v>
      </c>
      <c r="C50" s="38">
        <v>1709230.1800000002</v>
      </c>
      <c r="D50" s="29">
        <v>1295925.01</v>
      </c>
      <c r="E50" s="38">
        <v>891132.42</v>
      </c>
      <c r="F50" s="29">
        <v>726065.06</v>
      </c>
      <c r="G50" s="38">
        <v>677807.88</v>
      </c>
      <c r="H50" s="29">
        <v>145212.45000000001</v>
      </c>
      <c r="I50" s="38">
        <v>140289.88</v>
      </c>
    </row>
    <row r="51" spans="1:9">
      <c r="A51" s="36" t="s">
        <v>82</v>
      </c>
      <c r="B51" s="25">
        <v>1049.3329295045171</v>
      </c>
      <c r="C51" s="34">
        <v>835</v>
      </c>
      <c r="D51" s="34">
        <v>600.9078799312465</v>
      </c>
      <c r="E51" s="34">
        <v>394</v>
      </c>
      <c r="F51" s="34">
        <v>341.55542586583744</v>
      </c>
      <c r="G51" s="34">
        <v>320</v>
      </c>
      <c r="H51" s="34">
        <v>106.86962370743311</v>
      </c>
      <c r="I51" s="34">
        <v>121</v>
      </c>
    </row>
    <row r="52" spans="1:9">
      <c r="A52" s="36" t="s">
        <v>83</v>
      </c>
      <c r="B52" s="27">
        <v>984.7602427293366</v>
      </c>
      <c r="C52" s="34">
        <v>755</v>
      </c>
      <c r="D52" s="34">
        <v>600.9078799312465</v>
      </c>
      <c r="E52" s="34">
        <v>394</v>
      </c>
      <c r="F52" s="34">
        <v>294.84288578253108</v>
      </c>
      <c r="G52" s="34">
        <v>263</v>
      </c>
      <c r="H52" s="34">
        <v>89.009477015558986</v>
      </c>
      <c r="I52" s="34">
        <v>98</v>
      </c>
    </row>
    <row r="53" spans="1:9" ht="30">
      <c r="A53" s="40" t="s">
        <v>84</v>
      </c>
      <c r="B53" s="27">
        <v>328.9522525365432</v>
      </c>
      <c r="C53" s="34">
        <v>310</v>
      </c>
      <c r="D53" s="34">
        <v>186.62894660666501</v>
      </c>
      <c r="E53" s="34">
        <v>122</v>
      </c>
      <c r="F53" s="34">
        <v>113.46507295435642</v>
      </c>
      <c r="G53" s="34">
        <v>140</v>
      </c>
      <c r="H53" s="34">
        <v>28.858232975521787</v>
      </c>
      <c r="I53" s="34">
        <v>48</v>
      </c>
    </row>
    <row r="54" spans="1:9" ht="30">
      <c r="A54" s="40" t="s">
        <v>85</v>
      </c>
      <c r="B54" s="22">
        <v>0.33404298656983494</v>
      </c>
      <c r="C54" s="41">
        <v>0.41059602649006621</v>
      </c>
      <c r="D54" s="41">
        <v>0.31057829800470971</v>
      </c>
      <c r="E54" s="41">
        <v>0.30964467005076141</v>
      </c>
      <c r="F54" s="41">
        <v>0.38483232401288286</v>
      </c>
      <c r="G54" s="41">
        <v>0.53231939163498099</v>
      </c>
      <c r="H54" s="41">
        <v>0.32421528519347809</v>
      </c>
      <c r="I54" s="41">
        <v>0.48979591836734693</v>
      </c>
    </row>
    <row r="55" spans="1:9">
      <c r="A55" s="36" t="s">
        <v>86</v>
      </c>
      <c r="B55" s="42">
        <v>171.96777428271955</v>
      </c>
      <c r="C55" s="34">
        <v>198</v>
      </c>
      <c r="D55" s="42">
        <v>85.897912650933137</v>
      </c>
      <c r="E55" s="34">
        <v>96</v>
      </c>
      <c r="F55" s="42">
        <v>70.759890987649896</v>
      </c>
      <c r="G55" s="34">
        <v>71</v>
      </c>
      <c r="H55" s="42">
        <v>15.309970644136492</v>
      </c>
      <c r="I55" s="34">
        <v>31</v>
      </c>
    </row>
    <row r="56" spans="1:9">
      <c r="A56" s="36" t="s">
        <v>87</v>
      </c>
      <c r="B56" s="20">
        <v>64.572686775180472</v>
      </c>
      <c r="C56" s="34">
        <v>80</v>
      </c>
      <c r="D56" s="35">
        <v>0</v>
      </c>
      <c r="E56" s="34">
        <v>0</v>
      </c>
      <c r="F56" s="34">
        <v>46.712540083306351</v>
      </c>
      <c r="G56" s="34">
        <v>57</v>
      </c>
      <c r="H56" s="34">
        <v>17.860146691874114</v>
      </c>
      <c r="I56" s="34">
        <v>23</v>
      </c>
    </row>
    <row r="58" spans="1:9" ht="18" thickBot="1">
      <c r="A58" s="9" t="s">
        <v>13</v>
      </c>
    </row>
    <row r="59" spans="1:9" ht="15.75" thickTop="1">
      <c r="A59" s="36" t="s">
        <v>91</v>
      </c>
      <c r="B59" s="36" t="s">
        <v>71</v>
      </c>
      <c r="C59" s="36" t="s">
        <v>72</v>
      </c>
      <c r="D59" s="36" t="s">
        <v>73</v>
      </c>
      <c r="E59" s="36" t="s">
        <v>74</v>
      </c>
      <c r="F59" s="36" t="s">
        <v>75</v>
      </c>
      <c r="G59" s="36" t="s">
        <v>76</v>
      </c>
      <c r="H59" s="36" t="s">
        <v>77</v>
      </c>
      <c r="I59" s="36" t="s">
        <v>78</v>
      </c>
    </row>
    <row r="60" spans="1:9">
      <c r="A60" s="36" t="s">
        <v>79</v>
      </c>
      <c r="B60" s="19">
        <v>30</v>
      </c>
      <c r="C60" s="37"/>
      <c r="D60" s="35">
        <v>3</v>
      </c>
      <c r="E60" s="37"/>
      <c r="F60" s="35">
        <v>15</v>
      </c>
      <c r="G60" s="37"/>
      <c r="H60" s="35">
        <v>12</v>
      </c>
      <c r="I60" s="37"/>
    </row>
    <row r="61" spans="1:9">
      <c r="A61" s="36" t="s">
        <v>80</v>
      </c>
      <c r="B61" s="19">
        <v>28</v>
      </c>
      <c r="C61" s="35">
        <v>27</v>
      </c>
      <c r="D61" s="43">
        <v>3</v>
      </c>
      <c r="E61" s="35">
        <v>3</v>
      </c>
      <c r="F61" s="43">
        <v>14</v>
      </c>
      <c r="G61" s="35">
        <v>13</v>
      </c>
      <c r="H61" s="43">
        <v>11</v>
      </c>
      <c r="I61" s="35">
        <v>11</v>
      </c>
    </row>
    <row r="62" spans="1:9">
      <c r="A62" s="36" t="s">
        <v>81</v>
      </c>
      <c r="B62" s="29">
        <v>2904487.6599999997</v>
      </c>
      <c r="C62" s="38">
        <v>2473281.7800000003</v>
      </c>
      <c r="D62" s="29">
        <v>815809.21</v>
      </c>
      <c r="E62" s="38">
        <v>677945.05</v>
      </c>
      <c r="F62" s="29">
        <v>1781088.8200000003</v>
      </c>
      <c r="G62" s="38">
        <v>1517035.0799999998</v>
      </c>
      <c r="H62" s="29">
        <v>307589.63</v>
      </c>
      <c r="I62" s="38">
        <v>278301.65000000002</v>
      </c>
    </row>
    <row r="63" spans="1:9">
      <c r="A63" s="36" t="s">
        <v>82</v>
      </c>
      <c r="B63" s="25">
        <v>1355.2542295622668</v>
      </c>
      <c r="C63" s="34">
        <v>1265</v>
      </c>
      <c r="D63" s="34">
        <v>339.44737716398197</v>
      </c>
      <c r="E63" s="34">
        <v>303</v>
      </c>
      <c r="F63" s="34">
        <v>730.89119938734598</v>
      </c>
      <c r="G63" s="34">
        <v>673</v>
      </c>
      <c r="H63" s="34">
        <v>284.91565301093902</v>
      </c>
      <c r="I63" s="34">
        <v>289</v>
      </c>
    </row>
    <row r="64" spans="1:9">
      <c r="A64" s="36" t="s">
        <v>83</v>
      </c>
      <c r="B64" s="27">
        <v>1210.0352256812528</v>
      </c>
      <c r="C64" s="34">
        <v>1107</v>
      </c>
      <c r="D64" s="34">
        <v>339.44737716398197</v>
      </c>
      <c r="E64" s="34">
        <v>303</v>
      </c>
      <c r="F64" s="34">
        <v>616.96780944447858</v>
      </c>
      <c r="G64" s="34">
        <v>554</v>
      </c>
      <c r="H64" s="34">
        <v>253.62003907279228</v>
      </c>
      <c r="I64" s="34">
        <v>250</v>
      </c>
    </row>
    <row r="65" spans="1:9" ht="30">
      <c r="A65" s="40" t="s">
        <v>84</v>
      </c>
      <c r="B65" s="27">
        <v>530.73450478038319</v>
      </c>
      <c r="C65" s="34">
        <v>501</v>
      </c>
      <c r="D65" s="34">
        <v>84.281354105167878</v>
      </c>
      <c r="E65" s="34">
        <v>77</v>
      </c>
      <c r="F65" s="34">
        <v>376.11280262653656</v>
      </c>
      <c r="G65" s="34">
        <v>329</v>
      </c>
      <c r="H65" s="34">
        <v>70.340348048678663</v>
      </c>
      <c r="I65" s="34">
        <v>95</v>
      </c>
    </row>
    <row r="66" spans="1:9" ht="30">
      <c r="A66" s="40" t="s">
        <v>85</v>
      </c>
      <c r="B66" s="22">
        <v>0.43861078877400317</v>
      </c>
      <c r="C66" s="41">
        <v>0.45257452574525747</v>
      </c>
      <c r="D66" s="41">
        <v>0.24828989638783633</v>
      </c>
      <c r="E66" s="41">
        <v>0.25412541254125415</v>
      </c>
      <c r="F66" s="41">
        <v>0.60961495376102481</v>
      </c>
      <c r="G66" s="41">
        <v>0.59386281588447654</v>
      </c>
      <c r="H66" s="41">
        <v>0.27734538763512318</v>
      </c>
      <c r="I66" s="41">
        <v>0.38</v>
      </c>
    </row>
    <row r="67" spans="1:9">
      <c r="A67" s="36" t="s">
        <v>86</v>
      </c>
      <c r="B67" s="42">
        <v>152.54485763674947</v>
      </c>
      <c r="C67" s="34">
        <v>176</v>
      </c>
      <c r="D67" s="42">
        <v>7.6454658661602535</v>
      </c>
      <c r="E67" s="34">
        <v>7</v>
      </c>
      <c r="F67" s="42">
        <v>86.570485577487489</v>
      </c>
      <c r="G67" s="34">
        <v>100</v>
      </c>
      <c r="H67" s="42">
        <v>58.32890619310173</v>
      </c>
      <c r="I67" s="34">
        <v>69</v>
      </c>
    </row>
    <row r="68" spans="1:9">
      <c r="A68" s="36" t="s">
        <v>87</v>
      </c>
      <c r="B68" s="20">
        <v>145.21900388101409</v>
      </c>
      <c r="C68" s="34">
        <v>158</v>
      </c>
      <c r="D68" s="35">
        <v>0</v>
      </c>
      <c r="E68" s="34">
        <v>0</v>
      </c>
      <c r="F68" s="34">
        <v>113.92338994286736</v>
      </c>
      <c r="G68" s="34">
        <v>119</v>
      </c>
      <c r="H68" s="34">
        <v>31.295613938146722</v>
      </c>
      <c r="I68" s="34">
        <v>39</v>
      </c>
    </row>
    <row r="69" spans="1:9">
      <c r="A69" s="36"/>
      <c r="B69" s="20"/>
      <c r="C69" s="34"/>
      <c r="E69" s="34"/>
      <c r="F69" s="34"/>
      <c r="G69" s="34"/>
      <c r="H69" s="34"/>
      <c r="I69" s="34"/>
    </row>
    <row r="70" spans="1:9" ht="18" thickBot="1">
      <c r="A70" s="9" t="s">
        <v>15</v>
      </c>
    </row>
    <row r="71" spans="1:9" ht="15.75" thickTop="1">
      <c r="A71" s="36" t="s">
        <v>92</v>
      </c>
      <c r="B71" s="36" t="s">
        <v>71</v>
      </c>
      <c r="C71" s="36" t="s">
        <v>72</v>
      </c>
      <c r="D71" s="36" t="s">
        <v>73</v>
      </c>
      <c r="E71" s="36" t="s">
        <v>74</v>
      </c>
      <c r="F71" s="36" t="s">
        <v>75</v>
      </c>
      <c r="G71" s="36" t="s">
        <v>76</v>
      </c>
      <c r="H71" s="36" t="s">
        <v>77</v>
      </c>
      <c r="I71" s="36" t="s">
        <v>78</v>
      </c>
    </row>
    <row r="72" spans="1:9">
      <c r="A72" s="36" t="s">
        <v>79</v>
      </c>
      <c r="B72" s="35">
        <v>2</v>
      </c>
      <c r="D72" s="35">
        <v>1</v>
      </c>
      <c r="F72" s="35">
        <v>1</v>
      </c>
      <c r="H72" s="35">
        <v>0</v>
      </c>
    </row>
    <row r="73" spans="1:9">
      <c r="A73" s="36" t="s">
        <v>80</v>
      </c>
      <c r="B73" s="35">
        <v>2</v>
      </c>
      <c r="C73" s="35">
        <v>2</v>
      </c>
      <c r="D73" s="35">
        <v>1</v>
      </c>
      <c r="E73" s="35">
        <v>1</v>
      </c>
      <c r="F73" s="35">
        <v>1</v>
      </c>
      <c r="G73" s="35">
        <v>1</v>
      </c>
      <c r="H73" s="35">
        <v>0</v>
      </c>
      <c r="I73" s="35">
        <v>0</v>
      </c>
    </row>
    <row r="74" spans="1:9">
      <c r="A74" s="36" t="s">
        <v>81</v>
      </c>
      <c r="B74" s="29">
        <v>112190.47</v>
      </c>
      <c r="C74" s="38">
        <v>88982.04</v>
      </c>
      <c r="D74" s="29">
        <v>6579</v>
      </c>
      <c r="E74" s="38">
        <v>1126.04</v>
      </c>
      <c r="F74" s="29">
        <v>105611.47</v>
      </c>
      <c r="G74" s="38">
        <v>87856</v>
      </c>
      <c r="H74" s="29">
        <v>0</v>
      </c>
      <c r="I74" s="38">
        <v>0</v>
      </c>
    </row>
    <row r="75" spans="1:9">
      <c r="A75" s="36" t="s">
        <v>82</v>
      </c>
      <c r="B75" s="20">
        <v>39.638068219088225</v>
      </c>
      <c r="C75" s="34">
        <v>35</v>
      </c>
      <c r="D75" s="35">
        <v>5</v>
      </c>
      <c r="E75" s="34">
        <v>1</v>
      </c>
      <c r="F75" s="42">
        <v>34.638068219088225</v>
      </c>
      <c r="G75" s="34">
        <v>34</v>
      </c>
      <c r="H75" s="35">
        <v>0</v>
      </c>
      <c r="I75" s="34">
        <v>0</v>
      </c>
    </row>
    <row r="76" spans="1:9">
      <c r="A76" s="36" t="s">
        <v>83</v>
      </c>
      <c r="B76" s="21">
        <v>33.86505684924019</v>
      </c>
      <c r="C76" s="34">
        <v>29</v>
      </c>
      <c r="D76" s="35">
        <v>5</v>
      </c>
      <c r="E76" s="34">
        <v>1</v>
      </c>
      <c r="F76" s="42">
        <v>28.86505684924019</v>
      </c>
      <c r="G76" s="34">
        <v>28</v>
      </c>
      <c r="H76" s="35">
        <v>0</v>
      </c>
      <c r="I76" s="34">
        <v>0</v>
      </c>
    </row>
    <row r="77" spans="1:9" ht="30">
      <c r="A77" s="40" t="s">
        <v>84</v>
      </c>
      <c r="B77" s="21">
        <v>13.659517054772056</v>
      </c>
      <c r="C77" s="34">
        <v>17</v>
      </c>
      <c r="D77" s="35">
        <v>5</v>
      </c>
      <c r="E77" s="34">
        <v>1</v>
      </c>
      <c r="F77" s="42">
        <v>8.6595170547720564</v>
      </c>
      <c r="G77" s="34">
        <v>16</v>
      </c>
      <c r="H77" s="35">
        <v>0</v>
      </c>
      <c r="I77" s="34">
        <v>0</v>
      </c>
    </row>
    <row r="78" spans="1:9" ht="30">
      <c r="A78" s="40" t="s">
        <v>85</v>
      </c>
      <c r="B78" s="22">
        <v>0.40335136939474903</v>
      </c>
      <c r="C78" s="41">
        <v>0.58620689655172409</v>
      </c>
      <c r="D78" s="41">
        <v>1</v>
      </c>
      <c r="E78" s="41">
        <v>1</v>
      </c>
      <c r="F78" s="41">
        <v>0.3</v>
      </c>
      <c r="G78" s="41">
        <v>0.5714285714285714</v>
      </c>
      <c r="H78" s="44">
        <v>0</v>
      </c>
      <c r="I78" s="44">
        <v>0</v>
      </c>
    </row>
    <row r="79" spans="1:9">
      <c r="A79" s="36" t="s">
        <v>86</v>
      </c>
      <c r="B79" s="35">
        <v>0</v>
      </c>
      <c r="C79" s="34">
        <v>0</v>
      </c>
      <c r="D79" s="35">
        <v>0</v>
      </c>
      <c r="E79" s="34">
        <v>0</v>
      </c>
      <c r="F79" s="35">
        <v>0</v>
      </c>
      <c r="G79" s="34">
        <v>0</v>
      </c>
      <c r="H79" s="35">
        <v>0</v>
      </c>
      <c r="I79" s="34">
        <v>0</v>
      </c>
    </row>
    <row r="80" spans="1:9">
      <c r="A80" s="36" t="s">
        <v>87</v>
      </c>
      <c r="B80" s="20">
        <v>5.7730113698480379</v>
      </c>
      <c r="C80" s="34">
        <v>6</v>
      </c>
      <c r="D80" s="35">
        <v>0</v>
      </c>
      <c r="E80" s="34">
        <v>0</v>
      </c>
      <c r="F80" s="42">
        <v>5.7730113698480379</v>
      </c>
      <c r="G80" s="34">
        <v>6</v>
      </c>
      <c r="H80" s="35">
        <v>0</v>
      </c>
      <c r="I80" s="34">
        <v>0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headerFooter>
    <oddHeader>&amp;C&amp;"Aptos"&amp;11&amp;K000000 OFFICIAL - FOR PUBLIC RELEASE&amp;1#_x000D_</oddHeader>
    <oddFooter>&amp;C_x000D_&amp;1#&amp;"Aptos"&amp;11&amp;K000000 OFFICIAL - FOR PUBLIC RELEASE</oddFooter>
  </headerFooter>
  <tableParts count="6">
    <tablePart r:id="rId1"/>
    <tablePart r:id="rId2"/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7CDD7-1343-4C17-830E-95DE7D4E70EF}">
  <sheetPr>
    <tabColor rgb="FFDAF2D0"/>
  </sheetPr>
  <dimension ref="A1:H621"/>
  <sheetViews>
    <sheetView workbookViewId="0"/>
  </sheetViews>
  <sheetFormatPr defaultColWidth="8.7109375" defaultRowHeight="15"/>
  <cols>
    <col min="1" max="1" width="54.28515625" style="47" customWidth="1"/>
    <col min="2" max="2" width="18.28515625" style="45" customWidth="1"/>
    <col min="3" max="3" width="22.5703125" style="35" customWidth="1"/>
    <col min="4" max="6" width="17.140625" style="35" customWidth="1"/>
    <col min="7" max="7" width="17.5703125" style="35" customWidth="1"/>
    <col min="8" max="8" width="18.7109375" style="35" customWidth="1"/>
    <col min="9" max="16384" width="8.7109375" style="35"/>
  </cols>
  <sheetData>
    <row r="1" spans="1:6" ht="20.25" thickBot="1">
      <c r="A1" s="16" t="s">
        <v>18</v>
      </c>
      <c r="B1" s="31"/>
    </row>
    <row r="2" spans="1:6" ht="15.75" thickTop="1">
      <c r="A2" s="5" t="s">
        <v>93</v>
      </c>
      <c r="B2" s="32"/>
    </row>
    <row r="3" spans="1:6">
      <c r="A3" s="35"/>
      <c r="B3" s="35"/>
    </row>
    <row r="4" spans="1:6">
      <c r="A4" s="36" t="s">
        <v>94</v>
      </c>
      <c r="B4" s="36" t="s">
        <v>95</v>
      </c>
      <c r="C4" s="36" t="s">
        <v>96</v>
      </c>
      <c r="D4" s="36" t="s">
        <v>97</v>
      </c>
      <c r="E4" s="36" t="s">
        <v>98</v>
      </c>
      <c r="F4" s="36" t="s">
        <v>99</v>
      </c>
    </row>
    <row r="5" spans="1:6">
      <c r="A5" s="45" t="s">
        <v>100</v>
      </c>
      <c r="B5" s="45" t="s">
        <v>101</v>
      </c>
      <c r="C5" s="45" t="s">
        <v>102</v>
      </c>
      <c r="D5" s="45" t="s">
        <v>103</v>
      </c>
      <c r="E5" s="38">
        <v>215745.56</v>
      </c>
      <c r="F5" s="46">
        <v>203501</v>
      </c>
    </row>
    <row r="6" spans="1:6">
      <c r="A6" s="45" t="s">
        <v>104</v>
      </c>
      <c r="B6" s="45" t="s">
        <v>101</v>
      </c>
      <c r="C6" s="45" t="s">
        <v>102</v>
      </c>
      <c r="D6" s="45" t="s">
        <v>105</v>
      </c>
      <c r="E6" s="38">
        <v>668684.47</v>
      </c>
      <c r="F6" s="46">
        <v>668011.6</v>
      </c>
    </row>
    <row r="7" spans="1:6">
      <c r="A7" s="45" t="s">
        <v>106</v>
      </c>
      <c r="B7" s="45" t="s">
        <v>101</v>
      </c>
      <c r="C7" s="45" t="s">
        <v>102</v>
      </c>
      <c r="D7" s="45" t="s">
        <v>107</v>
      </c>
      <c r="E7" s="38">
        <v>180842.88</v>
      </c>
      <c r="F7" s="46">
        <v>174279</v>
      </c>
    </row>
    <row r="8" spans="1:6">
      <c r="A8" s="45" t="s">
        <v>108</v>
      </c>
      <c r="B8" s="45" t="s">
        <v>101</v>
      </c>
      <c r="C8" s="45" t="s">
        <v>102</v>
      </c>
      <c r="D8" s="45" t="s">
        <v>109</v>
      </c>
      <c r="E8" s="38">
        <v>110181.38</v>
      </c>
      <c r="F8" s="46">
        <v>108601</v>
      </c>
    </row>
    <row r="9" spans="1:6">
      <c r="A9" s="45" t="s">
        <v>110</v>
      </c>
      <c r="B9" s="45" t="s">
        <v>101</v>
      </c>
      <c r="C9" s="45" t="s">
        <v>111</v>
      </c>
      <c r="D9" s="45" t="s">
        <v>112</v>
      </c>
      <c r="E9" s="38">
        <v>133196.63</v>
      </c>
      <c r="F9" s="46">
        <v>124218</v>
      </c>
    </row>
    <row r="10" spans="1:6">
      <c r="A10" s="45" t="s">
        <v>113</v>
      </c>
      <c r="B10" s="45" t="s">
        <v>101</v>
      </c>
      <c r="C10" s="45" t="s">
        <v>102</v>
      </c>
      <c r="D10" s="45" t="s">
        <v>114</v>
      </c>
      <c r="E10" s="38">
        <v>138272.13</v>
      </c>
      <c r="F10" s="46">
        <v>92057</v>
      </c>
    </row>
    <row r="11" spans="1:6">
      <c r="A11" s="45" t="s">
        <v>115</v>
      </c>
      <c r="B11" s="45" t="s">
        <v>101</v>
      </c>
      <c r="C11" s="45" t="s">
        <v>102</v>
      </c>
      <c r="D11" s="45" t="s">
        <v>116</v>
      </c>
      <c r="E11" s="38">
        <v>206383.41</v>
      </c>
      <c r="F11" s="46">
        <v>174069</v>
      </c>
    </row>
    <row r="12" spans="1:6">
      <c r="A12" s="45" t="s">
        <v>117</v>
      </c>
      <c r="B12" s="45" t="s">
        <v>101</v>
      </c>
      <c r="C12" s="45" t="s">
        <v>102</v>
      </c>
      <c r="D12" s="45" t="s">
        <v>118</v>
      </c>
      <c r="E12" s="38">
        <v>56054</v>
      </c>
      <c r="F12" s="46">
        <v>56564</v>
      </c>
    </row>
    <row r="13" spans="1:6">
      <c r="A13" s="45" t="s">
        <v>119</v>
      </c>
      <c r="B13" s="45" t="s">
        <v>101</v>
      </c>
      <c r="C13" s="45" t="s">
        <v>102</v>
      </c>
      <c r="D13" s="45" t="s">
        <v>120</v>
      </c>
      <c r="E13" s="38">
        <v>328345.94</v>
      </c>
      <c r="F13" s="46">
        <v>313748.71000000002</v>
      </c>
    </row>
    <row r="14" spans="1:6">
      <c r="A14" s="45" t="s">
        <v>121</v>
      </c>
      <c r="B14" s="45" t="s">
        <v>101</v>
      </c>
      <c r="C14" s="45" t="s">
        <v>102</v>
      </c>
      <c r="D14" s="45" t="s">
        <v>122</v>
      </c>
      <c r="E14" s="38">
        <v>264302.95</v>
      </c>
      <c r="F14" s="46">
        <v>235531.73</v>
      </c>
    </row>
    <row r="15" spans="1:6">
      <c r="A15" s="45" t="s">
        <v>123</v>
      </c>
      <c r="B15" s="45" t="s">
        <v>101</v>
      </c>
      <c r="C15" s="45" t="s">
        <v>102</v>
      </c>
      <c r="D15" s="45" t="s">
        <v>124</v>
      </c>
      <c r="E15" s="38">
        <v>90432</v>
      </c>
      <c r="F15" s="46">
        <v>90181.5</v>
      </c>
    </row>
    <row r="16" spans="1:6">
      <c r="A16" s="45" t="s">
        <v>125</v>
      </c>
      <c r="B16" s="45" t="s">
        <v>101</v>
      </c>
      <c r="C16" s="45" t="s">
        <v>102</v>
      </c>
      <c r="D16" s="45" t="s">
        <v>126</v>
      </c>
      <c r="E16" s="38">
        <v>107160.23</v>
      </c>
      <c r="F16" s="46">
        <v>106157.4</v>
      </c>
    </row>
    <row r="17" spans="1:6">
      <c r="A17" s="45" t="s">
        <v>127</v>
      </c>
      <c r="B17" s="45" t="s">
        <v>101</v>
      </c>
      <c r="C17" s="45" t="s">
        <v>102</v>
      </c>
      <c r="D17" s="45" t="s">
        <v>128</v>
      </c>
      <c r="E17" s="38">
        <v>328444.07</v>
      </c>
      <c r="F17" s="46">
        <v>266228.28000000003</v>
      </c>
    </row>
    <row r="18" spans="1:6">
      <c r="A18" s="45" t="s">
        <v>129</v>
      </c>
      <c r="B18" s="45" t="s">
        <v>101</v>
      </c>
      <c r="C18" s="45" t="s">
        <v>102</v>
      </c>
      <c r="D18" s="45" t="s">
        <v>130</v>
      </c>
      <c r="E18" s="38">
        <v>167397.25</v>
      </c>
      <c r="F18" s="46">
        <v>153687.82999999999</v>
      </c>
    </row>
    <row r="19" spans="1:6">
      <c r="A19" s="45" t="s">
        <v>131</v>
      </c>
      <c r="B19" s="45" t="s">
        <v>101</v>
      </c>
      <c r="C19" s="45" t="s">
        <v>111</v>
      </c>
      <c r="D19" s="45" t="s">
        <v>132</v>
      </c>
      <c r="E19" s="38">
        <v>114414.85</v>
      </c>
      <c r="F19" s="46">
        <v>57319.28</v>
      </c>
    </row>
    <row r="20" spans="1:6">
      <c r="A20" s="45" t="s">
        <v>133</v>
      </c>
      <c r="B20" s="45" t="s">
        <v>101</v>
      </c>
      <c r="C20" s="45" t="s">
        <v>134</v>
      </c>
      <c r="D20" s="45" t="s">
        <v>135</v>
      </c>
      <c r="E20" s="38">
        <v>105611.47</v>
      </c>
      <c r="F20" s="46">
        <v>87856</v>
      </c>
    </row>
    <row r="21" spans="1:6">
      <c r="A21" s="45" t="s">
        <v>136</v>
      </c>
      <c r="B21" s="45" t="s">
        <v>101</v>
      </c>
      <c r="C21" s="45" t="s">
        <v>102</v>
      </c>
      <c r="D21" s="45" t="s">
        <v>137</v>
      </c>
      <c r="E21" s="38">
        <v>220492.67</v>
      </c>
      <c r="F21" s="46">
        <v>220492.67</v>
      </c>
    </row>
    <row r="22" spans="1:6">
      <c r="A22" s="45" t="s">
        <v>138</v>
      </c>
      <c r="B22" s="45" t="s">
        <v>101</v>
      </c>
      <c r="C22" s="45" t="s">
        <v>102</v>
      </c>
      <c r="D22" s="45" t="s">
        <v>139</v>
      </c>
      <c r="E22" s="38">
        <v>153866.21</v>
      </c>
      <c r="F22" s="46">
        <v>145523.96</v>
      </c>
    </row>
    <row r="23" spans="1:6">
      <c r="A23" s="45" t="s">
        <v>140</v>
      </c>
      <c r="B23" s="45" t="s">
        <v>101</v>
      </c>
      <c r="C23" s="45" t="s">
        <v>102</v>
      </c>
      <c r="D23" s="45" t="s">
        <v>141</v>
      </c>
      <c r="E23" s="38">
        <v>165819.88</v>
      </c>
      <c r="F23" s="46">
        <v>159010</v>
      </c>
    </row>
    <row r="24" spans="1:6">
      <c r="A24" s="45" t="s">
        <v>142</v>
      </c>
      <c r="B24" s="45" t="s">
        <v>101</v>
      </c>
      <c r="C24" s="45" t="s">
        <v>102</v>
      </c>
      <c r="D24" s="45" t="s">
        <v>143</v>
      </c>
      <c r="E24" s="38">
        <v>121513.28</v>
      </c>
      <c r="F24" s="46">
        <v>121513.28</v>
      </c>
    </row>
    <row r="25" spans="1:6">
      <c r="A25" s="45" t="s">
        <v>144</v>
      </c>
      <c r="B25" s="45" t="s">
        <v>101</v>
      </c>
      <c r="C25" s="45" t="s">
        <v>145</v>
      </c>
      <c r="D25" s="45" t="s">
        <v>146</v>
      </c>
      <c r="E25" s="38">
        <v>74010</v>
      </c>
      <c r="F25" s="46">
        <v>64147</v>
      </c>
    </row>
    <row r="26" spans="1:6">
      <c r="A26" s="45" t="s">
        <v>147</v>
      </c>
      <c r="B26" s="45" t="s">
        <v>101</v>
      </c>
      <c r="C26" s="45" t="s">
        <v>102</v>
      </c>
      <c r="D26" s="45" t="s">
        <v>148</v>
      </c>
      <c r="E26" s="38">
        <v>91512</v>
      </c>
      <c r="F26" s="46">
        <v>85304</v>
      </c>
    </row>
    <row r="27" spans="1:6">
      <c r="A27" s="45" t="s">
        <v>149</v>
      </c>
      <c r="B27" s="45" t="s">
        <v>101</v>
      </c>
      <c r="C27" s="45" t="s">
        <v>102</v>
      </c>
      <c r="D27" s="45" t="s">
        <v>150</v>
      </c>
      <c r="E27" s="38">
        <v>94081</v>
      </c>
      <c r="F27" s="46">
        <v>77029.86</v>
      </c>
    </row>
    <row r="28" spans="1:6">
      <c r="A28" s="45" t="s">
        <v>151</v>
      </c>
      <c r="B28" s="45" t="s">
        <v>101</v>
      </c>
      <c r="C28" s="45" t="s">
        <v>111</v>
      </c>
      <c r="D28" s="45" t="s">
        <v>152</v>
      </c>
      <c r="E28" s="38">
        <v>155383.82999999999</v>
      </c>
      <c r="F28" s="46">
        <v>107255.75</v>
      </c>
    </row>
    <row r="29" spans="1:6">
      <c r="A29" s="45" t="s">
        <v>153</v>
      </c>
      <c r="B29" s="45" t="s">
        <v>101</v>
      </c>
      <c r="C29" s="45" t="s">
        <v>102</v>
      </c>
      <c r="D29" s="45" t="s">
        <v>154</v>
      </c>
      <c r="E29" s="38">
        <v>146905.68</v>
      </c>
      <c r="F29" s="46">
        <v>107947.64</v>
      </c>
    </row>
    <row r="30" spans="1:6">
      <c r="A30" s="45" t="s">
        <v>155</v>
      </c>
      <c r="B30" s="45" t="s">
        <v>101</v>
      </c>
      <c r="C30" s="45" t="s">
        <v>102</v>
      </c>
      <c r="D30" s="45" t="s">
        <v>156</v>
      </c>
      <c r="E30" s="38">
        <v>118126.99</v>
      </c>
      <c r="F30" s="46">
        <v>104442</v>
      </c>
    </row>
    <row r="31" spans="1:6">
      <c r="A31" s="45" t="s">
        <v>157</v>
      </c>
      <c r="B31" s="45" t="s">
        <v>101</v>
      </c>
      <c r="C31" s="45" t="s">
        <v>102</v>
      </c>
      <c r="D31" s="45" t="s">
        <v>158</v>
      </c>
      <c r="E31" s="38">
        <v>130375.18</v>
      </c>
      <c r="F31" s="46">
        <v>124219.9</v>
      </c>
    </row>
    <row r="32" spans="1:6">
      <c r="A32" s="45" t="s">
        <v>159</v>
      </c>
      <c r="B32" s="45" t="s">
        <v>101</v>
      </c>
      <c r="C32" s="45" t="s">
        <v>102</v>
      </c>
      <c r="D32" s="45" t="s">
        <v>160</v>
      </c>
      <c r="E32" s="38">
        <v>34265</v>
      </c>
      <c r="F32" s="46">
        <v>32448</v>
      </c>
    </row>
    <row r="33" spans="1:6">
      <c r="A33" s="45" t="s">
        <v>161</v>
      </c>
      <c r="B33" s="45" t="s">
        <v>101</v>
      </c>
      <c r="C33" s="45" t="s">
        <v>102</v>
      </c>
      <c r="D33" s="45" t="s">
        <v>162</v>
      </c>
      <c r="E33" s="38">
        <v>131127.9</v>
      </c>
      <c r="F33" s="46">
        <v>109146.93</v>
      </c>
    </row>
    <row r="34" spans="1:6">
      <c r="A34" s="45" t="s">
        <v>163</v>
      </c>
      <c r="B34" s="45" t="s">
        <v>101</v>
      </c>
      <c r="C34" s="45" t="s">
        <v>102</v>
      </c>
      <c r="D34" s="45" t="s">
        <v>164</v>
      </c>
      <c r="E34" s="38">
        <v>96522</v>
      </c>
      <c r="F34" s="46">
        <v>78806.45</v>
      </c>
    </row>
    <row r="35" spans="1:6">
      <c r="A35" s="45" t="s">
        <v>163</v>
      </c>
      <c r="B35" s="45" t="s">
        <v>101</v>
      </c>
      <c r="C35" s="45" t="s">
        <v>102</v>
      </c>
      <c r="D35" s="45" t="s">
        <v>164</v>
      </c>
      <c r="E35" s="38">
        <v>104948.25</v>
      </c>
      <c r="F35" s="46">
        <v>94648.69</v>
      </c>
    </row>
    <row r="36" spans="1:6">
      <c r="A36" s="45" t="s">
        <v>163</v>
      </c>
      <c r="B36" s="45" t="s">
        <v>101</v>
      </c>
      <c r="C36" s="45" t="s">
        <v>102</v>
      </c>
      <c r="D36" s="45" t="s">
        <v>164</v>
      </c>
      <c r="E36" s="38">
        <v>133159.67999999999</v>
      </c>
      <c r="F36" s="46">
        <v>116434.44</v>
      </c>
    </row>
    <row r="37" spans="1:6">
      <c r="A37" s="45" t="s">
        <v>165</v>
      </c>
      <c r="B37" s="45" t="s">
        <v>101</v>
      </c>
      <c r="C37" s="45" t="s">
        <v>102</v>
      </c>
      <c r="D37" s="45" t="s">
        <v>166</v>
      </c>
      <c r="E37" s="38">
        <v>132719.59</v>
      </c>
      <c r="F37" s="46">
        <v>126650.48</v>
      </c>
    </row>
    <row r="38" spans="1:6">
      <c r="A38" s="45" t="s">
        <v>167</v>
      </c>
      <c r="B38" s="45" t="s">
        <v>101</v>
      </c>
      <c r="C38" s="45" t="s">
        <v>102</v>
      </c>
      <c r="D38" s="45" t="s">
        <v>168</v>
      </c>
      <c r="E38" s="38">
        <v>158330.68</v>
      </c>
      <c r="F38" s="46">
        <v>158330.68</v>
      </c>
    </row>
    <row r="39" spans="1:6">
      <c r="A39" s="45" t="s">
        <v>169</v>
      </c>
      <c r="B39" s="45" t="s">
        <v>101</v>
      </c>
      <c r="C39" s="45" t="s">
        <v>102</v>
      </c>
      <c r="D39" s="45" t="s">
        <v>170</v>
      </c>
      <c r="E39" s="38">
        <v>103703.31</v>
      </c>
      <c r="F39" s="46">
        <v>81088.94</v>
      </c>
    </row>
    <row r="40" spans="1:6">
      <c r="A40" s="45" t="s">
        <v>171</v>
      </c>
      <c r="B40" s="45" t="s">
        <v>101</v>
      </c>
      <c r="C40" s="45" t="s">
        <v>102</v>
      </c>
      <c r="D40" s="45" t="s">
        <v>172</v>
      </c>
      <c r="E40" s="38">
        <v>106966.11</v>
      </c>
      <c r="F40" s="46">
        <v>66265.59</v>
      </c>
    </row>
    <row r="41" spans="1:6">
      <c r="A41" s="45" t="s">
        <v>173</v>
      </c>
      <c r="B41" s="45" t="s">
        <v>101</v>
      </c>
      <c r="C41" s="45" t="s">
        <v>102</v>
      </c>
      <c r="D41" s="45" t="s">
        <v>174</v>
      </c>
      <c r="E41" s="38">
        <v>109147.19</v>
      </c>
      <c r="F41" s="46">
        <v>49725.99</v>
      </c>
    </row>
    <row r="42" spans="1:6">
      <c r="A42" s="45" t="s">
        <v>175</v>
      </c>
      <c r="B42" s="45" t="s">
        <v>101</v>
      </c>
      <c r="C42" s="45" t="s">
        <v>102</v>
      </c>
      <c r="D42" s="45" t="s">
        <v>176</v>
      </c>
      <c r="E42" s="38">
        <v>276490.28999999998</v>
      </c>
      <c r="F42" s="46">
        <v>271180</v>
      </c>
    </row>
    <row r="43" spans="1:6">
      <c r="A43" s="45" t="s">
        <v>177</v>
      </c>
      <c r="B43" s="45" t="s">
        <v>101</v>
      </c>
      <c r="C43" s="45" t="s">
        <v>102</v>
      </c>
      <c r="D43" s="45" t="s">
        <v>178</v>
      </c>
      <c r="E43" s="38">
        <v>138374.51</v>
      </c>
      <c r="F43" s="46">
        <v>136385</v>
      </c>
    </row>
    <row r="44" spans="1:6">
      <c r="A44" s="45" t="s">
        <v>179</v>
      </c>
      <c r="B44" s="45" t="s">
        <v>101</v>
      </c>
      <c r="C44" s="45" t="s">
        <v>145</v>
      </c>
      <c r="D44" s="45" t="s">
        <v>180</v>
      </c>
      <c r="E44" s="38">
        <v>169335.4</v>
      </c>
      <c r="F44" s="46">
        <v>163649.49</v>
      </c>
    </row>
    <row r="45" spans="1:6">
      <c r="A45" s="45" t="s">
        <v>181</v>
      </c>
      <c r="B45" s="45" t="s">
        <v>101</v>
      </c>
      <c r="C45" s="45" t="s">
        <v>102</v>
      </c>
      <c r="D45" s="45" t="s">
        <v>182</v>
      </c>
      <c r="E45" s="38">
        <v>115490.48</v>
      </c>
      <c r="F45" s="46">
        <v>99435</v>
      </c>
    </row>
    <row r="46" spans="1:6">
      <c r="A46" s="45" t="s">
        <v>183</v>
      </c>
      <c r="B46" s="45" t="s">
        <v>101</v>
      </c>
      <c r="C46" s="45" t="s">
        <v>102</v>
      </c>
      <c r="D46" s="45" t="s">
        <v>184</v>
      </c>
      <c r="E46" s="38">
        <v>112082.53</v>
      </c>
      <c r="F46" s="46">
        <v>104466</v>
      </c>
    </row>
    <row r="47" spans="1:6">
      <c r="A47" s="45" t="s">
        <v>185</v>
      </c>
      <c r="B47" s="45" t="s">
        <v>101</v>
      </c>
      <c r="C47" s="45" t="s">
        <v>102</v>
      </c>
      <c r="D47" s="45" t="s">
        <v>186</v>
      </c>
      <c r="E47" s="38">
        <v>177765.61</v>
      </c>
      <c r="F47" s="46">
        <v>147210.10999999999</v>
      </c>
    </row>
    <row r="48" spans="1:6">
      <c r="A48" s="45" t="s">
        <v>187</v>
      </c>
      <c r="B48" s="45" t="s">
        <v>101</v>
      </c>
      <c r="C48" s="45" t="s">
        <v>188</v>
      </c>
      <c r="D48" s="45" t="s">
        <v>189</v>
      </c>
      <c r="E48" s="38">
        <v>181531.19</v>
      </c>
      <c r="F48" s="46">
        <v>174346.91</v>
      </c>
    </row>
    <row r="49" spans="1:6">
      <c r="A49" s="45" t="s">
        <v>190</v>
      </c>
      <c r="B49" s="45" t="s">
        <v>101</v>
      </c>
      <c r="C49" s="45" t="s">
        <v>188</v>
      </c>
      <c r="D49" s="45" t="s">
        <v>191</v>
      </c>
      <c r="E49" s="38">
        <v>359832.76</v>
      </c>
      <c r="F49" s="46">
        <v>340306.8</v>
      </c>
    </row>
    <row r="50" spans="1:6">
      <c r="A50" s="45" t="s">
        <v>192</v>
      </c>
      <c r="B50" s="45" t="s">
        <v>101</v>
      </c>
      <c r="C50" s="45" t="s">
        <v>102</v>
      </c>
      <c r="D50" s="45" t="s">
        <v>193</v>
      </c>
      <c r="E50" s="38">
        <v>60362</v>
      </c>
      <c r="F50" s="46">
        <v>38379.96</v>
      </c>
    </row>
    <row r="51" spans="1:6">
      <c r="A51" s="45" t="s">
        <v>194</v>
      </c>
      <c r="B51" s="45" t="s">
        <v>101</v>
      </c>
      <c r="C51" s="45" t="s">
        <v>102</v>
      </c>
      <c r="D51" s="45" t="s">
        <v>195</v>
      </c>
      <c r="E51" s="38">
        <v>107425.83</v>
      </c>
      <c r="F51" s="46">
        <v>98469.95</v>
      </c>
    </row>
    <row r="52" spans="1:6">
      <c r="A52" s="45" t="s">
        <v>196</v>
      </c>
      <c r="B52" s="45" t="s">
        <v>101</v>
      </c>
      <c r="C52" s="45" t="s">
        <v>102</v>
      </c>
      <c r="D52" s="45" t="s">
        <v>197</v>
      </c>
      <c r="E52" s="38">
        <v>191441.97</v>
      </c>
      <c r="F52" s="46">
        <v>161354.15</v>
      </c>
    </row>
    <row r="53" spans="1:6">
      <c r="A53" s="45" t="s">
        <v>198</v>
      </c>
      <c r="B53" s="45" t="s">
        <v>101</v>
      </c>
      <c r="C53" s="45" t="s">
        <v>102</v>
      </c>
      <c r="D53" s="45" t="s">
        <v>199</v>
      </c>
      <c r="E53" s="38">
        <v>185881.66</v>
      </c>
      <c r="F53" s="46">
        <v>175594.05</v>
      </c>
    </row>
    <row r="54" spans="1:6">
      <c r="A54" s="45" t="s">
        <v>200</v>
      </c>
      <c r="B54" s="45" t="s">
        <v>101</v>
      </c>
      <c r="C54" s="45" t="s">
        <v>102</v>
      </c>
      <c r="D54" s="45" t="s">
        <v>201</v>
      </c>
      <c r="E54" s="38">
        <v>231138.49</v>
      </c>
      <c r="F54" s="46">
        <v>174563.49</v>
      </c>
    </row>
    <row r="55" spans="1:6">
      <c r="A55" s="45" t="s">
        <v>200</v>
      </c>
      <c r="B55" s="45" t="s">
        <v>101</v>
      </c>
      <c r="C55" s="45" t="s">
        <v>102</v>
      </c>
      <c r="D55" s="45" t="s">
        <v>201</v>
      </c>
      <c r="E55" s="38">
        <v>395923.72</v>
      </c>
      <c r="F55" s="46">
        <v>365726.98</v>
      </c>
    </row>
    <row r="56" spans="1:6">
      <c r="A56" s="45" t="s">
        <v>202</v>
      </c>
      <c r="B56" s="45" t="s">
        <v>101</v>
      </c>
      <c r="C56" s="45" t="s">
        <v>102</v>
      </c>
      <c r="D56" s="45" t="s">
        <v>203</v>
      </c>
      <c r="E56" s="38">
        <v>96338</v>
      </c>
      <c r="F56" s="46">
        <v>74476.33</v>
      </c>
    </row>
    <row r="57" spans="1:6">
      <c r="A57" s="45" t="s">
        <v>204</v>
      </c>
      <c r="B57" s="45" t="s">
        <v>101</v>
      </c>
      <c r="C57" s="45" t="s">
        <v>102</v>
      </c>
      <c r="D57" s="45" t="s">
        <v>205</v>
      </c>
      <c r="E57" s="38">
        <v>199663.45</v>
      </c>
      <c r="F57" s="46">
        <v>185438.63</v>
      </c>
    </row>
    <row r="58" spans="1:6">
      <c r="A58" s="45" t="s">
        <v>206</v>
      </c>
      <c r="B58" s="45" t="s">
        <v>101</v>
      </c>
      <c r="C58" s="45" t="s">
        <v>111</v>
      </c>
      <c r="D58" s="45" t="s">
        <v>207</v>
      </c>
      <c r="E58" s="38">
        <v>110136.49</v>
      </c>
      <c r="F58" s="46">
        <v>104379.5</v>
      </c>
    </row>
    <row r="59" spans="1:6">
      <c r="A59" s="45" t="s">
        <v>208</v>
      </c>
      <c r="B59" s="45" t="s">
        <v>101</v>
      </c>
      <c r="C59" s="45" t="s">
        <v>102</v>
      </c>
      <c r="D59" s="45" t="s">
        <v>209</v>
      </c>
      <c r="E59" s="38">
        <v>114877.91</v>
      </c>
      <c r="F59" s="46">
        <v>105677.4</v>
      </c>
    </row>
    <row r="60" spans="1:6">
      <c r="A60" s="45" t="s">
        <v>210</v>
      </c>
      <c r="B60" s="45" t="s">
        <v>101</v>
      </c>
      <c r="C60" s="45" t="s">
        <v>102</v>
      </c>
      <c r="D60" s="45" t="s">
        <v>211</v>
      </c>
      <c r="E60" s="38">
        <v>67087.05</v>
      </c>
      <c r="F60" s="46">
        <v>59774.32</v>
      </c>
    </row>
    <row r="61" spans="1:6">
      <c r="A61" s="45" t="s">
        <v>212</v>
      </c>
      <c r="B61" s="45" t="s">
        <v>101</v>
      </c>
      <c r="C61" s="45" t="s">
        <v>102</v>
      </c>
      <c r="D61" s="45" t="s">
        <v>213</v>
      </c>
      <c r="E61" s="38">
        <v>250930.35</v>
      </c>
      <c r="F61" s="46">
        <v>240400.63</v>
      </c>
    </row>
    <row r="62" spans="1:6">
      <c r="A62" s="45" t="s">
        <v>214</v>
      </c>
      <c r="B62" s="45" t="s">
        <v>101</v>
      </c>
      <c r="C62" s="45" t="s">
        <v>102</v>
      </c>
      <c r="D62" s="45" t="s">
        <v>215</v>
      </c>
      <c r="E62" s="38">
        <v>278238.63</v>
      </c>
      <c r="F62" s="46">
        <v>245702</v>
      </c>
    </row>
    <row r="63" spans="1:6">
      <c r="A63" s="45" t="s">
        <v>216</v>
      </c>
      <c r="B63" s="45" t="s">
        <v>101</v>
      </c>
      <c r="C63" s="45" t="s">
        <v>102</v>
      </c>
      <c r="D63" s="45" t="s">
        <v>217</v>
      </c>
      <c r="E63" s="38">
        <v>199549.78</v>
      </c>
      <c r="F63" s="46">
        <v>199549.78</v>
      </c>
    </row>
    <row r="64" spans="1:6">
      <c r="A64" s="45" t="s">
        <v>216</v>
      </c>
      <c r="B64" s="45" t="s">
        <v>101</v>
      </c>
      <c r="C64" s="45" t="s">
        <v>102</v>
      </c>
      <c r="D64" s="45" t="s">
        <v>217</v>
      </c>
      <c r="E64" s="38">
        <v>55760.5</v>
      </c>
      <c r="F64" s="46">
        <v>55760.5</v>
      </c>
    </row>
    <row r="65" spans="1:6">
      <c r="A65" s="45" t="s">
        <v>218</v>
      </c>
      <c r="B65" s="45" t="s">
        <v>101</v>
      </c>
      <c r="C65" s="45" t="s">
        <v>102</v>
      </c>
      <c r="D65" s="45" t="s">
        <v>219</v>
      </c>
      <c r="E65" s="38">
        <v>137662.66</v>
      </c>
      <c r="F65" s="46">
        <v>131416.66</v>
      </c>
    </row>
    <row r="66" spans="1:6">
      <c r="A66" s="45" t="s">
        <v>220</v>
      </c>
      <c r="B66" s="45" t="s">
        <v>101</v>
      </c>
      <c r="C66" s="45" t="s">
        <v>102</v>
      </c>
      <c r="D66" s="45" t="s">
        <v>221</v>
      </c>
      <c r="E66" s="38">
        <v>704431.84</v>
      </c>
      <c r="F66" s="46">
        <v>629086.15</v>
      </c>
    </row>
    <row r="67" spans="1:6">
      <c r="A67" s="45" t="s">
        <v>222</v>
      </c>
      <c r="B67" s="45" t="s">
        <v>101</v>
      </c>
      <c r="C67" s="45" t="s">
        <v>145</v>
      </c>
      <c r="D67" s="45" t="s">
        <v>223</v>
      </c>
      <c r="E67" s="38">
        <v>112712.49</v>
      </c>
      <c r="F67" s="46">
        <v>87363.65</v>
      </c>
    </row>
    <row r="68" spans="1:6">
      <c r="A68" s="45" t="s">
        <v>222</v>
      </c>
      <c r="B68" s="45" t="s">
        <v>101</v>
      </c>
      <c r="C68" s="45" t="s">
        <v>145</v>
      </c>
      <c r="D68" s="45" t="s">
        <v>223</v>
      </c>
      <c r="E68" s="38">
        <v>28052</v>
      </c>
      <c r="F68" s="46">
        <v>17634.41</v>
      </c>
    </row>
    <row r="69" spans="1:6">
      <c r="A69" s="45" t="s">
        <v>224</v>
      </c>
      <c r="B69" s="45" t="s">
        <v>101</v>
      </c>
      <c r="C69" s="45" t="s">
        <v>102</v>
      </c>
      <c r="D69" s="45" t="s">
        <v>225</v>
      </c>
      <c r="E69" s="38">
        <v>132287.60999999999</v>
      </c>
      <c r="F69" s="46">
        <v>118968</v>
      </c>
    </row>
    <row r="70" spans="1:6">
      <c r="A70" s="45" t="s">
        <v>226</v>
      </c>
      <c r="B70" s="45" t="s">
        <v>101</v>
      </c>
      <c r="C70" s="45" t="s">
        <v>102</v>
      </c>
      <c r="D70" s="45" t="s">
        <v>227</v>
      </c>
      <c r="E70" s="38">
        <v>91946</v>
      </c>
      <c r="F70" s="46">
        <v>89150.87</v>
      </c>
    </row>
    <row r="71" spans="1:6">
      <c r="A71" s="45" t="s">
        <v>228</v>
      </c>
      <c r="B71" s="45" t="s">
        <v>101</v>
      </c>
      <c r="C71" s="45" t="s">
        <v>102</v>
      </c>
      <c r="D71" s="45" t="s">
        <v>229</v>
      </c>
      <c r="E71" s="38">
        <v>63607</v>
      </c>
      <c r="F71" s="46">
        <v>49228.7</v>
      </c>
    </row>
    <row r="72" spans="1:6">
      <c r="A72" s="45" t="s">
        <v>228</v>
      </c>
      <c r="B72" s="45" t="s">
        <v>101</v>
      </c>
      <c r="C72" s="45" t="s">
        <v>102</v>
      </c>
      <c r="D72" s="45" t="s">
        <v>229</v>
      </c>
      <c r="E72" s="38">
        <v>48542</v>
      </c>
      <c r="F72" s="46">
        <v>42434.2</v>
      </c>
    </row>
    <row r="73" spans="1:6">
      <c r="A73" s="45" t="s">
        <v>228</v>
      </c>
      <c r="B73" s="45" t="s">
        <v>101</v>
      </c>
      <c r="C73" s="45" t="s">
        <v>102</v>
      </c>
      <c r="D73" s="45" t="s">
        <v>229</v>
      </c>
      <c r="E73" s="38">
        <v>26322.5</v>
      </c>
      <c r="F73" s="46">
        <v>24775</v>
      </c>
    </row>
    <row r="74" spans="1:6">
      <c r="A74" s="45" t="s">
        <v>230</v>
      </c>
      <c r="B74" s="45" t="s">
        <v>101</v>
      </c>
      <c r="C74" s="45" t="s">
        <v>102</v>
      </c>
      <c r="D74" s="45" t="s">
        <v>231</v>
      </c>
      <c r="E74" s="38">
        <v>179565.13</v>
      </c>
      <c r="F74" s="46">
        <v>147558.10999999999</v>
      </c>
    </row>
    <row r="75" spans="1:6">
      <c r="A75" s="45" t="s">
        <v>232</v>
      </c>
      <c r="B75" s="45" t="s">
        <v>101</v>
      </c>
      <c r="C75" s="45" t="s">
        <v>102</v>
      </c>
      <c r="D75" s="45" t="s">
        <v>233</v>
      </c>
      <c r="E75" s="38">
        <v>108322.94</v>
      </c>
      <c r="F75" s="46">
        <v>30272.400000000001</v>
      </c>
    </row>
    <row r="76" spans="1:6">
      <c r="A76" s="45" t="s">
        <v>234</v>
      </c>
      <c r="B76" s="45" t="s">
        <v>101</v>
      </c>
      <c r="C76" s="45" t="s">
        <v>145</v>
      </c>
      <c r="D76" s="45" t="s">
        <v>235</v>
      </c>
      <c r="E76" s="38">
        <v>77236</v>
      </c>
      <c r="F76" s="46">
        <v>70237.429999999993</v>
      </c>
    </row>
    <row r="77" spans="1:6">
      <c r="A77" s="45" t="s">
        <v>236</v>
      </c>
      <c r="B77" s="45" t="s">
        <v>101</v>
      </c>
      <c r="C77" s="45" t="s">
        <v>102</v>
      </c>
      <c r="D77" s="45" t="s">
        <v>237</v>
      </c>
      <c r="E77" s="38">
        <v>126376.34</v>
      </c>
      <c r="F77" s="46">
        <v>122580.7</v>
      </c>
    </row>
    <row r="78" spans="1:6">
      <c r="A78" s="45" t="s">
        <v>238</v>
      </c>
      <c r="B78" s="45" t="s">
        <v>101</v>
      </c>
      <c r="C78" s="45" t="s">
        <v>102</v>
      </c>
      <c r="D78" s="45" t="s">
        <v>239</v>
      </c>
      <c r="E78" s="38">
        <v>265539.15000000002</v>
      </c>
      <c r="F78" s="46">
        <v>143390.91</v>
      </c>
    </row>
    <row r="79" spans="1:6">
      <c r="A79" s="45" t="s">
        <v>240</v>
      </c>
      <c r="B79" s="45" t="s">
        <v>101</v>
      </c>
      <c r="C79" s="45" t="s">
        <v>188</v>
      </c>
      <c r="D79" s="45" t="s">
        <v>241</v>
      </c>
      <c r="E79" s="38">
        <v>111838.11</v>
      </c>
      <c r="F79" s="46">
        <v>99504.56</v>
      </c>
    </row>
    <row r="80" spans="1:6">
      <c r="A80" s="45" t="s">
        <v>242</v>
      </c>
      <c r="B80" s="45" t="s">
        <v>101</v>
      </c>
      <c r="C80" s="45" t="s">
        <v>102</v>
      </c>
      <c r="D80" s="45" t="s">
        <v>243</v>
      </c>
      <c r="E80" s="38">
        <v>82413</v>
      </c>
      <c r="F80" s="46">
        <v>82413</v>
      </c>
    </row>
    <row r="81" spans="1:6">
      <c r="A81" s="45" t="s">
        <v>244</v>
      </c>
      <c r="B81" s="45" t="s">
        <v>101</v>
      </c>
      <c r="C81" s="45" t="s">
        <v>102</v>
      </c>
      <c r="D81" s="45" t="s">
        <v>245</v>
      </c>
      <c r="E81" s="38">
        <v>57449.5</v>
      </c>
      <c r="F81" s="46">
        <v>53858.21</v>
      </c>
    </row>
    <row r="82" spans="1:6">
      <c r="A82" s="45" t="s">
        <v>246</v>
      </c>
      <c r="B82" s="45" t="s">
        <v>101</v>
      </c>
      <c r="C82" s="45" t="s">
        <v>102</v>
      </c>
      <c r="D82" s="45" t="s">
        <v>247</v>
      </c>
      <c r="E82" s="38">
        <v>161362.31</v>
      </c>
      <c r="F82" s="46">
        <v>156734</v>
      </c>
    </row>
    <row r="83" spans="1:6">
      <c r="A83" s="45" t="s">
        <v>246</v>
      </c>
      <c r="B83" s="45" t="s">
        <v>101</v>
      </c>
      <c r="C83" s="45" t="s">
        <v>102</v>
      </c>
      <c r="D83" s="45" t="s">
        <v>247</v>
      </c>
      <c r="E83" s="38">
        <v>185933.17</v>
      </c>
      <c r="F83" s="46">
        <v>102980</v>
      </c>
    </row>
    <row r="84" spans="1:6">
      <c r="A84" s="45" t="s">
        <v>248</v>
      </c>
      <c r="B84" s="45" t="s">
        <v>101</v>
      </c>
      <c r="C84" s="45" t="s">
        <v>102</v>
      </c>
      <c r="D84" s="45" t="s">
        <v>249</v>
      </c>
      <c r="E84" s="38">
        <v>239981.01</v>
      </c>
      <c r="F84" s="46">
        <v>226780.55</v>
      </c>
    </row>
    <row r="85" spans="1:6">
      <c r="A85" s="45" t="s">
        <v>250</v>
      </c>
      <c r="B85" s="45" t="s">
        <v>101</v>
      </c>
      <c r="C85" s="45" t="s">
        <v>102</v>
      </c>
      <c r="D85" s="45" t="s">
        <v>251</v>
      </c>
      <c r="E85" s="38">
        <v>151030.37</v>
      </c>
      <c r="F85" s="46">
        <v>124329.64</v>
      </c>
    </row>
    <row r="86" spans="1:6">
      <c r="A86" s="45" t="s">
        <v>252</v>
      </c>
      <c r="B86" s="45" t="s">
        <v>101</v>
      </c>
      <c r="C86" s="45" t="s">
        <v>102</v>
      </c>
      <c r="D86" s="45" t="s">
        <v>253</v>
      </c>
      <c r="E86" s="38">
        <v>493753.88</v>
      </c>
      <c r="F86" s="46">
        <v>38491.269999999997</v>
      </c>
    </row>
    <row r="87" spans="1:6">
      <c r="A87" s="45" t="s">
        <v>254</v>
      </c>
      <c r="B87" s="45" t="s">
        <v>101</v>
      </c>
      <c r="C87" s="45" t="s">
        <v>102</v>
      </c>
      <c r="D87" s="45" t="s">
        <v>255</v>
      </c>
      <c r="E87" s="38">
        <v>202078.58</v>
      </c>
      <c r="F87" s="46">
        <v>180561.5</v>
      </c>
    </row>
    <row r="88" spans="1:6">
      <c r="A88" s="45" t="s">
        <v>256</v>
      </c>
      <c r="B88" s="45" t="s">
        <v>101</v>
      </c>
      <c r="C88" s="45" t="s">
        <v>102</v>
      </c>
      <c r="D88" s="45" t="s">
        <v>257</v>
      </c>
      <c r="E88" s="38">
        <v>142190.68</v>
      </c>
      <c r="F88" s="46">
        <v>119814</v>
      </c>
    </row>
    <row r="89" spans="1:6">
      <c r="A89" s="45" t="s">
        <v>258</v>
      </c>
      <c r="B89" s="45" t="s">
        <v>101</v>
      </c>
      <c r="C89" s="45" t="s">
        <v>102</v>
      </c>
      <c r="D89" s="45" t="s">
        <v>259</v>
      </c>
      <c r="E89" s="38">
        <v>118194.93</v>
      </c>
      <c r="F89" s="46">
        <v>110536.77</v>
      </c>
    </row>
    <row r="90" spans="1:6">
      <c r="A90" s="45" t="s">
        <v>260</v>
      </c>
      <c r="B90" s="45" t="s">
        <v>101</v>
      </c>
      <c r="C90" s="45" t="s">
        <v>102</v>
      </c>
      <c r="D90" s="45" t="s">
        <v>261</v>
      </c>
      <c r="E90" s="38">
        <v>359695.81</v>
      </c>
      <c r="F90" s="46">
        <v>357932.09</v>
      </c>
    </row>
    <row r="91" spans="1:6">
      <c r="A91" s="45" t="s">
        <v>262</v>
      </c>
      <c r="B91" s="45" t="s">
        <v>101</v>
      </c>
      <c r="C91" s="45" t="s">
        <v>102</v>
      </c>
      <c r="D91" s="45" t="s">
        <v>263</v>
      </c>
      <c r="E91" s="38">
        <v>111144.71</v>
      </c>
      <c r="F91" s="46">
        <v>103481.5</v>
      </c>
    </row>
    <row r="92" spans="1:6">
      <c r="A92" s="45" t="s">
        <v>264</v>
      </c>
      <c r="B92" s="45" t="s">
        <v>101</v>
      </c>
      <c r="C92" s="45" t="s">
        <v>102</v>
      </c>
      <c r="D92" s="45" t="s">
        <v>265</v>
      </c>
      <c r="E92" s="38">
        <v>177695.17</v>
      </c>
      <c r="F92" s="46">
        <v>163851</v>
      </c>
    </row>
    <row r="93" spans="1:6">
      <c r="A93" s="45" t="s">
        <v>266</v>
      </c>
      <c r="B93" s="45" t="s">
        <v>101</v>
      </c>
      <c r="C93" s="45" t="s">
        <v>111</v>
      </c>
      <c r="D93" s="45" t="s">
        <v>267</v>
      </c>
      <c r="E93" s="38">
        <v>98836</v>
      </c>
      <c r="F93" s="46">
        <v>98836</v>
      </c>
    </row>
    <row r="94" spans="1:6">
      <c r="A94" s="45" t="s">
        <v>268</v>
      </c>
      <c r="B94" s="45" t="s">
        <v>101</v>
      </c>
      <c r="C94" s="45" t="s">
        <v>102</v>
      </c>
      <c r="D94" s="45" t="s">
        <v>269</v>
      </c>
      <c r="E94" s="38">
        <v>336622.67</v>
      </c>
      <c r="F94" s="46">
        <v>328841.67</v>
      </c>
    </row>
    <row r="95" spans="1:6">
      <c r="A95" s="45" t="s">
        <v>270</v>
      </c>
      <c r="B95" s="45" t="s">
        <v>101</v>
      </c>
      <c r="C95" s="45" t="s">
        <v>102</v>
      </c>
      <c r="D95" s="45" t="s">
        <v>271</v>
      </c>
      <c r="E95" s="38">
        <v>130989.31</v>
      </c>
      <c r="F95" s="46">
        <v>130206.31</v>
      </c>
    </row>
    <row r="96" spans="1:6">
      <c r="A96" s="45" t="s">
        <v>272</v>
      </c>
      <c r="B96" s="45" t="s">
        <v>101</v>
      </c>
      <c r="C96" s="45" t="s">
        <v>102</v>
      </c>
      <c r="D96" s="45" t="s">
        <v>273</v>
      </c>
      <c r="E96" s="38">
        <v>118677.32</v>
      </c>
      <c r="F96" s="46">
        <v>90160</v>
      </c>
    </row>
    <row r="97" spans="1:6">
      <c r="A97" s="45" t="s">
        <v>274</v>
      </c>
      <c r="B97" s="45" t="s">
        <v>101</v>
      </c>
      <c r="C97" s="45" t="s">
        <v>102</v>
      </c>
      <c r="D97" s="45" t="s">
        <v>275</v>
      </c>
      <c r="E97" s="38">
        <v>126561.61</v>
      </c>
      <c r="F97" s="46">
        <v>124643.61</v>
      </c>
    </row>
    <row r="98" spans="1:6">
      <c r="A98" s="45" t="s">
        <v>276</v>
      </c>
      <c r="B98" s="45" t="s">
        <v>101</v>
      </c>
      <c r="C98" s="45" t="s">
        <v>102</v>
      </c>
      <c r="D98" s="45" t="s">
        <v>277</v>
      </c>
      <c r="E98" s="38">
        <v>100120.17</v>
      </c>
      <c r="F98" s="46">
        <v>51475</v>
      </c>
    </row>
    <row r="99" spans="1:6">
      <c r="A99" s="45" t="s">
        <v>278</v>
      </c>
      <c r="B99" s="45" t="s">
        <v>101</v>
      </c>
      <c r="C99" s="45" t="s">
        <v>102</v>
      </c>
      <c r="D99" s="45" t="s">
        <v>279</v>
      </c>
      <c r="E99" s="38">
        <v>117235.32</v>
      </c>
      <c r="F99" s="46">
        <v>100488</v>
      </c>
    </row>
    <row r="100" spans="1:6">
      <c r="A100" s="45" t="s">
        <v>280</v>
      </c>
      <c r="B100" s="45" t="s">
        <v>101</v>
      </c>
      <c r="C100" s="45" t="s">
        <v>102</v>
      </c>
      <c r="D100" s="45" t="s">
        <v>281</v>
      </c>
      <c r="E100" s="38">
        <v>107842.96</v>
      </c>
      <c r="F100" s="46">
        <v>107842.96</v>
      </c>
    </row>
    <row r="101" spans="1:6">
      <c r="A101" s="45" t="s">
        <v>282</v>
      </c>
      <c r="B101" s="45" t="s">
        <v>101</v>
      </c>
      <c r="C101" s="45" t="s">
        <v>102</v>
      </c>
      <c r="D101" s="45" t="s">
        <v>283</v>
      </c>
      <c r="E101" s="38">
        <v>150761.32</v>
      </c>
      <c r="F101" s="46">
        <v>142683.5</v>
      </c>
    </row>
    <row r="102" spans="1:6">
      <c r="A102" s="45" t="s">
        <v>284</v>
      </c>
      <c r="B102" s="45" t="s">
        <v>101</v>
      </c>
      <c r="C102" s="45" t="s">
        <v>102</v>
      </c>
      <c r="D102" s="45" t="s">
        <v>285</v>
      </c>
      <c r="E102" s="38">
        <v>162033.07</v>
      </c>
      <c r="F102" s="46">
        <v>153119.57999999999</v>
      </c>
    </row>
    <row r="103" spans="1:6">
      <c r="A103" s="45" t="s">
        <v>286</v>
      </c>
      <c r="B103" s="45" t="s">
        <v>101</v>
      </c>
      <c r="C103" s="45" t="s">
        <v>102</v>
      </c>
      <c r="D103" s="45" t="s">
        <v>287</v>
      </c>
      <c r="E103" s="38">
        <v>132632.69</v>
      </c>
      <c r="F103" s="46">
        <v>125746</v>
      </c>
    </row>
    <row r="104" spans="1:6">
      <c r="A104" s="45" t="s">
        <v>288</v>
      </c>
      <c r="B104" s="45" t="s">
        <v>101</v>
      </c>
      <c r="C104" s="45" t="s">
        <v>102</v>
      </c>
      <c r="D104" s="45" t="s">
        <v>289</v>
      </c>
      <c r="E104" s="38">
        <v>107625.08</v>
      </c>
      <c r="F104" s="46">
        <v>107264.52</v>
      </c>
    </row>
    <row r="105" spans="1:6">
      <c r="A105" s="45" t="s">
        <v>290</v>
      </c>
      <c r="B105" s="45" t="s">
        <v>101</v>
      </c>
      <c r="C105" s="45" t="s">
        <v>102</v>
      </c>
      <c r="D105" s="45" t="s">
        <v>291</v>
      </c>
      <c r="E105" s="38">
        <v>160573.57</v>
      </c>
      <c r="F105" s="46">
        <v>158327.43</v>
      </c>
    </row>
    <row r="106" spans="1:6">
      <c r="A106" s="45" t="s">
        <v>292</v>
      </c>
      <c r="B106" s="45" t="s">
        <v>101</v>
      </c>
      <c r="C106" s="45" t="s">
        <v>102</v>
      </c>
      <c r="D106" s="45" t="s">
        <v>293</v>
      </c>
      <c r="E106" s="38">
        <v>106842.9</v>
      </c>
      <c r="F106" s="46">
        <v>91577.45</v>
      </c>
    </row>
    <row r="107" spans="1:6">
      <c r="A107" s="45" t="s">
        <v>294</v>
      </c>
      <c r="B107" s="45" t="s">
        <v>101</v>
      </c>
      <c r="C107" s="45" t="s">
        <v>102</v>
      </c>
      <c r="D107" s="45" t="s">
        <v>295</v>
      </c>
      <c r="E107" s="38">
        <v>865071.99</v>
      </c>
      <c r="F107" s="46">
        <v>864822.7</v>
      </c>
    </row>
    <row r="108" spans="1:6">
      <c r="A108" s="45" t="s">
        <v>296</v>
      </c>
      <c r="B108" s="45" t="s">
        <v>101</v>
      </c>
      <c r="C108" s="45" t="s">
        <v>102</v>
      </c>
      <c r="D108" s="45" t="s">
        <v>297</v>
      </c>
      <c r="E108" s="38">
        <v>102089.8</v>
      </c>
      <c r="F108" s="46">
        <v>100406</v>
      </c>
    </row>
    <row r="109" spans="1:6">
      <c r="A109" s="45" t="s">
        <v>298</v>
      </c>
      <c r="B109" s="45" t="s">
        <v>101</v>
      </c>
      <c r="C109" s="45" t="s">
        <v>102</v>
      </c>
      <c r="D109" s="45" t="s">
        <v>299</v>
      </c>
      <c r="E109" s="38">
        <v>103736.8</v>
      </c>
      <c r="F109" s="46">
        <v>100894</v>
      </c>
    </row>
    <row r="110" spans="1:6">
      <c r="A110" s="45" t="s">
        <v>300</v>
      </c>
      <c r="B110" s="45" t="s">
        <v>101</v>
      </c>
      <c r="C110" s="45" t="s">
        <v>102</v>
      </c>
      <c r="D110" s="45" t="s">
        <v>301</v>
      </c>
      <c r="E110" s="38">
        <v>90162</v>
      </c>
      <c r="F110" s="46">
        <v>86927</v>
      </c>
    </row>
    <row r="111" spans="1:6">
      <c r="A111" s="45" t="s">
        <v>302</v>
      </c>
      <c r="B111" s="45" t="s">
        <v>101</v>
      </c>
      <c r="C111" s="45" t="s">
        <v>102</v>
      </c>
      <c r="D111" s="45" t="s">
        <v>303</v>
      </c>
      <c r="E111" s="38">
        <v>117471.67999999999</v>
      </c>
      <c r="F111" s="46">
        <v>116210.42</v>
      </c>
    </row>
    <row r="112" spans="1:6">
      <c r="A112" s="45" t="s">
        <v>304</v>
      </c>
      <c r="B112" s="45" t="s">
        <v>101</v>
      </c>
      <c r="C112" s="45" t="s">
        <v>102</v>
      </c>
      <c r="D112" s="45" t="s">
        <v>305</v>
      </c>
      <c r="E112" s="38">
        <v>208253.05</v>
      </c>
      <c r="F112" s="46">
        <v>207953.05</v>
      </c>
    </row>
    <row r="113" spans="1:6">
      <c r="A113" s="45" t="s">
        <v>306</v>
      </c>
      <c r="B113" s="45" t="s">
        <v>101</v>
      </c>
      <c r="C113" s="45" t="s">
        <v>102</v>
      </c>
      <c r="D113" s="45" t="s">
        <v>307</v>
      </c>
      <c r="E113" s="38">
        <v>75382</v>
      </c>
      <c r="F113" s="46">
        <v>61204</v>
      </c>
    </row>
    <row r="114" spans="1:6">
      <c r="A114" s="45" t="s">
        <v>308</v>
      </c>
      <c r="B114" s="45" t="s">
        <v>101</v>
      </c>
      <c r="C114" s="45" t="s">
        <v>102</v>
      </c>
      <c r="D114" s="45" t="s">
        <v>309</v>
      </c>
      <c r="E114" s="38">
        <v>277127.98</v>
      </c>
      <c r="F114" s="46">
        <v>270938.90000000002</v>
      </c>
    </row>
    <row r="115" spans="1:6">
      <c r="A115" s="45" t="s">
        <v>310</v>
      </c>
      <c r="B115" s="45" t="s">
        <v>101</v>
      </c>
      <c r="C115" s="45" t="s">
        <v>102</v>
      </c>
      <c r="D115" s="45" t="s">
        <v>311</v>
      </c>
      <c r="E115" s="38">
        <v>267025.13</v>
      </c>
      <c r="F115" s="46">
        <v>266712</v>
      </c>
    </row>
    <row r="116" spans="1:6">
      <c r="A116" s="45" t="s">
        <v>312</v>
      </c>
      <c r="B116" s="45" t="s">
        <v>101</v>
      </c>
      <c r="C116" s="45" t="s">
        <v>102</v>
      </c>
      <c r="D116" s="45" t="s">
        <v>313</v>
      </c>
      <c r="E116" s="38">
        <v>105576.14</v>
      </c>
      <c r="F116" s="46">
        <v>101273.5</v>
      </c>
    </row>
    <row r="117" spans="1:6">
      <c r="A117" s="45" t="s">
        <v>314</v>
      </c>
      <c r="B117" s="45" t="s">
        <v>101</v>
      </c>
      <c r="C117" s="45" t="s">
        <v>102</v>
      </c>
      <c r="D117" s="45" t="s">
        <v>315</v>
      </c>
      <c r="E117" s="38">
        <v>121557.99</v>
      </c>
      <c r="F117" s="46">
        <v>105488.45</v>
      </c>
    </row>
    <row r="118" spans="1:6">
      <c r="A118" s="45" t="s">
        <v>316</v>
      </c>
      <c r="B118" s="45" t="s">
        <v>101</v>
      </c>
      <c r="C118" s="45" t="s">
        <v>102</v>
      </c>
      <c r="D118" s="45" t="s">
        <v>317</v>
      </c>
      <c r="E118" s="38">
        <v>113007.61</v>
      </c>
      <c r="F118" s="46">
        <v>96553.79</v>
      </c>
    </row>
    <row r="119" spans="1:6">
      <c r="A119" s="45" t="s">
        <v>318</v>
      </c>
      <c r="B119" s="45" t="s">
        <v>101</v>
      </c>
      <c r="C119" s="45" t="s">
        <v>102</v>
      </c>
      <c r="D119" s="45" t="s">
        <v>319</v>
      </c>
      <c r="E119" s="38">
        <v>112470.25</v>
      </c>
      <c r="F119" s="46">
        <v>103625.73</v>
      </c>
    </row>
    <row r="120" spans="1:6">
      <c r="A120" s="45" t="s">
        <v>320</v>
      </c>
      <c r="B120" s="45" t="s">
        <v>101</v>
      </c>
      <c r="C120" s="45" t="s">
        <v>188</v>
      </c>
      <c r="D120" s="45" t="s">
        <v>321</v>
      </c>
      <c r="E120" s="38">
        <v>72863</v>
      </c>
      <c r="F120" s="46">
        <v>63649.61</v>
      </c>
    </row>
    <row r="121" spans="1:6">
      <c r="A121" s="45" t="s">
        <v>322</v>
      </c>
      <c r="B121" s="45" t="s">
        <v>101</v>
      </c>
      <c r="C121" s="45" t="s">
        <v>102</v>
      </c>
      <c r="D121" s="45" t="s">
        <v>323</v>
      </c>
      <c r="E121" s="38">
        <v>108906.63</v>
      </c>
      <c r="F121" s="46">
        <v>108183</v>
      </c>
    </row>
    <row r="122" spans="1:6">
      <c r="A122" s="45" t="s">
        <v>324</v>
      </c>
      <c r="B122" s="45" t="s">
        <v>101</v>
      </c>
      <c r="C122" s="45" t="s">
        <v>102</v>
      </c>
      <c r="D122" s="45" t="s">
        <v>325</v>
      </c>
      <c r="E122" s="38">
        <v>128665.11</v>
      </c>
      <c r="F122" s="46">
        <v>108270.99</v>
      </c>
    </row>
    <row r="123" spans="1:6">
      <c r="A123" s="45" t="s">
        <v>326</v>
      </c>
      <c r="B123" s="45" t="s">
        <v>101</v>
      </c>
      <c r="C123" s="45" t="s">
        <v>102</v>
      </c>
      <c r="D123" s="45" t="s">
        <v>327</v>
      </c>
      <c r="E123" s="38">
        <v>422405.45</v>
      </c>
      <c r="F123" s="46">
        <v>410308.94</v>
      </c>
    </row>
    <row r="124" spans="1:6">
      <c r="A124" s="45" t="s">
        <v>328</v>
      </c>
      <c r="B124" s="45" t="s">
        <v>101</v>
      </c>
      <c r="C124" s="45" t="s">
        <v>102</v>
      </c>
      <c r="D124" s="45" t="s">
        <v>329</v>
      </c>
      <c r="E124" s="38">
        <v>190391.43</v>
      </c>
      <c r="F124" s="46">
        <v>186712.66</v>
      </c>
    </row>
    <row r="125" spans="1:6">
      <c r="A125" s="45" t="s">
        <v>330</v>
      </c>
      <c r="B125" s="45" t="s">
        <v>101</v>
      </c>
      <c r="C125" s="45" t="s">
        <v>102</v>
      </c>
      <c r="D125" s="45" t="s">
        <v>331</v>
      </c>
      <c r="E125" s="38">
        <v>158885.82</v>
      </c>
      <c r="F125" s="46">
        <v>127652</v>
      </c>
    </row>
    <row r="126" spans="1:6">
      <c r="A126" s="45" t="s">
        <v>332</v>
      </c>
      <c r="B126" s="45" t="s">
        <v>101</v>
      </c>
      <c r="C126" s="45" t="s">
        <v>102</v>
      </c>
      <c r="D126" s="45" t="s">
        <v>333</v>
      </c>
      <c r="E126" s="38">
        <v>317521.31</v>
      </c>
      <c r="F126" s="46">
        <v>315114.31</v>
      </c>
    </row>
    <row r="127" spans="1:6">
      <c r="A127" s="45" t="s">
        <v>334</v>
      </c>
      <c r="B127" s="45" t="s">
        <v>101</v>
      </c>
      <c r="C127" s="45" t="s">
        <v>102</v>
      </c>
      <c r="D127" s="45" t="s">
        <v>335</v>
      </c>
      <c r="E127" s="38">
        <v>148543.29999999999</v>
      </c>
      <c r="F127" s="46">
        <v>100444.32</v>
      </c>
    </row>
    <row r="128" spans="1:6">
      <c r="A128" s="45" t="s">
        <v>336</v>
      </c>
      <c r="B128" s="45" t="s">
        <v>101</v>
      </c>
      <c r="C128" s="45" t="s">
        <v>102</v>
      </c>
      <c r="D128" s="45" t="s">
        <v>337</v>
      </c>
      <c r="E128" s="38">
        <v>123629.72</v>
      </c>
      <c r="F128" s="46">
        <v>113041.64</v>
      </c>
    </row>
    <row r="129" spans="1:6">
      <c r="A129" s="45" t="s">
        <v>338</v>
      </c>
      <c r="B129" s="45" t="s">
        <v>101</v>
      </c>
      <c r="C129" s="45" t="s">
        <v>145</v>
      </c>
      <c r="D129" s="45" t="s">
        <v>339</v>
      </c>
      <c r="E129" s="38">
        <v>245498.67</v>
      </c>
      <c r="F129" s="46">
        <v>222904</v>
      </c>
    </row>
    <row r="130" spans="1:6">
      <c r="A130" s="45" t="s">
        <v>340</v>
      </c>
      <c r="B130" s="45" t="s">
        <v>101</v>
      </c>
      <c r="C130" s="45" t="s">
        <v>102</v>
      </c>
      <c r="D130" s="45" t="s">
        <v>341</v>
      </c>
      <c r="E130" s="38">
        <v>113146.54</v>
      </c>
      <c r="F130" s="46">
        <v>98158</v>
      </c>
    </row>
    <row r="131" spans="1:6">
      <c r="A131" s="45" t="s">
        <v>342</v>
      </c>
      <c r="B131" s="45" t="s">
        <v>101</v>
      </c>
      <c r="C131" s="45" t="s">
        <v>102</v>
      </c>
      <c r="D131" s="45" t="s">
        <v>343</v>
      </c>
      <c r="E131" s="38">
        <v>65947</v>
      </c>
      <c r="F131" s="46">
        <v>56931</v>
      </c>
    </row>
    <row r="132" spans="1:6">
      <c r="A132" s="45" t="s">
        <v>344</v>
      </c>
      <c r="B132" s="45" t="s">
        <v>101</v>
      </c>
      <c r="C132" s="45" t="s">
        <v>111</v>
      </c>
      <c r="D132" s="45" t="s">
        <v>345</v>
      </c>
      <c r="E132" s="38">
        <v>243807.7</v>
      </c>
      <c r="F132" s="46">
        <v>183334.87</v>
      </c>
    </row>
    <row r="133" spans="1:6">
      <c r="A133" s="45" t="s">
        <v>346</v>
      </c>
      <c r="B133" s="45" t="s">
        <v>101</v>
      </c>
      <c r="C133" s="45" t="s">
        <v>111</v>
      </c>
      <c r="D133" s="45" t="s">
        <v>347</v>
      </c>
      <c r="E133" s="38">
        <v>81808.5</v>
      </c>
      <c r="F133" s="46">
        <v>78242.5</v>
      </c>
    </row>
    <row r="134" spans="1:6">
      <c r="A134" s="45" t="s">
        <v>346</v>
      </c>
      <c r="B134" s="45" t="s">
        <v>101</v>
      </c>
      <c r="C134" s="45" t="s">
        <v>111</v>
      </c>
      <c r="D134" s="45" t="s">
        <v>347</v>
      </c>
      <c r="E134" s="38">
        <v>52584</v>
      </c>
      <c r="F134" s="46">
        <v>39765</v>
      </c>
    </row>
    <row r="135" spans="1:6">
      <c r="A135" s="45" t="s">
        <v>346</v>
      </c>
      <c r="B135" s="45" t="s">
        <v>101</v>
      </c>
      <c r="C135" s="45" t="s">
        <v>111</v>
      </c>
      <c r="D135" s="45" t="s">
        <v>347</v>
      </c>
      <c r="E135" s="38">
        <v>48658.81</v>
      </c>
      <c r="F135" s="46">
        <v>47778.89</v>
      </c>
    </row>
    <row r="136" spans="1:6">
      <c r="A136" s="45" t="s">
        <v>348</v>
      </c>
      <c r="B136" s="45" t="s">
        <v>101</v>
      </c>
      <c r="C136" s="45" t="s">
        <v>102</v>
      </c>
      <c r="D136" s="45" t="s">
        <v>349</v>
      </c>
      <c r="E136" s="38">
        <v>141382.20000000001</v>
      </c>
      <c r="F136" s="46">
        <v>133391.42000000001</v>
      </c>
    </row>
    <row r="137" spans="1:6">
      <c r="A137" s="45" t="s">
        <v>350</v>
      </c>
      <c r="B137" s="45" t="s">
        <v>101</v>
      </c>
      <c r="C137" s="45" t="s">
        <v>102</v>
      </c>
      <c r="D137" s="45" t="s">
        <v>351</v>
      </c>
      <c r="E137" s="38">
        <v>58915</v>
      </c>
      <c r="F137" s="46">
        <v>57511.15</v>
      </c>
    </row>
    <row r="138" spans="1:6">
      <c r="A138" s="45" t="s">
        <v>352</v>
      </c>
      <c r="B138" s="45" t="s">
        <v>101</v>
      </c>
      <c r="C138" s="45" t="s">
        <v>102</v>
      </c>
      <c r="D138" s="45" t="s">
        <v>353</v>
      </c>
      <c r="E138" s="38">
        <v>192204.64</v>
      </c>
      <c r="F138" s="46">
        <v>148900</v>
      </c>
    </row>
    <row r="139" spans="1:6">
      <c r="A139" s="45" t="s">
        <v>354</v>
      </c>
      <c r="B139" s="45" t="s">
        <v>101</v>
      </c>
      <c r="C139" s="45" t="s">
        <v>102</v>
      </c>
      <c r="D139" s="45" t="s">
        <v>355</v>
      </c>
      <c r="E139" s="38">
        <v>291516.03999999998</v>
      </c>
      <c r="F139" s="46">
        <v>257516.2</v>
      </c>
    </row>
    <row r="140" spans="1:6">
      <c r="A140" s="45" t="s">
        <v>356</v>
      </c>
      <c r="B140" s="45" t="s">
        <v>101</v>
      </c>
      <c r="C140" s="45" t="s">
        <v>102</v>
      </c>
      <c r="D140" s="45" t="s">
        <v>357</v>
      </c>
      <c r="E140" s="38">
        <v>370937.29</v>
      </c>
      <c r="F140" s="46">
        <v>267003.49</v>
      </c>
    </row>
    <row r="141" spans="1:6">
      <c r="A141" s="45" t="s">
        <v>358</v>
      </c>
      <c r="B141" s="45" t="s">
        <v>101</v>
      </c>
      <c r="C141" s="45" t="s">
        <v>102</v>
      </c>
      <c r="D141" s="45" t="s">
        <v>359</v>
      </c>
      <c r="E141" s="38">
        <v>118930.32</v>
      </c>
      <c r="F141" s="46">
        <v>118150.32</v>
      </c>
    </row>
    <row r="142" spans="1:6">
      <c r="A142" s="45" t="s">
        <v>360</v>
      </c>
      <c r="B142" s="45" t="s">
        <v>101</v>
      </c>
      <c r="C142" s="45" t="s">
        <v>102</v>
      </c>
      <c r="D142" s="45" t="s">
        <v>361</v>
      </c>
      <c r="E142" s="38">
        <v>279286.12</v>
      </c>
      <c r="F142" s="46">
        <v>275630</v>
      </c>
    </row>
    <row r="143" spans="1:6">
      <c r="A143" s="45" t="s">
        <v>362</v>
      </c>
      <c r="B143" s="45" t="s">
        <v>101</v>
      </c>
      <c r="C143" s="45" t="s">
        <v>102</v>
      </c>
      <c r="D143" s="45" t="s">
        <v>363</v>
      </c>
      <c r="E143" s="38">
        <v>249802.06</v>
      </c>
      <c r="F143" s="46">
        <v>231061.58</v>
      </c>
    </row>
    <row r="144" spans="1:6">
      <c r="A144" s="45" t="s">
        <v>364</v>
      </c>
      <c r="B144" s="45" t="s">
        <v>101</v>
      </c>
      <c r="C144" s="45" t="s">
        <v>102</v>
      </c>
      <c r="D144" s="45" t="s">
        <v>365</v>
      </c>
      <c r="E144" s="38">
        <v>129570.62</v>
      </c>
      <c r="F144" s="46">
        <v>129194.61</v>
      </c>
    </row>
    <row r="145" spans="1:6">
      <c r="A145" s="45" t="s">
        <v>366</v>
      </c>
      <c r="B145" s="45" t="s">
        <v>101</v>
      </c>
      <c r="C145" s="45" t="s">
        <v>102</v>
      </c>
      <c r="D145" s="45" t="s">
        <v>367</v>
      </c>
      <c r="E145" s="38">
        <v>189998.56</v>
      </c>
      <c r="F145" s="46">
        <v>168867.78</v>
      </c>
    </row>
    <row r="146" spans="1:6">
      <c r="A146" s="45" t="s">
        <v>368</v>
      </c>
      <c r="B146" s="45" t="s">
        <v>101</v>
      </c>
      <c r="C146" s="45" t="s">
        <v>102</v>
      </c>
      <c r="D146" s="45" t="s">
        <v>369</v>
      </c>
      <c r="E146" s="38">
        <v>151590.06</v>
      </c>
      <c r="F146" s="46">
        <v>143304.12</v>
      </c>
    </row>
    <row r="147" spans="1:6">
      <c r="A147" s="45" t="s">
        <v>370</v>
      </c>
      <c r="B147" s="45" t="s">
        <v>101</v>
      </c>
      <c r="C147" s="45" t="s">
        <v>102</v>
      </c>
      <c r="D147" s="45" t="s">
        <v>371</v>
      </c>
      <c r="E147" s="38">
        <v>286646.64</v>
      </c>
      <c r="F147" s="46">
        <v>282229</v>
      </c>
    </row>
    <row r="148" spans="1:6">
      <c r="A148" s="45" t="s">
        <v>372</v>
      </c>
      <c r="B148" s="45" t="s">
        <v>101</v>
      </c>
      <c r="C148" s="45" t="s">
        <v>145</v>
      </c>
      <c r="D148" s="45" t="s">
        <v>373</v>
      </c>
      <c r="E148" s="38">
        <v>63396</v>
      </c>
      <c r="F148" s="46">
        <v>63396</v>
      </c>
    </row>
    <row r="149" spans="1:6">
      <c r="A149" s="45" t="s">
        <v>374</v>
      </c>
      <c r="B149" s="45" t="s">
        <v>101</v>
      </c>
      <c r="C149" s="45" t="s">
        <v>102</v>
      </c>
      <c r="D149" s="45" t="s">
        <v>375</v>
      </c>
      <c r="E149" s="38">
        <v>153167.65</v>
      </c>
      <c r="F149" s="46">
        <v>152001.65</v>
      </c>
    </row>
    <row r="150" spans="1:6">
      <c r="A150" s="45" t="s">
        <v>376</v>
      </c>
      <c r="B150" s="45" t="s">
        <v>101</v>
      </c>
      <c r="C150" s="45" t="s">
        <v>102</v>
      </c>
      <c r="D150" s="45" t="s">
        <v>377</v>
      </c>
      <c r="E150" s="38">
        <v>115891.48</v>
      </c>
      <c r="F150" s="46">
        <v>107585.22</v>
      </c>
    </row>
    <row r="151" spans="1:6">
      <c r="A151" s="45" t="s">
        <v>378</v>
      </c>
      <c r="B151" s="45" t="s">
        <v>101</v>
      </c>
      <c r="C151" s="45" t="s">
        <v>102</v>
      </c>
      <c r="D151" s="45" t="s">
        <v>379</v>
      </c>
      <c r="E151" s="38">
        <v>125823.8</v>
      </c>
      <c r="F151" s="46">
        <v>121940.7</v>
      </c>
    </row>
    <row r="152" spans="1:6">
      <c r="A152" s="45" t="s">
        <v>380</v>
      </c>
      <c r="B152" s="45" t="s">
        <v>101</v>
      </c>
      <c r="C152" s="45" t="s">
        <v>111</v>
      </c>
      <c r="D152" s="45" t="s">
        <v>381</v>
      </c>
      <c r="E152" s="38">
        <v>229441.88</v>
      </c>
      <c r="F152" s="46">
        <v>224334.88</v>
      </c>
    </row>
    <row r="153" spans="1:6">
      <c r="A153" s="45" t="s">
        <v>382</v>
      </c>
      <c r="B153" s="45" t="s">
        <v>101</v>
      </c>
      <c r="C153" s="45" t="s">
        <v>102</v>
      </c>
      <c r="D153" s="45" t="s">
        <v>383</v>
      </c>
      <c r="E153" s="38">
        <v>90912</v>
      </c>
      <c r="F153" s="46">
        <v>89200</v>
      </c>
    </row>
    <row r="154" spans="1:6">
      <c r="A154" s="45" t="s">
        <v>384</v>
      </c>
      <c r="B154" s="45" t="s">
        <v>101</v>
      </c>
      <c r="C154" s="45" t="s">
        <v>102</v>
      </c>
      <c r="D154" s="45" t="s">
        <v>385</v>
      </c>
      <c r="E154" s="38">
        <v>36776</v>
      </c>
      <c r="F154" s="46">
        <v>33529</v>
      </c>
    </row>
    <row r="155" spans="1:6">
      <c r="A155" s="45" t="s">
        <v>384</v>
      </c>
      <c r="B155" s="45" t="s">
        <v>101</v>
      </c>
      <c r="C155" s="45" t="s">
        <v>102</v>
      </c>
      <c r="D155" s="45" t="s">
        <v>385</v>
      </c>
      <c r="E155" s="38">
        <v>95907</v>
      </c>
      <c r="F155" s="46">
        <v>75105.94</v>
      </c>
    </row>
    <row r="156" spans="1:6">
      <c r="A156" s="45" t="s">
        <v>386</v>
      </c>
      <c r="B156" s="45" t="s">
        <v>101</v>
      </c>
      <c r="C156" s="45" t="s">
        <v>102</v>
      </c>
      <c r="D156" s="45" t="s">
        <v>387</v>
      </c>
      <c r="E156" s="38">
        <v>44582</v>
      </c>
      <c r="F156" s="46">
        <v>42135</v>
      </c>
    </row>
    <row r="157" spans="1:6">
      <c r="A157" s="45" t="s">
        <v>388</v>
      </c>
      <c r="B157" s="45" t="s">
        <v>101</v>
      </c>
      <c r="C157" s="45" t="s">
        <v>102</v>
      </c>
      <c r="D157" s="45" t="s">
        <v>389</v>
      </c>
      <c r="E157" s="38">
        <v>157727.32</v>
      </c>
      <c r="F157" s="46">
        <v>157727.32</v>
      </c>
    </row>
    <row r="158" spans="1:6">
      <c r="A158" s="45" t="s">
        <v>390</v>
      </c>
      <c r="B158" s="45" t="s">
        <v>101</v>
      </c>
      <c r="C158" s="45" t="s">
        <v>145</v>
      </c>
      <c r="D158" s="45" t="s">
        <v>391</v>
      </c>
      <c r="E158" s="38">
        <v>116402.61</v>
      </c>
      <c r="F158" s="46">
        <v>93306.98</v>
      </c>
    </row>
    <row r="159" spans="1:6">
      <c r="A159" s="45" t="s">
        <v>392</v>
      </c>
      <c r="B159" s="45" t="s">
        <v>101</v>
      </c>
      <c r="C159" s="45" t="s">
        <v>102</v>
      </c>
      <c r="D159" s="45" t="s">
        <v>393</v>
      </c>
      <c r="E159" s="38">
        <v>83742</v>
      </c>
      <c r="F159" s="46">
        <v>79766</v>
      </c>
    </row>
    <row r="160" spans="1:6">
      <c r="A160" s="45" t="s">
        <v>394</v>
      </c>
      <c r="B160" s="45" t="s">
        <v>101</v>
      </c>
      <c r="C160" s="45" t="s">
        <v>111</v>
      </c>
      <c r="D160" s="45" t="s">
        <v>395</v>
      </c>
      <c r="E160" s="38">
        <v>117004.54</v>
      </c>
      <c r="F160" s="46">
        <v>111486.7</v>
      </c>
    </row>
    <row r="161" spans="1:6">
      <c r="A161" s="45" t="s">
        <v>396</v>
      </c>
      <c r="B161" s="45" t="s">
        <v>101</v>
      </c>
      <c r="C161" s="45" t="s">
        <v>102</v>
      </c>
      <c r="D161" s="45" t="s">
        <v>397</v>
      </c>
      <c r="E161" s="38">
        <v>116156.24</v>
      </c>
      <c r="F161" s="46">
        <v>114133</v>
      </c>
    </row>
    <row r="162" spans="1:6">
      <c r="A162" s="45" t="s">
        <v>398</v>
      </c>
      <c r="B162" s="45" t="s">
        <v>101</v>
      </c>
      <c r="C162" s="45" t="s">
        <v>102</v>
      </c>
      <c r="D162" s="45" t="s">
        <v>399</v>
      </c>
      <c r="E162" s="38">
        <v>104320.94</v>
      </c>
      <c r="F162" s="46">
        <v>100590.5</v>
      </c>
    </row>
    <row r="163" spans="1:6">
      <c r="A163" s="45" t="s">
        <v>400</v>
      </c>
      <c r="B163" s="45" t="s">
        <v>101</v>
      </c>
      <c r="C163" s="45" t="s">
        <v>102</v>
      </c>
      <c r="D163" s="45" t="s">
        <v>401</v>
      </c>
      <c r="E163" s="38">
        <v>131137.39000000001</v>
      </c>
      <c r="F163" s="46">
        <v>119582.81</v>
      </c>
    </row>
    <row r="164" spans="1:6">
      <c r="A164" s="45" t="s">
        <v>402</v>
      </c>
      <c r="B164" s="45" t="s">
        <v>101</v>
      </c>
      <c r="C164" s="45" t="s">
        <v>111</v>
      </c>
      <c r="D164" s="45" t="s">
        <v>403</v>
      </c>
      <c r="E164" s="38">
        <v>131403.85</v>
      </c>
      <c r="F164" s="46">
        <v>127441.71</v>
      </c>
    </row>
    <row r="165" spans="1:6">
      <c r="A165" s="45" t="s">
        <v>404</v>
      </c>
      <c r="B165" s="45" t="s">
        <v>101</v>
      </c>
      <c r="C165" s="45" t="s">
        <v>102</v>
      </c>
      <c r="D165" s="45" t="s">
        <v>405</v>
      </c>
      <c r="E165" s="38">
        <v>256997.4</v>
      </c>
      <c r="F165" s="46">
        <v>239584.57</v>
      </c>
    </row>
    <row r="166" spans="1:6">
      <c r="A166" s="45" t="s">
        <v>406</v>
      </c>
      <c r="B166" s="45" t="s">
        <v>101</v>
      </c>
      <c r="C166" s="45" t="s">
        <v>102</v>
      </c>
      <c r="D166" s="45" t="s">
        <v>407</v>
      </c>
      <c r="E166" s="38">
        <v>115574.05</v>
      </c>
      <c r="F166" s="46">
        <v>111111.05</v>
      </c>
    </row>
    <row r="167" spans="1:6">
      <c r="A167" s="45" t="s">
        <v>406</v>
      </c>
      <c r="B167" s="45" t="s">
        <v>101</v>
      </c>
      <c r="C167" s="45" t="s">
        <v>102</v>
      </c>
      <c r="D167" s="45" t="s">
        <v>407</v>
      </c>
      <c r="E167" s="38">
        <v>150231.93</v>
      </c>
      <c r="F167" s="46">
        <v>141487.29</v>
      </c>
    </row>
    <row r="168" spans="1:6">
      <c r="A168" s="45" t="s">
        <v>408</v>
      </c>
      <c r="B168" s="45" t="s">
        <v>101</v>
      </c>
      <c r="C168" s="45" t="s">
        <v>111</v>
      </c>
      <c r="D168" s="45" t="s">
        <v>409</v>
      </c>
      <c r="E168" s="38">
        <v>245407.74</v>
      </c>
      <c r="F168" s="46">
        <v>212642</v>
      </c>
    </row>
    <row r="169" spans="1:6">
      <c r="A169" s="45" t="s">
        <v>410</v>
      </c>
      <c r="B169" s="45" t="s">
        <v>101</v>
      </c>
      <c r="C169" s="45" t="s">
        <v>102</v>
      </c>
      <c r="D169" s="45" t="s">
        <v>411</v>
      </c>
      <c r="E169" s="38">
        <v>50904</v>
      </c>
      <c r="F169" s="46">
        <v>47424</v>
      </c>
    </row>
    <row r="170" spans="1:6">
      <c r="A170" s="45" t="s">
        <v>412</v>
      </c>
      <c r="B170" s="45" t="s">
        <v>101</v>
      </c>
      <c r="C170" s="45" t="s">
        <v>102</v>
      </c>
      <c r="D170" s="45" t="s">
        <v>413</v>
      </c>
      <c r="E170" s="38">
        <v>258135.77</v>
      </c>
      <c r="F170" s="46">
        <v>244209</v>
      </c>
    </row>
    <row r="171" spans="1:6">
      <c r="A171" s="45" t="s">
        <v>414</v>
      </c>
      <c r="B171" s="45" t="s">
        <v>101</v>
      </c>
      <c r="C171" s="45" t="s">
        <v>102</v>
      </c>
      <c r="D171" s="45" t="s">
        <v>415</v>
      </c>
      <c r="E171" s="38">
        <v>354432.75</v>
      </c>
      <c r="F171" s="46">
        <v>261890.67</v>
      </c>
    </row>
    <row r="172" spans="1:6">
      <c r="A172" s="45" t="s">
        <v>416</v>
      </c>
      <c r="B172" s="45" t="s">
        <v>101</v>
      </c>
      <c r="C172" s="45" t="s">
        <v>102</v>
      </c>
      <c r="D172" s="45" t="s">
        <v>417</v>
      </c>
      <c r="E172" s="38">
        <v>65705</v>
      </c>
      <c r="F172" s="46">
        <v>64632.22</v>
      </c>
    </row>
    <row r="173" spans="1:6">
      <c r="A173" s="45" t="s">
        <v>418</v>
      </c>
      <c r="B173" s="45" t="s">
        <v>101</v>
      </c>
      <c r="C173" s="45" t="s">
        <v>102</v>
      </c>
      <c r="D173" s="45" t="s">
        <v>419</v>
      </c>
      <c r="E173" s="38">
        <v>140755.47</v>
      </c>
      <c r="F173" s="46">
        <v>130478</v>
      </c>
    </row>
    <row r="174" spans="1:6">
      <c r="A174" s="45" t="s">
        <v>420</v>
      </c>
      <c r="B174" s="45" t="s">
        <v>101</v>
      </c>
      <c r="C174" s="45" t="s">
        <v>145</v>
      </c>
      <c r="D174" s="45" t="s">
        <v>421</v>
      </c>
      <c r="E174" s="38">
        <v>354882.8</v>
      </c>
      <c r="F174" s="46">
        <v>354882.8</v>
      </c>
    </row>
    <row r="175" spans="1:6">
      <c r="A175" s="45" t="s">
        <v>422</v>
      </c>
      <c r="B175" s="45" t="s">
        <v>101</v>
      </c>
      <c r="C175" s="45" t="s">
        <v>102</v>
      </c>
      <c r="D175" s="45" t="s">
        <v>423</v>
      </c>
      <c r="E175" s="38">
        <v>107379.79</v>
      </c>
      <c r="F175" s="46">
        <v>101797.67</v>
      </c>
    </row>
    <row r="176" spans="1:6">
      <c r="A176" s="45" t="s">
        <v>424</v>
      </c>
      <c r="B176" s="45" t="s">
        <v>101</v>
      </c>
      <c r="C176" s="45" t="s">
        <v>102</v>
      </c>
      <c r="D176" s="45" t="s">
        <v>425</v>
      </c>
      <c r="E176" s="38">
        <v>201814.37</v>
      </c>
      <c r="F176" s="46">
        <v>194109</v>
      </c>
    </row>
    <row r="177" spans="1:6">
      <c r="A177" s="45" t="s">
        <v>426</v>
      </c>
      <c r="B177" s="45" t="s">
        <v>101</v>
      </c>
      <c r="C177" s="45" t="s">
        <v>102</v>
      </c>
      <c r="D177" s="45" t="s">
        <v>427</v>
      </c>
      <c r="E177" s="38">
        <v>108965.79</v>
      </c>
      <c r="F177" s="46">
        <v>102126</v>
      </c>
    </row>
    <row r="178" spans="1:6">
      <c r="A178" s="45" t="s">
        <v>428</v>
      </c>
      <c r="B178" s="45" t="s">
        <v>101</v>
      </c>
      <c r="C178" s="45" t="s">
        <v>102</v>
      </c>
      <c r="D178" s="45" t="s">
        <v>429</v>
      </c>
      <c r="E178" s="38">
        <v>35176</v>
      </c>
      <c r="F178" s="46">
        <v>35176</v>
      </c>
    </row>
    <row r="179" spans="1:6">
      <c r="A179" s="45" t="s">
        <v>428</v>
      </c>
      <c r="B179" s="45" t="s">
        <v>101</v>
      </c>
      <c r="C179" s="45" t="s">
        <v>102</v>
      </c>
      <c r="D179" s="45" t="s">
        <v>429</v>
      </c>
      <c r="E179" s="38">
        <v>41241</v>
      </c>
      <c r="F179" s="46">
        <v>39637</v>
      </c>
    </row>
    <row r="180" spans="1:6">
      <c r="A180" s="45" t="s">
        <v>430</v>
      </c>
      <c r="B180" s="45" t="s">
        <v>101</v>
      </c>
      <c r="C180" s="45" t="s">
        <v>102</v>
      </c>
      <c r="D180" s="45" t="s">
        <v>431</v>
      </c>
      <c r="E180" s="38">
        <v>122042</v>
      </c>
      <c r="F180" s="46">
        <v>119592</v>
      </c>
    </row>
    <row r="181" spans="1:6">
      <c r="A181" s="45" t="s">
        <v>432</v>
      </c>
      <c r="B181" s="45" t="s">
        <v>101</v>
      </c>
      <c r="C181" s="45" t="s">
        <v>102</v>
      </c>
      <c r="D181" s="45" t="s">
        <v>433</v>
      </c>
      <c r="E181" s="38">
        <v>296990.89</v>
      </c>
      <c r="F181" s="46">
        <v>38913</v>
      </c>
    </row>
    <row r="182" spans="1:6">
      <c r="A182" s="45" t="s">
        <v>434</v>
      </c>
      <c r="B182" s="45" t="s">
        <v>101</v>
      </c>
      <c r="C182" s="45" t="s">
        <v>102</v>
      </c>
      <c r="D182" s="45" t="s">
        <v>435</v>
      </c>
      <c r="E182" s="38">
        <v>141034.93</v>
      </c>
      <c r="F182" s="46">
        <v>136004.5</v>
      </c>
    </row>
    <row r="183" spans="1:6">
      <c r="A183" s="45" t="s">
        <v>436</v>
      </c>
      <c r="B183" s="45" t="s">
        <v>101</v>
      </c>
      <c r="C183" s="45" t="s">
        <v>102</v>
      </c>
      <c r="D183" s="45" t="s">
        <v>437</v>
      </c>
      <c r="E183" s="38">
        <v>94755</v>
      </c>
      <c r="F183" s="46">
        <v>94640.76</v>
      </c>
    </row>
    <row r="184" spans="1:6">
      <c r="A184" s="45" t="s">
        <v>438</v>
      </c>
      <c r="B184" s="45" t="s">
        <v>101</v>
      </c>
      <c r="C184" s="45" t="s">
        <v>102</v>
      </c>
      <c r="D184" s="45" t="s">
        <v>439</v>
      </c>
      <c r="E184" s="38">
        <v>109273.23</v>
      </c>
      <c r="F184" s="46">
        <v>85288.09</v>
      </c>
    </row>
    <row r="185" spans="1:6">
      <c r="A185" s="45" t="s">
        <v>440</v>
      </c>
      <c r="B185" s="45" t="s">
        <v>101</v>
      </c>
      <c r="C185" s="45" t="s">
        <v>102</v>
      </c>
      <c r="D185" s="45" t="s">
        <v>441</v>
      </c>
      <c r="E185" s="38">
        <v>204046.43</v>
      </c>
      <c r="F185" s="46">
        <v>156939.97</v>
      </c>
    </row>
    <row r="186" spans="1:6">
      <c r="A186" s="45" t="s">
        <v>442</v>
      </c>
      <c r="B186" s="45" t="s">
        <v>101</v>
      </c>
      <c r="C186" s="45" t="s">
        <v>102</v>
      </c>
      <c r="D186" s="45" t="s">
        <v>443</v>
      </c>
      <c r="E186" s="38">
        <v>527970.37</v>
      </c>
      <c r="F186" s="46">
        <v>521335</v>
      </c>
    </row>
    <row r="187" spans="1:6">
      <c r="A187" s="45" t="s">
        <v>444</v>
      </c>
      <c r="B187" s="45" t="s">
        <v>101</v>
      </c>
      <c r="C187" s="45" t="s">
        <v>102</v>
      </c>
      <c r="D187" s="45" t="s">
        <v>445</v>
      </c>
      <c r="E187" s="38">
        <v>61248.160000000003</v>
      </c>
      <c r="F187" s="46">
        <v>41563.120000000003</v>
      </c>
    </row>
    <row r="188" spans="1:6">
      <c r="A188" s="45" t="s">
        <v>446</v>
      </c>
      <c r="B188" s="45" t="s">
        <v>101</v>
      </c>
      <c r="C188" s="45" t="s">
        <v>102</v>
      </c>
      <c r="D188" s="45" t="s">
        <v>447</v>
      </c>
      <c r="E188" s="38">
        <v>104935.13</v>
      </c>
      <c r="F188" s="46">
        <v>97169</v>
      </c>
    </row>
    <row r="189" spans="1:6">
      <c r="A189" s="45" t="s">
        <v>448</v>
      </c>
      <c r="B189" s="45" t="s">
        <v>101</v>
      </c>
      <c r="C189" s="45" t="s">
        <v>102</v>
      </c>
      <c r="D189" s="45" t="s">
        <v>449</v>
      </c>
      <c r="E189" s="38">
        <v>161082.54999999999</v>
      </c>
      <c r="F189" s="46">
        <v>118676</v>
      </c>
    </row>
    <row r="190" spans="1:6">
      <c r="A190" s="45" t="s">
        <v>450</v>
      </c>
      <c r="B190" s="45" t="s">
        <v>101</v>
      </c>
      <c r="C190" s="45" t="s">
        <v>102</v>
      </c>
      <c r="D190" s="45" t="s">
        <v>451</v>
      </c>
      <c r="E190" s="38">
        <v>116573.02</v>
      </c>
      <c r="F190" s="46">
        <v>114921.76</v>
      </c>
    </row>
    <row r="191" spans="1:6">
      <c r="A191" s="45" t="s">
        <v>452</v>
      </c>
      <c r="B191" s="45" t="s">
        <v>101</v>
      </c>
      <c r="C191" s="45" t="s">
        <v>102</v>
      </c>
      <c r="D191" s="45" t="s">
        <v>453</v>
      </c>
      <c r="E191" s="38">
        <v>132003.25</v>
      </c>
      <c r="F191" s="46">
        <v>12564</v>
      </c>
    </row>
    <row r="192" spans="1:6">
      <c r="A192" s="45" t="s">
        <v>454</v>
      </c>
      <c r="B192" s="45" t="s">
        <v>101</v>
      </c>
      <c r="C192" s="45" t="s">
        <v>102</v>
      </c>
      <c r="D192" s="45" t="s">
        <v>455</v>
      </c>
      <c r="E192" s="38">
        <v>150397.37</v>
      </c>
      <c r="F192" s="46">
        <v>144809.63</v>
      </c>
    </row>
    <row r="193" spans="1:6">
      <c r="A193" s="45" t="s">
        <v>456</v>
      </c>
      <c r="B193" s="45" t="s">
        <v>101</v>
      </c>
      <c r="C193" s="45" t="s">
        <v>102</v>
      </c>
      <c r="D193" s="45" t="s">
        <v>457</v>
      </c>
      <c r="E193" s="38">
        <v>60757</v>
      </c>
      <c r="F193" s="46">
        <v>55395.23</v>
      </c>
    </row>
    <row r="194" spans="1:6">
      <c r="A194" s="45" t="s">
        <v>458</v>
      </c>
      <c r="B194" s="45" t="s">
        <v>101</v>
      </c>
      <c r="C194" s="45" t="s">
        <v>102</v>
      </c>
      <c r="D194" s="45" t="s">
        <v>459</v>
      </c>
      <c r="E194" s="38">
        <v>118207.36</v>
      </c>
      <c r="F194" s="46">
        <v>116235</v>
      </c>
    </row>
    <row r="195" spans="1:6">
      <c r="A195" s="45" t="s">
        <v>460</v>
      </c>
      <c r="B195" s="45" t="s">
        <v>101</v>
      </c>
      <c r="C195" s="45" t="s">
        <v>102</v>
      </c>
      <c r="D195" s="45" t="s">
        <v>461</v>
      </c>
      <c r="E195" s="38">
        <v>76095</v>
      </c>
      <c r="F195" s="46">
        <v>74595</v>
      </c>
    </row>
    <row r="196" spans="1:6">
      <c r="A196" s="45" t="s">
        <v>462</v>
      </c>
      <c r="B196" s="45" t="s">
        <v>101</v>
      </c>
      <c r="C196" s="45" t="s">
        <v>102</v>
      </c>
      <c r="D196" s="45" t="s">
        <v>463</v>
      </c>
      <c r="E196" s="38">
        <v>131670.72</v>
      </c>
      <c r="F196" s="46">
        <v>131496</v>
      </c>
    </row>
    <row r="197" spans="1:6">
      <c r="A197" s="45" t="s">
        <v>464</v>
      </c>
      <c r="B197" s="45" t="s">
        <v>101</v>
      </c>
      <c r="C197" s="45" t="s">
        <v>102</v>
      </c>
      <c r="D197" s="45" t="s">
        <v>465</v>
      </c>
      <c r="E197" s="38">
        <v>84578</v>
      </c>
      <c r="F197" s="46">
        <v>79521.5</v>
      </c>
    </row>
    <row r="198" spans="1:6">
      <c r="A198" s="45" t="s">
        <v>466</v>
      </c>
      <c r="B198" s="45" t="s">
        <v>101</v>
      </c>
      <c r="C198" s="45" t="s">
        <v>102</v>
      </c>
      <c r="D198" s="45" t="s">
        <v>467</v>
      </c>
      <c r="E198" s="38">
        <v>134157.79</v>
      </c>
      <c r="F198" s="46">
        <v>129818</v>
      </c>
    </row>
    <row r="199" spans="1:6">
      <c r="A199" s="45" t="s">
        <v>468</v>
      </c>
      <c r="B199" s="45" t="s">
        <v>101</v>
      </c>
      <c r="C199" s="45" t="s">
        <v>145</v>
      </c>
      <c r="D199" s="45" t="s">
        <v>469</v>
      </c>
      <c r="E199" s="38">
        <v>74284</v>
      </c>
      <c r="F199" s="46">
        <v>68519</v>
      </c>
    </row>
    <row r="200" spans="1:6">
      <c r="A200" s="45" t="s">
        <v>470</v>
      </c>
      <c r="B200" s="45" t="s">
        <v>101</v>
      </c>
      <c r="C200" s="45" t="s">
        <v>102</v>
      </c>
      <c r="D200" s="45" t="s">
        <v>425</v>
      </c>
      <c r="E200" s="38">
        <v>210547.7</v>
      </c>
      <c r="F200" s="46">
        <v>196602</v>
      </c>
    </row>
    <row r="201" spans="1:6">
      <c r="A201" s="45" t="s">
        <v>471</v>
      </c>
      <c r="B201" s="45" t="s">
        <v>101</v>
      </c>
      <c r="C201" s="45" t="s">
        <v>102</v>
      </c>
      <c r="D201" s="45" t="s">
        <v>472</v>
      </c>
      <c r="E201" s="38">
        <v>123463.84</v>
      </c>
      <c r="F201" s="46">
        <v>116476.98</v>
      </c>
    </row>
    <row r="202" spans="1:6">
      <c r="A202" s="45" t="s">
        <v>473</v>
      </c>
      <c r="B202" s="45" t="s">
        <v>101</v>
      </c>
      <c r="C202" s="45" t="s">
        <v>102</v>
      </c>
      <c r="D202" s="45" t="s">
        <v>474</v>
      </c>
      <c r="E202" s="38">
        <v>164538.96</v>
      </c>
      <c r="F202" s="46">
        <v>163548.96</v>
      </c>
    </row>
    <row r="203" spans="1:6">
      <c r="A203" s="45" t="s">
        <v>475</v>
      </c>
      <c r="B203" s="45" t="s">
        <v>101</v>
      </c>
      <c r="C203" s="45" t="s">
        <v>102</v>
      </c>
      <c r="D203" s="45" t="s">
        <v>476</v>
      </c>
      <c r="E203" s="38">
        <v>132052</v>
      </c>
      <c r="F203" s="46">
        <v>131552</v>
      </c>
    </row>
    <row r="204" spans="1:6">
      <c r="A204" s="45" t="s">
        <v>477</v>
      </c>
      <c r="B204" s="45" t="s">
        <v>101</v>
      </c>
      <c r="C204" s="45" t="s">
        <v>102</v>
      </c>
      <c r="D204" s="45" t="s">
        <v>478</v>
      </c>
      <c r="E204" s="38">
        <v>104756.95</v>
      </c>
      <c r="F204" s="46">
        <v>96479.95</v>
      </c>
    </row>
    <row r="205" spans="1:6">
      <c r="A205" s="45" t="s">
        <v>479</v>
      </c>
      <c r="B205" s="45" t="s">
        <v>101</v>
      </c>
      <c r="C205" s="45" t="s">
        <v>102</v>
      </c>
      <c r="D205" s="45" t="s">
        <v>480</v>
      </c>
      <c r="E205" s="38">
        <v>129870.52</v>
      </c>
      <c r="F205" s="46">
        <v>119827.74</v>
      </c>
    </row>
    <row r="206" spans="1:6">
      <c r="A206" s="45" t="s">
        <v>481</v>
      </c>
      <c r="B206" s="45" t="s">
        <v>101</v>
      </c>
      <c r="C206" s="45" t="s">
        <v>102</v>
      </c>
      <c r="D206" s="45" t="s">
        <v>482</v>
      </c>
      <c r="E206" s="38">
        <v>379387.59</v>
      </c>
      <c r="F206" s="46">
        <v>349894</v>
      </c>
    </row>
    <row r="207" spans="1:6">
      <c r="A207" s="45" t="s">
        <v>483</v>
      </c>
      <c r="B207" s="45" t="s">
        <v>101</v>
      </c>
      <c r="C207" s="45" t="s">
        <v>102</v>
      </c>
      <c r="D207" s="45" t="s">
        <v>484</v>
      </c>
      <c r="E207" s="38">
        <v>115167.97</v>
      </c>
      <c r="F207" s="46">
        <v>115104.97</v>
      </c>
    </row>
    <row r="208" spans="1:6">
      <c r="A208" s="45" t="s">
        <v>485</v>
      </c>
      <c r="B208" s="45" t="s">
        <v>101</v>
      </c>
      <c r="C208" s="45" t="s">
        <v>102</v>
      </c>
      <c r="D208" s="45" t="s">
        <v>486</v>
      </c>
      <c r="E208" s="38">
        <v>56031</v>
      </c>
      <c r="F208" s="46">
        <v>52724</v>
      </c>
    </row>
    <row r="209" spans="1:6">
      <c r="A209" s="45" t="s">
        <v>485</v>
      </c>
      <c r="B209" s="45" t="s">
        <v>101</v>
      </c>
      <c r="C209" s="45" t="s">
        <v>102</v>
      </c>
      <c r="D209" s="45" t="s">
        <v>486</v>
      </c>
      <c r="E209" s="38">
        <v>70028</v>
      </c>
      <c r="F209" s="46">
        <v>66735</v>
      </c>
    </row>
    <row r="210" spans="1:6">
      <c r="A210" s="45" t="s">
        <v>485</v>
      </c>
      <c r="B210" s="45" t="s">
        <v>101</v>
      </c>
      <c r="C210" s="45" t="s">
        <v>102</v>
      </c>
      <c r="D210" s="45" t="s">
        <v>486</v>
      </c>
      <c r="E210" s="38">
        <v>65030</v>
      </c>
      <c r="F210" s="46">
        <v>63615.9</v>
      </c>
    </row>
    <row r="211" spans="1:6">
      <c r="A211" s="45" t="s">
        <v>487</v>
      </c>
      <c r="B211" s="45" t="s">
        <v>101</v>
      </c>
      <c r="C211" s="45" t="s">
        <v>102</v>
      </c>
      <c r="D211" s="45" t="s">
        <v>488</v>
      </c>
      <c r="E211" s="38">
        <v>134523.65</v>
      </c>
      <c r="F211" s="46">
        <v>49972.09</v>
      </c>
    </row>
    <row r="212" spans="1:6">
      <c r="A212" s="45" t="s">
        <v>489</v>
      </c>
      <c r="B212" s="45" t="s">
        <v>490</v>
      </c>
      <c r="C212" s="45" t="s">
        <v>145</v>
      </c>
      <c r="D212" s="45" t="s">
        <v>491</v>
      </c>
      <c r="E212" s="38">
        <v>89535</v>
      </c>
      <c r="F212" s="46">
        <v>15937.5</v>
      </c>
    </row>
    <row r="213" spans="1:6">
      <c r="A213" s="45" t="s">
        <v>492</v>
      </c>
      <c r="B213" s="45" t="s">
        <v>490</v>
      </c>
      <c r="C213" s="45" t="s">
        <v>188</v>
      </c>
      <c r="D213" s="45" t="s">
        <v>493</v>
      </c>
      <c r="E213" s="38">
        <v>166006.17000000001</v>
      </c>
      <c r="F213" s="46">
        <v>141853</v>
      </c>
    </row>
    <row r="214" spans="1:6">
      <c r="A214" s="45" t="s">
        <v>494</v>
      </c>
      <c r="B214" s="45" t="s">
        <v>490</v>
      </c>
      <c r="C214" s="45" t="s">
        <v>102</v>
      </c>
      <c r="D214" s="45" t="s">
        <v>495</v>
      </c>
      <c r="E214" s="38">
        <v>634357.52</v>
      </c>
      <c r="F214" s="46">
        <v>185490.87</v>
      </c>
    </row>
    <row r="215" spans="1:6">
      <c r="A215" s="45" t="s">
        <v>496</v>
      </c>
      <c r="B215" s="45" t="s">
        <v>490</v>
      </c>
      <c r="C215" s="45" t="s">
        <v>102</v>
      </c>
      <c r="D215" s="45" t="s">
        <v>497</v>
      </c>
      <c r="E215" s="38">
        <v>112635.61</v>
      </c>
      <c r="F215" s="46">
        <v>22971.88</v>
      </c>
    </row>
    <row r="216" spans="1:6">
      <c r="A216" s="45" t="s">
        <v>498</v>
      </c>
      <c r="B216" s="45" t="s">
        <v>490</v>
      </c>
      <c r="C216" s="45" t="s">
        <v>102</v>
      </c>
      <c r="D216" s="45" t="s">
        <v>499</v>
      </c>
      <c r="E216" s="38">
        <v>295181.71000000002</v>
      </c>
      <c r="F216" s="46">
        <v>266415.44</v>
      </c>
    </row>
    <row r="217" spans="1:6">
      <c r="A217" s="45" t="s">
        <v>500</v>
      </c>
      <c r="B217" s="45" t="s">
        <v>490</v>
      </c>
      <c r="C217" s="45" t="s">
        <v>102</v>
      </c>
      <c r="D217" s="45" t="s">
        <v>501</v>
      </c>
      <c r="E217" s="38">
        <v>77275</v>
      </c>
      <c r="F217" s="46">
        <v>37229.57</v>
      </c>
    </row>
    <row r="218" spans="1:6">
      <c r="A218" s="45" t="s">
        <v>502</v>
      </c>
      <c r="B218" s="45" t="s">
        <v>490</v>
      </c>
      <c r="C218" s="45" t="s">
        <v>188</v>
      </c>
      <c r="D218" s="45" t="s">
        <v>503</v>
      </c>
      <c r="E218" s="38">
        <v>135579.06</v>
      </c>
      <c r="F218" s="46">
        <v>109292.26</v>
      </c>
    </row>
    <row r="219" spans="1:6">
      <c r="A219" s="45" t="s">
        <v>504</v>
      </c>
      <c r="B219" s="45" t="s">
        <v>490</v>
      </c>
      <c r="C219" s="45" t="s">
        <v>102</v>
      </c>
      <c r="D219" s="45" t="s">
        <v>505</v>
      </c>
      <c r="E219" s="38">
        <v>369228.18</v>
      </c>
      <c r="F219" s="46">
        <v>72554.97</v>
      </c>
    </row>
    <row r="220" spans="1:6">
      <c r="A220" s="45" t="s">
        <v>506</v>
      </c>
      <c r="B220" s="45" t="s">
        <v>490</v>
      </c>
      <c r="C220" s="45" t="s">
        <v>102</v>
      </c>
      <c r="D220" s="45" t="s">
        <v>507</v>
      </c>
      <c r="E220" s="38">
        <v>1063713.51</v>
      </c>
      <c r="F220" s="46">
        <v>286072.15999999997</v>
      </c>
    </row>
    <row r="221" spans="1:6">
      <c r="A221" s="45" t="s">
        <v>508</v>
      </c>
      <c r="B221" s="45" t="s">
        <v>490</v>
      </c>
      <c r="C221" s="45" t="s">
        <v>102</v>
      </c>
      <c r="D221" s="45" t="s">
        <v>509</v>
      </c>
      <c r="E221" s="38">
        <v>1253966.6000000001</v>
      </c>
      <c r="F221" s="46">
        <v>461754.25</v>
      </c>
    </row>
    <row r="222" spans="1:6">
      <c r="A222" s="45" t="s">
        <v>510</v>
      </c>
      <c r="B222" s="45" t="s">
        <v>490</v>
      </c>
      <c r="C222" s="45" t="s">
        <v>102</v>
      </c>
      <c r="D222" s="45" t="s">
        <v>511</v>
      </c>
      <c r="E222" s="38">
        <v>121086.82</v>
      </c>
      <c r="F222" s="46">
        <v>49164.160000000003</v>
      </c>
    </row>
    <row r="223" spans="1:6">
      <c r="A223" s="45" t="s">
        <v>512</v>
      </c>
      <c r="B223" s="45" t="s">
        <v>490</v>
      </c>
      <c r="C223" s="45" t="s">
        <v>188</v>
      </c>
      <c r="D223" s="45" t="s">
        <v>513</v>
      </c>
      <c r="E223" s="38">
        <v>160271.41</v>
      </c>
      <c r="F223" s="46">
        <v>7666.63</v>
      </c>
    </row>
    <row r="224" spans="1:6">
      <c r="A224" s="45" t="s">
        <v>514</v>
      </c>
      <c r="B224" s="45" t="s">
        <v>490</v>
      </c>
      <c r="C224" s="45" t="s">
        <v>188</v>
      </c>
      <c r="D224" s="45" t="s">
        <v>515</v>
      </c>
      <c r="E224" s="38">
        <v>441351.56</v>
      </c>
      <c r="F224" s="46">
        <v>394629.69</v>
      </c>
    </row>
    <row r="225" spans="1:6">
      <c r="A225" s="45" t="s">
        <v>516</v>
      </c>
      <c r="B225" s="45" t="s">
        <v>490</v>
      </c>
      <c r="C225" s="45" t="s">
        <v>102</v>
      </c>
      <c r="D225" s="45" t="s">
        <v>517</v>
      </c>
      <c r="E225" s="38">
        <v>768458.19</v>
      </c>
      <c r="F225" s="46">
        <v>534027.26</v>
      </c>
    </row>
    <row r="226" spans="1:6">
      <c r="A226" s="45" t="s">
        <v>518</v>
      </c>
      <c r="B226" s="45" t="s">
        <v>490</v>
      </c>
      <c r="C226" s="45" t="s">
        <v>102</v>
      </c>
      <c r="D226" s="45" t="s">
        <v>519</v>
      </c>
      <c r="E226" s="38">
        <v>62486</v>
      </c>
      <c r="F226" s="46">
        <v>27534.18</v>
      </c>
    </row>
    <row r="227" spans="1:6">
      <c r="A227" s="45" t="s">
        <v>520</v>
      </c>
      <c r="B227" s="45" t="s">
        <v>490</v>
      </c>
      <c r="C227" s="45" t="s">
        <v>102</v>
      </c>
      <c r="D227" s="45" t="s">
        <v>521</v>
      </c>
      <c r="E227" s="38">
        <v>1685745.72</v>
      </c>
      <c r="F227" s="46">
        <v>547773.46</v>
      </c>
    </row>
    <row r="228" spans="1:6">
      <c r="A228" s="45" t="s">
        <v>522</v>
      </c>
      <c r="B228" s="45" t="s">
        <v>490</v>
      </c>
      <c r="C228" s="45" t="s">
        <v>102</v>
      </c>
      <c r="D228" s="45" t="s">
        <v>523</v>
      </c>
      <c r="E228" s="38">
        <v>525566</v>
      </c>
      <c r="F228" s="46">
        <v>299698.73</v>
      </c>
    </row>
    <row r="229" spans="1:6">
      <c r="A229" s="45" t="s">
        <v>524</v>
      </c>
      <c r="B229" s="45" t="s">
        <v>490</v>
      </c>
      <c r="C229" s="45" t="s">
        <v>102</v>
      </c>
      <c r="D229" s="45" t="s">
        <v>525</v>
      </c>
      <c r="E229" s="38">
        <v>222441.57</v>
      </c>
      <c r="F229" s="46">
        <v>168744.44</v>
      </c>
    </row>
    <row r="230" spans="1:6">
      <c r="A230" s="45" t="s">
        <v>526</v>
      </c>
      <c r="B230" s="45" t="s">
        <v>490</v>
      </c>
      <c r="C230" s="45" t="s">
        <v>145</v>
      </c>
      <c r="D230" s="45" t="s">
        <v>527</v>
      </c>
      <c r="E230" s="38">
        <v>187680.39</v>
      </c>
      <c r="F230" s="46">
        <v>149827</v>
      </c>
    </row>
    <row r="231" spans="1:6">
      <c r="A231" s="45" t="s">
        <v>528</v>
      </c>
      <c r="B231" s="45" t="s">
        <v>490</v>
      </c>
      <c r="C231" s="45" t="s">
        <v>102</v>
      </c>
      <c r="D231" s="45" t="s">
        <v>529</v>
      </c>
      <c r="E231" s="38">
        <v>262007.14</v>
      </c>
      <c r="F231" s="46">
        <v>66630.740000000005</v>
      </c>
    </row>
    <row r="232" spans="1:6">
      <c r="A232" s="45" t="s">
        <v>530</v>
      </c>
      <c r="B232" s="45" t="s">
        <v>490</v>
      </c>
      <c r="C232" s="45" t="s">
        <v>145</v>
      </c>
      <c r="D232" s="45" t="s">
        <v>531</v>
      </c>
      <c r="E232" s="38">
        <v>498839.01</v>
      </c>
      <c r="F232" s="46">
        <v>297158.39</v>
      </c>
    </row>
    <row r="233" spans="1:6">
      <c r="A233" s="45" t="s">
        <v>532</v>
      </c>
      <c r="B233" s="45" t="s">
        <v>490</v>
      </c>
      <c r="C233" s="45" t="s">
        <v>145</v>
      </c>
      <c r="D233" s="45" t="s">
        <v>533</v>
      </c>
      <c r="E233" s="38">
        <v>112123.75</v>
      </c>
      <c r="F233" s="46">
        <v>89900.49</v>
      </c>
    </row>
    <row r="234" spans="1:6">
      <c r="A234" s="45" t="s">
        <v>534</v>
      </c>
      <c r="B234" s="45" t="s">
        <v>490</v>
      </c>
      <c r="C234" s="45" t="s">
        <v>102</v>
      </c>
      <c r="D234" s="45" t="s">
        <v>535</v>
      </c>
      <c r="E234" s="38">
        <v>119277.74</v>
      </c>
      <c r="F234" s="46">
        <v>67352.28</v>
      </c>
    </row>
    <row r="235" spans="1:6">
      <c r="A235" s="45" t="s">
        <v>536</v>
      </c>
      <c r="B235" s="45" t="s">
        <v>490</v>
      </c>
      <c r="C235" s="45" t="s">
        <v>145</v>
      </c>
      <c r="D235" s="45" t="s">
        <v>537</v>
      </c>
      <c r="E235" s="38">
        <v>269959.71999999997</v>
      </c>
      <c r="F235" s="46">
        <v>157815.22</v>
      </c>
    </row>
    <row r="236" spans="1:6">
      <c r="A236" s="45" t="s">
        <v>538</v>
      </c>
      <c r="B236" s="45" t="s">
        <v>490</v>
      </c>
      <c r="C236" s="45" t="s">
        <v>102</v>
      </c>
      <c r="D236" s="45" t="s">
        <v>539</v>
      </c>
      <c r="E236" s="38">
        <v>451283.84</v>
      </c>
      <c r="F236" s="46">
        <v>425459.92</v>
      </c>
    </row>
    <row r="237" spans="1:6">
      <c r="A237" s="45" t="s">
        <v>540</v>
      </c>
      <c r="B237" s="45" t="s">
        <v>490</v>
      </c>
      <c r="C237" s="45" t="s">
        <v>102</v>
      </c>
      <c r="D237" s="45" t="s">
        <v>541</v>
      </c>
      <c r="E237" s="38">
        <v>587192.61</v>
      </c>
      <c r="F237" s="46">
        <v>486649.17</v>
      </c>
    </row>
    <row r="238" spans="1:6">
      <c r="A238" s="45" t="s">
        <v>542</v>
      </c>
      <c r="B238" s="45" t="s">
        <v>490</v>
      </c>
      <c r="C238" s="45" t="s">
        <v>102</v>
      </c>
      <c r="D238" s="45" t="s">
        <v>543</v>
      </c>
      <c r="E238" s="38">
        <v>1812938.89</v>
      </c>
      <c r="F238" s="46">
        <v>776525.91</v>
      </c>
    </row>
    <row r="239" spans="1:6">
      <c r="A239" s="45" t="s">
        <v>544</v>
      </c>
      <c r="B239" s="45" t="s">
        <v>490</v>
      </c>
      <c r="C239" s="45" t="s">
        <v>102</v>
      </c>
      <c r="D239" s="45" t="s">
        <v>545</v>
      </c>
      <c r="E239" s="38">
        <v>146128.29999999999</v>
      </c>
      <c r="F239" s="46">
        <v>23996.95</v>
      </c>
    </row>
    <row r="240" spans="1:6">
      <c r="A240" s="45" t="s">
        <v>546</v>
      </c>
      <c r="B240" s="45" t="s">
        <v>490</v>
      </c>
      <c r="C240" s="45" t="s">
        <v>102</v>
      </c>
      <c r="D240" s="45" t="s">
        <v>547</v>
      </c>
      <c r="E240" s="38">
        <v>103873.86</v>
      </c>
      <c r="F240" s="46">
        <v>40197.93</v>
      </c>
    </row>
    <row r="241" spans="1:6">
      <c r="A241" s="45" t="s">
        <v>548</v>
      </c>
      <c r="B241" s="45" t="s">
        <v>490</v>
      </c>
      <c r="C241" s="45" t="s">
        <v>102</v>
      </c>
      <c r="D241" s="45" t="s">
        <v>549</v>
      </c>
      <c r="E241" s="38">
        <v>201405.49</v>
      </c>
      <c r="F241" s="46">
        <v>42357.55</v>
      </c>
    </row>
    <row r="242" spans="1:6">
      <c r="A242" s="45" t="s">
        <v>550</v>
      </c>
      <c r="B242" s="45" t="s">
        <v>490</v>
      </c>
      <c r="C242" s="45" t="s">
        <v>102</v>
      </c>
      <c r="D242" s="45" t="s">
        <v>551</v>
      </c>
      <c r="E242" s="38">
        <v>1047679.66</v>
      </c>
      <c r="F242" s="46">
        <v>647489</v>
      </c>
    </row>
    <row r="243" spans="1:6">
      <c r="A243" s="45" t="s">
        <v>552</v>
      </c>
      <c r="B243" s="45" t="s">
        <v>490</v>
      </c>
      <c r="C243" s="45" t="s">
        <v>102</v>
      </c>
      <c r="D243" s="45" t="s">
        <v>553</v>
      </c>
      <c r="E243" s="38">
        <v>4705</v>
      </c>
      <c r="F243" s="46">
        <v>3281</v>
      </c>
    </row>
    <row r="244" spans="1:6">
      <c r="A244" s="45" t="s">
        <v>554</v>
      </c>
      <c r="B244" s="45" t="s">
        <v>490</v>
      </c>
      <c r="C244" s="45" t="s">
        <v>102</v>
      </c>
      <c r="D244" s="45" t="s">
        <v>555</v>
      </c>
      <c r="E244" s="38">
        <v>41962</v>
      </c>
      <c r="F244" s="46">
        <v>12571.11</v>
      </c>
    </row>
    <row r="245" spans="1:6">
      <c r="A245" s="45" t="s">
        <v>556</v>
      </c>
      <c r="B245" s="45" t="s">
        <v>490</v>
      </c>
      <c r="C245" s="45" t="s">
        <v>102</v>
      </c>
      <c r="D245" s="45" t="s">
        <v>557</v>
      </c>
      <c r="E245" s="38">
        <v>319023.53999999998</v>
      </c>
      <c r="F245" s="46">
        <v>289471.49</v>
      </c>
    </row>
    <row r="246" spans="1:6">
      <c r="A246" s="45" t="s">
        <v>558</v>
      </c>
      <c r="B246" s="45" t="s">
        <v>490</v>
      </c>
      <c r="C246" s="45" t="s">
        <v>102</v>
      </c>
      <c r="D246" s="45" t="s">
        <v>559</v>
      </c>
      <c r="E246" s="38">
        <v>26410</v>
      </c>
      <c r="F246" s="46">
        <v>5908.11</v>
      </c>
    </row>
    <row r="247" spans="1:6">
      <c r="A247" s="45" t="s">
        <v>560</v>
      </c>
      <c r="B247" s="45" t="s">
        <v>490</v>
      </c>
      <c r="C247" s="45" t="s">
        <v>102</v>
      </c>
      <c r="D247" s="45" t="s">
        <v>561</v>
      </c>
      <c r="E247" s="38">
        <v>104731.07</v>
      </c>
      <c r="F247" s="46">
        <v>38247.870000000003</v>
      </c>
    </row>
    <row r="248" spans="1:6">
      <c r="A248" s="45" t="s">
        <v>562</v>
      </c>
      <c r="B248" s="45" t="s">
        <v>490</v>
      </c>
      <c r="C248" s="45" t="s">
        <v>102</v>
      </c>
      <c r="D248" s="45" t="s">
        <v>563</v>
      </c>
      <c r="E248" s="38">
        <v>375561.17</v>
      </c>
      <c r="F248" s="46">
        <v>355480.23</v>
      </c>
    </row>
    <row r="249" spans="1:6">
      <c r="A249" s="45" t="s">
        <v>564</v>
      </c>
      <c r="B249" s="45" t="s">
        <v>490</v>
      </c>
      <c r="C249" s="45" t="s">
        <v>102</v>
      </c>
      <c r="D249" s="45" t="s">
        <v>565</v>
      </c>
      <c r="E249" s="38">
        <v>196575.57</v>
      </c>
      <c r="F249" s="46">
        <v>78397.440000000002</v>
      </c>
    </row>
    <row r="250" spans="1:6">
      <c r="A250" s="45" t="s">
        <v>338</v>
      </c>
      <c r="B250" s="45" t="s">
        <v>490</v>
      </c>
      <c r="C250" s="45" t="s">
        <v>145</v>
      </c>
      <c r="D250" s="45" t="s">
        <v>339</v>
      </c>
      <c r="E250" s="38">
        <v>25650</v>
      </c>
      <c r="F250" s="46">
        <v>5765</v>
      </c>
    </row>
    <row r="251" spans="1:6">
      <c r="A251" s="45" t="s">
        <v>566</v>
      </c>
      <c r="B251" s="45" t="s">
        <v>490</v>
      </c>
      <c r="C251" s="45" t="s">
        <v>102</v>
      </c>
      <c r="D251" s="45" t="s">
        <v>567</v>
      </c>
      <c r="E251" s="38">
        <v>53000</v>
      </c>
      <c r="F251" s="46">
        <v>21584.25</v>
      </c>
    </row>
    <row r="252" spans="1:6">
      <c r="A252" s="45" t="s">
        <v>568</v>
      </c>
      <c r="B252" s="45" t="s">
        <v>490</v>
      </c>
      <c r="C252" s="45" t="s">
        <v>102</v>
      </c>
      <c r="D252" s="45" t="s">
        <v>569</v>
      </c>
      <c r="E252" s="38">
        <v>1069896.3700000001</v>
      </c>
      <c r="F252" s="46">
        <v>637395.63</v>
      </c>
    </row>
    <row r="253" spans="1:6">
      <c r="A253" s="45" t="s">
        <v>570</v>
      </c>
      <c r="B253" s="45" t="s">
        <v>490</v>
      </c>
      <c r="C253" s="45" t="s">
        <v>102</v>
      </c>
      <c r="D253" s="45" t="s">
        <v>571</v>
      </c>
      <c r="E253" s="38">
        <v>526051.59</v>
      </c>
      <c r="F253" s="46">
        <v>417992.85</v>
      </c>
    </row>
    <row r="254" spans="1:6">
      <c r="A254" s="45" t="s">
        <v>572</v>
      </c>
      <c r="B254" s="45" t="s">
        <v>490</v>
      </c>
      <c r="C254" s="45" t="s">
        <v>102</v>
      </c>
      <c r="D254" s="45" t="s">
        <v>573</v>
      </c>
      <c r="E254" s="38">
        <v>595475.67000000004</v>
      </c>
      <c r="F254" s="46">
        <v>589286.31000000006</v>
      </c>
    </row>
    <row r="255" spans="1:6">
      <c r="A255" s="45" t="s">
        <v>574</v>
      </c>
      <c r="B255" s="45" t="s">
        <v>490</v>
      </c>
      <c r="C255" s="45" t="s">
        <v>111</v>
      </c>
      <c r="D255" s="45" t="s">
        <v>575</v>
      </c>
      <c r="E255" s="38">
        <v>342404.79</v>
      </c>
      <c r="F255" s="46">
        <v>317221.77</v>
      </c>
    </row>
    <row r="256" spans="1:6">
      <c r="A256" s="45" t="s">
        <v>576</v>
      </c>
      <c r="B256" s="45" t="s">
        <v>490</v>
      </c>
      <c r="C256" s="45" t="s">
        <v>145</v>
      </c>
      <c r="D256" s="45" t="s">
        <v>577</v>
      </c>
      <c r="E256" s="38">
        <v>149612.64000000001</v>
      </c>
      <c r="F256" s="46">
        <v>133877.87</v>
      </c>
    </row>
    <row r="257" spans="1:6">
      <c r="A257" s="45" t="s">
        <v>578</v>
      </c>
      <c r="B257" s="45" t="s">
        <v>490</v>
      </c>
      <c r="C257" s="45" t="s">
        <v>102</v>
      </c>
      <c r="D257" s="45" t="s">
        <v>579</v>
      </c>
      <c r="E257" s="38">
        <v>155525.4</v>
      </c>
      <c r="F257" s="46">
        <v>92895.48</v>
      </c>
    </row>
    <row r="258" spans="1:6">
      <c r="A258" s="45" t="s">
        <v>580</v>
      </c>
      <c r="B258" s="45" t="s">
        <v>490</v>
      </c>
      <c r="C258" s="45" t="s">
        <v>102</v>
      </c>
      <c r="D258" s="45" t="s">
        <v>581</v>
      </c>
      <c r="E258" s="38">
        <v>102226.77</v>
      </c>
      <c r="F258" s="46">
        <v>80517.8</v>
      </c>
    </row>
    <row r="259" spans="1:6">
      <c r="A259" s="45" t="s">
        <v>582</v>
      </c>
      <c r="B259" s="45" t="s">
        <v>490</v>
      </c>
      <c r="C259" s="45" t="s">
        <v>145</v>
      </c>
      <c r="D259" s="45" t="s">
        <v>583</v>
      </c>
      <c r="E259" s="38">
        <v>29654</v>
      </c>
      <c r="F259" s="46">
        <v>25817</v>
      </c>
    </row>
    <row r="260" spans="1:6">
      <c r="A260" s="45" t="s">
        <v>584</v>
      </c>
      <c r="B260" s="45" t="s">
        <v>490</v>
      </c>
      <c r="C260" s="45" t="s">
        <v>102</v>
      </c>
      <c r="D260" s="45" t="s">
        <v>585</v>
      </c>
      <c r="E260" s="38">
        <v>542758.28</v>
      </c>
      <c r="F260" s="46">
        <v>314599.87</v>
      </c>
    </row>
    <row r="261" spans="1:6">
      <c r="A261" s="45" t="s">
        <v>586</v>
      </c>
      <c r="B261" s="45" t="s">
        <v>490</v>
      </c>
      <c r="C261" s="45" t="s">
        <v>102</v>
      </c>
      <c r="D261" s="45" t="s">
        <v>587</v>
      </c>
      <c r="E261" s="38">
        <v>443590.15</v>
      </c>
      <c r="F261" s="46">
        <v>339806.32</v>
      </c>
    </row>
    <row r="262" spans="1:6">
      <c r="A262" s="45" t="s">
        <v>390</v>
      </c>
      <c r="B262" s="45" t="s">
        <v>490</v>
      </c>
      <c r="C262" s="45" t="s">
        <v>145</v>
      </c>
      <c r="D262" s="45" t="s">
        <v>391</v>
      </c>
      <c r="E262" s="38">
        <v>54383</v>
      </c>
      <c r="F262" s="46">
        <v>25039.99</v>
      </c>
    </row>
    <row r="263" spans="1:6">
      <c r="A263" s="45" t="s">
        <v>588</v>
      </c>
      <c r="B263" s="45" t="s">
        <v>490</v>
      </c>
      <c r="C263" s="45" t="s">
        <v>102</v>
      </c>
      <c r="D263" s="45" t="s">
        <v>589</v>
      </c>
      <c r="E263" s="38">
        <v>296777.34999999998</v>
      </c>
      <c r="F263" s="46">
        <v>262238.65999999997</v>
      </c>
    </row>
    <row r="264" spans="1:6">
      <c r="A264" s="45" t="s">
        <v>590</v>
      </c>
      <c r="B264" s="45" t="s">
        <v>490</v>
      </c>
      <c r="C264" s="45" t="s">
        <v>102</v>
      </c>
      <c r="D264" s="45" t="s">
        <v>591</v>
      </c>
      <c r="E264" s="38">
        <v>178359.16</v>
      </c>
      <c r="F264" s="46">
        <v>73646.3</v>
      </c>
    </row>
    <row r="265" spans="1:6">
      <c r="A265" s="45" t="s">
        <v>592</v>
      </c>
      <c r="B265" s="45" t="s">
        <v>490</v>
      </c>
      <c r="C265" s="45" t="s">
        <v>102</v>
      </c>
      <c r="D265" s="45" t="s">
        <v>593</v>
      </c>
      <c r="E265" s="38">
        <v>116878.38</v>
      </c>
      <c r="F265" s="46">
        <v>94082.240000000005</v>
      </c>
    </row>
    <row r="266" spans="1:6">
      <c r="A266" s="45" t="s">
        <v>594</v>
      </c>
      <c r="B266" s="45" t="s">
        <v>490</v>
      </c>
      <c r="C266" s="45" t="s">
        <v>111</v>
      </c>
      <c r="D266" s="45" t="s">
        <v>595</v>
      </c>
      <c r="E266" s="38">
        <v>67593</v>
      </c>
      <c r="F266" s="46">
        <v>60378</v>
      </c>
    </row>
    <row r="267" spans="1:6">
      <c r="A267" s="45" t="s">
        <v>596</v>
      </c>
      <c r="B267" s="45" t="s">
        <v>490</v>
      </c>
      <c r="C267" s="45" t="s">
        <v>188</v>
      </c>
      <c r="D267" s="45" t="s">
        <v>597</v>
      </c>
      <c r="E267" s="38">
        <v>222803.67</v>
      </c>
      <c r="F267" s="46">
        <v>213872.74</v>
      </c>
    </row>
    <row r="268" spans="1:6">
      <c r="A268" s="45" t="s">
        <v>598</v>
      </c>
      <c r="B268" s="45" t="s">
        <v>490</v>
      </c>
      <c r="C268" s="45" t="s">
        <v>102</v>
      </c>
      <c r="D268" s="45" t="s">
        <v>599</v>
      </c>
      <c r="E268" s="38">
        <v>545166.02</v>
      </c>
      <c r="F268" s="46">
        <v>139632.32000000001</v>
      </c>
    </row>
    <row r="269" spans="1:6">
      <c r="A269" s="45" t="s">
        <v>600</v>
      </c>
      <c r="B269" s="45" t="s">
        <v>490</v>
      </c>
      <c r="C269" s="45" t="s">
        <v>102</v>
      </c>
      <c r="D269" s="45" t="s">
        <v>601</v>
      </c>
      <c r="E269" s="38">
        <v>342451.19</v>
      </c>
      <c r="F269" s="46">
        <v>288243.57</v>
      </c>
    </row>
    <row r="270" spans="1:6">
      <c r="A270" s="45" t="s">
        <v>602</v>
      </c>
      <c r="B270" s="45" t="s">
        <v>490</v>
      </c>
      <c r="C270" s="45" t="s">
        <v>102</v>
      </c>
      <c r="D270" s="45" t="s">
        <v>603</v>
      </c>
      <c r="E270" s="38">
        <v>39381</v>
      </c>
      <c r="F270" s="46">
        <v>19136.060000000001</v>
      </c>
    </row>
    <row r="271" spans="1:6">
      <c r="A271" s="45" t="s">
        <v>442</v>
      </c>
      <c r="B271" s="45" t="s">
        <v>490</v>
      </c>
      <c r="C271" s="45" t="s">
        <v>102</v>
      </c>
      <c r="D271" s="45" t="s">
        <v>443</v>
      </c>
      <c r="E271" s="38">
        <v>39714</v>
      </c>
      <c r="F271" s="46">
        <v>2065</v>
      </c>
    </row>
    <row r="272" spans="1:6">
      <c r="A272" s="45" t="s">
        <v>604</v>
      </c>
      <c r="B272" s="45" t="s">
        <v>490</v>
      </c>
      <c r="C272" s="45" t="s">
        <v>134</v>
      </c>
      <c r="D272" s="45" t="s">
        <v>605</v>
      </c>
      <c r="E272" s="38">
        <v>6579</v>
      </c>
      <c r="F272" s="46">
        <v>1126.04</v>
      </c>
    </row>
    <row r="273" spans="1:6">
      <c r="A273" s="45" t="s">
        <v>606</v>
      </c>
      <c r="B273" s="45" t="s">
        <v>490</v>
      </c>
      <c r="C273" s="45" t="s">
        <v>111</v>
      </c>
      <c r="D273" s="45" t="s">
        <v>607</v>
      </c>
      <c r="E273" s="38">
        <v>405811.42</v>
      </c>
      <c r="F273" s="46">
        <v>300345.28000000003</v>
      </c>
    </row>
    <row r="274" spans="1:6">
      <c r="A274" s="45" t="s">
        <v>608</v>
      </c>
      <c r="B274" s="45" t="s">
        <v>490</v>
      </c>
      <c r="C274" s="45" t="s">
        <v>102</v>
      </c>
      <c r="D274" s="45" t="s">
        <v>609</v>
      </c>
      <c r="E274" s="38">
        <v>959655.24</v>
      </c>
      <c r="F274" s="46">
        <v>871235.25</v>
      </c>
    </row>
    <row r="275" spans="1:6">
      <c r="A275" s="45" t="s">
        <v>610</v>
      </c>
      <c r="B275" s="45" t="s">
        <v>490</v>
      </c>
      <c r="C275" s="45" t="s">
        <v>102</v>
      </c>
      <c r="D275" s="45" t="s">
        <v>611</v>
      </c>
      <c r="E275" s="38">
        <v>162991.49</v>
      </c>
      <c r="F275" s="46">
        <v>66633.88</v>
      </c>
    </row>
    <row r="276" spans="1:6">
      <c r="A276" s="45" t="s">
        <v>612</v>
      </c>
      <c r="B276" s="45" t="s">
        <v>490</v>
      </c>
      <c r="C276" s="45" t="s">
        <v>145</v>
      </c>
      <c r="D276" s="45" t="s">
        <v>613</v>
      </c>
      <c r="E276" s="38">
        <v>468488.6</v>
      </c>
      <c r="F276" s="46">
        <v>449455.06</v>
      </c>
    </row>
    <row r="277" spans="1:6">
      <c r="A277" s="45" t="s">
        <v>614</v>
      </c>
      <c r="B277" s="45" t="s">
        <v>490</v>
      </c>
      <c r="C277" s="45" t="s">
        <v>102</v>
      </c>
      <c r="D277" s="45" t="s">
        <v>615</v>
      </c>
      <c r="E277" s="38">
        <v>297682.51</v>
      </c>
      <c r="F277" s="46">
        <v>221247.41</v>
      </c>
    </row>
    <row r="278" spans="1:6">
      <c r="A278" s="45" t="s">
        <v>616</v>
      </c>
      <c r="B278" s="45" t="s">
        <v>490</v>
      </c>
      <c r="C278" s="45" t="s">
        <v>102</v>
      </c>
      <c r="D278" s="45" t="s">
        <v>617</v>
      </c>
      <c r="E278" s="38">
        <v>2137555.92</v>
      </c>
      <c r="F278" s="46">
        <v>1752500.35</v>
      </c>
    </row>
    <row r="279" spans="1:6">
      <c r="A279" s="45" t="s">
        <v>618</v>
      </c>
      <c r="B279" s="45" t="s">
        <v>490</v>
      </c>
      <c r="C279" s="45" t="s">
        <v>102</v>
      </c>
      <c r="D279" s="45" t="s">
        <v>619</v>
      </c>
      <c r="E279" s="38">
        <v>852747.69</v>
      </c>
      <c r="F279" s="46">
        <v>652455.17000000004</v>
      </c>
    </row>
    <row r="280" spans="1:6">
      <c r="A280" s="45" t="s">
        <v>620</v>
      </c>
      <c r="B280" s="45" t="s">
        <v>490</v>
      </c>
      <c r="C280" s="45" t="s">
        <v>102</v>
      </c>
      <c r="D280" s="45" t="s">
        <v>621</v>
      </c>
      <c r="E280" s="38">
        <v>129883.22</v>
      </c>
      <c r="F280" s="46">
        <v>106259.36</v>
      </c>
    </row>
    <row r="281" spans="1:6">
      <c r="A281" s="45" t="s">
        <v>622</v>
      </c>
      <c r="B281" s="45" t="s">
        <v>490</v>
      </c>
      <c r="C281" s="45" t="s">
        <v>102</v>
      </c>
      <c r="D281" s="45" t="s">
        <v>623</v>
      </c>
      <c r="E281" s="38">
        <v>1353267.66</v>
      </c>
      <c r="F281" s="46">
        <v>1110752.49</v>
      </c>
    </row>
    <row r="282" spans="1:6">
      <c r="A282" s="45" t="s">
        <v>624</v>
      </c>
      <c r="B282" s="45" t="s">
        <v>490</v>
      </c>
      <c r="C282" s="45" t="s">
        <v>102</v>
      </c>
      <c r="D282" s="45" t="s">
        <v>625</v>
      </c>
      <c r="E282" s="38">
        <v>212056.95999999999</v>
      </c>
      <c r="F282" s="46">
        <v>199494.43</v>
      </c>
    </row>
    <row r="283" spans="1:6">
      <c r="A283" s="45" t="s">
        <v>626</v>
      </c>
      <c r="B283" s="45" t="s">
        <v>490</v>
      </c>
      <c r="C283" s="45" t="s">
        <v>102</v>
      </c>
      <c r="D283" s="45" t="s">
        <v>627</v>
      </c>
      <c r="E283" s="38">
        <v>197584.26</v>
      </c>
      <c r="F283" s="46">
        <v>118752.6</v>
      </c>
    </row>
    <row r="284" spans="1:6">
      <c r="A284" s="45" t="s">
        <v>628</v>
      </c>
      <c r="B284" s="45" t="s">
        <v>490</v>
      </c>
      <c r="C284" s="45" t="s">
        <v>102</v>
      </c>
      <c r="D284" s="45" t="s">
        <v>629</v>
      </c>
      <c r="E284" s="38">
        <v>241208.76</v>
      </c>
      <c r="F284" s="46">
        <v>54823.94</v>
      </c>
    </row>
    <row r="285" spans="1:6">
      <c r="A285" s="45" t="s">
        <v>630</v>
      </c>
      <c r="B285" s="45" t="s">
        <v>490</v>
      </c>
      <c r="C285" s="45" t="s">
        <v>102</v>
      </c>
      <c r="D285" s="45" t="s">
        <v>631</v>
      </c>
      <c r="E285" s="38">
        <v>87261</v>
      </c>
      <c r="F285" s="46">
        <v>46870.27</v>
      </c>
    </row>
    <row r="286" spans="1:6">
      <c r="A286" s="45" t="s">
        <v>632</v>
      </c>
      <c r="B286" s="45" t="s">
        <v>490</v>
      </c>
      <c r="C286" s="45" t="s">
        <v>102</v>
      </c>
      <c r="D286" s="45" t="s">
        <v>633</v>
      </c>
      <c r="E286" s="38">
        <v>277795.12</v>
      </c>
      <c r="F286" s="46">
        <v>160067.64000000001</v>
      </c>
    </row>
    <row r="287" spans="1:6">
      <c r="A287" s="45" t="s">
        <v>634</v>
      </c>
      <c r="B287" s="45" t="s">
        <v>490</v>
      </c>
      <c r="C287" s="45" t="s">
        <v>145</v>
      </c>
      <c r="D287" s="45" t="s">
        <v>635</v>
      </c>
      <c r="E287" s="38">
        <v>362243.25</v>
      </c>
      <c r="F287" s="46">
        <v>251911.61</v>
      </c>
    </row>
    <row r="288" spans="1:6">
      <c r="A288" s="45" t="s">
        <v>636</v>
      </c>
      <c r="B288" s="45" t="s">
        <v>490</v>
      </c>
      <c r="C288" s="45" t="s">
        <v>102</v>
      </c>
      <c r="D288" s="45" t="s">
        <v>637</v>
      </c>
      <c r="E288" s="38">
        <v>861440.14</v>
      </c>
      <c r="F288" s="46">
        <v>600388.30000000005</v>
      </c>
    </row>
    <row r="289" spans="1:6">
      <c r="A289" s="45" t="s">
        <v>638</v>
      </c>
      <c r="B289" s="45" t="s">
        <v>490</v>
      </c>
      <c r="C289" s="45" t="s">
        <v>102</v>
      </c>
      <c r="D289" s="45" t="s">
        <v>639</v>
      </c>
      <c r="E289" s="38">
        <v>876513.7</v>
      </c>
      <c r="F289" s="46">
        <v>763928.7</v>
      </c>
    </row>
    <row r="290" spans="1:6">
      <c r="A290" s="45" t="s">
        <v>640</v>
      </c>
      <c r="B290" s="45" t="s">
        <v>490</v>
      </c>
      <c r="C290" s="45" t="s">
        <v>102</v>
      </c>
      <c r="D290" s="45" t="s">
        <v>301</v>
      </c>
      <c r="E290" s="38">
        <v>333988.95</v>
      </c>
      <c r="F290" s="46">
        <v>87540.99</v>
      </c>
    </row>
    <row r="291" spans="1:6">
      <c r="A291" s="45" t="s">
        <v>641</v>
      </c>
      <c r="B291" s="45" t="s">
        <v>490</v>
      </c>
      <c r="C291" s="45" t="s">
        <v>145</v>
      </c>
      <c r="D291" s="45" t="s">
        <v>642</v>
      </c>
      <c r="E291" s="38">
        <v>901065.81</v>
      </c>
      <c r="F291" s="46">
        <v>900502.06</v>
      </c>
    </row>
    <row r="292" spans="1:6">
      <c r="A292" s="45" t="s">
        <v>643</v>
      </c>
      <c r="B292" s="45" t="s">
        <v>490</v>
      </c>
      <c r="C292" s="45" t="s">
        <v>102</v>
      </c>
      <c r="D292" s="45" t="s">
        <v>644</v>
      </c>
      <c r="E292" s="38">
        <v>714366.89</v>
      </c>
      <c r="F292" s="46">
        <v>571669.81000000006</v>
      </c>
    </row>
    <row r="293" spans="1:6">
      <c r="A293" s="45" t="s">
        <v>645</v>
      </c>
      <c r="B293" s="45" t="s">
        <v>490</v>
      </c>
      <c r="C293" s="45" t="s">
        <v>102</v>
      </c>
      <c r="D293" s="45" t="s">
        <v>646</v>
      </c>
      <c r="E293" s="38">
        <v>474144.23</v>
      </c>
      <c r="F293" s="46">
        <v>440523.69</v>
      </c>
    </row>
    <row r="294" spans="1:6">
      <c r="A294" s="45" t="s">
        <v>647</v>
      </c>
      <c r="B294" s="45" t="s">
        <v>490</v>
      </c>
      <c r="C294" s="45" t="s">
        <v>145</v>
      </c>
      <c r="D294" s="45" t="s">
        <v>648</v>
      </c>
      <c r="E294" s="38">
        <v>798616.89</v>
      </c>
      <c r="F294" s="46">
        <v>606736.18999999994</v>
      </c>
    </row>
    <row r="295" spans="1:6">
      <c r="A295" s="45" t="s">
        <v>649</v>
      </c>
      <c r="B295" s="45" t="s">
        <v>490</v>
      </c>
      <c r="C295" s="45" t="s">
        <v>102</v>
      </c>
      <c r="D295" s="45" t="s">
        <v>650</v>
      </c>
      <c r="E295" s="38">
        <v>842256.41</v>
      </c>
      <c r="F295" s="46">
        <v>377382</v>
      </c>
    </row>
    <row r="296" spans="1:6">
      <c r="A296" s="45" t="s">
        <v>651</v>
      </c>
      <c r="B296" s="45" t="s">
        <v>490</v>
      </c>
      <c r="C296" s="45" t="s">
        <v>102</v>
      </c>
      <c r="D296" s="45" t="s">
        <v>652</v>
      </c>
      <c r="E296" s="38">
        <v>870229.47</v>
      </c>
      <c r="F296" s="46">
        <v>464304.53</v>
      </c>
    </row>
    <row r="297" spans="1:6">
      <c r="A297" s="45" t="s">
        <v>653</v>
      </c>
      <c r="B297" s="45" t="s">
        <v>490</v>
      </c>
      <c r="C297" s="45" t="s">
        <v>102</v>
      </c>
      <c r="D297" s="45" t="s">
        <v>654</v>
      </c>
      <c r="E297" s="38">
        <v>202431.02</v>
      </c>
      <c r="F297" s="46">
        <v>55864.95</v>
      </c>
    </row>
    <row r="298" spans="1:6">
      <c r="A298" s="45" t="s">
        <v>655</v>
      </c>
      <c r="B298" s="45" t="s">
        <v>490</v>
      </c>
      <c r="C298" s="45" t="s">
        <v>102</v>
      </c>
      <c r="D298" s="45" t="s">
        <v>656</v>
      </c>
      <c r="E298" s="38">
        <v>180745.55</v>
      </c>
      <c r="F298" s="46">
        <v>140449.78</v>
      </c>
    </row>
    <row r="299" spans="1:6">
      <c r="A299" s="45" t="s">
        <v>657</v>
      </c>
      <c r="B299" s="45" t="s">
        <v>490</v>
      </c>
      <c r="C299" s="45" t="s">
        <v>102</v>
      </c>
      <c r="D299" s="45" t="s">
        <v>658</v>
      </c>
      <c r="E299" s="38">
        <v>1072102.7</v>
      </c>
      <c r="F299" s="46">
        <v>402745.64</v>
      </c>
    </row>
    <row r="300" spans="1:6">
      <c r="A300" s="45" t="s">
        <v>659</v>
      </c>
      <c r="B300" s="45" t="s">
        <v>490</v>
      </c>
      <c r="C300" s="45" t="s">
        <v>102</v>
      </c>
      <c r="D300" s="45" t="s">
        <v>660</v>
      </c>
      <c r="E300" s="38">
        <v>760764.01</v>
      </c>
      <c r="F300" s="46">
        <v>592179.54</v>
      </c>
    </row>
    <row r="301" spans="1:6">
      <c r="A301" s="45" t="s">
        <v>661</v>
      </c>
      <c r="B301" s="45" t="s">
        <v>490</v>
      </c>
      <c r="C301" s="45" t="s">
        <v>102</v>
      </c>
      <c r="D301" s="45" t="s">
        <v>662</v>
      </c>
      <c r="E301" s="38">
        <v>410049.84</v>
      </c>
      <c r="F301" s="46">
        <v>331627.86</v>
      </c>
    </row>
    <row r="302" spans="1:6">
      <c r="A302" s="45" t="s">
        <v>663</v>
      </c>
      <c r="B302" s="45" t="s">
        <v>490</v>
      </c>
      <c r="C302" s="45" t="s">
        <v>102</v>
      </c>
      <c r="D302" s="45" t="s">
        <v>664</v>
      </c>
      <c r="E302" s="38">
        <v>1253970.46</v>
      </c>
      <c r="F302" s="46">
        <v>781570.85</v>
      </c>
    </row>
    <row r="303" spans="1:6">
      <c r="A303" s="45" t="s">
        <v>665</v>
      </c>
      <c r="B303" s="45" t="s">
        <v>490</v>
      </c>
      <c r="C303" s="45" t="s">
        <v>102</v>
      </c>
      <c r="D303" s="45" t="s">
        <v>666</v>
      </c>
      <c r="E303" s="38">
        <v>2708363.51</v>
      </c>
      <c r="F303" s="46">
        <v>2162189.2400000002</v>
      </c>
    </row>
    <row r="304" spans="1:6">
      <c r="A304" s="45" t="s">
        <v>667</v>
      </c>
      <c r="B304" s="45" t="s">
        <v>490</v>
      </c>
      <c r="C304" s="45" t="s">
        <v>102</v>
      </c>
      <c r="D304" s="45" t="s">
        <v>668</v>
      </c>
      <c r="E304" s="38">
        <v>1440050.12</v>
      </c>
      <c r="F304" s="46">
        <v>1309411.1599999999</v>
      </c>
    </row>
    <row r="305" spans="1:6">
      <c r="A305" s="45" t="s">
        <v>669</v>
      </c>
      <c r="B305" s="45" t="s">
        <v>490</v>
      </c>
      <c r="C305" s="45" t="s">
        <v>102</v>
      </c>
      <c r="D305" s="45" t="s">
        <v>670</v>
      </c>
      <c r="E305" s="38">
        <v>469970.98</v>
      </c>
      <c r="F305" s="46">
        <v>415352.02</v>
      </c>
    </row>
    <row r="306" spans="1:6">
      <c r="A306" s="45" t="s">
        <v>671</v>
      </c>
      <c r="B306" s="45" t="s">
        <v>490</v>
      </c>
      <c r="C306" s="45" t="s">
        <v>102</v>
      </c>
      <c r="D306" s="45" t="s">
        <v>672</v>
      </c>
      <c r="E306" s="38">
        <v>955055.13</v>
      </c>
      <c r="F306" s="46">
        <v>729891.48</v>
      </c>
    </row>
    <row r="307" spans="1:6">
      <c r="A307" s="45" t="s">
        <v>673</v>
      </c>
      <c r="B307" s="45" t="s">
        <v>490</v>
      </c>
      <c r="C307" s="45" t="s">
        <v>102</v>
      </c>
      <c r="D307" s="45" t="s">
        <v>674</v>
      </c>
      <c r="E307" s="38">
        <v>12900</v>
      </c>
      <c r="F307" s="46">
        <v>10017</v>
      </c>
    </row>
    <row r="308" spans="1:6">
      <c r="A308" s="45" t="s">
        <v>675</v>
      </c>
      <c r="B308" s="45" t="s">
        <v>490</v>
      </c>
      <c r="C308" s="45" t="s">
        <v>102</v>
      </c>
      <c r="D308" s="45" t="s">
        <v>676</v>
      </c>
      <c r="E308" s="38">
        <v>1172750.25</v>
      </c>
      <c r="F308" s="46">
        <v>1086980.6399999999</v>
      </c>
    </row>
    <row r="309" spans="1:6">
      <c r="A309" s="45" t="s">
        <v>677</v>
      </c>
      <c r="B309" s="45" t="s">
        <v>490</v>
      </c>
      <c r="C309" s="45" t="s">
        <v>102</v>
      </c>
      <c r="D309" s="45" t="s">
        <v>678</v>
      </c>
      <c r="E309" s="38">
        <v>1632940.81</v>
      </c>
      <c r="F309" s="46">
        <v>1484780.66</v>
      </c>
    </row>
    <row r="310" spans="1:6">
      <c r="A310" s="45" t="s">
        <v>679</v>
      </c>
      <c r="B310" s="45" t="s">
        <v>490</v>
      </c>
      <c r="C310" s="45" t="s">
        <v>102</v>
      </c>
      <c r="D310" s="45" t="s">
        <v>680</v>
      </c>
      <c r="E310" s="38">
        <v>153573.04</v>
      </c>
      <c r="F310" s="46">
        <v>39933.1</v>
      </c>
    </row>
    <row r="311" spans="1:6">
      <c r="A311" s="45" t="s">
        <v>681</v>
      </c>
      <c r="B311" s="45" t="s">
        <v>490</v>
      </c>
      <c r="C311" s="45" t="s">
        <v>102</v>
      </c>
      <c r="D311" s="45" t="s">
        <v>682</v>
      </c>
      <c r="E311" s="38">
        <v>1114306.1499999999</v>
      </c>
      <c r="F311" s="46">
        <v>693438.4</v>
      </c>
    </row>
    <row r="312" spans="1:6">
      <c r="A312" s="45" t="s">
        <v>683</v>
      </c>
      <c r="B312" s="45" t="s">
        <v>490</v>
      </c>
      <c r="C312" s="45" t="s">
        <v>102</v>
      </c>
      <c r="D312" s="45" t="s">
        <v>684</v>
      </c>
      <c r="E312" s="38">
        <v>443461.24</v>
      </c>
      <c r="F312" s="46">
        <v>387798.72</v>
      </c>
    </row>
    <row r="313" spans="1:6">
      <c r="A313" s="45" t="s">
        <v>685</v>
      </c>
      <c r="B313" s="45" t="s">
        <v>490</v>
      </c>
      <c r="C313" s="45" t="s">
        <v>102</v>
      </c>
      <c r="D313" s="45" t="s">
        <v>686</v>
      </c>
      <c r="E313" s="38">
        <v>358594.69</v>
      </c>
      <c r="F313" s="46">
        <v>350244</v>
      </c>
    </row>
    <row r="314" spans="1:6">
      <c r="A314" s="45" t="s">
        <v>687</v>
      </c>
      <c r="B314" s="45" t="s">
        <v>490</v>
      </c>
      <c r="C314" s="45" t="s">
        <v>102</v>
      </c>
      <c r="D314" s="45" t="s">
        <v>688</v>
      </c>
      <c r="E314" s="38">
        <v>169571.79</v>
      </c>
      <c r="F314" s="46">
        <v>164961</v>
      </c>
    </row>
    <row r="315" spans="1:6">
      <c r="A315" s="45" t="s">
        <v>689</v>
      </c>
      <c r="B315" s="45" t="s">
        <v>490</v>
      </c>
      <c r="C315" s="45" t="s">
        <v>102</v>
      </c>
      <c r="D315" s="45" t="s">
        <v>690</v>
      </c>
      <c r="E315" s="38">
        <v>711922.94</v>
      </c>
      <c r="F315" s="46">
        <v>677961</v>
      </c>
    </row>
    <row r="316" spans="1:6">
      <c r="A316" s="45" t="s">
        <v>691</v>
      </c>
      <c r="B316" s="45" t="s">
        <v>490</v>
      </c>
      <c r="C316" s="45" t="s">
        <v>102</v>
      </c>
      <c r="D316" s="45" t="s">
        <v>692</v>
      </c>
      <c r="E316" s="38">
        <v>331750.37</v>
      </c>
      <c r="F316" s="46">
        <v>226916.04</v>
      </c>
    </row>
    <row r="317" spans="1:6">
      <c r="A317" s="45" t="s">
        <v>693</v>
      </c>
      <c r="B317" s="45" t="s">
        <v>490</v>
      </c>
      <c r="C317" s="45" t="s">
        <v>102</v>
      </c>
      <c r="D317" s="45" t="s">
        <v>694</v>
      </c>
      <c r="E317" s="38">
        <v>683305.37</v>
      </c>
      <c r="F317" s="46">
        <v>295235.06</v>
      </c>
    </row>
    <row r="318" spans="1:6">
      <c r="A318" s="45" t="s">
        <v>695</v>
      </c>
      <c r="B318" s="45" t="s">
        <v>490</v>
      </c>
      <c r="C318" s="45" t="s">
        <v>102</v>
      </c>
      <c r="D318" s="45" t="s">
        <v>696</v>
      </c>
      <c r="E318" s="38">
        <v>802625.07</v>
      </c>
      <c r="F318" s="46">
        <v>712693.39</v>
      </c>
    </row>
    <row r="319" spans="1:6">
      <c r="A319" s="45" t="s">
        <v>697</v>
      </c>
      <c r="B319" s="45" t="s">
        <v>490</v>
      </c>
      <c r="C319" s="45" t="s">
        <v>188</v>
      </c>
      <c r="D319" s="45" t="s">
        <v>698</v>
      </c>
      <c r="E319" s="38">
        <v>100605.14</v>
      </c>
      <c r="F319" s="46">
        <v>23818.1</v>
      </c>
    </row>
    <row r="320" spans="1:6">
      <c r="A320" s="45" t="s">
        <v>699</v>
      </c>
      <c r="B320" s="45" t="s">
        <v>490</v>
      </c>
      <c r="C320" s="45" t="s">
        <v>102</v>
      </c>
      <c r="D320" s="45" t="s">
        <v>700</v>
      </c>
      <c r="E320" s="38">
        <v>326311.95</v>
      </c>
      <c r="F320" s="46">
        <v>325205.95</v>
      </c>
    </row>
    <row r="321" spans="1:6">
      <c r="A321" s="45" t="s">
        <v>701</v>
      </c>
      <c r="B321" s="45" t="s">
        <v>490</v>
      </c>
      <c r="C321" s="45" t="s">
        <v>145</v>
      </c>
      <c r="D321" s="45" t="s">
        <v>702</v>
      </c>
      <c r="E321" s="38">
        <v>300592.26</v>
      </c>
      <c r="F321" s="46">
        <v>268927.14</v>
      </c>
    </row>
    <row r="322" spans="1:6">
      <c r="A322" s="45" t="s">
        <v>703</v>
      </c>
      <c r="B322" s="45" t="s">
        <v>490</v>
      </c>
      <c r="C322" s="45" t="s">
        <v>102</v>
      </c>
      <c r="D322" s="45" t="s">
        <v>704</v>
      </c>
      <c r="E322" s="38">
        <v>195323.34</v>
      </c>
      <c r="F322" s="46">
        <v>138210.56</v>
      </c>
    </row>
    <row r="323" spans="1:6">
      <c r="A323" s="45" t="s">
        <v>705</v>
      </c>
      <c r="B323" s="45" t="s">
        <v>490</v>
      </c>
      <c r="C323" s="45" t="s">
        <v>145</v>
      </c>
      <c r="D323" s="45" t="s">
        <v>706</v>
      </c>
      <c r="E323" s="38">
        <v>203351.94</v>
      </c>
      <c r="F323" s="46">
        <v>194393.91</v>
      </c>
    </row>
    <row r="324" spans="1:6">
      <c r="A324" s="45" t="s">
        <v>707</v>
      </c>
      <c r="B324" s="45" t="s">
        <v>490</v>
      </c>
      <c r="C324" s="45" t="s">
        <v>145</v>
      </c>
      <c r="D324" s="45" t="s">
        <v>708</v>
      </c>
      <c r="E324" s="38">
        <v>423090.32</v>
      </c>
      <c r="F324" s="46">
        <v>406873.66</v>
      </c>
    </row>
    <row r="325" spans="1:6">
      <c r="A325" s="45" t="s">
        <v>709</v>
      </c>
      <c r="B325" s="45" t="s">
        <v>490</v>
      </c>
      <c r="C325" s="45" t="s">
        <v>102</v>
      </c>
      <c r="D325" s="45" t="s">
        <v>710</v>
      </c>
      <c r="E325" s="38">
        <v>23297.5</v>
      </c>
      <c r="F325" s="46">
        <v>9143.14</v>
      </c>
    </row>
    <row r="326" spans="1:6">
      <c r="A326" s="45" t="s">
        <v>711</v>
      </c>
      <c r="B326" s="45" t="s">
        <v>490</v>
      </c>
      <c r="C326" s="45" t="s">
        <v>102</v>
      </c>
      <c r="D326" s="45" t="s">
        <v>712</v>
      </c>
      <c r="E326" s="38">
        <v>156810.76</v>
      </c>
      <c r="F326" s="46">
        <v>126381.49</v>
      </c>
    </row>
    <row r="327" spans="1:6">
      <c r="A327" s="45" t="s">
        <v>713</v>
      </c>
      <c r="B327" s="45" t="s">
        <v>490</v>
      </c>
      <c r="C327" s="45" t="s">
        <v>102</v>
      </c>
      <c r="D327" s="45" t="s">
        <v>714</v>
      </c>
      <c r="E327" s="38">
        <v>1186850.3400000001</v>
      </c>
      <c r="F327" s="46">
        <v>824029.17</v>
      </c>
    </row>
    <row r="328" spans="1:6">
      <c r="A328" s="45" t="s">
        <v>715</v>
      </c>
      <c r="B328" s="45" t="s">
        <v>490</v>
      </c>
      <c r="C328" s="45" t="s">
        <v>102</v>
      </c>
      <c r="D328" s="45" t="s">
        <v>716</v>
      </c>
      <c r="E328" s="38">
        <v>591394.49</v>
      </c>
      <c r="F328" s="46">
        <v>463376.37</v>
      </c>
    </row>
    <row r="329" spans="1:6">
      <c r="A329" s="45" t="s">
        <v>717</v>
      </c>
      <c r="B329" s="45" t="s">
        <v>490</v>
      </c>
      <c r="C329" s="45" t="s">
        <v>102</v>
      </c>
      <c r="D329" s="45" t="s">
        <v>718</v>
      </c>
      <c r="E329" s="38">
        <v>600183.82999999996</v>
      </c>
      <c r="F329" s="46">
        <v>483229.61</v>
      </c>
    </row>
    <row r="330" spans="1:6">
      <c r="A330" s="45" t="s">
        <v>719</v>
      </c>
      <c r="B330" s="45" t="s">
        <v>490</v>
      </c>
      <c r="C330" s="45" t="s">
        <v>102</v>
      </c>
      <c r="D330" s="45" t="s">
        <v>720</v>
      </c>
      <c r="E330" s="38">
        <v>895829.7</v>
      </c>
      <c r="F330" s="46">
        <v>492990.75</v>
      </c>
    </row>
    <row r="331" spans="1:6">
      <c r="A331" s="45" t="s">
        <v>721</v>
      </c>
      <c r="B331" s="45" t="s">
        <v>490</v>
      </c>
      <c r="C331" s="45" t="s">
        <v>145</v>
      </c>
      <c r="D331" s="45" t="s">
        <v>722</v>
      </c>
      <c r="E331" s="38">
        <v>135612.31</v>
      </c>
      <c r="F331" s="46">
        <v>42456</v>
      </c>
    </row>
    <row r="332" spans="1:6">
      <c r="A332" s="45" t="s">
        <v>723</v>
      </c>
      <c r="B332" s="45" t="s">
        <v>490</v>
      </c>
      <c r="C332" s="45" t="s">
        <v>102</v>
      </c>
      <c r="D332" s="45" t="s">
        <v>724</v>
      </c>
      <c r="E332" s="38">
        <v>613989.15</v>
      </c>
      <c r="F332" s="46">
        <v>595955.91</v>
      </c>
    </row>
    <row r="333" spans="1:6">
      <c r="A333" s="45" t="s">
        <v>725</v>
      </c>
      <c r="B333" s="45" t="s">
        <v>490</v>
      </c>
      <c r="C333" s="45" t="s">
        <v>102</v>
      </c>
      <c r="D333" s="45" t="s">
        <v>726</v>
      </c>
      <c r="E333" s="38">
        <v>1209147.51</v>
      </c>
      <c r="F333" s="46">
        <v>619345.65</v>
      </c>
    </row>
    <row r="334" spans="1:6">
      <c r="A334" s="45" t="s">
        <v>727</v>
      </c>
      <c r="B334" s="45" t="s">
        <v>490</v>
      </c>
      <c r="C334" s="45" t="s">
        <v>102</v>
      </c>
      <c r="D334" s="45" t="s">
        <v>728</v>
      </c>
      <c r="E334" s="38">
        <v>166224.66</v>
      </c>
      <c r="F334" s="46">
        <v>30738.880000000001</v>
      </c>
    </row>
    <row r="335" spans="1:6">
      <c r="A335" s="45" t="s">
        <v>729</v>
      </c>
      <c r="B335" s="45" t="s">
        <v>490</v>
      </c>
      <c r="C335" s="45" t="s">
        <v>102</v>
      </c>
      <c r="D335" s="45" t="s">
        <v>730</v>
      </c>
      <c r="E335" s="38">
        <v>90694.18</v>
      </c>
      <c r="F335" s="46">
        <v>53618.53</v>
      </c>
    </row>
    <row r="336" spans="1:6">
      <c r="A336" s="45" t="s">
        <v>731</v>
      </c>
      <c r="B336" s="45" t="s">
        <v>490</v>
      </c>
      <c r="C336" s="45" t="s">
        <v>102</v>
      </c>
      <c r="D336" s="45" t="s">
        <v>732</v>
      </c>
      <c r="E336" s="38">
        <v>235574.84</v>
      </c>
      <c r="F336" s="46">
        <v>216726.44</v>
      </c>
    </row>
    <row r="337" spans="1:6">
      <c r="A337" s="45" t="s">
        <v>733</v>
      </c>
      <c r="B337" s="45" t="s">
        <v>490</v>
      </c>
      <c r="C337" s="45" t="s">
        <v>102</v>
      </c>
      <c r="D337" s="45" t="s">
        <v>734</v>
      </c>
      <c r="E337" s="38">
        <v>233548.74</v>
      </c>
      <c r="F337" s="46">
        <v>190849.02</v>
      </c>
    </row>
    <row r="338" spans="1:6">
      <c r="A338" s="45" t="s">
        <v>471</v>
      </c>
      <c r="B338" s="45" t="s">
        <v>490</v>
      </c>
      <c r="C338" s="45" t="s">
        <v>102</v>
      </c>
      <c r="D338" s="45" t="s">
        <v>472</v>
      </c>
      <c r="E338" s="38">
        <v>27646.2</v>
      </c>
      <c r="F338" s="46">
        <v>13463.88</v>
      </c>
    </row>
    <row r="339" spans="1:6">
      <c r="A339" s="45" t="s">
        <v>735</v>
      </c>
      <c r="B339" s="45" t="s">
        <v>490</v>
      </c>
      <c r="C339" s="45" t="s">
        <v>102</v>
      </c>
      <c r="D339" s="45" t="s">
        <v>736</v>
      </c>
      <c r="E339" s="38">
        <v>956469.85</v>
      </c>
      <c r="F339" s="46">
        <v>589481.79</v>
      </c>
    </row>
    <row r="340" spans="1:6">
      <c r="A340" s="45" t="s">
        <v>737</v>
      </c>
      <c r="B340" s="45" t="s">
        <v>738</v>
      </c>
      <c r="C340" s="45" t="s">
        <v>102</v>
      </c>
      <c r="D340" s="45" t="s">
        <v>739</v>
      </c>
      <c r="E340" s="38">
        <v>35175.85</v>
      </c>
      <c r="F340" s="46">
        <v>34889.980000000003</v>
      </c>
    </row>
    <row r="341" spans="1:6">
      <c r="A341" s="45" t="s">
        <v>740</v>
      </c>
      <c r="B341" s="45" t="s">
        <v>738</v>
      </c>
      <c r="C341" s="45" t="s">
        <v>102</v>
      </c>
      <c r="D341" s="45" t="s">
        <v>741</v>
      </c>
      <c r="E341" s="38">
        <v>39378.870000000003</v>
      </c>
      <c r="F341" s="46">
        <v>38770</v>
      </c>
    </row>
    <row r="342" spans="1:6">
      <c r="A342" s="45" t="s">
        <v>742</v>
      </c>
      <c r="B342" s="45" t="s">
        <v>738</v>
      </c>
      <c r="C342" s="45" t="s">
        <v>102</v>
      </c>
      <c r="D342" s="45" t="s">
        <v>743</v>
      </c>
      <c r="E342" s="38">
        <v>46640.17</v>
      </c>
      <c r="F342" s="46">
        <v>40855.17</v>
      </c>
    </row>
    <row r="343" spans="1:6">
      <c r="A343" s="45" t="s">
        <v>744</v>
      </c>
      <c r="B343" s="45" t="s">
        <v>738</v>
      </c>
      <c r="C343" s="45" t="s">
        <v>102</v>
      </c>
      <c r="D343" s="45" t="s">
        <v>745</v>
      </c>
      <c r="E343" s="38">
        <v>32300</v>
      </c>
      <c r="F343" s="46">
        <v>30250</v>
      </c>
    </row>
    <row r="344" spans="1:6">
      <c r="A344" s="45" t="s">
        <v>746</v>
      </c>
      <c r="B344" s="45" t="s">
        <v>738</v>
      </c>
      <c r="C344" s="45" t="s">
        <v>102</v>
      </c>
      <c r="D344" s="45" t="s">
        <v>747</v>
      </c>
      <c r="E344" s="38">
        <v>33780</v>
      </c>
      <c r="F344" s="46">
        <v>27005.360000000001</v>
      </c>
    </row>
    <row r="345" spans="1:6">
      <c r="A345" s="45" t="s">
        <v>748</v>
      </c>
      <c r="B345" s="45" t="s">
        <v>738</v>
      </c>
      <c r="C345" s="45" t="s">
        <v>102</v>
      </c>
      <c r="D345" s="45" t="s">
        <v>749</v>
      </c>
      <c r="E345" s="38">
        <v>36549.85</v>
      </c>
      <c r="F345" s="46">
        <v>36549.85</v>
      </c>
    </row>
    <row r="346" spans="1:6">
      <c r="A346" s="45" t="s">
        <v>750</v>
      </c>
      <c r="B346" s="45" t="s">
        <v>738</v>
      </c>
      <c r="C346" s="45" t="s">
        <v>102</v>
      </c>
      <c r="D346" s="45" t="s">
        <v>751</v>
      </c>
      <c r="E346" s="38">
        <v>35662.94</v>
      </c>
      <c r="F346" s="46">
        <v>27693.98</v>
      </c>
    </row>
    <row r="347" spans="1:6">
      <c r="A347" s="45" t="s">
        <v>750</v>
      </c>
      <c r="B347" s="45" t="s">
        <v>738</v>
      </c>
      <c r="C347" s="45" t="s">
        <v>102</v>
      </c>
      <c r="D347" s="45" t="s">
        <v>751</v>
      </c>
      <c r="E347" s="38">
        <v>31534.5</v>
      </c>
      <c r="F347" s="46">
        <v>19610.63</v>
      </c>
    </row>
    <row r="348" spans="1:6">
      <c r="A348" s="45" t="s">
        <v>752</v>
      </c>
      <c r="B348" s="45" t="s">
        <v>738</v>
      </c>
      <c r="C348" s="45" t="s">
        <v>102</v>
      </c>
      <c r="D348" s="45" t="s">
        <v>753</v>
      </c>
      <c r="E348" s="38">
        <v>30482.5</v>
      </c>
      <c r="F348" s="46">
        <v>30237</v>
      </c>
    </row>
    <row r="349" spans="1:6">
      <c r="A349" s="45" t="s">
        <v>754</v>
      </c>
      <c r="B349" s="45" t="s">
        <v>738</v>
      </c>
      <c r="C349" s="45" t="s">
        <v>145</v>
      </c>
      <c r="D349" s="45" t="s">
        <v>755</v>
      </c>
      <c r="E349" s="38">
        <v>9695</v>
      </c>
      <c r="F349" s="46">
        <v>9562.5</v>
      </c>
    </row>
    <row r="350" spans="1:6">
      <c r="A350" s="45" t="s">
        <v>756</v>
      </c>
      <c r="B350" s="45" t="s">
        <v>738</v>
      </c>
      <c r="C350" s="45" t="s">
        <v>102</v>
      </c>
      <c r="D350" s="45" t="s">
        <v>757</v>
      </c>
      <c r="E350" s="38">
        <v>35440.53</v>
      </c>
      <c r="F350" s="46">
        <v>35440.53</v>
      </c>
    </row>
    <row r="351" spans="1:6">
      <c r="A351" s="45" t="s">
        <v>758</v>
      </c>
      <c r="B351" s="45" t="s">
        <v>738</v>
      </c>
      <c r="C351" s="45" t="s">
        <v>102</v>
      </c>
      <c r="D351" s="45" t="s">
        <v>759</v>
      </c>
      <c r="E351" s="38">
        <v>35121.370000000003</v>
      </c>
      <c r="F351" s="46">
        <v>35121.370000000003</v>
      </c>
    </row>
    <row r="352" spans="1:6">
      <c r="A352" s="45" t="s">
        <v>760</v>
      </c>
      <c r="B352" s="45" t="s">
        <v>738</v>
      </c>
      <c r="C352" s="45" t="s">
        <v>102</v>
      </c>
      <c r="D352" s="45" t="s">
        <v>761</v>
      </c>
      <c r="E352" s="38">
        <v>26450</v>
      </c>
      <c r="F352" s="46">
        <v>26450</v>
      </c>
    </row>
    <row r="353" spans="1:6">
      <c r="A353" s="45" t="s">
        <v>762</v>
      </c>
      <c r="B353" s="45" t="s">
        <v>738</v>
      </c>
      <c r="C353" s="45" t="s">
        <v>102</v>
      </c>
      <c r="D353" s="45" t="s">
        <v>763</v>
      </c>
      <c r="E353" s="38">
        <v>38694.870000000003</v>
      </c>
      <c r="F353" s="46">
        <v>38694.870000000003</v>
      </c>
    </row>
    <row r="354" spans="1:6">
      <c r="A354" s="45" t="s">
        <v>764</v>
      </c>
      <c r="B354" s="45" t="s">
        <v>738</v>
      </c>
      <c r="C354" s="45" t="s">
        <v>102</v>
      </c>
      <c r="D354" s="45" t="s">
        <v>765</v>
      </c>
      <c r="E354" s="38">
        <v>26394.5</v>
      </c>
      <c r="F354" s="46">
        <v>24964.62</v>
      </c>
    </row>
    <row r="355" spans="1:6">
      <c r="A355" s="45" t="s">
        <v>766</v>
      </c>
      <c r="B355" s="45" t="s">
        <v>738</v>
      </c>
      <c r="C355" s="45" t="s">
        <v>111</v>
      </c>
      <c r="D355" s="45" t="s">
        <v>767</v>
      </c>
      <c r="E355" s="38">
        <v>14480</v>
      </c>
      <c r="F355" s="46">
        <v>14480</v>
      </c>
    </row>
    <row r="356" spans="1:6">
      <c r="A356" s="45" t="s">
        <v>768</v>
      </c>
      <c r="B356" s="45" t="s">
        <v>738</v>
      </c>
      <c r="C356" s="45" t="s">
        <v>145</v>
      </c>
      <c r="D356" s="45" t="s">
        <v>769</v>
      </c>
      <c r="E356" s="38">
        <v>35554.14</v>
      </c>
      <c r="F356" s="46">
        <v>35218.629999999997</v>
      </c>
    </row>
    <row r="357" spans="1:6">
      <c r="A357" s="45" t="s">
        <v>770</v>
      </c>
      <c r="B357" s="45" t="s">
        <v>738</v>
      </c>
      <c r="C357" s="45" t="s">
        <v>102</v>
      </c>
      <c r="D357" s="45" t="s">
        <v>771</v>
      </c>
      <c r="E357" s="38">
        <v>34158</v>
      </c>
      <c r="F357" s="46">
        <v>32822</v>
      </c>
    </row>
    <row r="358" spans="1:6">
      <c r="A358" s="45" t="s">
        <v>772</v>
      </c>
      <c r="B358" s="45" t="s">
        <v>738</v>
      </c>
      <c r="C358" s="45" t="s">
        <v>102</v>
      </c>
      <c r="D358" s="45" t="s">
        <v>773</v>
      </c>
      <c r="E358" s="38">
        <v>31708</v>
      </c>
      <c r="F358" s="46">
        <v>30008</v>
      </c>
    </row>
    <row r="359" spans="1:6">
      <c r="A359" s="45" t="s">
        <v>774</v>
      </c>
      <c r="B359" s="45" t="s">
        <v>738</v>
      </c>
      <c r="C359" s="45" t="s">
        <v>102</v>
      </c>
      <c r="D359" s="45" t="s">
        <v>775</v>
      </c>
      <c r="E359" s="38">
        <v>27376</v>
      </c>
      <c r="F359" s="46">
        <v>23159.5</v>
      </c>
    </row>
    <row r="360" spans="1:6">
      <c r="A360" s="45" t="s">
        <v>776</v>
      </c>
      <c r="B360" s="45" t="s">
        <v>738</v>
      </c>
      <c r="C360" s="45" t="s">
        <v>102</v>
      </c>
      <c r="D360" s="45" t="s">
        <v>777</v>
      </c>
      <c r="E360" s="38">
        <v>35157.699999999997</v>
      </c>
      <c r="F360" s="46">
        <v>25955</v>
      </c>
    </row>
    <row r="361" spans="1:6">
      <c r="A361" s="45" t="s">
        <v>778</v>
      </c>
      <c r="B361" s="45" t="s">
        <v>738</v>
      </c>
      <c r="C361" s="45" t="s">
        <v>102</v>
      </c>
      <c r="D361" s="45" t="s">
        <v>779</v>
      </c>
      <c r="E361" s="38">
        <v>35236.81</v>
      </c>
      <c r="F361" s="46">
        <v>35236.81</v>
      </c>
    </row>
    <row r="362" spans="1:6">
      <c r="A362" s="45" t="s">
        <v>780</v>
      </c>
      <c r="B362" s="45" t="s">
        <v>738</v>
      </c>
      <c r="C362" s="45" t="s">
        <v>102</v>
      </c>
      <c r="D362" s="45" t="s">
        <v>781</v>
      </c>
      <c r="E362" s="38">
        <v>36079.21</v>
      </c>
      <c r="F362" s="46">
        <v>28685</v>
      </c>
    </row>
    <row r="363" spans="1:6">
      <c r="A363" s="45" t="s">
        <v>782</v>
      </c>
      <c r="B363" s="45" t="s">
        <v>738</v>
      </c>
      <c r="C363" s="45" t="s">
        <v>102</v>
      </c>
      <c r="D363" s="45" t="s">
        <v>783</v>
      </c>
      <c r="E363" s="38">
        <v>35720.160000000003</v>
      </c>
      <c r="F363" s="46">
        <v>35720.160000000003</v>
      </c>
    </row>
    <row r="364" spans="1:6">
      <c r="A364" s="45" t="s">
        <v>784</v>
      </c>
      <c r="B364" s="45" t="s">
        <v>738</v>
      </c>
      <c r="C364" s="45" t="s">
        <v>102</v>
      </c>
      <c r="D364" s="45" t="s">
        <v>785</v>
      </c>
      <c r="E364" s="38">
        <v>35688.58</v>
      </c>
      <c r="F364" s="46">
        <v>57127.48</v>
      </c>
    </row>
    <row r="365" spans="1:6">
      <c r="A365" s="45" t="s">
        <v>786</v>
      </c>
      <c r="B365" s="45" t="s">
        <v>738</v>
      </c>
      <c r="C365" s="45" t="s">
        <v>102</v>
      </c>
      <c r="D365" s="45" t="s">
        <v>787</v>
      </c>
      <c r="E365" s="38">
        <v>20710</v>
      </c>
      <c r="F365" s="46">
        <v>20710</v>
      </c>
    </row>
    <row r="366" spans="1:6">
      <c r="A366" s="45" t="s">
        <v>788</v>
      </c>
      <c r="B366" s="45" t="s">
        <v>738</v>
      </c>
      <c r="C366" s="45" t="s">
        <v>102</v>
      </c>
      <c r="D366" s="45" t="s">
        <v>789</v>
      </c>
      <c r="E366" s="38">
        <v>64344.28</v>
      </c>
      <c r="F366" s="46">
        <v>62693.75</v>
      </c>
    </row>
    <row r="367" spans="1:6">
      <c r="A367" s="45" t="s">
        <v>790</v>
      </c>
      <c r="B367" s="45" t="s">
        <v>738</v>
      </c>
      <c r="C367" s="45" t="s">
        <v>145</v>
      </c>
      <c r="D367" s="45" t="s">
        <v>791</v>
      </c>
      <c r="E367" s="38">
        <v>35079.919999999998</v>
      </c>
      <c r="F367" s="46">
        <v>34199.5</v>
      </c>
    </row>
    <row r="368" spans="1:6">
      <c r="A368" s="45" t="s">
        <v>792</v>
      </c>
      <c r="B368" s="45" t="s">
        <v>738</v>
      </c>
      <c r="C368" s="45" t="s">
        <v>102</v>
      </c>
      <c r="D368" s="45" t="s">
        <v>793</v>
      </c>
      <c r="E368" s="38">
        <v>35698.699999999997</v>
      </c>
      <c r="F368" s="46">
        <v>32856.080000000002</v>
      </c>
    </row>
    <row r="369" spans="1:6">
      <c r="A369" s="45" t="s">
        <v>794</v>
      </c>
      <c r="B369" s="45" t="s">
        <v>738</v>
      </c>
      <c r="C369" s="45" t="s">
        <v>102</v>
      </c>
      <c r="D369" s="45" t="s">
        <v>795</v>
      </c>
      <c r="E369" s="38">
        <v>35054.620000000003</v>
      </c>
      <c r="F369" s="46">
        <v>35054.620000000003</v>
      </c>
    </row>
    <row r="370" spans="1:6">
      <c r="A370" s="45" t="s">
        <v>796</v>
      </c>
      <c r="B370" s="45" t="s">
        <v>738</v>
      </c>
      <c r="C370" s="45" t="s">
        <v>102</v>
      </c>
      <c r="D370" s="45" t="s">
        <v>797</v>
      </c>
      <c r="E370" s="38">
        <v>30450</v>
      </c>
      <c r="F370" s="46">
        <v>28231.65</v>
      </c>
    </row>
    <row r="371" spans="1:6">
      <c r="A371" s="45" t="s">
        <v>798</v>
      </c>
      <c r="B371" s="45" t="s">
        <v>738</v>
      </c>
      <c r="C371" s="45" t="s">
        <v>102</v>
      </c>
      <c r="D371" s="45" t="s">
        <v>799</v>
      </c>
      <c r="E371" s="38">
        <v>35421.82</v>
      </c>
      <c r="F371" s="46">
        <v>34765</v>
      </c>
    </row>
    <row r="372" spans="1:6">
      <c r="A372" s="45" t="s">
        <v>800</v>
      </c>
      <c r="B372" s="45" t="s">
        <v>738</v>
      </c>
      <c r="C372" s="45" t="s">
        <v>111</v>
      </c>
      <c r="D372" s="45" t="s">
        <v>801</v>
      </c>
      <c r="E372" s="38">
        <v>27785</v>
      </c>
      <c r="F372" s="46">
        <v>26817.86</v>
      </c>
    </row>
    <row r="373" spans="1:6">
      <c r="A373" s="45" t="s">
        <v>802</v>
      </c>
      <c r="B373" s="45" t="s">
        <v>738</v>
      </c>
      <c r="C373" s="45" t="s">
        <v>102</v>
      </c>
      <c r="D373" s="45" t="s">
        <v>803</v>
      </c>
      <c r="E373" s="38">
        <v>20800</v>
      </c>
      <c r="F373" s="46">
        <v>20099.919999999998</v>
      </c>
    </row>
    <row r="374" spans="1:6">
      <c r="A374" s="45" t="s">
        <v>804</v>
      </c>
      <c r="B374" s="45" t="s">
        <v>738</v>
      </c>
      <c r="C374" s="45" t="s">
        <v>102</v>
      </c>
      <c r="D374" s="45" t="s">
        <v>805</v>
      </c>
      <c r="E374" s="38">
        <v>31450</v>
      </c>
      <c r="F374" s="46">
        <v>29820</v>
      </c>
    </row>
    <row r="375" spans="1:6">
      <c r="A375" s="45" t="s">
        <v>806</v>
      </c>
      <c r="B375" s="45" t="s">
        <v>738</v>
      </c>
      <c r="C375" s="45" t="s">
        <v>102</v>
      </c>
      <c r="D375" s="45" t="s">
        <v>807</v>
      </c>
      <c r="E375" s="38">
        <v>30795</v>
      </c>
      <c r="F375" s="46">
        <v>28931.17</v>
      </c>
    </row>
    <row r="376" spans="1:6">
      <c r="A376" s="45" t="s">
        <v>808</v>
      </c>
      <c r="B376" s="45" t="s">
        <v>738</v>
      </c>
      <c r="C376" s="45" t="s">
        <v>145</v>
      </c>
      <c r="D376" s="45" t="s">
        <v>809</v>
      </c>
      <c r="E376" s="38">
        <v>27558.5</v>
      </c>
      <c r="F376" s="46">
        <v>24597.5</v>
      </c>
    </row>
    <row r="377" spans="1:6">
      <c r="A377" s="45" t="s">
        <v>810</v>
      </c>
      <c r="B377" s="45" t="s">
        <v>738</v>
      </c>
      <c r="C377" s="45" t="s">
        <v>102</v>
      </c>
      <c r="D377" s="45" t="s">
        <v>811</v>
      </c>
      <c r="E377" s="38">
        <v>35306.239999999998</v>
      </c>
      <c r="F377" s="46">
        <v>35306.239999999998</v>
      </c>
    </row>
    <row r="378" spans="1:6">
      <c r="A378" s="45" t="s">
        <v>812</v>
      </c>
      <c r="B378" s="45" t="s">
        <v>738</v>
      </c>
      <c r="C378" s="45" t="s">
        <v>102</v>
      </c>
      <c r="D378" s="45" t="s">
        <v>813</v>
      </c>
      <c r="E378" s="38">
        <v>31350</v>
      </c>
      <c r="F378" s="46">
        <v>30746.05</v>
      </c>
    </row>
    <row r="379" spans="1:6">
      <c r="A379" s="45" t="s">
        <v>814</v>
      </c>
      <c r="B379" s="45" t="s">
        <v>738</v>
      </c>
      <c r="C379" s="45" t="s">
        <v>102</v>
      </c>
      <c r="D379" s="45" t="s">
        <v>815</v>
      </c>
      <c r="E379" s="38">
        <v>11000</v>
      </c>
      <c r="F379" s="46">
        <v>10325</v>
      </c>
    </row>
    <row r="380" spans="1:6">
      <c r="A380" s="45" t="s">
        <v>816</v>
      </c>
      <c r="B380" s="45" t="s">
        <v>738</v>
      </c>
      <c r="C380" s="45" t="s">
        <v>145</v>
      </c>
      <c r="D380" s="45" t="s">
        <v>817</v>
      </c>
      <c r="E380" s="38">
        <v>35560.800000000003</v>
      </c>
      <c r="F380" s="46">
        <v>35414.22</v>
      </c>
    </row>
    <row r="381" spans="1:6">
      <c r="A381" s="45" t="s">
        <v>818</v>
      </c>
      <c r="B381" s="45" t="s">
        <v>738</v>
      </c>
      <c r="C381" s="45" t="s">
        <v>102</v>
      </c>
      <c r="D381" s="45" t="s">
        <v>819</v>
      </c>
      <c r="E381" s="38">
        <v>35122.629999999997</v>
      </c>
      <c r="F381" s="46">
        <v>35122.629999999997</v>
      </c>
    </row>
    <row r="382" spans="1:6">
      <c r="A382" s="45" t="s">
        <v>820</v>
      </c>
      <c r="B382" s="45" t="s">
        <v>738</v>
      </c>
      <c r="C382" s="45" t="s">
        <v>102</v>
      </c>
      <c r="D382" s="45" t="s">
        <v>821</v>
      </c>
      <c r="E382" s="38">
        <v>37189.370000000003</v>
      </c>
      <c r="F382" s="46">
        <v>36036.39</v>
      </c>
    </row>
    <row r="383" spans="1:6">
      <c r="A383" s="45" t="s">
        <v>822</v>
      </c>
      <c r="B383" s="45" t="s">
        <v>738</v>
      </c>
      <c r="C383" s="45" t="s">
        <v>102</v>
      </c>
      <c r="D383" s="45" t="s">
        <v>823</v>
      </c>
      <c r="E383" s="38">
        <v>35705.14</v>
      </c>
      <c r="F383" s="46">
        <v>33596.29</v>
      </c>
    </row>
    <row r="384" spans="1:6">
      <c r="A384" s="45" t="s">
        <v>824</v>
      </c>
      <c r="B384" s="45" t="s">
        <v>738</v>
      </c>
      <c r="C384" s="45" t="s">
        <v>102</v>
      </c>
      <c r="D384" s="45" t="s">
        <v>825</v>
      </c>
      <c r="E384" s="38">
        <v>35149.839999999997</v>
      </c>
      <c r="F384" s="46">
        <v>35149.839999999997</v>
      </c>
    </row>
    <row r="385" spans="1:6">
      <c r="A385" s="45" t="s">
        <v>826</v>
      </c>
      <c r="B385" s="45" t="s">
        <v>738</v>
      </c>
      <c r="C385" s="45" t="s">
        <v>102</v>
      </c>
      <c r="D385" s="45" t="s">
        <v>827</v>
      </c>
      <c r="E385" s="38">
        <v>39726.86</v>
      </c>
      <c r="F385" s="46">
        <v>39581.040000000001</v>
      </c>
    </row>
    <row r="386" spans="1:6">
      <c r="A386" s="45" t="s">
        <v>828</v>
      </c>
      <c r="B386" s="45" t="s">
        <v>738</v>
      </c>
      <c r="C386" s="45" t="s">
        <v>102</v>
      </c>
      <c r="D386" s="45" t="s">
        <v>829</v>
      </c>
      <c r="E386" s="38">
        <v>31300</v>
      </c>
      <c r="F386" s="46">
        <v>24244.69</v>
      </c>
    </row>
    <row r="387" spans="1:6">
      <c r="A387" s="45" t="s">
        <v>830</v>
      </c>
      <c r="B387" s="45" t="s">
        <v>738</v>
      </c>
      <c r="C387" s="45" t="s">
        <v>102</v>
      </c>
      <c r="D387" s="45" t="s">
        <v>831</v>
      </c>
      <c r="E387" s="38">
        <v>36153.82</v>
      </c>
      <c r="F387" s="46">
        <v>36153.82</v>
      </c>
    </row>
    <row r="388" spans="1:6">
      <c r="A388" s="45" t="s">
        <v>832</v>
      </c>
      <c r="B388" s="45" t="s">
        <v>738</v>
      </c>
      <c r="C388" s="45" t="s">
        <v>102</v>
      </c>
      <c r="D388" s="45" t="s">
        <v>833</v>
      </c>
      <c r="E388" s="38">
        <v>15833</v>
      </c>
      <c r="F388" s="46">
        <v>13017.92</v>
      </c>
    </row>
    <row r="389" spans="1:6">
      <c r="A389" s="45" t="s">
        <v>834</v>
      </c>
      <c r="B389" s="45" t="s">
        <v>738</v>
      </c>
      <c r="C389" s="45" t="s">
        <v>102</v>
      </c>
      <c r="D389" s="45" t="s">
        <v>835</v>
      </c>
      <c r="E389" s="38">
        <v>35205.22</v>
      </c>
      <c r="F389" s="46">
        <v>35092</v>
      </c>
    </row>
    <row r="390" spans="1:6">
      <c r="A390" s="45" t="s">
        <v>836</v>
      </c>
      <c r="B390" s="45" t="s">
        <v>738</v>
      </c>
      <c r="C390" s="45" t="s">
        <v>102</v>
      </c>
      <c r="D390" s="45" t="s">
        <v>837</v>
      </c>
      <c r="E390" s="38">
        <v>35672.370000000003</v>
      </c>
      <c r="F390" s="46">
        <v>35672.370000000003</v>
      </c>
    </row>
    <row r="391" spans="1:6">
      <c r="A391" s="45" t="s">
        <v>838</v>
      </c>
      <c r="B391" s="45" t="s">
        <v>738</v>
      </c>
      <c r="C391" s="45" t="s">
        <v>102</v>
      </c>
      <c r="D391" s="45" t="s">
        <v>839</v>
      </c>
      <c r="E391" s="38">
        <v>37485.71</v>
      </c>
      <c r="F391" s="46">
        <v>37485</v>
      </c>
    </row>
    <row r="392" spans="1:6">
      <c r="A392" s="45" t="s">
        <v>840</v>
      </c>
      <c r="B392" s="45" t="s">
        <v>738</v>
      </c>
      <c r="C392" s="45" t="s">
        <v>102</v>
      </c>
      <c r="D392" s="45" t="s">
        <v>841</v>
      </c>
      <c r="E392" s="38">
        <v>35305.14</v>
      </c>
      <c r="F392" s="46">
        <v>34860.199999999997</v>
      </c>
    </row>
    <row r="393" spans="1:6">
      <c r="A393" s="45" t="s">
        <v>842</v>
      </c>
      <c r="B393" s="45" t="s">
        <v>738</v>
      </c>
      <c r="C393" s="45" t="s">
        <v>145</v>
      </c>
      <c r="D393" s="45" t="s">
        <v>843</v>
      </c>
      <c r="E393" s="38">
        <v>8900</v>
      </c>
      <c r="F393" s="46">
        <v>8787.0300000000007</v>
      </c>
    </row>
    <row r="394" spans="1:6">
      <c r="A394" s="45" t="s">
        <v>844</v>
      </c>
      <c r="B394" s="45" t="s">
        <v>738</v>
      </c>
      <c r="C394" s="45" t="s">
        <v>102</v>
      </c>
      <c r="D394" s="45" t="s">
        <v>845</v>
      </c>
      <c r="E394" s="38">
        <v>35275.08</v>
      </c>
      <c r="F394" s="46">
        <v>34609.64</v>
      </c>
    </row>
    <row r="395" spans="1:6">
      <c r="A395" s="45" t="s">
        <v>846</v>
      </c>
      <c r="B395" s="45" t="s">
        <v>738</v>
      </c>
      <c r="C395" s="45" t="s">
        <v>102</v>
      </c>
      <c r="D395" s="45" t="s">
        <v>847</v>
      </c>
      <c r="E395" s="38">
        <v>16012.5</v>
      </c>
      <c r="F395" s="46">
        <v>14585.32</v>
      </c>
    </row>
    <row r="396" spans="1:6">
      <c r="A396" s="45" t="s">
        <v>848</v>
      </c>
      <c r="B396" s="45" t="s">
        <v>738</v>
      </c>
      <c r="C396" s="45" t="s">
        <v>102</v>
      </c>
      <c r="D396" s="45" t="s">
        <v>849</v>
      </c>
      <c r="E396" s="38">
        <v>25910</v>
      </c>
      <c r="F396" s="46">
        <v>20000</v>
      </c>
    </row>
    <row r="397" spans="1:6">
      <c r="A397" s="45" t="s">
        <v>850</v>
      </c>
      <c r="B397" s="45" t="s">
        <v>738</v>
      </c>
      <c r="C397" s="45" t="s">
        <v>188</v>
      </c>
      <c r="D397" s="45" t="s">
        <v>851</v>
      </c>
      <c r="E397" s="38">
        <v>35187.65</v>
      </c>
      <c r="F397" s="46">
        <v>35070</v>
      </c>
    </row>
    <row r="398" spans="1:6">
      <c r="A398" s="45" t="s">
        <v>852</v>
      </c>
      <c r="B398" s="45" t="s">
        <v>738</v>
      </c>
      <c r="C398" s="45" t="s">
        <v>102</v>
      </c>
      <c r="D398" s="45" t="s">
        <v>853</v>
      </c>
      <c r="E398" s="38">
        <v>36212.589999999997</v>
      </c>
      <c r="F398" s="46">
        <v>35362.589999999997</v>
      </c>
    </row>
    <row r="399" spans="1:6">
      <c r="A399" s="45" t="s">
        <v>854</v>
      </c>
      <c r="B399" s="45" t="s">
        <v>738</v>
      </c>
      <c r="C399" s="45" t="s">
        <v>102</v>
      </c>
      <c r="D399" s="45" t="s">
        <v>855</v>
      </c>
      <c r="E399" s="38">
        <v>40238.31</v>
      </c>
      <c r="F399" s="46">
        <v>39754.199999999997</v>
      </c>
    </row>
    <row r="400" spans="1:6">
      <c r="A400" s="45" t="s">
        <v>856</v>
      </c>
      <c r="B400" s="45" t="s">
        <v>738</v>
      </c>
      <c r="C400" s="45" t="s">
        <v>102</v>
      </c>
      <c r="D400" s="45" t="s">
        <v>857</v>
      </c>
      <c r="E400" s="38">
        <v>47985.97</v>
      </c>
      <c r="F400" s="46">
        <v>47985.97</v>
      </c>
    </row>
    <row r="401" spans="1:6">
      <c r="A401" s="45" t="s">
        <v>858</v>
      </c>
      <c r="B401" s="45" t="s">
        <v>738</v>
      </c>
      <c r="C401" s="45" t="s">
        <v>102</v>
      </c>
      <c r="D401" s="45" t="s">
        <v>859</v>
      </c>
      <c r="E401" s="38">
        <v>25911</v>
      </c>
      <c r="F401" s="46">
        <v>21060.13</v>
      </c>
    </row>
    <row r="402" spans="1:6">
      <c r="A402" s="45" t="s">
        <v>860</v>
      </c>
      <c r="B402" s="45" t="s">
        <v>738</v>
      </c>
      <c r="C402" s="45" t="s">
        <v>102</v>
      </c>
      <c r="D402" s="45" t="s">
        <v>861</v>
      </c>
      <c r="E402" s="38">
        <v>18575</v>
      </c>
      <c r="F402" s="46">
        <v>14698.53</v>
      </c>
    </row>
    <row r="403" spans="1:6">
      <c r="A403" s="45" t="s">
        <v>862</v>
      </c>
      <c r="B403" s="45" t="s">
        <v>738</v>
      </c>
      <c r="C403" s="45" t="s">
        <v>102</v>
      </c>
      <c r="D403" s="45" t="s">
        <v>863</v>
      </c>
      <c r="E403" s="38">
        <v>37581.65</v>
      </c>
      <c r="F403" s="46">
        <v>33863.839999999997</v>
      </c>
    </row>
    <row r="404" spans="1:6">
      <c r="A404" s="45" t="s">
        <v>864</v>
      </c>
      <c r="B404" s="45" t="s">
        <v>738</v>
      </c>
      <c r="C404" s="45" t="s">
        <v>102</v>
      </c>
      <c r="D404" s="45" t="s">
        <v>865</v>
      </c>
      <c r="E404" s="38">
        <v>35758.800000000003</v>
      </c>
      <c r="F404" s="46">
        <v>22580.21</v>
      </c>
    </row>
    <row r="405" spans="1:6">
      <c r="A405" s="45" t="s">
        <v>866</v>
      </c>
      <c r="B405" s="45" t="s">
        <v>738</v>
      </c>
      <c r="C405" s="45" t="s">
        <v>102</v>
      </c>
      <c r="D405" s="45" t="s">
        <v>867</v>
      </c>
      <c r="E405" s="38">
        <v>38821.74</v>
      </c>
      <c r="F405" s="46">
        <v>36602.01</v>
      </c>
    </row>
    <row r="406" spans="1:6">
      <c r="A406" s="45" t="s">
        <v>868</v>
      </c>
      <c r="B406" s="45" t="s">
        <v>738</v>
      </c>
      <c r="C406" s="45" t="s">
        <v>102</v>
      </c>
      <c r="D406" s="45" t="s">
        <v>869</v>
      </c>
      <c r="E406" s="38">
        <v>25355</v>
      </c>
      <c r="F406" s="46">
        <v>23705</v>
      </c>
    </row>
    <row r="407" spans="1:6">
      <c r="A407" s="45" t="s">
        <v>870</v>
      </c>
      <c r="B407" s="45" t="s">
        <v>738</v>
      </c>
      <c r="C407" s="45" t="s">
        <v>102</v>
      </c>
      <c r="D407" s="45" t="s">
        <v>871</v>
      </c>
      <c r="E407" s="38">
        <v>35242.589999999997</v>
      </c>
      <c r="F407" s="46">
        <v>35242.589999999997</v>
      </c>
    </row>
    <row r="408" spans="1:6">
      <c r="A408" s="45" t="s">
        <v>872</v>
      </c>
      <c r="B408" s="45" t="s">
        <v>738</v>
      </c>
      <c r="C408" s="45" t="s">
        <v>102</v>
      </c>
      <c r="D408" s="45" t="s">
        <v>873</v>
      </c>
      <c r="E408" s="38">
        <v>35070.9</v>
      </c>
      <c r="F408" s="46">
        <v>31860.26</v>
      </c>
    </row>
    <row r="409" spans="1:6">
      <c r="A409" s="45" t="s">
        <v>874</v>
      </c>
      <c r="B409" s="45" t="s">
        <v>738</v>
      </c>
      <c r="C409" s="45" t="s">
        <v>102</v>
      </c>
      <c r="D409" s="45" t="s">
        <v>875</v>
      </c>
      <c r="E409" s="38">
        <v>28822.5</v>
      </c>
      <c r="F409" s="46">
        <v>24948.15</v>
      </c>
    </row>
    <row r="410" spans="1:6">
      <c r="A410" s="45" t="s">
        <v>876</v>
      </c>
      <c r="B410" s="45" t="s">
        <v>738</v>
      </c>
      <c r="C410" s="45" t="s">
        <v>102</v>
      </c>
      <c r="D410" s="45" t="s">
        <v>877</v>
      </c>
      <c r="E410" s="38">
        <v>54568.3</v>
      </c>
      <c r="F410" s="46">
        <v>54568</v>
      </c>
    </row>
    <row r="411" spans="1:6">
      <c r="A411" s="45" t="s">
        <v>220</v>
      </c>
      <c r="B411" s="45" t="s">
        <v>738</v>
      </c>
      <c r="C411" s="45" t="s">
        <v>102</v>
      </c>
      <c r="D411" s="45" t="s">
        <v>221</v>
      </c>
      <c r="E411" s="38">
        <v>317754.03000000003</v>
      </c>
      <c r="F411" s="46">
        <v>294901.11</v>
      </c>
    </row>
    <row r="412" spans="1:6">
      <c r="A412" s="45" t="s">
        <v>878</v>
      </c>
      <c r="B412" s="45" t="s">
        <v>738</v>
      </c>
      <c r="C412" s="45" t="s">
        <v>102</v>
      </c>
      <c r="D412" s="45" t="s">
        <v>879</v>
      </c>
      <c r="E412" s="38">
        <v>35808.11</v>
      </c>
      <c r="F412" s="46">
        <v>32032</v>
      </c>
    </row>
    <row r="413" spans="1:6">
      <c r="A413" s="45" t="s">
        <v>880</v>
      </c>
      <c r="B413" s="45" t="s">
        <v>738</v>
      </c>
      <c r="C413" s="45" t="s">
        <v>102</v>
      </c>
      <c r="D413" s="45" t="s">
        <v>881</v>
      </c>
      <c r="E413" s="38">
        <v>36562.519999999997</v>
      </c>
      <c r="F413" s="46">
        <v>31954.52</v>
      </c>
    </row>
    <row r="414" spans="1:6">
      <c r="A414" s="45" t="s">
        <v>882</v>
      </c>
      <c r="B414" s="45" t="s">
        <v>738</v>
      </c>
      <c r="C414" s="45" t="s">
        <v>102</v>
      </c>
      <c r="D414" s="45" t="s">
        <v>883</v>
      </c>
      <c r="E414" s="38">
        <v>36952.269999999997</v>
      </c>
      <c r="F414" s="46">
        <v>36934.47</v>
      </c>
    </row>
    <row r="415" spans="1:6">
      <c r="A415" s="45" t="s">
        <v>884</v>
      </c>
      <c r="B415" s="45" t="s">
        <v>738</v>
      </c>
      <c r="C415" s="45" t="s">
        <v>102</v>
      </c>
      <c r="D415" s="45" t="s">
        <v>885</v>
      </c>
      <c r="E415" s="38">
        <v>36761.58</v>
      </c>
      <c r="F415" s="46">
        <v>28282</v>
      </c>
    </row>
    <row r="416" spans="1:6">
      <c r="A416" s="45" t="s">
        <v>886</v>
      </c>
      <c r="B416" s="45" t="s">
        <v>738</v>
      </c>
      <c r="C416" s="45" t="s">
        <v>102</v>
      </c>
      <c r="D416" s="45" t="s">
        <v>887</v>
      </c>
      <c r="E416" s="38">
        <v>21852.5</v>
      </c>
      <c r="F416" s="46">
        <v>21372.25</v>
      </c>
    </row>
    <row r="417" spans="1:6">
      <c r="A417" s="45" t="s">
        <v>888</v>
      </c>
      <c r="B417" s="45" t="s">
        <v>738</v>
      </c>
      <c r="C417" s="45" t="s">
        <v>102</v>
      </c>
      <c r="D417" s="45" t="s">
        <v>889</v>
      </c>
      <c r="E417" s="38">
        <v>35162.1</v>
      </c>
      <c r="F417" s="46">
        <v>35162</v>
      </c>
    </row>
    <row r="418" spans="1:6">
      <c r="A418" s="45" t="s">
        <v>890</v>
      </c>
      <c r="B418" s="45" t="s">
        <v>738</v>
      </c>
      <c r="C418" s="45" t="s">
        <v>102</v>
      </c>
      <c r="D418" s="45" t="s">
        <v>891</v>
      </c>
      <c r="E418" s="38">
        <v>36481.65</v>
      </c>
      <c r="F418" s="46">
        <v>36481.65</v>
      </c>
    </row>
    <row r="419" spans="1:6">
      <c r="A419" s="45" t="s">
        <v>892</v>
      </c>
      <c r="B419" s="45" t="s">
        <v>738</v>
      </c>
      <c r="C419" s="45" t="s">
        <v>102</v>
      </c>
      <c r="D419" s="45" t="s">
        <v>893</v>
      </c>
      <c r="E419" s="38">
        <v>35298.83</v>
      </c>
      <c r="F419" s="46">
        <v>28352.76</v>
      </c>
    </row>
    <row r="420" spans="1:6">
      <c r="A420" s="45" t="s">
        <v>894</v>
      </c>
      <c r="B420" s="45" t="s">
        <v>738</v>
      </c>
      <c r="C420" s="45" t="s">
        <v>102</v>
      </c>
      <c r="D420" s="45" t="s">
        <v>895</v>
      </c>
      <c r="E420" s="38">
        <v>37143.730000000003</v>
      </c>
      <c r="F420" s="46">
        <v>35445.089999999997</v>
      </c>
    </row>
    <row r="421" spans="1:6">
      <c r="A421" s="45" t="s">
        <v>896</v>
      </c>
      <c r="B421" s="45" t="s">
        <v>738</v>
      </c>
      <c r="C421" s="45" t="s">
        <v>102</v>
      </c>
      <c r="D421" s="45" t="s">
        <v>897</v>
      </c>
      <c r="E421" s="38">
        <v>36063.879999999997</v>
      </c>
      <c r="F421" s="46">
        <v>32082.5</v>
      </c>
    </row>
    <row r="422" spans="1:6">
      <c r="A422" s="45" t="s">
        <v>898</v>
      </c>
      <c r="B422" s="45" t="s">
        <v>738</v>
      </c>
      <c r="C422" s="45" t="s">
        <v>102</v>
      </c>
      <c r="D422" s="45" t="s">
        <v>899</v>
      </c>
      <c r="E422" s="38">
        <v>35977.019999999997</v>
      </c>
      <c r="F422" s="46">
        <v>35849.06</v>
      </c>
    </row>
    <row r="423" spans="1:6">
      <c r="A423" s="45" t="s">
        <v>900</v>
      </c>
      <c r="B423" s="45" t="s">
        <v>738</v>
      </c>
      <c r="C423" s="45" t="s">
        <v>102</v>
      </c>
      <c r="D423" s="45" t="s">
        <v>901</v>
      </c>
      <c r="E423" s="38">
        <v>35552.42</v>
      </c>
      <c r="F423" s="46">
        <v>26380</v>
      </c>
    </row>
    <row r="424" spans="1:6">
      <c r="A424" s="45" t="s">
        <v>902</v>
      </c>
      <c r="B424" s="45" t="s">
        <v>738</v>
      </c>
      <c r="C424" s="45" t="s">
        <v>102</v>
      </c>
      <c r="D424" s="45" t="s">
        <v>903</v>
      </c>
      <c r="E424" s="38">
        <v>6832</v>
      </c>
      <c r="F424" s="46">
        <v>6326.98</v>
      </c>
    </row>
    <row r="425" spans="1:6">
      <c r="A425" s="45" t="s">
        <v>904</v>
      </c>
      <c r="B425" s="45" t="s">
        <v>738</v>
      </c>
      <c r="C425" s="45" t="s">
        <v>102</v>
      </c>
      <c r="D425" s="45" t="s">
        <v>905</v>
      </c>
      <c r="E425" s="38">
        <v>35162.49</v>
      </c>
      <c r="F425" s="46">
        <v>34476.29</v>
      </c>
    </row>
    <row r="426" spans="1:6">
      <c r="A426" s="45" t="s">
        <v>906</v>
      </c>
      <c r="B426" s="45" t="s">
        <v>738</v>
      </c>
      <c r="C426" s="45" t="s">
        <v>145</v>
      </c>
      <c r="D426" s="45" t="s">
        <v>907</v>
      </c>
      <c r="E426" s="38">
        <v>14225</v>
      </c>
      <c r="F426" s="46">
        <v>12386.24</v>
      </c>
    </row>
    <row r="427" spans="1:6">
      <c r="A427" s="45" t="s">
        <v>908</v>
      </c>
      <c r="B427" s="45" t="s">
        <v>738</v>
      </c>
      <c r="C427" s="45" t="s">
        <v>102</v>
      </c>
      <c r="D427" s="45" t="s">
        <v>909</v>
      </c>
      <c r="E427" s="38">
        <v>21215</v>
      </c>
      <c r="F427" s="46">
        <v>21215</v>
      </c>
    </row>
    <row r="428" spans="1:6">
      <c r="A428" s="45" t="s">
        <v>910</v>
      </c>
      <c r="B428" s="45" t="s">
        <v>738</v>
      </c>
      <c r="C428" s="45" t="s">
        <v>102</v>
      </c>
      <c r="D428" s="45" t="s">
        <v>911</v>
      </c>
      <c r="E428" s="38">
        <v>37089.71</v>
      </c>
      <c r="F428" s="46">
        <v>20077.7</v>
      </c>
    </row>
    <row r="429" spans="1:6">
      <c r="A429" s="45" t="s">
        <v>912</v>
      </c>
      <c r="B429" s="45" t="s">
        <v>738</v>
      </c>
      <c r="C429" s="45" t="s">
        <v>145</v>
      </c>
      <c r="D429" s="45" t="s">
        <v>913</v>
      </c>
      <c r="E429" s="38">
        <v>34731</v>
      </c>
      <c r="F429" s="46">
        <v>34731</v>
      </c>
    </row>
    <row r="430" spans="1:6">
      <c r="A430" s="45" t="s">
        <v>914</v>
      </c>
      <c r="B430" s="45" t="s">
        <v>738</v>
      </c>
      <c r="C430" s="45" t="s">
        <v>102</v>
      </c>
      <c r="D430" s="45" t="s">
        <v>915</v>
      </c>
      <c r="E430" s="38">
        <v>35745.32</v>
      </c>
      <c r="F430" s="46">
        <v>35745.32</v>
      </c>
    </row>
    <row r="431" spans="1:6">
      <c r="A431" s="45" t="s">
        <v>916</v>
      </c>
      <c r="B431" s="45" t="s">
        <v>738</v>
      </c>
      <c r="C431" s="45" t="s">
        <v>102</v>
      </c>
      <c r="D431" s="45" t="s">
        <v>917</v>
      </c>
      <c r="E431" s="38">
        <v>36581.730000000003</v>
      </c>
      <c r="F431" s="46">
        <v>36019.629999999997</v>
      </c>
    </row>
    <row r="432" spans="1:6">
      <c r="A432" s="45" t="s">
        <v>918</v>
      </c>
      <c r="B432" s="45" t="s">
        <v>738</v>
      </c>
      <c r="C432" s="45" t="s">
        <v>102</v>
      </c>
      <c r="D432" s="45" t="s">
        <v>919</v>
      </c>
      <c r="E432" s="38">
        <v>36079.21</v>
      </c>
      <c r="F432" s="46">
        <v>34801</v>
      </c>
    </row>
    <row r="433" spans="1:6">
      <c r="A433" s="45" t="s">
        <v>920</v>
      </c>
      <c r="B433" s="45" t="s">
        <v>738</v>
      </c>
      <c r="C433" s="45" t="s">
        <v>102</v>
      </c>
      <c r="D433" s="45" t="s">
        <v>921</v>
      </c>
      <c r="E433" s="38">
        <v>40096.07</v>
      </c>
      <c r="F433" s="46">
        <v>40045.269999999997</v>
      </c>
    </row>
    <row r="434" spans="1:6">
      <c r="A434" s="45" t="s">
        <v>922</v>
      </c>
      <c r="B434" s="45" t="s">
        <v>738</v>
      </c>
      <c r="C434" s="45" t="s">
        <v>102</v>
      </c>
      <c r="D434" s="45" t="s">
        <v>923</v>
      </c>
      <c r="E434" s="38">
        <v>35268.35</v>
      </c>
      <c r="F434" s="46">
        <v>26998</v>
      </c>
    </row>
    <row r="435" spans="1:6">
      <c r="A435" s="45" t="s">
        <v>924</v>
      </c>
      <c r="B435" s="45" t="s">
        <v>738</v>
      </c>
      <c r="C435" s="45" t="s">
        <v>102</v>
      </c>
      <c r="D435" s="45" t="s">
        <v>925</v>
      </c>
      <c r="E435" s="38">
        <v>40324.35</v>
      </c>
      <c r="F435" s="46">
        <v>34338.19</v>
      </c>
    </row>
    <row r="436" spans="1:6">
      <c r="A436" s="45" t="s">
        <v>926</v>
      </c>
      <c r="B436" s="45" t="s">
        <v>738</v>
      </c>
      <c r="C436" s="45" t="s">
        <v>102</v>
      </c>
      <c r="D436" s="45" t="s">
        <v>927</v>
      </c>
      <c r="E436" s="38">
        <v>35989.35</v>
      </c>
      <c r="F436" s="46">
        <v>33864.01</v>
      </c>
    </row>
    <row r="437" spans="1:6">
      <c r="A437" s="45" t="s">
        <v>928</v>
      </c>
      <c r="B437" s="45" t="s">
        <v>738</v>
      </c>
      <c r="C437" s="45" t="s">
        <v>102</v>
      </c>
      <c r="D437" s="45" t="s">
        <v>929</v>
      </c>
      <c r="E437" s="38">
        <v>36188.699999999997</v>
      </c>
      <c r="F437" s="46">
        <v>35262</v>
      </c>
    </row>
    <row r="438" spans="1:6">
      <c r="A438" s="45" t="s">
        <v>930</v>
      </c>
      <c r="B438" s="45" t="s">
        <v>738</v>
      </c>
      <c r="C438" s="45" t="s">
        <v>102</v>
      </c>
      <c r="D438" s="45" t="s">
        <v>931</v>
      </c>
      <c r="E438" s="38">
        <v>35007.4</v>
      </c>
      <c r="F438" s="46">
        <v>17429.5</v>
      </c>
    </row>
    <row r="439" spans="1:6">
      <c r="A439" s="45" t="s">
        <v>932</v>
      </c>
      <c r="B439" s="45" t="s">
        <v>738</v>
      </c>
      <c r="C439" s="45" t="s">
        <v>102</v>
      </c>
      <c r="D439" s="45" t="s">
        <v>933</v>
      </c>
      <c r="E439" s="38">
        <v>32860</v>
      </c>
      <c r="F439" s="46">
        <v>30145</v>
      </c>
    </row>
    <row r="440" spans="1:6">
      <c r="A440" s="45" t="s">
        <v>934</v>
      </c>
      <c r="B440" s="45" t="s">
        <v>738</v>
      </c>
      <c r="C440" s="45" t="s">
        <v>145</v>
      </c>
      <c r="D440" s="45" t="s">
        <v>935</v>
      </c>
      <c r="E440" s="38">
        <v>36361.019999999997</v>
      </c>
      <c r="F440" s="46">
        <v>34672.839999999997</v>
      </c>
    </row>
    <row r="441" spans="1:6">
      <c r="A441" s="45" t="s">
        <v>936</v>
      </c>
      <c r="B441" s="45" t="s">
        <v>738</v>
      </c>
      <c r="C441" s="45" t="s">
        <v>102</v>
      </c>
      <c r="D441" s="45" t="s">
        <v>937</v>
      </c>
      <c r="E441" s="38">
        <v>31250</v>
      </c>
      <c r="F441" s="46">
        <v>30957.5</v>
      </c>
    </row>
    <row r="442" spans="1:6">
      <c r="A442" s="45" t="s">
        <v>938</v>
      </c>
      <c r="B442" s="45" t="s">
        <v>738</v>
      </c>
      <c r="C442" s="45" t="s">
        <v>102</v>
      </c>
      <c r="D442" s="45" t="s">
        <v>939</v>
      </c>
      <c r="E442" s="38">
        <v>26126</v>
      </c>
      <c r="F442" s="46">
        <v>10917.47</v>
      </c>
    </row>
    <row r="443" spans="1:6">
      <c r="A443" s="45" t="s">
        <v>940</v>
      </c>
      <c r="B443" s="45" t="s">
        <v>738</v>
      </c>
      <c r="C443" s="45" t="s">
        <v>102</v>
      </c>
      <c r="D443" s="45" t="s">
        <v>941</v>
      </c>
      <c r="E443" s="38">
        <v>37456.06</v>
      </c>
      <c r="F443" s="46">
        <v>35996.06</v>
      </c>
    </row>
    <row r="444" spans="1:6">
      <c r="A444" s="45" t="s">
        <v>942</v>
      </c>
      <c r="B444" s="45" t="s">
        <v>738</v>
      </c>
      <c r="C444" s="45" t="s">
        <v>102</v>
      </c>
      <c r="D444" s="45" t="s">
        <v>943</v>
      </c>
      <c r="E444" s="38">
        <v>35317.58</v>
      </c>
      <c r="F444" s="46">
        <v>35317.58</v>
      </c>
    </row>
    <row r="445" spans="1:6">
      <c r="A445" s="45" t="s">
        <v>944</v>
      </c>
      <c r="B445" s="45" t="s">
        <v>738</v>
      </c>
      <c r="C445" s="45" t="s">
        <v>102</v>
      </c>
      <c r="D445" s="45" t="s">
        <v>945</v>
      </c>
      <c r="E445" s="38">
        <v>35179.83</v>
      </c>
      <c r="F445" s="46">
        <v>22455</v>
      </c>
    </row>
    <row r="446" spans="1:6">
      <c r="A446" s="45" t="s">
        <v>946</v>
      </c>
      <c r="B446" s="45" t="s">
        <v>738</v>
      </c>
      <c r="C446" s="45" t="s">
        <v>102</v>
      </c>
      <c r="D446" s="45" t="s">
        <v>947</v>
      </c>
      <c r="E446" s="38">
        <v>38426.559999999998</v>
      </c>
      <c r="F446" s="46">
        <v>38426.559999999998</v>
      </c>
    </row>
    <row r="447" spans="1:6">
      <c r="A447" s="45" t="s">
        <v>948</v>
      </c>
      <c r="B447" s="45" t="s">
        <v>738</v>
      </c>
      <c r="C447" s="45" t="s">
        <v>188</v>
      </c>
      <c r="D447" s="45" t="s">
        <v>949</v>
      </c>
      <c r="E447" s="38">
        <v>38867.81</v>
      </c>
      <c r="F447" s="46">
        <v>37948.81</v>
      </c>
    </row>
    <row r="448" spans="1:6">
      <c r="A448" s="45" t="s">
        <v>950</v>
      </c>
      <c r="B448" s="45" t="s">
        <v>738</v>
      </c>
      <c r="C448" s="45" t="s">
        <v>102</v>
      </c>
      <c r="D448" s="45" t="s">
        <v>951</v>
      </c>
      <c r="E448" s="38">
        <v>25876</v>
      </c>
      <c r="F448" s="46">
        <v>14826.55</v>
      </c>
    </row>
    <row r="449" spans="1:6">
      <c r="A449" s="45" t="s">
        <v>952</v>
      </c>
      <c r="B449" s="45" t="s">
        <v>738</v>
      </c>
      <c r="C449" s="45" t="s">
        <v>102</v>
      </c>
      <c r="D449" s="45" t="s">
        <v>953</v>
      </c>
      <c r="E449" s="38">
        <v>35070.129999999997</v>
      </c>
      <c r="F449" s="46">
        <v>35070.129999999997</v>
      </c>
    </row>
    <row r="450" spans="1:6">
      <c r="A450" s="45" t="s">
        <v>954</v>
      </c>
      <c r="B450" s="45" t="s">
        <v>738</v>
      </c>
      <c r="C450" s="45" t="s">
        <v>145</v>
      </c>
      <c r="D450" s="45" t="s">
        <v>955</v>
      </c>
      <c r="E450" s="38">
        <v>35427.1</v>
      </c>
      <c r="F450" s="46">
        <v>32573</v>
      </c>
    </row>
    <row r="451" spans="1:6">
      <c r="A451" s="45" t="s">
        <v>956</v>
      </c>
      <c r="B451" s="45" t="s">
        <v>738</v>
      </c>
      <c r="C451" s="45" t="s">
        <v>102</v>
      </c>
      <c r="D451" s="45" t="s">
        <v>957</v>
      </c>
      <c r="E451" s="38">
        <v>35131.089999999997</v>
      </c>
      <c r="F451" s="46">
        <v>25554.07</v>
      </c>
    </row>
    <row r="452" spans="1:6">
      <c r="A452" s="45" t="s">
        <v>958</v>
      </c>
      <c r="B452" s="45" t="s">
        <v>738</v>
      </c>
      <c r="C452" s="45" t="s">
        <v>102</v>
      </c>
      <c r="D452" s="45" t="s">
        <v>959</v>
      </c>
      <c r="E452" s="38">
        <v>31750</v>
      </c>
      <c r="F452" s="46">
        <v>28814.91</v>
      </c>
    </row>
    <row r="453" spans="1:6">
      <c r="A453" s="45" t="s">
        <v>960</v>
      </c>
      <c r="B453" s="45" t="s">
        <v>738</v>
      </c>
      <c r="C453" s="45" t="s">
        <v>188</v>
      </c>
      <c r="D453" s="45" t="s">
        <v>961</v>
      </c>
      <c r="E453" s="38">
        <v>35106.949999999997</v>
      </c>
      <c r="F453" s="46">
        <v>33795</v>
      </c>
    </row>
    <row r="454" spans="1:6">
      <c r="A454" s="45" t="s">
        <v>962</v>
      </c>
      <c r="B454" s="45" t="s">
        <v>738</v>
      </c>
      <c r="C454" s="45" t="s">
        <v>102</v>
      </c>
      <c r="D454" s="45" t="s">
        <v>963</v>
      </c>
      <c r="E454" s="38">
        <v>41698.89</v>
      </c>
      <c r="F454" s="46">
        <v>41266.5</v>
      </c>
    </row>
    <row r="455" spans="1:6">
      <c r="A455" s="45" t="s">
        <v>964</v>
      </c>
      <c r="B455" s="45" t="s">
        <v>738</v>
      </c>
      <c r="C455" s="45" t="s">
        <v>102</v>
      </c>
      <c r="D455" s="45" t="s">
        <v>965</v>
      </c>
      <c r="E455" s="38">
        <v>35672.370000000003</v>
      </c>
      <c r="F455" s="46">
        <v>23279.83</v>
      </c>
    </row>
    <row r="456" spans="1:6">
      <c r="A456" s="45" t="s">
        <v>966</v>
      </c>
      <c r="B456" s="45" t="s">
        <v>738</v>
      </c>
      <c r="C456" s="45" t="s">
        <v>102</v>
      </c>
      <c r="D456" s="45" t="s">
        <v>967</v>
      </c>
      <c r="E456" s="38">
        <v>35969.230000000003</v>
      </c>
      <c r="F456" s="46">
        <v>31955</v>
      </c>
    </row>
    <row r="457" spans="1:6">
      <c r="A457" s="45" t="s">
        <v>276</v>
      </c>
      <c r="B457" s="45" t="s">
        <v>738</v>
      </c>
      <c r="C457" s="45" t="s">
        <v>102</v>
      </c>
      <c r="D457" s="45" t="s">
        <v>277</v>
      </c>
      <c r="E457" s="38">
        <v>36363.769999999997</v>
      </c>
      <c r="F457" s="46">
        <v>24820</v>
      </c>
    </row>
    <row r="458" spans="1:6">
      <c r="A458" s="45" t="s">
        <v>278</v>
      </c>
      <c r="B458" s="45" t="s">
        <v>738</v>
      </c>
      <c r="C458" s="45" t="s">
        <v>102</v>
      </c>
      <c r="D458" s="45" t="s">
        <v>279</v>
      </c>
      <c r="E458" s="38">
        <v>41133.449999999997</v>
      </c>
      <c r="F458" s="46">
        <v>32655</v>
      </c>
    </row>
    <row r="459" spans="1:6">
      <c r="A459" s="45" t="s">
        <v>968</v>
      </c>
      <c r="B459" s="45" t="s">
        <v>738</v>
      </c>
      <c r="C459" s="45" t="s">
        <v>102</v>
      </c>
      <c r="D459" s="45" t="s">
        <v>969</v>
      </c>
      <c r="E459" s="38">
        <v>35497.58</v>
      </c>
      <c r="F459" s="46">
        <v>33682.050000000003</v>
      </c>
    </row>
    <row r="460" spans="1:6">
      <c r="A460" s="45" t="s">
        <v>970</v>
      </c>
      <c r="B460" s="45" t="s">
        <v>738</v>
      </c>
      <c r="C460" s="45" t="s">
        <v>102</v>
      </c>
      <c r="D460" s="45" t="s">
        <v>971</v>
      </c>
      <c r="E460" s="38">
        <v>37508.71</v>
      </c>
      <c r="F460" s="46">
        <v>37508.71</v>
      </c>
    </row>
    <row r="461" spans="1:6">
      <c r="A461" s="45" t="s">
        <v>280</v>
      </c>
      <c r="B461" s="45" t="s">
        <v>738</v>
      </c>
      <c r="C461" s="45" t="s">
        <v>102</v>
      </c>
      <c r="D461" s="45" t="s">
        <v>281</v>
      </c>
      <c r="E461" s="38">
        <v>36568.44</v>
      </c>
      <c r="F461" s="46">
        <v>29590.75</v>
      </c>
    </row>
    <row r="462" spans="1:6">
      <c r="A462" s="45" t="s">
        <v>972</v>
      </c>
      <c r="B462" s="45" t="s">
        <v>738</v>
      </c>
      <c r="C462" s="45" t="s">
        <v>102</v>
      </c>
      <c r="D462" s="45" t="s">
        <v>973</v>
      </c>
      <c r="E462" s="38">
        <v>35185.360000000001</v>
      </c>
      <c r="F462" s="46">
        <v>35185.360000000001</v>
      </c>
    </row>
    <row r="463" spans="1:6">
      <c r="A463" s="45" t="s">
        <v>974</v>
      </c>
      <c r="B463" s="45" t="s">
        <v>738</v>
      </c>
      <c r="C463" s="45" t="s">
        <v>102</v>
      </c>
      <c r="D463" s="45" t="s">
        <v>975</v>
      </c>
      <c r="E463" s="38">
        <v>30788.5</v>
      </c>
      <c r="F463" s="46">
        <v>20623</v>
      </c>
    </row>
    <row r="464" spans="1:6">
      <c r="A464" s="45" t="s">
        <v>976</v>
      </c>
      <c r="B464" s="45" t="s">
        <v>738</v>
      </c>
      <c r="C464" s="45" t="s">
        <v>102</v>
      </c>
      <c r="D464" s="45" t="s">
        <v>977</v>
      </c>
      <c r="E464" s="38">
        <v>37247.58</v>
      </c>
      <c r="F464" s="46">
        <v>36058.89</v>
      </c>
    </row>
    <row r="465" spans="1:6">
      <c r="A465" s="45" t="s">
        <v>978</v>
      </c>
      <c r="B465" s="45" t="s">
        <v>738</v>
      </c>
      <c r="C465" s="45" t="s">
        <v>102</v>
      </c>
      <c r="D465" s="45" t="s">
        <v>979</v>
      </c>
      <c r="E465" s="38">
        <v>35315.25</v>
      </c>
      <c r="F465" s="46">
        <v>33667.94</v>
      </c>
    </row>
    <row r="466" spans="1:6">
      <c r="A466" s="45" t="s">
        <v>980</v>
      </c>
      <c r="B466" s="45" t="s">
        <v>738</v>
      </c>
      <c r="C466" s="45" t="s">
        <v>102</v>
      </c>
      <c r="D466" s="45" t="s">
        <v>981</v>
      </c>
      <c r="E466" s="38">
        <v>37696.18</v>
      </c>
      <c r="F466" s="46">
        <v>37696.17</v>
      </c>
    </row>
    <row r="467" spans="1:6">
      <c r="A467" s="45" t="s">
        <v>982</v>
      </c>
      <c r="B467" s="45" t="s">
        <v>738</v>
      </c>
      <c r="C467" s="45" t="s">
        <v>102</v>
      </c>
      <c r="D467" s="45" t="s">
        <v>983</v>
      </c>
      <c r="E467" s="38">
        <v>24042</v>
      </c>
      <c r="F467" s="46">
        <v>17990.87</v>
      </c>
    </row>
    <row r="468" spans="1:6">
      <c r="A468" s="45" t="s">
        <v>984</v>
      </c>
      <c r="B468" s="45" t="s">
        <v>738</v>
      </c>
      <c r="C468" s="45" t="s">
        <v>102</v>
      </c>
      <c r="D468" s="45" t="s">
        <v>985</v>
      </c>
      <c r="E468" s="38">
        <v>46878.57</v>
      </c>
      <c r="F468" s="46">
        <v>44293.91</v>
      </c>
    </row>
    <row r="469" spans="1:6">
      <c r="A469" s="45" t="s">
        <v>986</v>
      </c>
      <c r="B469" s="45" t="s">
        <v>738</v>
      </c>
      <c r="C469" s="45" t="s">
        <v>102</v>
      </c>
      <c r="D469" s="45" t="s">
        <v>987</v>
      </c>
      <c r="E469" s="38">
        <v>35327.730000000003</v>
      </c>
      <c r="F469" s="46">
        <v>34288.160000000003</v>
      </c>
    </row>
    <row r="470" spans="1:6">
      <c r="A470" s="45" t="s">
        <v>988</v>
      </c>
      <c r="B470" s="45" t="s">
        <v>738</v>
      </c>
      <c r="C470" s="45" t="s">
        <v>102</v>
      </c>
      <c r="D470" s="45" t="s">
        <v>989</v>
      </c>
      <c r="E470" s="38">
        <v>42195.93</v>
      </c>
      <c r="F470" s="46">
        <v>42195.93</v>
      </c>
    </row>
    <row r="471" spans="1:6">
      <c r="A471" s="45" t="s">
        <v>988</v>
      </c>
      <c r="B471" s="45" t="s">
        <v>738</v>
      </c>
      <c r="C471" s="45" t="s">
        <v>102</v>
      </c>
      <c r="D471" s="45" t="s">
        <v>989</v>
      </c>
      <c r="E471" s="38">
        <v>37565.440000000002</v>
      </c>
      <c r="F471" s="46">
        <v>37565.440000000002</v>
      </c>
    </row>
    <row r="472" spans="1:6">
      <c r="A472" s="45" t="s">
        <v>990</v>
      </c>
      <c r="B472" s="45" t="s">
        <v>738</v>
      </c>
      <c r="C472" s="45" t="s">
        <v>102</v>
      </c>
      <c r="D472" s="45" t="s">
        <v>991</v>
      </c>
      <c r="E472" s="38">
        <v>29060</v>
      </c>
      <c r="F472" s="46">
        <v>29060</v>
      </c>
    </row>
    <row r="473" spans="1:6">
      <c r="A473" s="45" t="s">
        <v>992</v>
      </c>
      <c r="B473" s="45" t="s">
        <v>738</v>
      </c>
      <c r="C473" s="45" t="s">
        <v>102</v>
      </c>
      <c r="D473" s="45" t="s">
        <v>993</v>
      </c>
      <c r="E473" s="38">
        <v>35050.75</v>
      </c>
      <c r="F473" s="46">
        <v>31160.75</v>
      </c>
    </row>
    <row r="474" spans="1:6">
      <c r="A474" s="45" t="s">
        <v>994</v>
      </c>
      <c r="B474" s="45" t="s">
        <v>738</v>
      </c>
      <c r="C474" s="45" t="s">
        <v>102</v>
      </c>
      <c r="D474" s="45" t="s">
        <v>995</v>
      </c>
      <c r="E474" s="38">
        <v>38025.32</v>
      </c>
      <c r="F474" s="46">
        <v>27764</v>
      </c>
    </row>
    <row r="475" spans="1:6">
      <c r="A475" s="45" t="s">
        <v>996</v>
      </c>
      <c r="B475" s="45" t="s">
        <v>738</v>
      </c>
      <c r="C475" s="45" t="s">
        <v>102</v>
      </c>
      <c r="D475" s="45" t="s">
        <v>997</v>
      </c>
      <c r="E475" s="38">
        <v>51312.34</v>
      </c>
      <c r="F475" s="46">
        <v>50997.34</v>
      </c>
    </row>
    <row r="476" spans="1:6">
      <c r="A476" s="45" t="s">
        <v>998</v>
      </c>
      <c r="B476" s="45" t="s">
        <v>738</v>
      </c>
      <c r="C476" s="45" t="s">
        <v>102</v>
      </c>
      <c r="D476" s="45" t="s">
        <v>999</v>
      </c>
      <c r="E476" s="38">
        <v>37070.080000000002</v>
      </c>
      <c r="F476" s="46">
        <v>35312.42</v>
      </c>
    </row>
    <row r="477" spans="1:6">
      <c r="A477" s="45" t="s">
        <v>1000</v>
      </c>
      <c r="B477" s="45" t="s">
        <v>738</v>
      </c>
      <c r="C477" s="45" t="s">
        <v>102</v>
      </c>
      <c r="D477" s="45" t="s">
        <v>1001</v>
      </c>
      <c r="E477" s="38">
        <v>35869.360000000001</v>
      </c>
      <c r="F477" s="46">
        <v>35554.36</v>
      </c>
    </row>
    <row r="478" spans="1:6">
      <c r="A478" s="45" t="s">
        <v>1002</v>
      </c>
      <c r="B478" s="45" t="s">
        <v>738</v>
      </c>
      <c r="C478" s="45" t="s">
        <v>102</v>
      </c>
      <c r="D478" s="45" t="s">
        <v>1003</v>
      </c>
      <c r="E478" s="38">
        <v>19300</v>
      </c>
      <c r="F478" s="46">
        <v>17335</v>
      </c>
    </row>
    <row r="479" spans="1:6">
      <c r="A479" s="45" t="s">
        <v>1004</v>
      </c>
      <c r="B479" s="45" t="s">
        <v>738</v>
      </c>
      <c r="C479" s="45" t="s">
        <v>102</v>
      </c>
      <c r="D479" s="45" t="s">
        <v>1005</v>
      </c>
      <c r="E479" s="38">
        <v>35741.300000000003</v>
      </c>
      <c r="F479" s="46">
        <v>35741.300000000003</v>
      </c>
    </row>
    <row r="480" spans="1:6">
      <c r="A480" s="45" t="s">
        <v>1006</v>
      </c>
      <c r="B480" s="45" t="s">
        <v>738</v>
      </c>
      <c r="C480" s="45" t="s">
        <v>102</v>
      </c>
      <c r="D480" s="45" t="s">
        <v>1007</v>
      </c>
      <c r="E480" s="38">
        <v>36570.629999999997</v>
      </c>
      <c r="F480" s="46">
        <v>36570.629999999997</v>
      </c>
    </row>
    <row r="481" spans="1:6">
      <c r="A481" s="45" t="s">
        <v>1008</v>
      </c>
      <c r="B481" s="45" t="s">
        <v>738</v>
      </c>
      <c r="C481" s="45" t="s">
        <v>102</v>
      </c>
      <c r="D481" s="45" t="s">
        <v>1009</v>
      </c>
      <c r="E481" s="38">
        <v>45307.45</v>
      </c>
      <c r="F481" s="46">
        <v>45307.45</v>
      </c>
    </row>
    <row r="482" spans="1:6">
      <c r="A482" s="45" t="s">
        <v>1010</v>
      </c>
      <c r="B482" s="45" t="s">
        <v>738</v>
      </c>
      <c r="C482" s="45" t="s">
        <v>102</v>
      </c>
      <c r="D482" s="45" t="s">
        <v>1011</v>
      </c>
      <c r="E482" s="38">
        <v>36376.400000000001</v>
      </c>
      <c r="F482" s="46">
        <v>35915</v>
      </c>
    </row>
    <row r="483" spans="1:6">
      <c r="A483" s="45" t="s">
        <v>1012</v>
      </c>
      <c r="B483" s="45" t="s">
        <v>738</v>
      </c>
      <c r="C483" s="45" t="s">
        <v>102</v>
      </c>
      <c r="D483" s="45" t="s">
        <v>1013</v>
      </c>
      <c r="E483" s="38">
        <v>36000.800000000003</v>
      </c>
      <c r="F483" s="46">
        <v>29519.81</v>
      </c>
    </row>
    <row r="484" spans="1:6">
      <c r="A484" s="45" t="s">
        <v>1014</v>
      </c>
      <c r="B484" s="45" t="s">
        <v>738</v>
      </c>
      <c r="C484" s="45" t="s">
        <v>102</v>
      </c>
      <c r="D484" s="45" t="s">
        <v>1015</v>
      </c>
      <c r="E484" s="38">
        <v>19618.5</v>
      </c>
      <c r="F484" s="46">
        <v>19090.52</v>
      </c>
    </row>
    <row r="485" spans="1:6">
      <c r="A485" s="45" t="s">
        <v>1016</v>
      </c>
      <c r="B485" s="45" t="s">
        <v>738</v>
      </c>
      <c r="C485" s="45" t="s">
        <v>102</v>
      </c>
      <c r="D485" s="45" t="s">
        <v>1017</v>
      </c>
      <c r="E485" s="38">
        <v>35488.42</v>
      </c>
      <c r="F485" s="46">
        <v>34600</v>
      </c>
    </row>
    <row r="486" spans="1:6">
      <c r="A486" s="45" t="s">
        <v>1018</v>
      </c>
      <c r="B486" s="45" t="s">
        <v>738</v>
      </c>
      <c r="C486" s="45" t="s">
        <v>102</v>
      </c>
      <c r="D486" s="45" t="s">
        <v>1019</v>
      </c>
      <c r="E486" s="38">
        <v>29455</v>
      </c>
      <c r="F486" s="46">
        <v>27291</v>
      </c>
    </row>
    <row r="487" spans="1:6">
      <c r="A487" s="45" t="s">
        <v>1020</v>
      </c>
      <c r="B487" s="45" t="s">
        <v>738</v>
      </c>
      <c r="C487" s="45" t="s">
        <v>102</v>
      </c>
      <c r="D487" s="45" t="s">
        <v>1021</v>
      </c>
      <c r="E487" s="38">
        <v>36597.83</v>
      </c>
      <c r="F487" s="46">
        <v>30547.83</v>
      </c>
    </row>
    <row r="488" spans="1:6">
      <c r="A488" s="45" t="s">
        <v>1022</v>
      </c>
      <c r="B488" s="45" t="s">
        <v>738</v>
      </c>
      <c r="C488" s="45" t="s">
        <v>102</v>
      </c>
      <c r="D488" s="45" t="s">
        <v>1023</v>
      </c>
      <c r="E488" s="38">
        <v>36482.28</v>
      </c>
      <c r="F488" s="46">
        <v>35770</v>
      </c>
    </row>
    <row r="489" spans="1:6">
      <c r="A489" s="45" t="s">
        <v>1024</v>
      </c>
      <c r="B489" s="45" t="s">
        <v>738</v>
      </c>
      <c r="C489" s="45" t="s">
        <v>102</v>
      </c>
      <c r="D489" s="45" t="s">
        <v>1025</v>
      </c>
      <c r="E489" s="38">
        <v>38916.879999999997</v>
      </c>
      <c r="F489" s="46">
        <v>28197</v>
      </c>
    </row>
    <row r="490" spans="1:6">
      <c r="A490" s="45" t="s">
        <v>1026</v>
      </c>
      <c r="B490" s="45" t="s">
        <v>738</v>
      </c>
      <c r="C490" s="45" t="s">
        <v>102</v>
      </c>
      <c r="D490" s="45" t="s">
        <v>1027</v>
      </c>
      <c r="E490" s="38">
        <v>36261.31</v>
      </c>
      <c r="F490" s="46">
        <v>14508.7</v>
      </c>
    </row>
    <row r="491" spans="1:6">
      <c r="A491" s="45" t="s">
        <v>1028</v>
      </c>
      <c r="B491" s="45" t="s">
        <v>738</v>
      </c>
      <c r="C491" s="45" t="s">
        <v>102</v>
      </c>
      <c r="D491" s="45" t="s">
        <v>1029</v>
      </c>
      <c r="E491" s="38">
        <v>36037.1</v>
      </c>
      <c r="F491" s="46">
        <v>34454.6</v>
      </c>
    </row>
    <row r="492" spans="1:6">
      <c r="A492" s="45" t="s">
        <v>1030</v>
      </c>
      <c r="B492" s="45" t="s">
        <v>738</v>
      </c>
      <c r="C492" s="45" t="s">
        <v>102</v>
      </c>
      <c r="D492" s="45" t="s">
        <v>1031</v>
      </c>
      <c r="E492" s="38">
        <v>35036.65</v>
      </c>
      <c r="F492" s="46">
        <v>24005</v>
      </c>
    </row>
    <row r="493" spans="1:6">
      <c r="A493" s="45" t="s">
        <v>1032</v>
      </c>
      <c r="B493" s="45" t="s">
        <v>738</v>
      </c>
      <c r="C493" s="45" t="s">
        <v>102</v>
      </c>
      <c r="D493" s="45" t="s">
        <v>1033</v>
      </c>
      <c r="E493" s="38">
        <v>35687.599999999999</v>
      </c>
      <c r="F493" s="46">
        <v>31254.01</v>
      </c>
    </row>
    <row r="494" spans="1:6">
      <c r="A494" s="45" t="s">
        <v>1034</v>
      </c>
      <c r="B494" s="45" t="s">
        <v>738</v>
      </c>
      <c r="C494" s="45" t="s">
        <v>102</v>
      </c>
      <c r="D494" s="45" t="s">
        <v>1035</v>
      </c>
      <c r="E494" s="38">
        <v>35097.160000000003</v>
      </c>
      <c r="F494" s="46">
        <v>23734.2</v>
      </c>
    </row>
    <row r="495" spans="1:6">
      <c r="A495" s="45" t="s">
        <v>1036</v>
      </c>
      <c r="B495" s="45" t="s">
        <v>738</v>
      </c>
      <c r="C495" s="45" t="s">
        <v>102</v>
      </c>
      <c r="D495" s="45" t="s">
        <v>1037</v>
      </c>
      <c r="E495" s="38">
        <v>37558.18</v>
      </c>
      <c r="F495" s="46">
        <v>34686.959999999999</v>
      </c>
    </row>
    <row r="496" spans="1:6">
      <c r="A496" s="45" t="s">
        <v>1038</v>
      </c>
      <c r="B496" s="45" t="s">
        <v>738</v>
      </c>
      <c r="C496" s="45" t="s">
        <v>102</v>
      </c>
      <c r="D496" s="45" t="s">
        <v>1039</v>
      </c>
      <c r="E496" s="38">
        <v>39108.230000000003</v>
      </c>
      <c r="F496" s="46">
        <v>38969.85</v>
      </c>
    </row>
    <row r="497" spans="1:6">
      <c r="A497" s="45" t="s">
        <v>1040</v>
      </c>
      <c r="B497" s="45" t="s">
        <v>738</v>
      </c>
      <c r="C497" s="45" t="s">
        <v>102</v>
      </c>
      <c r="D497" s="45" t="s">
        <v>1041</v>
      </c>
      <c r="E497" s="38">
        <v>35342.019999999997</v>
      </c>
      <c r="F497" s="46">
        <v>35342.019999999997</v>
      </c>
    </row>
    <row r="498" spans="1:6">
      <c r="A498" s="45" t="s">
        <v>1042</v>
      </c>
      <c r="B498" s="45" t="s">
        <v>738</v>
      </c>
      <c r="C498" s="45" t="s">
        <v>102</v>
      </c>
      <c r="D498" s="45" t="s">
        <v>1043</v>
      </c>
      <c r="E498" s="38">
        <v>12300.4</v>
      </c>
      <c r="F498" s="46">
        <v>11515</v>
      </c>
    </row>
    <row r="499" spans="1:6">
      <c r="A499" s="45" t="s">
        <v>1044</v>
      </c>
      <c r="B499" s="45" t="s">
        <v>738</v>
      </c>
      <c r="C499" s="45" t="s">
        <v>145</v>
      </c>
      <c r="D499" s="45" t="s">
        <v>1045</v>
      </c>
      <c r="E499" s="38">
        <v>13650</v>
      </c>
      <c r="F499" s="46">
        <v>13061.2</v>
      </c>
    </row>
    <row r="500" spans="1:6">
      <c r="A500" s="45" t="s">
        <v>1046</v>
      </c>
      <c r="B500" s="45" t="s">
        <v>738</v>
      </c>
      <c r="C500" s="45" t="s">
        <v>102</v>
      </c>
      <c r="D500" s="45" t="s">
        <v>1047</v>
      </c>
      <c r="E500" s="38">
        <v>31312.5</v>
      </c>
      <c r="F500" s="46">
        <v>14939.94</v>
      </c>
    </row>
    <row r="501" spans="1:6">
      <c r="A501" s="45" t="s">
        <v>1048</v>
      </c>
      <c r="B501" s="45" t="s">
        <v>738</v>
      </c>
      <c r="C501" s="45" t="s">
        <v>102</v>
      </c>
      <c r="D501" s="45" t="s">
        <v>1049</v>
      </c>
      <c r="E501" s="38">
        <v>27200</v>
      </c>
      <c r="F501" s="46">
        <v>26394</v>
      </c>
    </row>
    <row r="502" spans="1:6">
      <c r="A502" s="45" t="s">
        <v>1050</v>
      </c>
      <c r="B502" s="45" t="s">
        <v>738</v>
      </c>
      <c r="C502" s="45" t="s">
        <v>102</v>
      </c>
      <c r="D502" s="45" t="s">
        <v>1051</v>
      </c>
      <c r="E502" s="38">
        <v>39205.49</v>
      </c>
      <c r="F502" s="46">
        <v>37535.49</v>
      </c>
    </row>
    <row r="503" spans="1:6">
      <c r="A503" s="45" t="s">
        <v>1052</v>
      </c>
      <c r="B503" s="45" t="s">
        <v>738</v>
      </c>
      <c r="C503" s="45" t="s">
        <v>102</v>
      </c>
      <c r="D503" s="45" t="s">
        <v>1053</v>
      </c>
      <c r="E503" s="38">
        <v>36108.5</v>
      </c>
      <c r="F503" s="46">
        <v>30403.5</v>
      </c>
    </row>
    <row r="504" spans="1:6">
      <c r="A504" s="45" t="s">
        <v>1054</v>
      </c>
      <c r="B504" s="45" t="s">
        <v>738</v>
      </c>
      <c r="C504" s="45" t="s">
        <v>102</v>
      </c>
      <c r="D504" s="45" t="s">
        <v>1055</v>
      </c>
      <c r="E504" s="38">
        <v>32860</v>
      </c>
      <c r="F504" s="46">
        <v>31132.86</v>
      </c>
    </row>
    <row r="505" spans="1:6">
      <c r="A505" s="45" t="s">
        <v>1056</v>
      </c>
      <c r="B505" s="45" t="s">
        <v>738</v>
      </c>
      <c r="C505" s="45" t="s">
        <v>102</v>
      </c>
      <c r="D505" s="45" t="s">
        <v>1057</v>
      </c>
      <c r="E505" s="38">
        <v>33950</v>
      </c>
      <c r="F505" s="46">
        <v>15755</v>
      </c>
    </row>
    <row r="506" spans="1:6">
      <c r="A506" s="45" t="s">
        <v>1058</v>
      </c>
      <c r="B506" s="45" t="s">
        <v>738</v>
      </c>
      <c r="C506" s="45" t="s">
        <v>102</v>
      </c>
      <c r="D506" s="45" t="s">
        <v>1059</v>
      </c>
      <c r="E506" s="38">
        <v>36077.800000000003</v>
      </c>
      <c r="F506" s="46">
        <v>30425.59</v>
      </c>
    </row>
    <row r="507" spans="1:6">
      <c r="A507" s="45" t="s">
        <v>1060</v>
      </c>
      <c r="B507" s="45" t="s">
        <v>738</v>
      </c>
      <c r="C507" s="45" t="s">
        <v>102</v>
      </c>
      <c r="D507" s="45" t="s">
        <v>1061</v>
      </c>
      <c r="E507" s="38">
        <v>44762.29</v>
      </c>
      <c r="F507" s="46">
        <v>38195.29</v>
      </c>
    </row>
    <row r="508" spans="1:6">
      <c r="A508" s="45" t="s">
        <v>1062</v>
      </c>
      <c r="B508" s="45" t="s">
        <v>738</v>
      </c>
      <c r="C508" s="45" t="s">
        <v>102</v>
      </c>
      <c r="D508" s="45" t="s">
        <v>1063</v>
      </c>
      <c r="E508" s="38">
        <v>36106.720000000001</v>
      </c>
      <c r="F508" s="46">
        <v>32259.34</v>
      </c>
    </row>
    <row r="509" spans="1:6">
      <c r="A509" s="45" t="s">
        <v>1064</v>
      </c>
      <c r="B509" s="45" t="s">
        <v>738</v>
      </c>
      <c r="C509" s="45" t="s">
        <v>102</v>
      </c>
      <c r="D509" s="45" t="s">
        <v>1065</v>
      </c>
      <c r="E509" s="38">
        <v>35902.129999999997</v>
      </c>
      <c r="F509" s="46">
        <v>31798.28</v>
      </c>
    </row>
    <row r="510" spans="1:6">
      <c r="A510" s="45" t="s">
        <v>1066</v>
      </c>
      <c r="B510" s="45" t="s">
        <v>738</v>
      </c>
      <c r="C510" s="45" t="s">
        <v>102</v>
      </c>
      <c r="D510" s="45" t="s">
        <v>1067</v>
      </c>
      <c r="E510" s="38">
        <v>35649.54</v>
      </c>
      <c r="F510" s="46">
        <v>35649.54</v>
      </c>
    </row>
    <row r="511" spans="1:6">
      <c r="A511" s="45" t="s">
        <v>1068</v>
      </c>
      <c r="B511" s="45" t="s">
        <v>738</v>
      </c>
      <c r="C511" s="45" t="s">
        <v>102</v>
      </c>
      <c r="D511" s="45" t="s">
        <v>1069</v>
      </c>
      <c r="E511" s="38">
        <v>35305.03</v>
      </c>
      <c r="F511" s="46">
        <v>34764.199999999997</v>
      </c>
    </row>
    <row r="512" spans="1:6">
      <c r="A512" s="45" t="s">
        <v>1070</v>
      </c>
      <c r="B512" s="45" t="s">
        <v>738</v>
      </c>
      <c r="C512" s="45" t="s">
        <v>102</v>
      </c>
      <c r="D512" s="45" t="s">
        <v>1071</v>
      </c>
      <c r="E512" s="38">
        <v>31400</v>
      </c>
      <c r="F512" s="46">
        <v>21708.080000000002</v>
      </c>
    </row>
    <row r="513" spans="1:6">
      <c r="A513" s="45" t="s">
        <v>1072</v>
      </c>
      <c r="B513" s="45" t="s">
        <v>738</v>
      </c>
      <c r="C513" s="45" t="s">
        <v>102</v>
      </c>
      <c r="D513" s="45" t="s">
        <v>1073</v>
      </c>
      <c r="E513" s="38">
        <v>32950</v>
      </c>
      <c r="F513" s="46">
        <v>25033.98</v>
      </c>
    </row>
    <row r="514" spans="1:6">
      <c r="A514" s="45" t="s">
        <v>1074</v>
      </c>
      <c r="B514" s="45" t="s">
        <v>738</v>
      </c>
      <c r="C514" s="45" t="s">
        <v>102</v>
      </c>
      <c r="D514" s="45" t="s">
        <v>1075</v>
      </c>
      <c r="E514" s="38">
        <v>35028.79</v>
      </c>
      <c r="F514" s="46">
        <v>29953.79</v>
      </c>
    </row>
    <row r="515" spans="1:6">
      <c r="A515" s="45" t="s">
        <v>1076</v>
      </c>
      <c r="B515" s="45" t="s">
        <v>738</v>
      </c>
      <c r="C515" s="45" t="s">
        <v>102</v>
      </c>
      <c r="D515" s="45" t="s">
        <v>1077</v>
      </c>
      <c r="E515" s="38">
        <v>32860</v>
      </c>
      <c r="F515" s="46">
        <v>28994.22</v>
      </c>
    </row>
    <row r="516" spans="1:6">
      <c r="A516" s="45" t="s">
        <v>1078</v>
      </c>
      <c r="B516" s="45" t="s">
        <v>738</v>
      </c>
      <c r="C516" s="45" t="s">
        <v>102</v>
      </c>
      <c r="D516" s="45" t="s">
        <v>1079</v>
      </c>
      <c r="E516" s="38">
        <v>25300</v>
      </c>
      <c r="F516" s="46">
        <v>16665.61</v>
      </c>
    </row>
    <row r="517" spans="1:6">
      <c r="A517" s="45" t="s">
        <v>1080</v>
      </c>
      <c r="B517" s="45" t="s">
        <v>738</v>
      </c>
      <c r="C517" s="45" t="s">
        <v>102</v>
      </c>
      <c r="D517" s="45" t="s">
        <v>1081</v>
      </c>
      <c r="E517" s="38">
        <v>27350</v>
      </c>
      <c r="F517" s="46">
        <v>27350</v>
      </c>
    </row>
    <row r="518" spans="1:6">
      <c r="A518" s="45" t="s">
        <v>1082</v>
      </c>
      <c r="B518" s="45" t="s">
        <v>738</v>
      </c>
      <c r="C518" s="45" t="s">
        <v>102</v>
      </c>
      <c r="D518" s="45" t="s">
        <v>1083</v>
      </c>
      <c r="E518" s="38">
        <v>34550</v>
      </c>
      <c r="F518" s="46">
        <v>27285</v>
      </c>
    </row>
    <row r="519" spans="1:6">
      <c r="A519" s="45" t="s">
        <v>1084</v>
      </c>
      <c r="B519" s="45" t="s">
        <v>738</v>
      </c>
      <c r="C519" s="45" t="s">
        <v>102</v>
      </c>
      <c r="D519" s="45" t="s">
        <v>1085</v>
      </c>
      <c r="E519" s="38">
        <v>39624.85</v>
      </c>
      <c r="F519" s="46">
        <v>36701.46</v>
      </c>
    </row>
    <row r="520" spans="1:6">
      <c r="A520" s="45" t="s">
        <v>1086</v>
      </c>
      <c r="B520" s="45" t="s">
        <v>738</v>
      </c>
      <c r="C520" s="45" t="s">
        <v>102</v>
      </c>
      <c r="D520" s="45" t="s">
        <v>1087</v>
      </c>
      <c r="E520" s="38">
        <v>35475.660000000003</v>
      </c>
      <c r="F520" s="46">
        <v>35474.93</v>
      </c>
    </row>
    <row r="521" spans="1:6">
      <c r="A521" s="45" t="s">
        <v>1088</v>
      </c>
      <c r="B521" s="45" t="s">
        <v>738</v>
      </c>
      <c r="C521" s="45" t="s">
        <v>102</v>
      </c>
      <c r="D521" s="45" t="s">
        <v>1089</v>
      </c>
      <c r="E521" s="38">
        <v>28113</v>
      </c>
      <c r="F521" s="46">
        <v>26512.5</v>
      </c>
    </row>
    <row r="522" spans="1:6">
      <c r="A522" s="45" t="s">
        <v>1090</v>
      </c>
      <c r="B522" s="45" t="s">
        <v>738</v>
      </c>
      <c r="C522" s="45" t="s">
        <v>102</v>
      </c>
      <c r="D522" s="45" t="s">
        <v>1091</v>
      </c>
      <c r="E522" s="38">
        <v>35162.17</v>
      </c>
      <c r="F522" s="46">
        <v>32948.370000000003</v>
      </c>
    </row>
    <row r="523" spans="1:6">
      <c r="A523" s="45" t="s">
        <v>1092</v>
      </c>
      <c r="B523" s="45" t="s">
        <v>738</v>
      </c>
      <c r="C523" s="45" t="s">
        <v>102</v>
      </c>
      <c r="D523" s="45" t="s">
        <v>1093</v>
      </c>
      <c r="E523" s="38">
        <v>35124.959999999999</v>
      </c>
      <c r="F523" s="46">
        <v>35124.959999999999</v>
      </c>
    </row>
    <row r="524" spans="1:6">
      <c r="A524" s="45" t="s">
        <v>1094</v>
      </c>
      <c r="B524" s="45" t="s">
        <v>738</v>
      </c>
      <c r="C524" s="45" t="s">
        <v>102</v>
      </c>
      <c r="D524" s="45" t="s">
        <v>1095</v>
      </c>
      <c r="E524" s="38">
        <v>35274.870000000003</v>
      </c>
      <c r="F524" s="46">
        <v>34809.86</v>
      </c>
    </row>
    <row r="525" spans="1:6">
      <c r="A525" s="45" t="s">
        <v>1096</v>
      </c>
      <c r="B525" s="45" t="s">
        <v>738</v>
      </c>
      <c r="C525" s="45" t="s">
        <v>102</v>
      </c>
      <c r="D525" s="45" t="s">
        <v>1097</v>
      </c>
      <c r="E525" s="38">
        <v>35059.769999999997</v>
      </c>
      <c r="F525" s="46">
        <v>35059.769999999997</v>
      </c>
    </row>
    <row r="526" spans="1:6">
      <c r="A526" s="45" t="s">
        <v>1096</v>
      </c>
      <c r="B526" s="45" t="s">
        <v>738</v>
      </c>
      <c r="C526" s="45" t="s">
        <v>102</v>
      </c>
      <c r="D526" s="45" t="s">
        <v>1097</v>
      </c>
      <c r="E526" s="38">
        <v>35059.769999999997</v>
      </c>
      <c r="F526" s="46">
        <v>35059.769999999997</v>
      </c>
    </row>
    <row r="527" spans="1:6">
      <c r="A527" s="45" t="s">
        <v>1098</v>
      </c>
      <c r="B527" s="45" t="s">
        <v>738</v>
      </c>
      <c r="C527" s="45" t="s">
        <v>102</v>
      </c>
      <c r="D527" s="45" t="s">
        <v>1099</v>
      </c>
      <c r="E527" s="38">
        <v>20450</v>
      </c>
      <c r="F527" s="46">
        <v>19810</v>
      </c>
    </row>
    <row r="528" spans="1:6">
      <c r="A528" s="45" t="s">
        <v>412</v>
      </c>
      <c r="B528" s="45" t="s">
        <v>738</v>
      </c>
      <c r="C528" s="45" t="s">
        <v>102</v>
      </c>
      <c r="D528" s="45" t="s">
        <v>413</v>
      </c>
      <c r="E528" s="38">
        <v>37564.21</v>
      </c>
      <c r="F528" s="46">
        <v>31480</v>
      </c>
    </row>
    <row r="529" spans="1:6">
      <c r="A529" s="45" t="s">
        <v>1100</v>
      </c>
      <c r="B529" s="45" t="s">
        <v>738</v>
      </c>
      <c r="C529" s="45" t="s">
        <v>145</v>
      </c>
      <c r="D529" s="45" t="s">
        <v>1101</v>
      </c>
      <c r="E529" s="38">
        <v>15532</v>
      </c>
      <c r="F529" s="46">
        <v>15405.54</v>
      </c>
    </row>
    <row r="530" spans="1:6">
      <c r="A530" s="45" t="s">
        <v>1102</v>
      </c>
      <c r="B530" s="45" t="s">
        <v>738</v>
      </c>
      <c r="C530" s="45" t="s">
        <v>102</v>
      </c>
      <c r="D530" s="45" t="s">
        <v>1103</v>
      </c>
      <c r="E530" s="38">
        <v>35968.67</v>
      </c>
      <c r="F530" s="46">
        <v>23408.67</v>
      </c>
    </row>
    <row r="531" spans="1:6">
      <c r="A531" s="45" t="s">
        <v>416</v>
      </c>
      <c r="B531" s="45" t="s">
        <v>738</v>
      </c>
      <c r="C531" s="45" t="s">
        <v>102</v>
      </c>
      <c r="D531" s="45" t="s">
        <v>417</v>
      </c>
      <c r="E531" s="38">
        <v>35333.370000000003</v>
      </c>
      <c r="F531" s="46">
        <v>34875</v>
      </c>
    </row>
    <row r="532" spans="1:6">
      <c r="A532" s="45" t="s">
        <v>1104</v>
      </c>
      <c r="B532" s="45" t="s">
        <v>738</v>
      </c>
      <c r="C532" s="45" t="s">
        <v>102</v>
      </c>
      <c r="D532" s="45" t="s">
        <v>1105</v>
      </c>
      <c r="E532" s="38">
        <v>25935</v>
      </c>
      <c r="F532" s="46">
        <v>20875.07</v>
      </c>
    </row>
    <row r="533" spans="1:6">
      <c r="A533" s="45" t="s">
        <v>1106</v>
      </c>
      <c r="B533" s="45" t="s">
        <v>738</v>
      </c>
      <c r="C533" s="45" t="s">
        <v>145</v>
      </c>
      <c r="D533" s="45" t="s">
        <v>1107</v>
      </c>
      <c r="E533" s="38">
        <v>35352.400000000001</v>
      </c>
      <c r="F533" s="46">
        <v>35352.35</v>
      </c>
    </row>
    <row r="534" spans="1:6">
      <c r="A534" s="45" t="s">
        <v>1108</v>
      </c>
      <c r="B534" s="45" t="s">
        <v>738</v>
      </c>
      <c r="C534" s="45" t="s">
        <v>102</v>
      </c>
      <c r="D534" s="45" t="s">
        <v>1109</v>
      </c>
      <c r="E534" s="38">
        <v>20505</v>
      </c>
      <c r="F534" s="46">
        <v>13430</v>
      </c>
    </row>
    <row r="535" spans="1:6">
      <c r="A535" s="45" t="s">
        <v>1110</v>
      </c>
      <c r="B535" s="45" t="s">
        <v>738</v>
      </c>
      <c r="C535" s="45" t="s">
        <v>102</v>
      </c>
      <c r="D535" s="45" t="s">
        <v>1111</v>
      </c>
      <c r="E535" s="38">
        <v>8920</v>
      </c>
      <c r="F535" s="46">
        <v>6325.57</v>
      </c>
    </row>
    <row r="536" spans="1:6">
      <c r="A536" s="45" t="s">
        <v>1112</v>
      </c>
      <c r="B536" s="45" t="s">
        <v>738</v>
      </c>
      <c r="C536" s="45" t="s">
        <v>102</v>
      </c>
      <c r="D536" s="45" t="s">
        <v>1113</v>
      </c>
      <c r="E536" s="38">
        <v>37809.69</v>
      </c>
      <c r="F536" s="46">
        <v>37410.79</v>
      </c>
    </row>
    <row r="537" spans="1:6">
      <c r="A537" s="45" t="s">
        <v>1114</v>
      </c>
      <c r="B537" s="45" t="s">
        <v>738</v>
      </c>
      <c r="C537" s="45" t="s">
        <v>102</v>
      </c>
      <c r="D537" s="45" t="s">
        <v>1115</v>
      </c>
      <c r="E537" s="38">
        <v>20125</v>
      </c>
      <c r="F537" s="46">
        <v>13844.05</v>
      </c>
    </row>
    <row r="538" spans="1:6">
      <c r="A538" s="45" t="s">
        <v>1116</v>
      </c>
      <c r="B538" s="45" t="s">
        <v>738</v>
      </c>
      <c r="C538" s="45" t="s">
        <v>102</v>
      </c>
      <c r="D538" s="45" t="s">
        <v>1117</v>
      </c>
      <c r="E538" s="38">
        <v>36886.019999999997</v>
      </c>
      <c r="F538" s="46">
        <v>36795</v>
      </c>
    </row>
    <row r="539" spans="1:6">
      <c r="A539" s="45" t="s">
        <v>1118</v>
      </c>
      <c r="B539" s="45" t="s">
        <v>738</v>
      </c>
      <c r="C539" s="45" t="s">
        <v>102</v>
      </c>
      <c r="D539" s="45" t="s">
        <v>1119</v>
      </c>
      <c r="E539" s="38">
        <v>28750</v>
      </c>
      <c r="F539" s="46">
        <v>26455</v>
      </c>
    </row>
    <row r="540" spans="1:6">
      <c r="A540" s="45" t="s">
        <v>1120</v>
      </c>
      <c r="B540" s="45" t="s">
        <v>738</v>
      </c>
      <c r="C540" s="45" t="s">
        <v>102</v>
      </c>
      <c r="D540" s="45" t="s">
        <v>1121</v>
      </c>
      <c r="E540" s="38">
        <v>37813.81</v>
      </c>
      <c r="F540" s="46">
        <v>37813.81</v>
      </c>
    </row>
    <row r="541" spans="1:6">
      <c r="A541" s="45" t="s">
        <v>1122</v>
      </c>
      <c r="B541" s="45" t="s">
        <v>738</v>
      </c>
      <c r="C541" s="45" t="s">
        <v>102</v>
      </c>
      <c r="D541" s="45" t="s">
        <v>1123</v>
      </c>
      <c r="E541" s="38">
        <v>35553.839999999997</v>
      </c>
      <c r="F541" s="46">
        <v>28459.49</v>
      </c>
    </row>
    <row r="542" spans="1:6">
      <c r="A542" s="45" t="s">
        <v>1124</v>
      </c>
      <c r="B542" s="45" t="s">
        <v>738</v>
      </c>
      <c r="C542" s="45" t="s">
        <v>111</v>
      </c>
      <c r="D542" s="45" t="s">
        <v>1125</v>
      </c>
      <c r="E542" s="38">
        <v>23390</v>
      </c>
      <c r="F542" s="46">
        <v>23273</v>
      </c>
    </row>
    <row r="543" spans="1:6">
      <c r="A543" s="45" t="s">
        <v>1126</v>
      </c>
      <c r="B543" s="45" t="s">
        <v>738</v>
      </c>
      <c r="C543" s="45" t="s">
        <v>102</v>
      </c>
      <c r="D543" s="45" t="s">
        <v>1127</v>
      </c>
      <c r="E543" s="38">
        <v>33577</v>
      </c>
      <c r="F543" s="46">
        <v>29286.37</v>
      </c>
    </row>
    <row r="544" spans="1:6">
      <c r="A544" s="45" t="s">
        <v>1126</v>
      </c>
      <c r="B544" s="45" t="s">
        <v>738</v>
      </c>
      <c r="C544" s="45" t="s">
        <v>102</v>
      </c>
      <c r="D544" s="45" t="s">
        <v>1128</v>
      </c>
      <c r="E544" s="38">
        <v>35734.75</v>
      </c>
      <c r="F544" s="46">
        <v>33553.79</v>
      </c>
    </row>
    <row r="545" spans="1:6">
      <c r="A545" s="45" t="s">
        <v>1129</v>
      </c>
      <c r="B545" s="45" t="s">
        <v>738</v>
      </c>
      <c r="C545" s="45" t="s">
        <v>111</v>
      </c>
      <c r="D545" s="45" t="s">
        <v>1130</v>
      </c>
      <c r="E545" s="38">
        <v>30275</v>
      </c>
      <c r="F545" s="46">
        <v>26350</v>
      </c>
    </row>
    <row r="546" spans="1:6">
      <c r="A546" s="45" t="s">
        <v>1131</v>
      </c>
      <c r="B546" s="45" t="s">
        <v>738</v>
      </c>
      <c r="C546" s="45" t="s">
        <v>102</v>
      </c>
      <c r="D546" s="45" t="s">
        <v>1132</v>
      </c>
      <c r="E546" s="38">
        <v>35241.57</v>
      </c>
      <c r="F546" s="46">
        <v>34376.57</v>
      </c>
    </row>
    <row r="547" spans="1:6">
      <c r="A547" s="45" t="s">
        <v>1133</v>
      </c>
      <c r="B547" s="45" t="s">
        <v>738</v>
      </c>
      <c r="C547" s="45" t="s">
        <v>102</v>
      </c>
      <c r="D547" s="45" t="s">
        <v>1134</v>
      </c>
      <c r="E547" s="38">
        <v>12980</v>
      </c>
      <c r="F547" s="46">
        <v>10181.9</v>
      </c>
    </row>
    <row r="548" spans="1:6">
      <c r="A548" s="45" t="s">
        <v>1135</v>
      </c>
      <c r="B548" s="45" t="s">
        <v>738</v>
      </c>
      <c r="C548" s="45" t="s">
        <v>102</v>
      </c>
      <c r="D548" s="45" t="s">
        <v>1136</v>
      </c>
      <c r="E548" s="38">
        <v>35230.82</v>
      </c>
      <c r="F548" s="46">
        <v>23875</v>
      </c>
    </row>
    <row r="549" spans="1:6">
      <c r="A549" s="45" t="s">
        <v>1137</v>
      </c>
      <c r="B549" s="45" t="s">
        <v>738</v>
      </c>
      <c r="C549" s="45" t="s">
        <v>111</v>
      </c>
      <c r="D549" s="45" t="s">
        <v>1138</v>
      </c>
      <c r="E549" s="38">
        <v>35630.230000000003</v>
      </c>
      <c r="F549" s="46">
        <v>15489.45</v>
      </c>
    </row>
    <row r="550" spans="1:6">
      <c r="A550" s="45" t="s">
        <v>1139</v>
      </c>
      <c r="B550" s="45" t="s">
        <v>738</v>
      </c>
      <c r="C550" s="45" t="s">
        <v>102</v>
      </c>
      <c r="D550" s="45" t="s">
        <v>1140</v>
      </c>
      <c r="E550" s="38">
        <v>38178.1</v>
      </c>
      <c r="F550" s="46">
        <v>33762.79</v>
      </c>
    </row>
    <row r="551" spans="1:6">
      <c r="A551" s="45" t="s">
        <v>1141</v>
      </c>
      <c r="B551" s="45" t="s">
        <v>738</v>
      </c>
      <c r="C551" s="45" t="s">
        <v>111</v>
      </c>
      <c r="D551" s="45" t="s">
        <v>1142</v>
      </c>
      <c r="E551" s="38">
        <v>35111.85</v>
      </c>
      <c r="F551" s="46">
        <v>35111.85</v>
      </c>
    </row>
    <row r="552" spans="1:6">
      <c r="A552" s="45" t="s">
        <v>1143</v>
      </c>
      <c r="B552" s="45" t="s">
        <v>738</v>
      </c>
      <c r="C552" s="45" t="s">
        <v>102</v>
      </c>
      <c r="D552" s="45" t="s">
        <v>1144</v>
      </c>
      <c r="E552" s="38">
        <v>27875</v>
      </c>
      <c r="F552" s="46">
        <v>27875</v>
      </c>
    </row>
    <row r="553" spans="1:6">
      <c r="A553" s="45" t="s">
        <v>1145</v>
      </c>
      <c r="B553" s="45" t="s">
        <v>738</v>
      </c>
      <c r="C553" s="45" t="s">
        <v>111</v>
      </c>
      <c r="D553" s="45" t="s">
        <v>1146</v>
      </c>
      <c r="E553" s="38">
        <v>23430</v>
      </c>
      <c r="F553" s="46">
        <v>23430</v>
      </c>
    </row>
    <row r="554" spans="1:6">
      <c r="A554" s="45" t="s">
        <v>1145</v>
      </c>
      <c r="B554" s="45" t="s">
        <v>738</v>
      </c>
      <c r="C554" s="45" t="s">
        <v>111</v>
      </c>
      <c r="D554" s="45" t="s">
        <v>1146</v>
      </c>
      <c r="E554" s="38">
        <v>23430</v>
      </c>
      <c r="F554" s="46">
        <v>21430</v>
      </c>
    </row>
    <row r="555" spans="1:6">
      <c r="A555" s="45" t="s">
        <v>1145</v>
      </c>
      <c r="B555" s="45" t="s">
        <v>738</v>
      </c>
      <c r="C555" s="45" t="s">
        <v>111</v>
      </c>
      <c r="D555" s="45" t="s">
        <v>1146</v>
      </c>
      <c r="E555" s="38">
        <v>23430</v>
      </c>
      <c r="F555" s="46">
        <v>22180</v>
      </c>
    </row>
    <row r="556" spans="1:6">
      <c r="A556" s="45" t="s">
        <v>1147</v>
      </c>
      <c r="B556" s="45" t="s">
        <v>738</v>
      </c>
      <c r="C556" s="45" t="s">
        <v>102</v>
      </c>
      <c r="D556" s="45" t="s">
        <v>1148</v>
      </c>
      <c r="E556" s="38">
        <v>35944.07</v>
      </c>
      <c r="F556" s="46">
        <v>32760</v>
      </c>
    </row>
    <row r="557" spans="1:6">
      <c r="A557" s="45" t="s">
        <v>1149</v>
      </c>
      <c r="B557" s="45" t="s">
        <v>738</v>
      </c>
      <c r="C557" s="45" t="s">
        <v>102</v>
      </c>
      <c r="D557" s="45" t="s">
        <v>1150</v>
      </c>
      <c r="E557" s="38">
        <v>35856.06</v>
      </c>
      <c r="F557" s="46">
        <v>34409.85</v>
      </c>
    </row>
    <row r="558" spans="1:6">
      <c r="A558" s="45" t="s">
        <v>1151</v>
      </c>
      <c r="B558" s="45" t="s">
        <v>738</v>
      </c>
      <c r="C558" s="45" t="s">
        <v>102</v>
      </c>
      <c r="D558" s="45" t="s">
        <v>1152</v>
      </c>
      <c r="E558" s="38">
        <v>39928.61</v>
      </c>
      <c r="F558" s="46">
        <v>25490.58</v>
      </c>
    </row>
    <row r="559" spans="1:6">
      <c r="A559" s="45" t="s">
        <v>1153</v>
      </c>
      <c r="B559" s="45" t="s">
        <v>738</v>
      </c>
      <c r="C559" s="45" t="s">
        <v>102</v>
      </c>
      <c r="D559" s="45" t="s">
        <v>1154</v>
      </c>
      <c r="E559" s="38">
        <v>35359.019999999997</v>
      </c>
      <c r="F559" s="46">
        <v>23694</v>
      </c>
    </row>
    <row r="560" spans="1:6">
      <c r="A560" s="45" t="s">
        <v>1155</v>
      </c>
      <c r="B560" s="45" t="s">
        <v>738</v>
      </c>
      <c r="C560" s="45" t="s">
        <v>102</v>
      </c>
      <c r="D560" s="45" t="s">
        <v>1156</v>
      </c>
      <c r="E560" s="38">
        <v>55343.12</v>
      </c>
      <c r="F560" s="46">
        <v>55279.59</v>
      </c>
    </row>
    <row r="561" spans="1:6">
      <c r="A561" s="45" t="s">
        <v>1157</v>
      </c>
      <c r="B561" s="45" t="s">
        <v>738</v>
      </c>
      <c r="C561" s="45" t="s">
        <v>102</v>
      </c>
      <c r="D561" s="45" t="s">
        <v>1158</v>
      </c>
      <c r="E561" s="38">
        <v>33909</v>
      </c>
      <c r="F561" s="46">
        <v>21008.53</v>
      </c>
    </row>
    <row r="562" spans="1:6">
      <c r="A562" s="45" t="s">
        <v>1159</v>
      </c>
      <c r="B562" s="45" t="s">
        <v>738</v>
      </c>
      <c r="C562" s="45" t="s">
        <v>111</v>
      </c>
      <c r="D562" s="45" t="s">
        <v>1160</v>
      </c>
      <c r="E562" s="38">
        <v>35332.660000000003</v>
      </c>
      <c r="F562" s="46">
        <v>34444.6</v>
      </c>
    </row>
    <row r="563" spans="1:6">
      <c r="A563" s="45" t="s">
        <v>1161</v>
      </c>
      <c r="B563" s="45" t="s">
        <v>738</v>
      </c>
      <c r="C563" s="45" t="s">
        <v>102</v>
      </c>
      <c r="D563" s="45" t="s">
        <v>1162</v>
      </c>
      <c r="E563" s="38">
        <v>30285</v>
      </c>
      <c r="F563" s="46">
        <v>30285</v>
      </c>
    </row>
    <row r="564" spans="1:6">
      <c r="A564" s="45" t="s">
        <v>1163</v>
      </c>
      <c r="B564" s="45" t="s">
        <v>738</v>
      </c>
      <c r="C564" s="45" t="s">
        <v>102</v>
      </c>
      <c r="D564" s="45" t="s">
        <v>1164</v>
      </c>
      <c r="E564" s="38">
        <v>36133.870000000003</v>
      </c>
      <c r="F564" s="46">
        <v>34885</v>
      </c>
    </row>
    <row r="565" spans="1:6">
      <c r="A565" s="45" t="s">
        <v>1165</v>
      </c>
      <c r="B565" s="45" t="s">
        <v>738</v>
      </c>
      <c r="C565" s="45" t="s">
        <v>102</v>
      </c>
      <c r="D565" s="45" t="s">
        <v>1166</v>
      </c>
      <c r="E565" s="38">
        <v>35346.76</v>
      </c>
      <c r="F565" s="46">
        <v>34360.370000000003</v>
      </c>
    </row>
    <row r="566" spans="1:6">
      <c r="A566" s="45" t="s">
        <v>1167</v>
      </c>
      <c r="B566" s="45" t="s">
        <v>738</v>
      </c>
      <c r="C566" s="45" t="s">
        <v>102</v>
      </c>
      <c r="D566" s="45" t="s">
        <v>1168</v>
      </c>
      <c r="E566" s="38">
        <v>35136.730000000003</v>
      </c>
      <c r="F566" s="46">
        <v>34821.5</v>
      </c>
    </row>
    <row r="567" spans="1:6">
      <c r="A567" s="45" t="s">
        <v>1169</v>
      </c>
      <c r="B567" s="45" t="s">
        <v>738</v>
      </c>
      <c r="C567" s="45" t="s">
        <v>102</v>
      </c>
      <c r="D567" s="45" t="s">
        <v>1170</v>
      </c>
      <c r="E567" s="38">
        <v>13770</v>
      </c>
      <c r="F567" s="46">
        <v>8860</v>
      </c>
    </row>
    <row r="568" spans="1:6">
      <c r="A568" s="45" t="s">
        <v>1171</v>
      </c>
      <c r="B568" s="45" t="s">
        <v>738</v>
      </c>
      <c r="C568" s="45" t="s">
        <v>102</v>
      </c>
      <c r="D568" s="45" t="s">
        <v>1172</v>
      </c>
      <c r="E568" s="38">
        <v>35822.07</v>
      </c>
      <c r="F568" s="46">
        <v>35822.07</v>
      </c>
    </row>
    <row r="569" spans="1:6">
      <c r="A569" s="45" t="s">
        <v>1173</v>
      </c>
      <c r="B569" s="45" t="s">
        <v>738</v>
      </c>
      <c r="C569" s="45" t="s">
        <v>102</v>
      </c>
      <c r="D569" s="45" t="s">
        <v>1174</v>
      </c>
      <c r="E569" s="38">
        <v>35170.519999999997</v>
      </c>
      <c r="F569" s="46">
        <v>33614.1</v>
      </c>
    </row>
    <row r="570" spans="1:6">
      <c r="A570" s="45" t="s">
        <v>1173</v>
      </c>
      <c r="B570" s="45" t="s">
        <v>738</v>
      </c>
      <c r="C570" s="45" t="s">
        <v>102</v>
      </c>
      <c r="D570" s="45" t="s">
        <v>1174</v>
      </c>
      <c r="E570" s="38">
        <v>35170.519999999997</v>
      </c>
      <c r="F570" s="46">
        <v>35170.519999999997</v>
      </c>
    </row>
    <row r="571" spans="1:6">
      <c r="A571" s="45" t="s">
        <v>1173</v>
      </c>
      <c r="B571" s="45" t="s">
        <v>738</v>
      </c>
      <c r="C571" s="45" t="s">
        <v>102</v>
      </c>
      <c r="D571" s="45" t="s">
        <v>1174</v>
      </c>
      <c r="E571" s="38">
        <v>35274.76</v>
      </c>
      <c r="F571" s="46">
        <v>35274</v>
      </c>
    </row>
    <row r="572" spans="1:6">
      <c r="A572" s="45" t="s">
        <v>1175</v>
      </c>
      <c r="B572" s="45" t="s">
        <v>738</v>
      </c>
      <c r="C572" s="45" t="s">
        <v>102</v>
      </c>
      <c r="D572" s="45" t="s">
        <v>1176</v>
      </c>
      <c r="E572" s="38">
        <v>35275.29</v>
      </c>
      <c r="F572" s="46">
        <v>35275.29</v>
      </c>
    </row>
    <row r="573" spans="1:6">
      <c r="A573" s="45" t="s">
        <v>1177</v>
      </c>
      <c r="B573" s="45" t="s">
        <v>738</v>
      </c>
      <c r="C573" s="45" t="s">
        <v>102</v>
      </c>
      <c r="D573" s="45" t="s">
        <v>1178</v>
      </c>
      <c r="E573" s="38">
        <v>20956</v>
      </c>
      <c r="F573" s="46">
        <v>20340</v>
      </c>
    </row>
    <row r="574" spans="1:6">
      <c r="A574" s="45" t="s">
        <v>1179</v>
      </c>
      <c r="B574" s="45" t="s">
        <v>738</v>
      </c>
      <c r="C574" s="45" t="s">
        <v>102</v>
      </c>
      <c r="D574" s="45" t="s">
        <v>1180</v>
      </c>
      <c r="E574" s="38">
        <v>39859.72</v>
      </c>
      <c r="F574" s="46">
        <v>37082.04</v>
      </c>
    </row>
    <row r="575" spans="1:6">
      <c r="A575" s="45" t="s">
        <v>1181</v>
      </c>
      <c r="B575" s="45" t="s">
        <v>738</v>
      </c>
      <c r="C575" s="45" t="s">
        <v>102</v>
      </c>
      <c r="D575" s="45" t="s">
        <v>1182</v>
      </c>
      <c r="E575" s="38">
        <v>36625.96</v>
      </c>
      <c r="F575" s="46">
        <v>36625.96</v>
      </c>
    </row>
    <row r="576" spans="1:6">
      <c r="A576" s="45" t="s">
        <v>1183</v>
      </c>
      <c r="B576" s="45" t="s">
        <v>738</v>
      </c>
      <c r="C576" s="45" t="s">
        <v>102</v>
      </c>
      <c r="D576" s="45" t="s">
        <v>1184</v>
      </c>
      <c r="E576" s="38">
        <v>35221.9</v>
      </c>
      <c r="F576" s="46">
        <v>35198.04</v>
      </c>
    </row>
    <row r="577" spans="1:6">
      <c r="A577" s="45" t="s">
        <v>1185</v>
      </c>
      <c r="B577" s="45" t="s">
        <v>738</v>
      </c>
      <c r="C577" s="45" t="s">
        <v>102</v>
      </c>
      <c r="D577" s="45" t="s">
        <v>1186</v>
      </c>
      <c r="E577" s="38">
        <v>35116.46</v>
      </c>
      <c r="F577" s="46">
        <v>26084.97</v>
      </c>
    </row>
    <row r="578" spans="1:6">
      <c r="A578" s="45" t="s">
        <v>1187</v>
      </c>
      <c r="B578" s="45" t="s">
        <v>738</v>
      </c>
      <c r="C578" s="45" t="s">
        <v>102</v>
      </c>
      <c r="D578" s="45" t="s">
        <v>1188</v>
      </c>
      <c r="E578" s="38">
        <v>27175</v>
      </c>
      <c r="F578" s="46">
        <v>27080.79</v>
      </c>
    </row>
    <row r="579" spans="1:6">
      <c r="A579" s="45" t="s">
        <v>1189</v>
      </c>
      <c r="B579" s="45" t="s">
        <v>738</v>
      </c>
      <c r="C579" s="45" t="s">
        <v>102</v>
      </c>
      <c r="D579" s="45" t="s">
        <v>1190</v>
      </c>
      <c r="E579" s="38">
        <v>35723.120000000003</v>
      </c>
      <c r="F579" s="46">
        <v>35723.120000000003</v>
      </c>
    </row>
    <row r="580" spans="1:6">
      <c r="A580" s="45" t="s">
        <v>1191</v>
      </c>
      <c r="B580" s="45" t="s">
        <v>738</v>
      </c>
      <c r="C580" s="45" t="s">
        <v>102</v>
      </c>
      <c r="D580" s="45" t="s">
        <v>1192</v>
      </c>
      <c r="E580" s="38">
        <v>24675</v>
      </c>
      <c r="F580" s="46">
        <v>24675</v>
      </c>
    </row>
    <row r="581" spans="1:6">
      <c r="A581" s="45" t="s">
        <v>1193</v>
      </c>
      <c r="B581" s="45" t="s">
        <v>738</v>
      </c>
      <c r="C581" s="45" t="s">
        <v>102</v>
      </c>
      <c r="D581" s="45" t="s">
        <v>1194</v>
      </c>
      <c r="E581" s="38">
        <v>35235.58</v>
      </c>
      <c r="F581" s="46">
        <v>27762.43</v>
      </c>
    </row>
    <row r="582" spans="1:6">
      <c r="A582" s="45" t="s">
        <v>1195</v>
      </c>
      <c r="B582" s="45" t="s">
        <v>738</v>
      </c>
      <c r="C582" s="45" t="s">
        <v>102</v>
      </c>
      <c r="D582" s="45" t="s">
        <v>1196</v>
      </c>
      <c r="E582" s="38">
        <v>34300</v>
      </c>
      <c r="F582" s="46">
        <v>34265</v>
      </c>
    </row>
    <row r="583" spans="1:6">
      <c r="A583" s="45" t="s">
        <v>1197</v>
      </c>
      <c r="B583" s="45" t="s">
        <v>738</v>
      </c>
      <c r="C583" s="45" t="s">
        <v>102</v>
      </c>
      <c r="D583" s="45" t="s">
        <v>1198</v>
      </c>
      <c r="E583" s="38">
        <v>36958.92</v>
      </c>
      <c r="F583" s="46">
        <v>35748.92</v>
      </c>
    </row>
    <row r="584" spans="1:6">
      <c r="A584" s="45" t="s">
        <v>1199</v>
      </c>
      <c r="B584" s="45" t="s">
        <v>738</v>
      </c>
      <c r="C584" s="45" t="s">
        <v>102</v>
      </c>
      <c r="D584" s="45" t="s">
        <v>1200</v>
      </c>
      <c r="E584" s="38">
        <v>35094.53</v>
      </c>
      <c r="F584" s="46">
        <v>32062.82</v>
      </c>
    </row>
    <row r="585" spans="1:6">
      <c r="A585" s="45" t="s">
        <v>1201</v>
      </c>
      <c r="B585" s="45" t="s">
        <v>738</v>
      </c>
      <c r="C585" s="45" t="s">
        <v>102</v>
      </c>
      <c r="D585" s="45" t="s">
        <v>1202</v>
      </c>
      <c r="E585" s="38">
        <v>22505</v>
      </c>
      <c r="F585" s="46">
        <v>22211.5</v>
      </c>
    </row>
    <row r="586" spans="1:6">
      <c r="A586" s="45" t="s">
        <v>1203</v>
      </c>
      <c r="B586" s="45" t="s">
        <v>738</v>
      </c>
      <c r="C586" s="45" t="s">
        <v>102</v>
      </c>
      <c r="D586" s="45" t="s">
        <v>1204</v>
      </c>
      <c r="E586" s="38">
        <v>35824.44</v>
      </c>
      <c r="F586" s="46">
        <v>35824.44</v>
      </c>
    </row>
    <row r="587" spans="1:6">
      <c r="A587" s="45" t="s">
        <v>1205</v>
      </c>
      <c r="B587" s="45" t="s">
        <v>738</v>
      </c>
      <c r="C587" s="45" t="s">
        <v>102</v>
      </c>
      <c r="D587" s="45" t="s">
        <v>1206</v>
      </c>
      <c r="E587" s="38">
        <v>23367.5</v>
      </c>
      <c r="F587" s="46">
        <v>17841.25</v>
      </c>
    </row>
    <row r="588" spans="1:6">
      <c r="A588" s="45" t="s">
        <v>1207</v>
      </c>
      <c r="B588" s="45" t="s">
        <v>738</v>
      </c>
      <c r="C588" s="45" t="s">
        <v>102</v>
      </c>
      <c r="D588" s="45" t="s">
        <v>1208</v>
      </c>
      <c r="E588" s="38">
        <v>39391.35</v>
      </c>
      <c r="F588" s="46">
        <v>28715.58</v>
      </c>
    </row>
    <row r="589" spans="1:6">
      <c r="A589" s="45" t="s">
        <v>1209</v>
      </c>
      <c r="B589" s="45" t="s">
        <v>738</v>
      </c>
      <c r="C589" s="45" t="s">
        <v>102</v>
      </c>
      <c r="D589" s="45" t="s">
        <v>1210</v>
      </c>
      <c r="E589" s="38">
        <v>39794</v>
      </c>
      <c r="F589" s="46">
        <v>39364.5</v>
      </c>
    </row>
    <row r="590" spans="1:6">
      <c r="A590" s="45" t="s">
        <v>1211</v>
      </c>
      <c r="B590" s="45" t="s">
        <v>738</v>
      </c>
      <c r="C590" s="45" t="s">
        <v>102</v>
      </c>
      <c r="D590" s="45" t="s">
        <v>1172</v>
      </c>
      <c r="E590" s="38">
        <v>24000</v>
      </c>
      <c r="F590" s="46">
        <v>23797.279999999999</v>
      </c>
    </row>
    <row r="591" spans="1:6">
      <c r="A591" s="45" t="s">
        <v>1212</v>
      </c>
      <c r="B591" s="45" t="s">
        <v>738</v>
      </c>
      <c r="C591" s="45" t="s">
        <v>102</v>
      </c>
      <c r="D591" s="45" t="s">
        <v>1213</v>
      </c>
      <c r="E591" s="38">
        <v>21999.5</v>
      </c>
      <c r="F591" s="46">
        <v>21636.54</v>
      </c>
    </row>
    <row r="592" spans="1:6">
      <c r="A592" s="45" t="s">
        <v>1214</v>
      </c>
      <c r="B592" s="45" t="s">
        <v>738</v>
      </c>
      <c r="C592" s="45" t="s">
        <v>102</v>
      </c>
      <c r="D592" s="45" t="s">
        <v>1215</v>
      </c>
      <c r="E592" s="38">
        <v>35108.959999999999</v>
      </c>
      <c r="F592" s="46">
        <v>34670</v>
      </c>
    </row>
    <row r="593" spans="1:6">
      <c r="A593" s="45" t="s">
        <v>1216</v>
      </c>
      <c r="B593" s="45" t="s">
        <v>738</v>
      </c>
      <c r="C593" s="45" t="s">
        <v>102</v>
      </c>
      <c r="D593" s="45" t="s">
        <v>1217</v>
      </c>
      <c r="E593" s="38">
        <v>40101.99</v>
      </c>
      <c r="F593" s="46">
        <v>15508.93</v>
      </c>
    </row>
    <row r="594" spans="1:6">
      <c r="A594" s="45" t="s">
        <v>1218</v>
      </c>
      <c r="B594" s="45" t="s">
        <v>738</v>
      </c>
      <c r="C594" s="45" t="s">
        <v>102</v>
      </c>
      <c r="D594" s="45" t="s">
        <v>1219</v>
      </c>
      <c r="E594" s="38">
        <v>41123.4</v>
      </c>
      <c r="F594" s="46">
        <v>37567.5</v>
      </c>
    </row>
    <row r="595" spans="1:6">
      <c r="A595" s="45" t="s">
        <v>1220</v>
      </c>
      <c r="B595" s="45" t="s">
        <v>738</v>
      </c>
      <c r="C595" s="45" t="s">
        <v>102</v>
      </c>
      <c r="D595" s="45" t="s">
        <v>1221</v>
      </c>
      <c r="E595" s="38">
        <v>35328.61</v>
      </c>
      <c r="F595" s="46">
        <v>32504.99</v>
      </c>
    </row>
    <row r="596" spans="1:6">
      <c r="A596" s="45" t="s">
        <v>1220</v>
      </c>
      <c r="B596" s="45" t="s">
        <v>738</v>
      </c>
      <c r="C596" s="45" t="s">
        <v>102</v>
      </c>
      <c r="D596" s="45" t="s">
        <v>1221</v>
      </c>
      <c r="E596" s="38">
        <v>35106.78</v>
      </c>
      <c r="F596" s="46">
        <v>30205</v>
      </c>
    </row>
    <row r="597" spans="1:6">
      <c r="A597" s="45" t="s">
        <v>1222</v>
      </c>
      <c r="B597" s="45" t="s">
        <v>738</v>
      </c>
      <c r="C597" s="45" t="s">
        <v>102</v>
      </c>
      <c r="D597" s="45" t="s">
        <v>1223</v>
      </c>
      <c r="E597" s="38">
        <v>35027.49</v>
      </c>
      <c r="F597" s="46">
        <v>35027.49</v>
      </c>
    </row>
    <row r="598" spans="1:6">
      <c r="A598" s="45" t="s">
        <v>1224</v>
      </c>
      <c r="B598" s="45" t="s">
        <v>738</v>
      </c>
      <c r="C598" s="45" t="s">
        <v>102</v>
      </c>
      <c r="D598" s="45" t="s">
        <v>1225</v>
      </c>
      <c r="E598" s="38">
        <v>35279.15</v>
      </c>
      <c r="F598" s="46">
        <v>33987.19</v>
      </c>
    </row>
    <row r="599" spans="1:6">
      <c r="A599" s="45" t="s">
        <v>466</v>
      </c>
      <c r="B599" s="45" t="s">
        <v>738</v>
      </c>
      <c r="C599" s="45" t="s">
        <v>102</v>
      </c>
      <c r="D599" s="45" t="s">
        <v>467</v>
      </c>
      <c r="E599" s="38">
        <v>35993.050000000003</v>
      </c>
      <c r="F599" s="46">
        <v>33785</v>
      </c>
    </row>
    <row r="600" spans="1:6">
      <c r="A600" s="45" t="s">
        <v>1226</v>
      </c>
      <c r="B600" s="45" t="s">
        <v>738</v>
      </c>
      <c r="C600" s="45" t="s">
        <v>145</v>
      </c>
      <c r="D600" s="45" t="s">
        <v>1227</v>
      </c>
      <c r="E600" s="38">
        <v>32147</v>
      </c>
      <c r="F600" s="46">
        <v>32147</v>
      </c>
    </row>
    <row r="601" spans="1:6">
      <c r="A601" s="45" t="s">
        <v>1228</v>
      </c>
      <c r="B601" s="45" t="s">
        <v>738</v>
      </c>
      <c r="C601" s="45" t="s">
        <v>102</v>
      </c>
      <c r="D601" s="45" t="s">
        <v>1229</v>
      </c>
      <c r="E601" s="38">
        <v>34056</v>
      </c>
      <c r="F601" s="46">
        <v>32890.9</v>
      </c>
    </row>
    <row r="602" spans="1:6">
      <c r="A602" s="45" t="s">
        <v>1230</v>
      </c>
      <c r="B602" s="45" t="s">
        <v>738</v>
      </c>
      <c r="C602" s="45" t="s">
        <v>102</v>
      </c>
      <c r="D602" s="45" t="s">
        <v>1231</v>
      </c>
      <c r="E602" s="38">
        <v>30265</v>
      </c>
      <c r="F602" s="46">
        <v>22884</v>
      </c>
    </row>
    <row r="603" spans="1:6">
      <c r="A603" s="45" t="s">
        <v>1232</v>
      </c>
      <c r="B603" s="45" t="s">
        <v>738</v>
      </c>
      <c r="C603" s="45" t="s">
        <v>102</v>
      </c>
      <c r="D603" s="45" t="s">
        <v>1233</v>
      </c>
      <c r="E603" s="38">
        <v>37572.46</v>
      </c>
      <c r="F603" s="46">
        <v>36884.06</v>
      </c>
    </row>
    <row r="604" spans="1:6">
      <c r="A604" s="45" t="s">
        <v>1234</v>
      </c>
      <c r="B604" s="45" t="s">
        <v>738</v>
      </c>
      <c r="C604" s="45" t="s">
        <v>102</v>
      </c>
      <c r="D604" s="45" t="s">
        <v>1235</v>
      </c>
      <c r="E604" s="38">
        <v>35630.910000000003</v>
      </c>
      <c r="F604" s="46">
        <v>26260</v>
      </c>
    </row>
    <row r="605" spans="1:6">
      <c r="A605" s="45" t="s">
        <v>1236</v>
      </c>
      <c r="B605" s="45" t="s">
        <v>738</v>
      </c>
      <c r="C605" s="45" t="s">
        <v>111</v>
      </c>
      <c r="D605" s="45" t="s">
        <v>1237</v>
      </c>
      <c r="E605" s="38">
        <v>35294.89</v>
      </c>
      <c r="F605" s="46">
        <v>35294.89</v>
      </c>
    </row>
    <row r="606" spans="1:6">
      <c r="A606" s="45" t="s">
        <v>1238</v>
      </c>
      <c r="B606" s="45" t="s">
        <v>738</v>
      </c>
      <c r="C606" s="45" t="s">
        <v>145</v>
      </c>
      <c r="D606" s="45" t="s">
        <v>1239</v>
      </c>
      <c r="E606" s="38">
        <v>36380.550000000003</v>
      </c>
      <c r="F606" s="46">
        <v>36380.550000000003</v>
      </c>
    </row>
    <row r="607" spans="1:6">
      <c r="A607" s="45" t="s">
        <v>1240</v>
      </c>
      <c r="B607" s="45" t="s">
        <v>738</v>
      </c>
      <c r="C607" s="45" t="s">
        <v>102</v>
      </c>
      <c r="D607" s="45" t="s">
        <v>1241</v>
      </c>
      <c r="E607" s="38">
        <v>39006.04</v>
      </c>
      <c r="F607" s="46">
        <v>38269.160000000003</v>
      </c>
    </row>
    <row r="608" spans="1:6">
      <c r="A608" s="45" t="s">
        <v>1242</v>
      </c>
      <c r="B608" s="45" t="s">
        <v>738</v>
      </c>
      <c r="C608" s="45" t="s">
        <v>102</v>
      </c>
      <c r="D608" s="45" t="s">
        <v>1243</v>
      </c>
      <c r="E608" s="38">
        <v>35573.1</v>
      </c>
      <c r="F608" s="46">
        <v>34623</v>
      </c>
    </row>
    <row r="609" spans="1:8">
      <c r="A609" s="45" t="s">
        <v>1244</v>
      </c>
      <c r="B609" s="45" t="s">
        <v>738</v>
      </c>
      <c r="C609" s="45" t="s">
        <v>102</v>
      </c>
      <c r="D609" s="45" t="s">
        <v>1245</v>
      </c>
      <c r="E609" s="38">
        <v>35331.5</v>
      </c>
      <c r="F609" s="46">
        <v>34026.5</v>
      </c>
    </row>
    <row r="610" spans="1:8">
      <c r="A610" s="45" t="s">
        <v>1246</v>
      </c>
      <c r="B610" s="45" t="s">
        <v>738</v>
      </c>
      <c r="C610" s="45" t="s">
        <v>102</v>
      </c>
      <c r="D610" s="45" t="s">
        <v>1247</v>
      </c>
      <c r="E610" s="38">
        <v>35806.99</v>
      </c>
      <c r="F610" s="46">
        <v>34406.99</v>
      </c>
    </row>
    <row r="611" spans="1:8">
      <c r="A611" s="45" t="s">
        <v>1248</v>
      </c>
      <c r="B611" s="45" t="s">
        <v>738</v>
      </c>
      <c r="C611" s="45" t="s">
        <v>102</v>
      </c>
      <c r="D611" s="45" t="s">
        <v>1249</v>
      </c>
      <c r="E611" s="38">
        <v>28014</v>
      </c>
      <c r="F611" s="46">
        <v>25704</v>
      </c>
    </row>
    <row r="612" spans="1:8">
      <c r="A612" s="45" t="s">
        <v>1250</v>
      </c>
      <c r="B612" s="45" t="s">
        <v>738</v>
      </c>
      <c r="C612" s="45" t="s">
        <v>102</v>
      </c>
      <c r="D612" s="45" t="s">
        <v>1251</v>
      </c>
      <c r="E612" s="38">
        <v>33965</v>
      </c>
      <c r="F612" s="46">
        <v>32515</v>
      </c>
    </row>
    <row r="613" spans="1:8">
      <c r="A613" s="45" t="s">
        <v>1252</v>
      </c>
      <c r="B613" s="45" t="s">
        <v>738</v>
      </c>
      <c r="C613" s="45" t="s">
        <v>102</v>
      </c>
      <c r="D613" s="45" t="s">
        <v>1253</v>
      </c>
      <c r="E613" s="38">
        <v>15352.5</v>
      </c>
      <c r="F613" s="46">
        <v>9763.58</v>
      </c>
    </row>
    <row r="614" spans="1:8">
      <c r="A614" s="45" t="s">
        <v>1254</v>
      </c>
      <c r="B614" s="45" t="s">
        <v>738</v>
      </c>
      <c r="C614" s="45" t="s">
        <v>188</v>
      </c>
      <c r="D614" s="45" t="s">
        <v>1255</v>
      </c>
      <c r="E614" s="38">
        <v>36050.04</v>
      </c>
      <c r="F614" s="46">
        <v>33476.07</v>
      </c>
    </row>
    <row r="615" spans="1:8">
      <c r="C615" s="30"/>
      <c r="E615" s="30"/>
      <c r="F615" s="30"/>
      <c r="G615" s="48"/>
      <c r="H615" s="48"/>
    </row>
    <row r="616" spans="1:8">
      <c r="C616" s="30"/>
      <c r="E616" s="30"/>
      <c r="F616" s="30"/>
      <c r="G616" s="48"/>
      <c r="H616" s="48"/>
    </row>
    <row r="617" spans="1:8">
      <c r="C617" s="30"/>
      <c r="E617" s="30"/>
      <c r="F617" s="30"/>
      <c r="G617" s="48"/>
      <c r="H617" s="48"/>
    </row>
    <row r="618" spans="1:8">
      <c r="C618" s="30"/>
      <c r="E618" s="30"/>
      <c r="F618" s="30"/>
      <c r="G618" s="48"/>
      <c r="H618" s="48"/>
    </row>
    <row r="619" spans="1:8">
      <c r="C619" s="30"/>
      <c r="E619" s="30"/>
      <c r="F619" s="30"/>
      <c r="G619" s="48"/>
      <c r="H619" s="48"/>
    </row>
    <row r="620" spans="1:8">
      <c r="C620" s="30"/>
      <c r="E620" s="30"/>
      <c r="F620" s="30"/>
      <c r="G620" s="48"/>
      <c r="H620" s="48"/>
    </row>
    <row r="621" spans="1:8">
      <c r="C621" s="30"/>
      <c r="E621" s="30"/>
      <c r="F621" s="30"/>
      <c r="G621" s="48"/>
      <c r="H621" s="48"/>
    </row>
  </sheetData>
  <pageMargins left="0.70000000000000007" right="0.70000000000000007" top="0.75" bottom="0.75" header="0.30000000000000004" footer="0.30000000000000004"/>
  <headerFooter>
    <oddHeader>&amp;C&amp;"Aptos"&amp;11&amp;K000000 OFFICIAL - FOR PUBLIC RELEASE&amp;1#_x000D_</oddHeader>
    <oddFooter>&amp;C_x000D_&amp;1#&amp;"Aptos"&amp;11&amp;K000000 OFFICIAL - FOR PUBLIC RELEASE</oddFooter>
  </headerFooter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BFD5C-A3AF-4645-A9CF-534CC11B59D8}">
  <sheetPr>
    <tabColor rgb="FFDAF2D0"/>
  </sheetPr>
  <dimension ref="A1:E42"/>
  <sheetViews>
    <sheetView workbookViewId="0"/>
  </sheetViews>
  <sheetFormatPr defaultRowHeight="15"/>
  <cols>
    <col min="1" max="1" width="21.28515625" customWidth="1"/>
    <col min="2" max="2" width="12.140625" customWidth="1"/>
    <col min="3" max="3" width="18.5703125" customWidth="1"/>
    <col min="4" max="4" width="17.140625" customWidth="1"/>
    <col min="5" max="5" width="14.140625" customWidth="1"/>
    <col min="6" max="6" width="8.7109375" customWidth="1"/>
  </cols>
  <sheetData>
    <row r="1" spans="1:5" ht="19.5">
      <c r="A1" s="6" t="s">
        <v>20</v>
      </c>
    </row>
    <row r="2" spans="1:5">
      <c r="A2" s="4" t="s">
        <v>1256</v>
      </c>
    </row>
    <row r="3" spans="1:5">
      <c r="A3" s="4" t="s">
        <v>1257</v>
      </c>
    </row>
    <row r="4" spans="1:5">
      <c r="A4" s="4" t="s">
        <v>1258</v>
      </c>
    </row>
    <row r="5" spans="1:5">
      <c r="A5" s="4" t="s">
        <v>1259</v>
      </c>
    </row>
    <row r="6" spans="1:5">
      <c r="A6" s="4" t="s">
        <v>1260</v>
      </c>
    </row>
    <row r="7" spans="1:5">
      <c r="A7" s="4" t="s">
        <v>1261</v>
      </c>
    </row>
    <row r="9" spans="1:5" ht="18" thickBot="1">
      <c r="A9" s="9" t="s">
        <v>21</v>
      </c>
    </row>
    <row r="10" spans="1:5" ht="15.75" thickTop="1">
      <c r="A10" t="s">
        <v>1262</v>
      </c>
      <c r="B10" t="s">
        <v>1263</v>
      </c>
      <c r="C10" t="s">
        <v>1264</v>
      </c>
      <c r="D10" t="s">
        <v>1265</v>
      </c>
      <c r="E10" t="s">
        <v>738</v>
      </c>
    </row>
    <row r="11" spans="1:5">
      <c r="A11" t="s">
        <v>1266</v>
      </c>
      <c r="B11" s="7">
        <v>13701</v>
      </c>
      <c r="C11" s="7">
        <v>5257</v>
      </c>
      <c r="D11" s="7">
        <v>5347</v>
      </c>
      <c r="E11" s="7">
        <v>3097</v>
      </c>
    </row>
    <row r="12" spans="1:5">
      <c r="A12" t="s">
        <v>1267</v>
      </c>
      <c r="B12" s="7">
        <v>19207</v>
      </c>
      <c r="C12" s="7">
        <v>10114</v>
      </c>
      <c r="D12" s="7">
        <v>5603</v>
      </c>
      <c r="E12" s="7">
        <v>3490</v>
      </c>
    </row>
    <row r="13" spans="1:5">
      <c r="A13" t="s">
        <v>1268</v>
      </c>
      <c r="B13" s="7">
        <v>98</v>
      </c>
      <c r="C13" s="7">
        <v>70</v>
      </c>
      <c r="D13" s="7">
        <v>28</v>
      </c>
      <c r="E13" s="7">
        <v>0</v>
      </c>
    </row>
    <row r="14" spans="1:5">
      <c r="A14" t="s">
        <v>1269</v>
      </c>
      <c r="B14" s="7">
        <v>644</v>
      </c>
      <c r="C14" s="7">
        <v>480</v>
      </c>
      <c r="D14" s="7">
        <v>101</v>
      </c>
      <c r="E14" s="7">
        <v>63</v>
      </c>
    </row>
    <row r="15" spans="1:5">
      <c r="B15" s="7"/>
      <c r="C15" s="7"/>
      <c r="D15" s="7"/>
      <c r="E15" s="7"/>
    </row>
    <row r="16" spans="1:5" ht="18" thickBot="1">
      <c r="A16" s="9" t="s">
        <v>23</v>
      </c>
      <c r="B16" s="7"/>
      <c r="C16" s="7"/>
      <c r="D16" s="7"/>
      <c r="E16" s="7"/>
    </row>
    <row r="17" spans="1:5" ht="15.75" thickTop="1">
      <c r="A17" t="s">
        <v>1270</v>
      </c>
      <c r="B17" s="7" t="s">
        <v>1263</v>
      </c>
      <c r="C17" s="7" t="s">
        <v>1264</v>
      </c>
      <c r="D17" s="26" t="s">
        <v>1265</v>
      </c>
      <c r="E17" s="7" t="s">
        <v>738</v>
      </c>
    </row>
    <row r="18" spans="1:5">
      <c r="A18" t="s">
        <v>1271</v>
      </c>
      <c r="B18" s="7">
        <v>1506</v>
      </c>
      <c r="C18" s="7">
        <v>0</v>
      </c>
      <c r="D18" s="7">
        <v>0</v>
      </c>
      <c r="E18" s="7">
        <v>1506</v>
      </c>
    </row>
    <row r="19" spans="1:5">
      <c r="A19" t="s">
        <v>1272</v>
      </c>
      <c r="B19" s="7">
        <v>4144</v>
      </c>
      <c r="C19" s="7">
        <v>0</v>
      </c>
      <c r="D19" s="7">
        <v>51</v>
      </c>
      <c r="E19" s="7">
        <v>4093</v>
      </c>
    </row>
    <row r="20" spans="1:5">
      <c r="A20" t="s">
        <v>1273</v>
      </c>
      <c r="B20" s="7">
        <v>9871</v>
      </c>
      <c r="C20" s="7">
        <v>189</v>
      </c>
      <c r="D20" s="7">
        <v>8638</v>
      </c>
      <c r="E20" s="7">
        <v>1044</v>
      </c>
    </row>
    <row r="21" spans="1:5">
      <c r="A21" t="s">
        <v>1274</v>
      </c>
      <c r="B21" s="7">
        <v>15634</v>
      </c>
      <c r="C21" s="7">
        <v>13843</v>
      </c>
      <c r="D21" s="7">
        <v>1784</v>
      </c>
      <c r="E21" s="7">
        <v>7</v>
      </c>
    </row>
    <row r="22" spans="1:5">
      <c r="A22" t="s">
        <v>1275</v>
      </c>
      <c r="B22" s="7">
        <v>1469</v>
      </c>
      <c r="C22" s="7">
        <v>1210</v>
      </c>
      <c r="D22" s="7">
        <v>259</v>
      </c>
      <c r="E22" s="7">
        <v>0</v>
      </c>
    </row>
    <row r="23" spans="1:5">
      <c r="A23" t="s">
        <v>1276</v>
      </c>
      <c r="B23" s="7">
        <v>1026</v>
      </c>
      <c r="C23" s="7">
        <v>679</v>
      </c>
      <c r="D23" s="7">
        <v>347</v>
      </c>
      <c r="E23" s="7">
        <v>0</v>
      </c>
    </row>
    <row r="24" spans="1:5">
      <c r="B24" s="7"/>
      <c r="C24" s="7"/>
      <c r="D24" s="7"/>
      <c r="E24" s="7"/>
    </row>
    <row r="25" spans="1:5" ht="18" thickBot="1">
      <c r="A25" s="9" t="s">
        <v>25</v>
      </c>
      <c r="B25" s="7"/>
      <c r="C25" s="7"/>
      <c r="D25" s="7"/>
      <c r="E25" s="7"/>
    </row>
    <row r="26" spans="1:5" ht="15.75" thickTop="1">
      <c r="A26" t="s">
        <v>1277</v>
      </c>
      <c r="B26" s="7" t="s">
        <v>1263</v>
      </c>
      <c r="C26" s="7" t="s">
        <v>1264</v>
      </c>
      <c r="D26" s="26" t="s">
        <v>1265</v>
      </c>
      <c r="E26" s="7" t="s">
        <v>738</v>
      </c>
    </row>
    <row r="27" spans="1:5">
      <c r="A27" t="s">
        <v>1278</v>
      </c>
      <c r="B27" s="7">
        <v>7150</v>
      </c>
      <c r="C27" s="7">
        <v>2626</v>
      </c>
      <c r="D27" s="7">
        <v>2657</v>
      </c>
      <c r="E27" s="7">
        <v>1867</v>
      </c>
    </row>
    <row r="28" spans="1:5">
      <c r="A28" t="s">
        <v>1279</v>
      </c>
      <c r="B28" s="7">
        <v>26500</v>
      </c>
      <c r="C28" s="7">
        <v>13295</v>
      </c>
      <c r="D28" s="7">
        <v>8422</v>
      </c>
      <c r="E28" s="7">
        <v>4783</v>
      </c>
    </row>
    <row r="29" spans="1:5">
      <c r="B29" s="7"/>
      <c r="C29" s="7"/>
      <c r="D29" s="7"/>
      <c r="E29" s="7"/>
    </row>
    <row r="30" spans="1:5" ht="18" thickBot="1">
      <c r="A30" s="9" t="s">
        <v>26</v>
      </c>
      <c r="B30" s="7"/>
      <c r="C30" s="7"/>
      <c r="D30" s="7"/>
      <c r="E30" s="7"/>
    </row>
    <row r="31" spans="1:5" ht="15.75" thickTop="1">
      <c r="A31" t="s">
        <v>1280</v>
      </c>
      <c r="B31" s="7" t="s">
        <v>1263</v>
      </c>
      <c r="C31" s="7" t="s">
        <v>1264</v>
      </c>
      <c r="D31" s="26" t="s">
        <v>1265</v>
      </c>
      <c r="E31" s="7" t="s">
        <v>738</v>
      </c>
    </row>
    <row r="32" spans="1:5">
      <c r="A32" t="s">
        <v>1281</v>
      </c>
      <c r="B32" s="7">
        <v>18694</v>
      </c>
      <c r="C32" s="7">
        <v>8744</v>
      </c>
      <c r="D32" s="7">
        <v>6111</v>
      </c>
      <c r="E32" s="7">
        <v>3839</v>
      </c>
    </row>
    <row r="33" spans="1:5">
      <c r="A33" t="s">
        <v>1282</v>
      </c>
      <c r="B33" s="7">
        <v>14956</v>
      </c>
      <c r="C33" s="7">
        <v>7177</v>
      </c>
      <c r="D33" s="7">
        <v>4968</v>
      </c>
      <c r="E33" s="7">
        <v>2811</v>
      </c>
    </row>
    <row r="34" spans="1:5">
      <c r="B34" s="7"/>
      <c r="C34" s="7"/>
      <c r="D34" s="7"/>
      <c r="E34" s="7"/>
    </row>
    <row r="35" spans="1:5" ht="18" thickBot="1">
      <c r="A35" s="9" t="s">
        <v>28</v>
      </c>
      <c r="B35" s="7"/>
      <c r="C35" s="7"/>
      <c r="D35" s="7"/>
      <c r="E35" s="7"/>
    </row>
    <row r="36" spans="1:5" ht="15.75" thickTop="1">
      <c r="A36" t="s">
        <v>1283</v>
      </c>
      <c r="B36" s="7" t="s">
        <v>1263</v>
      </c>
      <c r="C36" s="7" t="s">
        <v>1264</v>
      </c>
      <c r="D36" s="26" t="s">
        <v>1265</v>
      </c>
      <c r="E36" s="7" t="s">
        <v>738</v>
      </c>
    </row>
    <row r="37" spans="1:5">
      <c r="A37" t="s">
        <v>1284</v>
      </c>
      <c r="B37" s="7">
        <v>20755</v>
      </c>
      <c r="C37" s="7">
        <v>8707</v>
      </c>
      <c r="D37" s="7">
        <v>7650</v>
      </c>
      <c r="E37" s="7">
        <v>4398</v>
      </c>
    </row>
    <row r="38" spans="1:5">
      <c r="A38" t="s">
        <v>1285</v>
      </c>
      <c r="B38" s="7">
        <v>2373</v>
      </c>
      <c r="C38" s="7">
        <v>1163</v>
      </c>
      <c r="D38" s="7">
        <v>637</v>
      </c>
      <c r="E38" s="7">
        <v>573</v>
      </c>
    </row>
    <row r="39" spans="1:5">
      <c r="A39" t="s">
        <v>1286</v>
      </c>
      <c r="B39" s="7">
        <v>4187</v>
      </c>
      <c r="C39" s="7">
        <v>2683</v>
      </c>
      <c r="D39" s="7">
        <v>688</v>
      </c>
      <c r="E39" s="7">
        <v>816</v>
      </c>
    </row>
    <row r="40" spans="1:5">
      <c r="A40" t="s">
        <v>1287</v>
      </c>
      <c r="B40" s="7">
        <v>1930</v>
      </c>
      <c r="C40" s="7">
        <v>1065</v>
      </c>
      <c r="D40" s="7">
        <v>479</v>
      </c>
      <c r="E40" s="7">
        <v>386</v>
      </c>
    </row>
    <row r="41" spans="1:5">
      <c r="A41" t="s">
        <v>1268</v>
      </c>
      <c r="B41" s="7">
        <v>751</v>
      </c>
      <c r="C41" s="7">
        <v>417</v>
      </c>
      <c r="D41" s="7">
        <v>187</v>
      </c>
      <c r="E41" s="7">
        <v>147</v>
      </c>
    </row>
    <row r="42" spans="1:5">
      <c r="A42" t="s">
        <v>1288</v>
      </c>
      <c r="B42" s="7">
        <v>3654</v>
      </c>
      <c r="C42" s="7">
        <v>1886</v>
      </c>
      <c r="D42" s="7">
        <v>1438</v>
      </c>
      <c r="E42" s="7">
        <v>330</v>
      </c>
    </row>
  </sheetData>
  <pageMargins left="0.70000000000000007" right="0.70000000000000007" top="0.75" bottom="0.75" header="0.30000000000000004" footer="0.30000000000000004"/>
  <headerFooter>
    <oddHeader>&amp;C&amp;"Aptos"&amp;11&amp;K000000 OFFICIAL - FOR PUBLIC RELEASE&amp;1#_x000D_</oddHeader>
    <oddFooter>&amp;C_x000D_&amp;1#&amp;"Aptos"&amp;11&amp;K000000 OFFICIAL - FOR PUBLIC RELEASE</oddFooter>
  </headerFooter>
  <tableParts count="5">
    <tablePart r:id="rId1"/>
    <tablePart r:id="rId2"/>
    <tablePart r:id="rId3"/>
    <tablePart r:id="rId4"/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2DBD0-3F54-41F7-A8FC-8C78FCBC57C6}">
  <sheetPr>
    <tabColor rgb="FFDAF2D0"/>
  </sheetPr>
  <dimension ref="A1:E42"/>
  <sheetViews>
    <sheetView workbookViewId="0"/>
  </sheetViews>
  <sheetFormatPr defaultColWidth="8.7109375" defaultRowHeight="15"/>
  <cols>
    <col min="1" max="1" width="19.42578125" style="35" customWidth="1"/>
    <col min="2" max="2" width="9.5703125" style="35" customWidth="1"/>
    <col min="3" max="3" width="18.5703125" style="35" customWidth="1"/>
    <col min="4" max="4" width="16.5703125" style="35" customWidth="1"/>
    <col min="5" max="5" width="10.28515625" style="35" customWidth="1"/>
    <col min="6" max="6" width="8.7109375" style="35" customWidth="1"/>
    <col min="7" max="16384" width="8.7109375" style="35"/>
  </cols>
  <sheetData>
    <row r="1" spans="1:5" ht="19.5">
      <c r="A1" s="6" t="s">
        <v>30</v>
      </c>
    </row>
    <row r="2" spans="1:5">
      <c r="A2" s="4" t="s">
        <v>1289</v>
      </c>
    </row>
    <row r="3" spans="1:5">
      <c r="A3" s="4" t="s">
        <v>1290</v>
      </c>
    </row>
    <row r="4" spans="1:5">
      <c r="A4" s="4" t="s">
        <v>1291</v>
      </c>
    </row>
    <row r="5" spans="1:5">
      <c r="A5" s="4" t="s">
        <v>1292</v>
      </c>
    </row>
    <row r="6" spans="1:5">
      <c r="A6" s="4" t="s">
        <v>1293</v>
      </c>
    </row>
    <row r="8" spans="1:5" ht="18" thickBot="1">
      <c r="A8" s="9" t="s">
        <v>31</v>
      </c>
    </row>
    <row r="9" spans="1:5" ht="15.75" thickTop="1">
      <c r="A9" s="35" t="s">
        <v>1294</v>
      </c>
      <c r="B9" s="35" t="s">
        <v>1295</v>
      </c>
      <c r="C9" s="35" t="s">
        <v>1264</v>
      </c>
      <c r="D9" s="35" t="s">
        <v>1265</v>
      </c>
      <c r="E9" s="35" t="s">
        <v>738</v>
      </c>
    </row>
    <row r="10" spans="1:5">
      <c r="A10" s="35" t="s">
        <v>1296</v>
      </c>
      <c r="B10" s="35">
        <v>2</v>
      </c>
      <c r="C10" s="35">
        <v>2</v>
      </c>
      <c r="D10" s="35">
        <v>3</v>
      </c>
      <c r="E10" s="35">
        <v>3</v>
      </c>
    </row>
    <row r="11" spans="1:5">
      <c r="A11" s="35" t="s">
        <v>1297</v>
      </c>
      <c r="B11" s="35">
        <v>365</v>
      </c>
      <c r="C11" s="35">
        <v>365</v>
      </c>
      <c r="D11" s="35">
        <v>304</v>
      </c>
      <c r="E11" s="35">
        <v>161</v>
      </c>
    </row>
    <row r="12" spans="1:5">
      <c r="A12" s="35" t="s">
        <v>1298</v>
      </c>
      <c r="B12" s="42">
        <v>67.443473747945674</v>
      </c>
      <c r="C12" s="42">
        <v>124.36743524390967</v>
      </c>
      <c r="D12" s="42">
        <v>17.301005747126435</v>
      </c>
      <c r="E12" s="42">
        <v>7.2311264230077894</v>
      </c>
    </row>
    <row r="13" spans="1:5">
      <c r="A13" s="35" t="s">
        <v>1299</v>
      </c>
      <c r="B13" s="42">
        <v>23</v>
      </c>
      <c r="C13" s="42">
        <v>92</v>
      </c>
      <c r="D13" s="42">
        <v>15</v>
      </c>
      <c r="E13" s="42">
        <v>6</v>
      </c>
    </row>
    <row r="14" spans="1:5">
      <c r="A14" s="35" t="s">
        <v>1300</v>
      </c>
      <c r="B14" s="35">
        <v>15</v>
      </c>
      <c r="C14" s="42">
        <v>28</v>
      </c>
      <c r="D14" s="42">
        <v>15</v>
      </c>
      <c r="E14" s="42">
        <v>5</v>
      </c>
    </row>
    <row r="15" spans="1:5">
      <c r="A15" s="35" t="s">
        <v>1301</v>
      </c>
      <c r="B15" s="35">
        <v>363</v>
      </c>
      <c r="C15" s="35">
        <v>363</v>
      </c>
      <c r="D15" s="35">
        <v>301</v>
      </c>
      <c r="E15" s="35">
        <v>158</v>
      </c>
    </row>
    <row r="17" spans="1:5" ht="18" thickBot="1">
      <c r="A17" s="9" t="s">
        <v>33</v>
      </c>
    </row>
    <row r="18" spans="1:5" ht="15.75" thickTop="1">
      <c r="A18" s="35" t="s">
        <v>1294</v>
      </c>
      <c r="B18" s="35" t="s">
        <v>1295</v>
      </c>
      <c r="C18" s="35" t="s">
        <v>1264</v>
      </c>
      <c r="D18" s="35" t="s">
        <v>1265</v>
      </c>
      <c r="E18" s="35" t="s">
        <v>738</v>
      </c>
    </row>
    <row r="19" spans="1:5">
      <c r="A19" s="35" t="s">
        <v>1296</v>
      </c>
      <c r="B19" s="35">
        <v>2</v>
      </c>
      <c r="C19" s="35">
        <v>2</v>
      </c>
      <c r="D19" s="35">
        <v>3</v>
      </c>
      <c r="E19" s="35">
        <v>3</v>
      </c>
    </row>
    <row r="20" spans="1:5">
      <c r="A20" s="35" t="s">
        <v>1297</v>
      </c>
      <c r="B20" s="35">
        <v>365</v>
      </c>
      <c r="C20" s="35">
        <v>365</v>
      </c>
      <c r="D20" s="35">
        <v>304</v>
      </c>
      <c r="E20" s="35">
        <v>84</v>
      </c>
    </row>
    <row r="21" spans="1:5">
      <c r="A21" s="35" t="s">
        <v>1298</v>
      </c>
      <c r="B21" s="42">
        <v>61.065666528239205</v>
      </c>
      <c r="C21" s="42">
        <v>112.85376134889754</v>
      </c>
      <c r="D21" s="42">
        <v>17.219547893966499</v>
      </c>
      <c r="E21" s="42">
        <v>6.8244887393217706</v>
      </c>
    </row>
    <row r="22" spans="1:5">
      <c r="A22" s="35" t="s">
        <v>1299</v>
      </c>
      <c r="B22" s="42">
        <v>23</v>
      </c>
      <c r="C22" s="42">
        <v>54</v>
      </c>
      <c r="D22" s="42">
        <v>15</v>
      </c>
      <c r="E22" s="42">
        <v>6</v>
      </c>
    </row>
    <row r="23" spans="1:5">
      <c r="A23" s="35" t="s">
        <v>1300</v>
      </c>
      <c r="B23" s="42">
        <v>15</v>
      </c>
      <c r="C23" s="42">
        <v>28</v>
      </c>
      <c r="D23" s="42">
        <v>15</v>
      </c>
      <c r="E23" s="42">
        <v>5</v>
      </c>
    </row>
    <row r="24" spans="1:5">
      <c r="A24" s="35" t="s">
        <v>1301</v>
      </c>
      <c r="B24" s="35">
        <v>363</v>
      </c>
      <c r="C24" s="35">
        <v>363</v>
      </c>
      <c r="D24" s="35">
        <v>301</v>
      </c>
      <c r="E24" s="35">
        <v>81</v>
      </c>
    </row>
    <row r="26" spans="1:5" ht="18" thickBot="1">
      <c r="A26" s="9" t="s">
        <v>35</v>
      </c>
    </row>
    <row r="27" spans="1:5" ht="15.75" thickTop="1">
      <c r="A27" s="35" t="s">
        <v>1294</v>
      </c>
      <c r="B27" s="35" t="s">
        <v>1295</v>
      </c>
      <c r="C27" s="35" t="s">
        <v>1264</v>
      </c>
      <c r="D27" s="35" t="s">
        <v>1265</v>
      </c>
      <c r="E27" s="35" t="s">
        <v>738</v>
      </c>
    </row>
    <row r="28" spans="1:5">
      <c r="A28" s="35" t="s">
        <v>1296</v>
      </c>
      <c r="B28" s="35">
        <v>2</v>
      </c>
      <c r="C28" s="35">
        <v>2</v>
      </c>
      <c r="D28" s="35">
        <v>3</v>
      </c>
      <c r="E28" s="35">
        <v>3</v>
      </c>
    </row>
    <row r="29" spans="1:5">
      <c r="A29" s="35" t="s">
        <v>1297</v>
      </c>
      <c r="B29" s="35">
        <v>365</v>
      </c>
      <c r="C29" s="35">
        <v>365</v>
      </c>
      <c r="D29" s="35">
        <v>292</v>
      </c>
      <c r="E29" s="35">
        <v>161</v>
      </c>
    </row>
    <row r="30" spans="1:5">
      <c r="A30" s="35" t="s">
        <v>1298</v>
      </c>
      <c r="B30" s="42">
        <v>58.774644067796608</v>
      </c>
      <c r="C30" s="42">
        <v>133.37093352192363</v>
      </c>
      <c r="D30" s="42">
        <v>15.974186307519641</v>
      </c>
      <c r="E30" s="42">
        <v>7.2524012806830314</v>
      </c>
    </row>
    <row r="31" spans="1:5">
      <c r="A31" s="35" t="s">
        <v>1299</v>
      </c>
      <c r="B31" s="42">
        <v>17</v>
      </c>
      <c r="C31" s="42">
        <v>104</v>
      </c>
      <c r="D31" s="42">
        <v>15</v>
      </c>
      <c r="E31" s="42">
        <v>6</v>
      </c>
    </row>
    <row r="32" spans="1:5">
      <c r="A32" s="35" t="s">
        <v>1300</v>
      </c>
      <c r="B32" s="42">
        <v>15</v>
      </c>
      <c r="C32" s="42">
        <v>28</v>
      </c>
      <c r="D32" s="42">
        <v>15</v>
      </c>
      <c r="E32" s="42">
        <v>5</v>
      </c>
    </row>
    <row r="33" spans="1:5">
      <c r="A33" s="35" t="s">
        <v>1301</v>
      </c>
      <c r="B33" s="35">
        <v>363</v>
      </c>
      <c r="C33" s="35">
        <v>363</v>
      </c>
      <c r="D33" s="35">
        <v>289</v>
      </c>
      <c r="E33" s="35">
        <v>158</v>
      </c>
    </row>
    <row r="35" spans="1:5" ht="18" thickBot="1">
      <c r="A35" s="9" t="s">
        <v>37</v>
      </c>
    </row>
    <row r="36" spans="1:5" ht="15.75" thickTop="1">
      <c r="A36" s="35" t="s">
        <v>1294</v>
      </c>
      <c r="B36" s="35" t="s">
        <v>1295</v>
      </c>
      <c r="C36" s="35" t="s">
        <v>1264</v>
      </c>
      <c r="D36" s="35" t="s">
        <v>1265</v>
      </c>
      <c r="E36" s="35" t="s">
        <v>738</v>
      </c>
    </row>
    <row r="37" spans="1:5">
      <c r="A37" s="35" t="s">
        <v>1296</v>
      </c>
      <c r="B37" s="35">
        <v>2</v>
      </c>
      <c r="C37" s="35">
        <v>2</v>
      </c>
      <c r="D37" s="35">
        <v>4</v>
      </c>
      <c r="E37" s="35">
        <v>3</v>
      </c>
    </row>
    <row r="38" spans="1:5">
      <c r="A38" s="35" t="s">
        <v>1297</v>
      </c>
      <c r="B38" s="35">
        <v>365</v>
      </c>
      <c r="C38" s="35">
        <v>365</v>
      </c>
      <c r="D38" s="35">
        <v>304</v>
      </c>
      <c r="E38" s="35">
        <v>101</v>
      </c>
    </row>
    <row r="39" spans="1:5">
      <c r="A39" s="35" t="s">
        <v>1298</v>
      </c>
      <c r="B39" s="42">
        <v>75.054760964045826</v>
      </c>
      <c r="C39" s="42">
        <v>134.36750936329588</v>
      </c>
      <c r="D39" s="42">
        <v>17.726302729528538</v>
      </c>
      <c r="E39" s="42">
        <v>7.8276950834460983</v>
      </c>
    </row>
    <row r="40" spans="1:5">
      <c r="A40" s="35" t="s">
        <v>1299</v>
      </c>
      <c r="B40" s="42">
        <v>28</v>
      </c>
      <c r="C40" s="42">
        <v>110</v>
      </c>
      <c r="D40" s="42">
        <v>15</v>
      </c>
      <c r="E40" s="42">
        <v>6</v>
      </c>
    </row>
    <row r="41" spans="1:5">
      <c r="A41" s="35" t="s">
        <v>1300</v>
      </c>
      <c r="B41" s="42">
        <v>15</v>
      </c>
      <c r="C41" s="42">
        <v>28</v>
      </c>
      <c r="D41" s="42">
        <v>15</v>
      </c>
      <c r="E41" s="42">
        <v>5</v>
      </c>
    </row>
    <row r="42" spans="1:5">
      <c r="A42" s="35" t="s">
        <v>1301</v>
      </c>
      <c r="B42" s="35">
        <v>363</v>
      </c>
      <c r="C42" s="35">
        <v>363</v>
      </c>
      <c r="D42" s="35">
        <v>300</v>
      </c>
      <c r="E42" s="35">
        <v>98</v>
      </c>
    </row>
  </sheetData>
  <pageMargins left="0.70000000000000007" right="0.70000000000000007" top="0.75" bottom="0.75" header="0.30000000000000004" footer="0.30000000000000004"/>
  <headerFooter>
    <oddHeader>&amp;C&amp;"Aptos"&amp;11&amp;K000000 OFFICIAL - FOR PUBLIC RELEASE&amp;1#_x000D_</oddHeader>
    <oddFooter>&amp;C_x000D_&amp;1#&amp;"Aptos"&amp;11&amp;K000000 OFFICIAL - FOR PUBLIC RELEASE</oddFooter>
  </headerFooter>
  <tableParts count="4">
    <tablePart r:id="rId1"/>
    <tablePart r:id="rId2"/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EEA7B-3E32-431A-BAF1-2EDCA6970C07}">
  <sheetPr>
    <tabColor rgb="FFDAF2D0"/>
  </sheetPr>
  <dimension ref="A1:I180"/>
  <sheetViews>
    <sheetView workbookViewId="0"/>
  </sheetViews>
  <sheetFormatPr defaultColWidth="8.7109375" defaultRowHeight="15"/>
  <cols>
    <col min="1" max="1" width="43.28515625" style="35" customWidth="1"/>
    <col min="2" max="2" width="15.85546875" style="35" customWidth="1"/>
    <col min="3" max="3" width="21.28515625" style="35" customWidth="1"/>
    <col min="4" max="4" width="13.140625" style="35" customWidth="1"/>
    <col min="5" max="5" width="24.28515625" style="35" customWidth="1"/>
    <col min="6" max="6" width="18.7109375" style="35" customWidth="1"/>
    <col min="7" max="7" width="8.7109375" style="35" customWidth="1"/>
    <col min="8" max="8" width="8.7109375" style="35"/>
    <col min="9" max="14" width="15.42578125" style="35" customWidth="1"/>
    <col min="15" max="16384" width="8.7109375" style="35"/>
  </cols>
  <sheetData>
    <row r="1" spans="1:9" ht="19.5">
      <c r="A1" s="6" t="s">
        <v>1302</v>
      </c>
    </row>
    <row r="2" spans="1:9">
      <c r="A2" s="5" t="s">
        <v>1303</v>
      </c>
    </row>
    <row r="3" spans="1:9">
      <c r="A3" s="5" t="s">
        <v>1494</v>
      </c>
    </row>
    <row r="4" spans="1:9">
      <c r="A4" s="5" t="s">
        <v>1304</v>
      </c>
    </row>
    <row r="5" spans="1:9">
      <c r="A5" s="5"/>
    </row>
    <row r="6" spans="1:9" ht="19.5">
      <c r="A6" s="6" t="s">
        <v>39</v>
      </c>
      <c r="I6" s="49"/>
    </row>
    <row r="7" spans="1:9">
      <c r="A7" s="36" t="s">
        <v>1305</v>
      </c>
      <c r="B7" s="36" t="s">
        <v>1306</v>
      </c>
      <c r="C7" s="36" t="s">
        <v>1307</v>
      </c>
      <c r="D7" s="36" t="s">
        <v>1308</v>
      </c>
      <c r="E7" s="36" t="s">
        <v>1309</v>
      </c>
      <c r="F7" s="36" t="s">
        <v>1310</v>
      </c>
    </row>
    <row r="8" spans="1:9">
      <c r="A8" s="50" t="s">
        <v>1311</v>
      </c>
      <c r="B8" s="27">
        <v>50</v>
      </c>
      <c r="C8" s="27">
        <v>30</v>
      </c>
      <c r="D8" s="27">
        <v>7</v>
      </c>
      <c r="E8" s="27">
        <v>12</v>
      </c>
      <c r="F8" s="27">
        <v>62</v>
      </c>
    </row>
    <row r="9" spans="1:9">
      <c r="A9" s="50" t="s">
        <v>1312</v>
      </c>
      <c r="B9" s="27" t="s">
        <v>1313</v>
      </c>
      <c r="C9" s="27" t="s">
        <v>1313</v>
      </c>
      <c r="D9" s="27">
        <v>0</v>
      </c>
      <c r="E9" s="27">
        <v>0</v>
      </c>
      <c r="F9" s="27" t="s">
        <v>1313</v>
      </c>
    </row>
    <row r="10" spans="1:9">
      <c r="A10" s="50" t="s">
        <v>1314</v>
      </c>
      <c r="B10" s="27" t="s">
        <v>1313</v>
      </c>
      <c r="C10" s="27">
        <v>0</v>
      </c>
      <c r="D10" s="27">
        <v>0</v>
      </c>
      <c r="E10" s="27">
        <v>0</v>
      </c>
      <c r="F10" s="27" t="s">
        <v>1313</v>
      </c>
    </row>
    <row r="11" spans="1:9">
      <c r="A11" s="50" t="s">
        <v>1315</v>
      </c>
      <c r="B11" s="27" t="s">
        <v>1313</v>
      </c>
      <c r="C11" s="27" t="s">
        <v>1313</v>
      </c>
      <c r="D11" s="27">
        <v>0</v>
      </c>
      <c r="E11" s="27">
        <v>0</v>
      </c>
      <c r="F11" s="27" t="s">
        <v>1313</v>
      </c>
    </row>
    <row r="12" spans="1:9">
      <c r="A12" s="50" t="s">
        <v>1316</v>
      </c>
      <c r="B12" s="27" t="s">
        <v>1313</v>
      </c>
      <c r="C12" s="27" t="s">
        <v>1313</v>
      </c>
      <c r="D12" s="27">
        <v>0</v>
      </c>
      <c r="E12" s="27">
        <v>0</v>
      </c>
      <c r="F12" s="27" t="s">
        <v>1313</v>
      </c>
    </row>
    <row r="13" spans="1:9">
      <c r="A13" s="50" t="s">
        <v>1317</v>
      </c>
      <c r="B13" s="27">
        <v>88</v>
      </c>
      <c r="C13" s="27">
        <v>38</v>
      </c>
      <c r="D13" s="27">
        <v>12</v>
      </c>
      <c r="E13" s="27" t="s">
        <v>1313</v>
      </c>
      <c r="F13" s="27">
        <v>89</v>
      </c>
    </row>
    <row r="14" spans="1:9">
      <c r="A14" s="50" t="s">
        <v>1318</v>
      </c>
      <c r="B14" s="27">
        <v>12</v>
      </c>
      <c r="C14" s="27" t="s">
        <v>1313</v>
      </c>
      <c r="D14" s="27" t="s">
        <v>1313</v>
      </c>
      <c r="E14" s="27">
        <v>0</v>
      </c>
      <c r="F14" s="27">
        <v>12</v>
      </c>
    </row>
    <row r="15" spans="1:9">
      <c r="A15" s="50" t="s">
        <v>1319</v>
      </c>
      <c r="B15" s="27" t="s">
        <v>1313</v>
      </c>
      <c r="C15" s="27" t="s">
        <v>1313</v>
      </c>
      <c r="D15" s="27">
        <v>0</v>
      </c>
      <c r="E15" s="27">
        <v>0</v>
      </c>
      <c r="F15" s="27" t="s">
        <v>1313</v>
      </c>
    </row>
    <row r="16" spans="1:9">
      <c r="A16" s="50" t="s">
        <v>1320</v>
      </c>
      <c r="B16" s="27">
        <v>1080</v>
      </c>
      <c r="C16" s="27">
        <v>579</v>
      </c>
      <c r="D16" s="27">
        <v>210</v>
      </c>
      <c r="E16" s="27">
        <v>16</v>
      </c>
      <c r="F16" s="27">
        <v>1096</v>
      </c>
    </row>
    <row r="17" spans="1:6">
      <c r="A17" s="50" t="s">
        <v>1321</v>
      </c>
      <c r="B17" s="27">
        <v>149</v>
      </c>
      <c r="C17" s="27">
        <v>67</v>
      </c>
      <c r="D17" s="27">
        <v>19</v>
      </c>
      <c r="E17" s="27">
        <v>8</v>
      </c>
      <c r="F17" s="27">
        <v>157</v>
      </c>
    </row>
    <row r="18" spans="1:6">
      <c r="A18" s="50" t="s">
        <v>1322</v>
      </c>
      <c r="B18" s="27" t="s">
        <v>1313</v>
      </c>
      <c r="C18" s="27" t="s">
        <v>1313</v>
      </c>
      <c r="D18" s="27">
        <v>0</v>
      </c>
      <c r="E18" s="27">
        <v>0</v>
      </c>
      <c r="F18" s="27" t="s">
        <v>1313</v>
      </c>
    </row>
    <row r="19" spans="1:6">
      <c r="A19" s="50" t="s">
        <v>1323</v>
      </c>
      <c r="B19" s="27">
        <v>41</v>
      </c>
      <c r="C19" s="27">
        <v>39</v>
      </c>
      <c r="D19" s="27">
        <v>10</v>
      </c>
      <c r="E19" s="27">
        <v>6</v>
      </c>
      <c r="F19" s="27">
        <v>47</v>
      </c>
    </row>
    <row r="20" spans="1:6">
      <c r="A20" s="50" t="s">
        <v>1324</v>
      </c>
      <c r="B20" s="27">
        <v>23</v>
      </c>
      <c r="C20" s="27">
        <v>17</v>
      </c>
      <c r="D20" s="27">
        <v>9</v>
      </c>
      <c r="E20" s="27">
        <v>5</v>
      </c>
      <c r="F20" s="27">
        <v>28</v>
      </c>
    </row>
    <row r="21" spans="1:6">
      <c r="A21" s="50" t="s">
        <v>1325</v>
      </c>
      <c r="B21" s="27">
        <v>293</v>
      </c>
      <c r="C21" s="27">
        <v>121</v>
      </c>
      <c r="D21" s="27">
        <v>61</v>
      </c>
      <c r="E21" s="27">
        <v>33</v>
      </c>
      <c r="F21" s="27">
        <v>326</v>
      </c>
    </row>
    <row r="22" spans="1:6">
      <c r="A22" s="50" t="s">
        <v>1326</v>
      </c>
      <c r="B22" s="27" t="s">
        <v>1313</v>
      </c>
      <c r="C22" s="27" t="s">
        <v>1313</v>
      </c>
      <c r="D22" s="27" t="s">
        <v>1313</v>
      </c>
      <c r="E22" s="27">
        <v>0</v>
      </c>
      <c r="F22" s="27" t="s">
        <v>1313</v>
      </c>
    </row>
    <row r="23" spans="1:6">
      <c r="A23" s="50" t="s">
        <v>1327</v>
      </c>
      <c r="B23" s="27" t="s">
        <v>1313</v>
      </c>
      <c r="C23" s="27" t="s">
        <v>1313</v>
      </c>
      <c r="D23" s="27">
        <v>0</v>
      </c>
      <c r="E23" s="27">
        <v>0</v>
      </c>
      <c r="F23" s="27" t="s">
        <v>1313</v>
      </c>
    </row>
    <row r="24" spans="1:6">
      <c r="A24" s="50" t="s">
        <v>1328</v>
      </c>
      <c r="B24" s="27">
        <v>5</v>
      </c>
      <c r="C24" s="27" t="s">
        <v>1313</v>
      </c>
      <c r="D24" s="27" t="s">
        <v>1313</v>
      </c>
      <c r="E24" s="27">
        <v>0</v>
      </c>
      <c r="F24" s="27">
        <v>5</v>
      </c>
    </row>
    <row r="25" spans="1:6">
      <c r="A25" s="50" t="s">
        <v>1329</v>
      </c>
      <c r="B25" s="27" t="s">
        <v>1313</v>
      </c>
      <c r="C25" s="27">
        <v>0</v>
      </c>
      <c r="D25" s="27">
        <v>0</v>
      </c>
      <c r="E25" s="27">
        <v>0</v>
      </c>
      <c r="F25" s="27" t="s">
        <v>1313</v>
      </c>
    </row>
    <row r="26" spans="1:6">
      <c r="A26" s="50" t="s">
        <v>1330</v>
      </c>
      <c r="B26" s="27" t="s">
        <v>1313</v>
      </c>
      <c r="C26" s="27" t="s">
        <v>1313</v>
      </c>
      <c r="D26" s="27" t="s">
        <v>1313</v>
      </c>
      <c r="E26" s="27">
        <v>0</v>
      </c>
      <c r="F26" s="27" t="s">
        <v>1313</v>
      </c>
    </row>
    <row r="27" spans="1:6">
      <c r="A27" s="50" t="s">
        <v>1331</v>
      </c>
      <c r="B27" s="27" t="s">
        <v>1313</v>
      </c>
      <c r="C27" s="27" t="s">
        <v>1313</v>
      </c>
      <c r="D27" s="27" t="s">
        <v>1313</v>
      </c>
      <c r="E27" s="27">
        <v>0</v>
      </c>
      <c r="F27" s="27" t="s">
        <v>1313</v>
      </c>
    </row>
    <row r="28" spans="1:6">
      <c r="A28" s="50" t="s">
        <v>1332</v>
      </c>
      <c r="B28" s="27">
        <v>15</v>
      </c>
      <c r="C28" s="27">
        <v>11</v>
      </c>
      <c r="D28" s="27">
        <v>5</v>
      </c>
      <c r="E28" s="27" t="s">
        <v>1313</v>
      </c>
      <c r="F28" s="27">
        <v>17</v>
      </c>
    </row>
    <row r="29" spans="1:6">
      <c r="A29" s="50" t="s">
        <v>1333</v>
      </c>
      <c r="B29" s="27">
        <v>271</v>
      </c>
      <c r="C29" s="27">
        <v>139</v>
      </c>
      <c r="D29" s="27">
        <v>55</v>
      </c>
      <c r="E29" s="27">
        <v>36</v>
      </c>
      <c r="F29" s="27">
        <v>307</v>
      </c>
    </row>
    <row r="30" spans="1:6">
      <c r="A30" s="50" t="s">
        <v>1334</v>
      </c>
      <c r="B30" s="27" t="s">
        <v>1313</v>
      </c>
      <c r="C30" s="27" t="s">
        <v>1313</v>
      </c>
      <c r="D30" s="27">
        <v>0</v>
      </c>
      <c r="E30" s="27">
        <v>0</v>
      </c>
      <c r="F30" s="27" t="s">
        <v>1313</v>
      </c>
    </row>
    <row r="31" spans="1:6">
      <c r="A31" s="50" t="s">
        <v>1335</v>
      </c>
      <c r="B31" s="27">
        <v>15</v>
      </c>
      <c r="C31" s="27">
        <v>7</v>
      </c>
      <c r="D31" s="27" t="s">
        <v>1313</v>
      </c>
      <c r="E31" s="27" t="s">
        <v>1313</v>
      </c>
      <c r="F31" s="27">
        <v>17</v>
      </c>
    </row>
    <row r="32" spans="1:6">
      <c r="A32" s="50" t="s">
        <v>1336</v>
      </c>
      <c r="B32" s="27">
        <v>7</v>
      </c>
      <c r="C32" s="27">
        <v>6</v>
      </c>
      <c r="D32" s="27" t="s">
        <v>1313</v>
      </c>
      <c r="E32" s="27">
        <v>0</v>
      </c>
      <c r="F32" s="27">
        <v>7</v>
      </c>
    </row>
    <row r="33" spans="1:6">
      <c r="A33" s="50" t="s">
        <v>1337</v>
      </c>
      <c r="B33" s="27" t="s">
        <v>1313</v>
      </c>
      <c r="C33" s="27" t="s">
        <v>1313</v>
      </c>
      <c r="D33" s="27">
        <v>0</v>
      </c>
      <c r="E33" s="27">
        <v>0</v>
      </c>
      <c r="F33" s="27" t="s">
        <v>1313</v>
      </c>
    </row>
    <row r="34" spans="1:6">
      <c r="A34" s="50" t="s">
        <v>1338</v>
      </c>
      <c r="B34" s="27">
        <v>340</v>
      </c>
      <c r="C34" s="27">
        <v>178</v>
      </c>
      <c r="D34" s="27">
        <v>71</v>
      </c>
      <c r="E34" s="27">
        <v>56</v>
      </c>
      <c r="F34" s="27">
        <v>396</v>
      </c>
    </row>
    <row r="35" spans="1:6">
      <c r="A35" s="50" t="s">
        <v>1339</v>
      </c>
      <c r="B35" s="27">
        <v>15</v>
      </c>
      <c r="C35" s="27">
        <v>15</v>
      </c>
      <c r="D35" s="27">
        <v>6</v>
      </c>
      <c r="E35" s="27" t="s">
        <v>1313</v>
      </c>
      <c r="F35" s="27">
        <v>19</v>
      </c>
    </row>
    <row r="36" spans="1:6">
      <c r="A36" s="50" t="s">
        <v>1340</v>
      </c>
      <c r="B36" s="27">
        <v>758</v>
      </c>
      <c r="C36" s="27">
        <v>380</v>
      </c>
      <c r="D36" s="27">
        <v>145</v>
      </c>
      <c r="E36" s="27">
        <v>38</v>
      </c>
      <c r="F36" s="27">
        <v>796</v>
      </c>
    </row>
    <row r="37" spans="1:6">
      <c r="A37" s="50" t="s">
        <v>1341</v>
      </c>
      <c r="B37" s="27">
        <v>363</v>
      </c>
      <c r="C37" s="27">
        <v>215</v>
      </c>
      <c r="D37" s="27">
        <v>172</v>
      </c>
      <c r="E37" s="27">
        <v>130</v>
      </c>
      <c r="F37" s="27">
        <v>493</v>
      </c>
    </row>
    <row r="38" spans="1:6">
      <c r="A38" s="50" t="s">
        <v>1342</v>
      </c>
      <c r="B38" s="27" t="s">
        <v>1313</v>
      </c>
      <c r="C38" s="27" t="s">
        <v>1313</v>
      </c>
      <c r="D38" s="27" t="s">
        <v>1313</v>
      </c>
      <c r="E38" s="27">
        <v>0</v>
      </c>
      <c r="F38" s="27" t="s">
        <v>1313</v>
      </c>
    </row>
    <row r="39" spans="1:6">
      <c r="A39" s="50" t="s">
        <v>1343</v>
      </c>
      <c r="B39" s="27">
        <v>73</v>
      </c>
      <c r="C39" s="27">
        <v>36</v>
      </c>
      <c r="D39" s="27">
        <v>16</v>
      </c>
      <c r="E39" s="27" t="s">
        <v>1313</v>
      </c>
      <c r="F39" s="27">
        <v>76</v>
      </c>
    </row>
    <row r="40" spans="1:6">
      <c r="A40" s="50" t="s">
        <v>1344</v>
      </c>
      <c r="B40" s="27">
        <v>808</v>
      </c>
      <c r="C40" s="27">
        <v>437</v>
      </c>
      <c r="D40" s="27">
        <v>125</v>
      </c>
      <c r="E40" s="27">
        <v>66</v>
      </c>
      <c r="F40" s="27">
        <v>874</v>
      </c>
    </row>
    <row r="41" spans="1:6">
      <c r="A41" s="50" t="s">
        <v>1345</v>
      </c>
      <c r="B41" s="27">
        <v>38</v>
      </c>
      <c r="C41" s="27">
        <v>22</v>
      </c>
      <c r="D41" s="27">
        <v>6</v>
      </c>
      <c r="E41" s="27">
        <v>0</v>
      </c>
      <c r="F41" s="27">
        <v>38</v>
      </c>
    </row>
    <row r="42" spans="1:6">
      <c r="A42" s="50" t="s">
        <v>1346</v>
      </c>
      <c r="B42" s="27" t="s">
        <v>1313</v>
      </c>
      <c r="C42" s="27" t="s">
        <v>1313</v>
      </c>
      <c r="D42" s="27">
        <v>0</v>
      </c>
      <c r="E42" s="27">
        <v>0</v>
      </c>
      <c r="F42" s="27" t="s">
        <v>1313</v>
      </c>
    </row>
    <row r="43" spans="1:6">
      <c r="A43" s="50" t="s">
        <v>1347</v>
      </c>
      <c r="B43" s="27" t="s">
        <v>1313</v>
      </c>
      <c r="C43" s="27" t="s">
        <v>1313</v>
      </c>
      <c r="D43" s="27">
        <v>0</v>
      </c>
      <c r="E43" s="27">
        <v>0</v>
      </c>
      <c r="F43" s="27" t="s">
        <v>1313</v>
      </c>
    </row>
    <row r="44" spans="1:6">
      <c r="A44" s="50" t="s">
        <v>1348</v>
      </c>
      <c r="B44" s="27">
        <v>69</v>
      </c>
      <c r="C44" s="27">
        <v>44</v>
      </c>
      <c r="D44" s="27">
        <v>24</v>
      </c>
      <c r="E44" s="27" t="s">
        <v>1313</v>
      </c>
      <c r="F44" s="27">
        <v>73</v>
      </c>
    </row>
    <row r="45" spans="1:6">
      <c r="A45" s="50" t="s">
        <v>1349</v>
      </c>
      <c r="B45" s="27">
        <v>5</v>
      </c>
      <c r="C45" s="27" t="s">
        <v>1313</v>
      </c>
      <c r="D45" s="27">
        <v>0</v>
      </c>
      <c r="E45" s="27">
        <v>0</v>
      </c>
      <c r="F45" s="27">
        <v>5</v>
      </c>
    </row>
    <row r="46" spans="1:6">
      <c r="A46" s="50" t="s">
        <v>1350</v>
      </c>
      <c r="B46" s="27">
        <v>20</v>
      </c>
      <c r="C46" s="27">
        <v>14</v>
      </c>
      <c r="D46" s="27" t="s">
        <v>1313</v>
      </c>
      <c r="E46" s="27" t="s">
        <v>1313</v>
      </c>
      <c r="F46" s="27">
        <v>23</v>
      </c>
    </row>
    <row r="47" spans="1:6">
      <c r="A47" s="50" t="s">
        <v>1351</v>
      </c>
      <c r="B47" s="27">
        <v>39</v>
      </c>
      <c r="C47" s="27">
        <v>27</v>
      </c>
      <c r="D47" s="27">
        <v>13</v>
      </c>
      <c r="E47" s="27">
        <v>11</v>
      </c>
      <c r="F47" s="27">
        <v>50</v>
      </c>
    </row>
    <row r="48" spans="1:6">
      <c r="A48" s="50" t="s">
        <v>1352</v>
      </c>
      <c r="B48" s="27">
        <v>306</v>
      </c>
      <c r="C48" s="27">
        <v>140</v>
      </c>
      <c r="D48" s="27">
        <v>52</v>
      </c>
      <c r="E48" s="27">
        <v>50</v>
      </c>
      <c r="F48" s="27">
        <v>356</v>
      </c>
    </row>
    <row r="49" spans="1:6">
      <c r="A49" s="50" t="s">
        <v>1353</v>
      </c>
      <c r="B49" s="27">
        <v>197</v>
      </c>
      <c r="C49" s="27">
        <v>108</v>
      </c>
      <c r="D49" s="27">
        <v>44</v>
      </c>
      <c r="E49" s="27">
        <v>18</v>
      </c>
      <c r="F49" s="27">
        <v>215</v>
      </c>
    </row>
    <row r="50" spans="1:6">
      <c r="A50" s="50" t="s">
        <v>1354</v>
      </c>
      <c r="B50" s="27">
        <v>324</v>
      </c>
      <c r="C50" s="27">
        <v>204</v>
      </c>
      <c r="D50" s="27">
        <v>92</v>
      </c>
      <c r="E50" s="27">
        <v>40</v>
      </c>
      <c r="F50" s="27">
        <v>364</v>
      </c>
    </row>
    <row r="51" spans="1:6">
      <c r="A51" s="50" t="s">
        <v>1355</v>
      </c>
      <c r="B51" s="27" t="s">
        <v>1313</v>
      </c>
      <c r="C51" s="27" t="s">
        <v>1313</v>
      </c>
      <c r="D51" s="27" t="s">
        <v>1313</v>
      </c>
      <c r="E51" s="27">
        <v>0</v>
      </c>
      <c r="F51" s="27" t="s">
        <v>1313</v>
      </c>
    </row>
    <row r="52" spans="1:6">
      <c r="A52" s="50" t="s">
        <v>1356</v>
      </c>
      <c r="B52" s="27">
        <v>50</v>
      </c>
      <c r="C52" s="27">
        <v>24</v>
      </c>
      <c r="D52" s="27">
        <v>5</v>
      </c>
      <c r="E52" s="27" t="s">
        <v>1313</v>
      </c>
      <c r="F52" s="27">
        <v>54</v>
      </c>
    </row>
    <row r="53" spans="1:6">
      <c r="A53" s="50" t="s">
        <v>1357</v>
      </c>
      <c r="B53" s="27">
        <v>174</v>
      </c>
      <c r="C53" s="27">
        <v>163</v>
      </c>
      <c r="D53" s="27">
        <v>37</v>
      </c>
      <c r="E53" s="27">
        <v>7</v>
      </c>
      <c r="F53" s="27">
        <v>181</v>
      </c>
    </row>
    <row r="54" spans="1:6">
      <c r="A54" s="50" t="s">
        <v>1358</v>
      </c>
      <c r="B54" s="27" t="s">
        <v>1313</v>
      </c>
      <c r="C54" s="27">
        <v>0</v>
      </c>
      <c r="D54" s="27">
        <v>0</v>
      </c>
      <c r="E54" s="27">
        <v>0</v>
      </c>
      <c r="F54" s="27" t="s">
        <v>1313</v>
      </c>
    </row>
    <row r="55" spans="1:6">
      <c r="A55" s="50" t="s">
        <v>1359</v>
      </c>
      <c r="B55" s="27">
        <v>28</v>
      </c>
      <c r="C55" s="27">
        <v>14</v>
      </c>
      <c r="D55" s="27">
        <v>9</v>
      </c>
      <c r="E55" s="27">
        <v>0</v>
      </c>
      <c r="F55" s="27">
        <v>28</v>
      </c>
    </row>
    <row r="56" spans="1:6">
      <c r="A56" s="50" t="s">
        <v>1360</v>
      </c>
      <c r="B56" s="27" t="s">
        <v>1313</v>
      </c>
      <c r="C56" s="27" t="s">
        <v>1313</v>
      </c>
      <c r="D56" s="27">
        <v>0</v>
      </c>
      <c r="E56" s="27">
        <v>0</v>
      </c>
      <c r="F56" s="27" t="s">
        <v>1313</v>
      </c>
    </row>
    <row r="57" spans="1:6">
      <c r="A57" s="50" t="s">
        <v>1361</v>
      </c>
      <c r="B57" s="27" t="s">
        <v>1313</v>
      </c>
      <c r="C57" s="27" t="s">
        <v>1313</v>
      </c>
      <c r="D57" s="27">
        <v>0</v>
      </c>
      <c r="E57" s="27">
        <v>0</v>
      </c>
      <c r="F57" s="27" t="s">
        <v>1313</v>
      </c>
    </row>
    <row r="58" spans="1:6">
      <c r="A58" s="50" t="s">
        <v>1362</v>
      </c>
      <c r="B58" s="27" t="s">
        <v>1313</v>
      </c>
      <c r="C58" s="27">
        <v>0</v>
      </c>
      <c r="D58" s="27">
        <v>0</v>
      </c>
      <c r="E58" s="27">
        <v>0</v>
      </c>
      <c r="F58" s="27" t="s">
        <v>1313</v>
      </c>
    </row>
    <row r="59" spans="1:6">
      <c r="A59" s="50" t="s">
        <v>1363</v>
      </c>
      <c r="B59" s="27">
        <v>358</v>
      </c>
      <c r="C59" s="27">
        <v>253</v>
      </c>
      <c r="D59" s="27">
        <v>59</v>
      </c>
      <c r="E59" s="27">
        <v>13</v>
      </c>
      <c r="F59" s="27">
        <v>371</v>
      </c>
    </row>
    <row r="60" spans="1:6">
      <c r="A60" s="50" t="s">
        <v>1364</v>
      </c>
      <c r="B60" s="27">
        <v>247</v>
      </c>
      <c r="C60" s="27">
        <v>123</v>
      </c>
      <c r="D60" s="27">
        <v>56</v>
      </c>
      <c r="E60" s="27">
        <v>37</v>
      </c>
      <c r="F60" s="27">
        <v>284</v>
      </c>
    </row>
    <row r="61" spans="1:6">
      <c r="A61" s="50" t="s">
        <v>1365</v>
      </c>
      <c r="B61" s="27">
        <v>3163</v>
      </c>
      <c r="C61" s="27">
        <v>1625</v>
      </c>
      <c r="D61" s="27">
        <v>722</v>
      </c>
      <c r="E61" s="27">
        <v>306</v>
      </c>
      <c r="F61" s="27">
        <v>3469</v>
      </c>
    </row>
    <row r="62" spans="1:6">
      <c r="A62" s="50" t="s">
        <v>1366</v>
      </c>
      <c r="B62" s="27">
        <v>20</v>
      </c>
      <c r="C62" s="27">
        <v>10</v>
      </c>
      <c r="D62" s="27">
        <v>5</v>
      </c>
      <c r="E62" s="27">
        <v>0</v>
      </c>
      <c r="F62" s="27">
        <v>20</v>
      </c>
    </row>
    <row r="63" spans="1:6">
      <c r="A63" s="50" t="s">
        <v>1367</v>
      </c>
      <c r="B63" s="27">
        <v>1183</v>
      </c>
      <c r="C63" s="27">
        <v>585</v>
      </c>
      <c r="D63" s="27">
        <v>260</v>
      </c>
      <c r="E63" s="27">
        <v>101</v>
      </c>
      <c r="F63" s="27">
        <v>1284</v>
      </c>
    </row>
    <row r="64" spans="1:6">
      <c r="A64" s="50" t="s">
        <v>1368</v>
      </c>
      <c r="B64" s="27">
        <v>138</v>
      </c>
      <c r="C64" s="27">
        <v>92</v>
      </c>
      <c r="D64" s="27">
        <v>40</v>
      </c>
      <c r="E64" s="27">
        <v>13</v>
      </c>
      <c r="F64" s="27">
        <v>151</v>
      </c>
    </row>
    <row r="65" spans="1:6">
      <c r="A65" s="50" t="s">
        <v>1369</v>
      </c>
      <c r="B65" s="27">
        <v>24</v>
      </c>
      <c r="C65" s="27">
        <v>13</v>
      </c>
      <c r="D65" s="27">
        <v>6</v>
      </c>
      <c r="E65" s="27" t="s">
        <v>1313</v>
      </c>
      <c r="F65" s="27">
        <v>28</v>
      </c>
    </row>
    <row r="66" spans="1:6">
      <c r="A66" s="50" t="s">
        <v>1370</v>
      </c>
      <c r="B66" s="27">
        <v>407</v>
      </c>
      <c r="C66" s="27">
        <v>202</v>
      </c>
      <c r="D66" s="27">
        <v>94</v>
      </c>
      <c r="E66" s="27">
        <v>51</v>
      </c>
      <c r="F66" s="27">
        <v>458</v>
      </c>
    </row>
    <row r="67" spans="1:6">
      <c r="A67" s="50" t="s">
        <v>1371</v>
      </c>
      <c r="B67" s="27" t="s">
        <v>1313</v>
      </c>
      <c r="C67" s="27" t="s">
        <v>1313</v>
      </c>
      <c r="D67" s="27" t="s">
        <v>1313</v>
      </c>
      <c r="E67" s="27">
        <v>0</v>
      </c>
      <c r="F67" s="27" t="s">
        <v>1313</v>
      </c>
    </row>
    <row r="68" spans="1:6">
      <c r="A68" s="50" t="s">
        <v>1372</v>
      </c>
      <c r="B68" s="27">
        <v>10</v>
      </c>
      <c r="C68" s="27">
        <v>6</v>
      </c>
      <c r="D68" s="27" t="s">
        <v>1313</v>
      </c>
      <c r="E68" s="27">
        <v>0</v>
      </c>
      <c r="F68" s="27">
        <v>10</v>
      </c>
    </row>
    <row r="69" spans="1:6">
      <c r="A69" s="50" t="s">
        <v>1373</v>
      </c>
      <c r="B69" s="27" t="s">
        <v>1313</v>
      </c>
      <c r="C69" s="27" t="s">
        <v>1313</v>
      </c>
      <c r="D69" s="27">
        <v>0</v>
      </c>
      <c r="E69" s="27">
        <v>0</v>
      </c>
      <c r="F69" s="27" t="s">
        <v>1313</v>
      </c>
    </row>
    <row r="70" spans="1:6">
      <c r="A70" s="50" t="s">
        <v>1374</v>
      </c>
      <c r="B70" s="27" t="s">
        <v>1313</v>
      </c>
      <c r="C70" s="27" t="s">
        <v>1313</v>
      </c>
      <c r="D70" s="27" t="s">
        <v>1313</v>
      </c>
      <c r="E70" s="27">
        <v>0</v>
      </c>
      <c r="F70" s="27" t="s">
        <v>1313</v>
      </c>
    </row>
    <row r="71" spans="1:6">
      <c r="A71" s="50" t="s">
        <v>1375</v>
      </c>
      <c r="B71" s="27">
        <v>19</v>
      </c>
      <c r="C71" s="27" t="s">
        <v>1313</v>
      </c>
      <c r="D71" s="27">
        <v>0</v>
      </c>
      <c r="E71" s="27">
        <v>0</v>
      </c>
      <c r="F71" s="27">
        <v>19</v>
      </c>
    </row>
    <row r="72" spans="1:6">
      <c r="A72" s="50" t="s">
        <v>1376</v>
      </c>
      <c r="B72" s="27">
        <v>435</v>
      </c>
      <c r="C72" s="27">
        <v>250</v>
      </c>
      <c r="D72" s="27">
        <v>69</v>
      </c>
      <c r="E72" s="27">
        <v>0</v>
      </c>
      <c r="F72" s="27">
        <v>435</v>
      </c>
    </row>
    <row r="73" spans="1:6">
      <c r="A73" s="50" t="s">
        <v>1377</v>
      </c>
      <c r="B73" s="27">
        <v>39</v>
      </c>
      <c r="C73" s="27">
        <v>19</v>
      </c>
      <c r="D73" s="27">
        <v>7</v>
      </c>
      <c r="E73" s="27" t="s">
        <v>1313</v>
      </c>
      <c r="F73" s="27">
        <v>41</v>
      </c>
    </row>
    <row r="74" spans="1:6">
      <c r="A74" s="50" t="s">
        <v>1378</v>
      </c>
      <c r="B74" s="27">
        <v>137</v>
      </c>
      <c r="C74" s="27">
        <v>109</v>
      </c>
      <c r="D74" s="27">
        <v>57</v>
      </c>
      <c r="E74" s="27">
        <v>24</v>
      </c>
      <c r="F74" s="27">
        <v>161</v>
      </c>
    </row>
    <row r="75" spans="1:6">
      <c r="A75" s="50" t="s">
        <v>1379</v>
      </c>
      <c r="B75" s="27">
        <v>617</v>
      </c>
      <c r="C75" s="27">
        <v>344</v>
      </c>
      <c r="D75" s="27">
        <v>129</v>
      </c>
      <c r="E75" s="27">
        <v>80</v>
      </c>
      <c r="F75" s="27">
        <v>697</v>
      </c>
    </row>
    <row r="76" spans="1:6">
      <c r="A76" s="50" t="s">
        <v>1380</v>
      </c>
      <c r="B76" s="27">
        <v>813</v>
      </c>
      <c r="C76" s="27">
        <v>508</v>
      </c>
      <c r="D76" s="27">
        <v>185</v>
      </c>
      <c r="E76" s="27">
        <v>79</v>
      </c>
      <c r="F76" s="27">
        <v>892</v>
      </c>
    </row>
    <row r="77" spans="1:6">
      <c r="A77" s="50" t="s">
        <v>1381</v>
      </c>
      <c r="B77" s="27">
        <v>84</v>
      </c>
      <c r="C77" s="27">
        <v>25</v>
      </c>
      <c r="D77" s="27">
        <v>24</v>
      </c>
      <c r="E77" s="27">
        <v>5</v>
      </c>
      <c r="F77" s="27">
        <v>89</v>
      </c>
    </row>
    <row r="78" spans="1:6">
      <c r="A78" s="50" t="s">
        <v>1382</v>
      </c>
      <c r="B78" s="27" t="s">
        <v>1313</v>
      </c>
      <c r="C78" s="27" t="s">
        <v>1313</v>
      </c>
      <c r="D78" s="27">
        <v>0</v>
      </c>
      <c r="E78" s="27">
        <v>0</v>
      </c>
      <c r="F78" s="27" t="s">
        <v>1313</v>
      </c>
    </row>
    <row r="79" spans="1:6">
      <c r="A79" s="50" t="s">
        <v>1383</v>
      </c>
      <c r="B79" s="27">
        <v>1971</v>
      </c>
      <c r="C79" s="27">
        <v>1101</v>
      </c>
      <c r="D79" s="27">
        <v>392</v>
      </c>
      <c r="E79" s="27">
        <v>259</v>
      </c>
      <c r="F79" s="27">
        <v>2230</v>
      </c>
    </row>
    <row r="80" spans="1:6">
      <c r="A80" s="50" t="s">
        <v>1384</v>
      </c>
      <c r="B80" s="27">
        <v>9</v>
      </c>
      <c r="C80" s="27">
        <v>7</v>
      </c>
      <c r="D80" s="27" t="s">
        <v>1313</v>
      </c>
      <c r="E80" s="27">
        <v>0</v>
      </c>
      <c r="F80" s="27">
        <v>9</v>
      </c>
    </row>
    <row r="81" spans="1:6">
      <c r="A81" s="50" t="s">
        <v>1385</v>
      </c>
      <c r="B81" s="27">
        <v>1021</v>
      </c>
      <c r="C81" s="27">
        <v>601</v>
      </c>
      <c r="D81" s="27">
        <v>262</v>
      </c>
      <c r="E81" s="27">
        <v>84</v>
      </c>
      <c r="F81" s="27">
        <v>1105</v>
      </c>
    </row>
    <row r="82" spans="1:6">
      <c r="A82" s="50" t="s">
        <v>1386</v>
      </c>
      <c r="B82" s="27">
        <v>93</v>
      </c>
      <c r="C82" s="27">
        <v>58</v>
      </c>
      <c r="D82" s="27">
        <v>12</v>
      </c>
      <c r="E82" s="27">
        <v>0</v>
      </c>
      <c r="F82" s="27">
        <v>93</v>
      </c>
    </row>
    <row r="83" spans="1:6">
      <c r="A83" s="50" t="s">
        <v>1387</v>
      </c>
      <c r="B83" s="27">
        <v>48</v>
      </c>
      <c r="C83" s="27">
        <v>13</v>
      </c>
      <c r="D83" s="27">
        <v>11</v>
      </c>
      <c r="E83" s="27">
        <v>0</v>
      </c>
      <c r="F83" s="27">
        <v>48</v>
      </c>
    </row>
    <row r="84" spans="1:6">
      <c r="A84" s="50" t="s">
        <v>1388</v>
      </c>
      <c r="B84" s="27">
        <v>333</v>
      </c>
      <c r="C84" s="27">
        <v>140</v>
      </c>
      <c r="D84" s="27">
        <v>82</v>
      </c>
      <c r="E84" s="27">
        <v>39</v>
      </c>
      <c r="F84" s="27">
        <v>372</v>
      </c>
    </row>
    <row r="85" spans="1:6">
      <c r="A85" s="50" t="s">
        <v>1389</v>
      </c>
      <c r="B85" s="27" t="s">
        <v>1313</v>
      </c>
      <c r="C85" s="27" t="s">
        <v>1313</v>
      </c>
      <c r="D85" s="27" t="s">
        <v>1313</v>
      </c>
      <c r="E85" s="27">
        <v>0</v>
      </c>
      <c r="F85" s="27" t="s">
        <v>1313</v>
      </c>
    </row>
    <row r="86" spans="1:6">
      <c r="A86" s="50" t="s">
        <v>1390</v>
      </c>
      <c r="B86" s="27" t="s">
        <v>1313</v>
      </c>
      <c r="C86" s="27" t="s">
        <v>1313</v>
      </c>
      <c r="D86" s="27">
        <v>0</v>
      </c>
      <c r="E86" s="27">
        <v>0</v>
      </c>
      <c r="F86" s="27" t="s">
        <v>1313</v>
      </c>
    </row>
    <row r="87" spans="1:6">
      <c r="A87" s="50" t="s">
        <v>1391</v>
      </c>
      <c r="B87" s="27">
        <v>24</v>
      </c>
      <c r="C87" s="27">
        <v>8</v>
      </c>
      <c r="D87" s="27">
        <v>6</v>
      </c>
      <c r="E87" s="27">
        <v>0</v>
      </c>
      <c r="F87" s="27">
        <v>24</v>
      </c>
    </row>
    <row r="88" spans="1:6">
      <c r="A88" s="50" t="s">
        <v>1392</v>
      </c>
      <c r="B88" s="27">
        <v>18</v>
      </c>
      <c r="C88" s="27">
        <v>8</v>
      </c>
      <c r="D88" s="27" t="s">
        <v>1313</v>
      </c>
      <c r="E88" s="27" t="s">
        <v>1313</v>
      </c>
      <c r="F88" s="27">
        <v>20</v>
      </c>
    </row>
    <row r="89" spans="1:6">
      <c r="A89" s="50" t="s">
        <v>1393</v>
      </c>
      <c r="B89" s="27" t="s">
        <v>1313</v>
      </c>
      <c r="C89" s="27">
        <v>0</v>
      </c>
      <c r="D89" s="27">
        <v>0</v>
      </c>
      <c r="E89" s="27">
        <v>0</v>
      </c>
      <c r="F89" s="27" t="s">
        <v>1313</v>
      </c>
    </row>
    <row r="90" spans="1:6">
      <c r="A90" s="50" t="s">
        <v>1394</v>
      </c>
      <c r="B90" s="27" t="s">
        <v>1313</v>
      </c>
      <c r="C90" s="27" t="s">
        <v>1313</v>
      </c>
      <c r="D90" s="27">
        <v>0</v>
      </c>
      <c r="E90" s="27">
        <v>0</v>
      </c>
      <c r="F90" s="27" t="s">
        <v>1313</v>
      </c>
    </row>
    <row r="91" spans="1:6">
      <c r="A91" s="50" t="s">
        <v>1395</v>
      </c>
      <c r="B91" s="27">
        <v>8</v>
      </c>
      <c r="C91" s="27">
        <v>8</v>
      </c>
      <c r="D91" s="27" t="s">
        <v>1313</v>
      </c>
      <c r="E91" s="27" t="s">
        <v>1313</v>
      </c>
      <c r="F91" s="27">
        <v>10</v>
      </c>
    </row>
    <row r="92" spans="1:6">
      <c r="A92" s="50" t="s">
        <v>1396</v>
      </c>
      <c r="B92" s="27">
        <v>5</v>
      </c>
      <c r="C92" s="27" t="s">
        <v>1313</v>
      </c>
      <c r="D92" s="27" t="s">
        <v>1313</v>
      </c>
      <c r="E92" s="27">
        <v>0</v>
      </c>
      <c r="F92" s="27">
        <v>5</v>
      </c>
    </row>
    <row r="93" spans="1:6">
      <c r="A93" s="50" t="s">
        <v>1397</v>
      </c>
      <c r="B93" s="27" t="s">
        <v>1313</v>
      </c>
      <c r="C93" s="27">
        <v>0</v>
      </c>
      <c r="D93" s="27" t="s">
        <v>1313</v>
      </c>
      <c r="E93" s="27">
        <v>0</v>
      </c>
      <c r="F93" s="27" t="s">
        <v>1313</v>
      </c>
    </row>
    <row r="94" spans="1:6">
      <c r="A94" s="50" t="s">
        <v>1398</v>
      </c>
      <c r="B94" s="27" t="s">
        <v>1313</v>
      </c>
      <c r="C94" s="27">
        <v>0</v>
      </c>
      <c r="D94" s="27">
        <v>0</v>
      </c>
      <c r="E94" s="27">
        <v>0</v>
      </c>
      <c r="F94" s="27" t="s">
        <v>1313</v>
      </c>
    </row>
    <row r="95" spans="1:6">
      <c r="A95" s="50" t="s">
        <v>1399</v>
      </c>
      <c r="B95" s="27">
        <v>69</v>
      </c>
      <c r="C95" s="27">
        <v>16</v>
      </c>
      <c r="D95" s="27">
        <v>11</v>
      </c>
      <c r="E95" s="27">
        <v>6</v>
      </c>
      <c r="F95" s="27">
        <v>75</v>
      </c>
    </row>
    <row r="96" spans="1:6">
      <c r="A96" s="50" t="s">
        <v>1400</v>
      </c>
      <c r="B96" s="27">
        <v>71</v>
      </c>
      <c r="C96" s="27">
        <v>45</v>
      </c>
      <c r="D96" s="27">
        <v>12</v>
      </c>
      <c r="E96" s="27">
        <v>12</v>
      </c>
      <c r="F96" s="27">
        <v>83</v>
      </c>
    </row>
    <row r="97" spans="1:6">
      <c r="A97" s="50" t="s">
        <v>1401</v>
      </c>
      <c r="B97" s="27">
        <v>707</v>
      </c>
      <c r="C97" s="27">
        <v>493</v>
      </c>
      <c r="D97" s="27">
        <v>122</v>
      </c>
      <c r="E97" s="27">
        <v>13</v>
      </c>
      <c r="F97" s="27">
        <v>720</v>
      </c>
    </row>
    <row r="98" spans="1:6">
      <c r="A98" s="50" t="s">
        <v>1402</v>
      </c>
      <c r="B98" s="27" t="s">
        <v>1313</v>
      </c>
      <c r="C98" s="27" t="s">
        <v>1313</v>
      </c>
      <c r="D98" s="27">
        <v>0</v>
      </c>
      <c r="E98" s="27">
        <v>0</v>
      </c>
      <c r="F98" s="27" t="s">
        <v>1313</v>
      </c>
    </row>
    <row r="99" spans="1:6">
      <c r="A99" s="50" t="s">
        <v>1403</v>
      </c>
      <c r="B99" s="27">
        <v>637</v>
      </c>
      <c r="C99" s="27">
        <v>382</v>
      </c>
      <c r="D99" s="27">
        <v>98</v>
      </c>
      <c r="E99" s="27">
        <v>97</v>
      </c>
      <c r="F99" s="27">
        <v>734</v>
      </c>
    </row>
    <row r="100" spans="1:6">
      <c r="A100" s="50" t="s">
        <v>1404</v>
      </c>
      <c r="B100" s="27">
        <v>8</v>
      </c>
      <c r="C100" s="27" t="s">
        <v>1313</v>
      </c>
      <c r="D100" s="27" t="s">
        <v>1313</v>
      </c>
      <c r="E100" s="27">
        <v>0</v>
      </c>
      <c r="F100" s="27">
        <v>8</v>
      </c>
    </row>
    <row r="101" spans="1:6">
      <c r="A101" s="50" t="s">
        <v>1405</v>
      </c>
      <c r="B101" s="27">
        <v>14</v>
      </c>
      <c r="C101" s="27">
        <v>9</v>
      </c>
      <c r="D101" s="27" t="s">
        <v>1313</v>
      </c>
      <c r="E101" s="27">
        <v>0</v>
      </c>
      <c r="F101" s="27">
        <v>14</v>
      </c>
    </row>
    <row r="102" spans="1:6">
      <c r="A102" s="50" t="s">
        <v>1406</v>
      </c>
      <c r="B102" s="27">
        <v>283</v>
      </c>
      <c r="C102" s="27">
        <v>140</v>
      </c>
      <c r="D102" s="27">
        <v>61</v>
      </c>
      <c r="E102" s="27">
        <v>33</v>
      </c>
      <c r="F102" s="27">
        <v>316</v>
      </c>
    </row>
    <row r="103" spans="1:6">
      <c r="A103" s="50" t="s">
        <v>1407</v>
      </c>
      <c r="B103" s="27" t="s">
        <v>1313</v>
      </c>
      <c r="C103" s="27" t="s">
        <v>1313</v>
      </c>
      <c r="D103" s="27">
        <v>0</v>
      </c>
      <c r="E103" s="27">
        <v>0</v>
      </c>
      <c r="F103" s="27" t="s">
        <v>1313</v>
      </c>
    </row>
    <row r="104" spans="1:6">
      <c r="A104" s="50" t="s">
        <v>1408</v>
      </c>
      <c r="B104" s="27">
        <v>63</v>
      </c>
      <c r="C104" s="27">
        <v>13</v>
      </c>
      <c r="D104" s="27">
        <v>11</v>
      </c>
      <c r="E104" s="27">
        <v>6</v>
      </c>
      <c r="F104" s="27">
        <v>69</v>
      </c>
    </row>
    <row r="105" spans="1:6">
      <c r="A105" s="50" t="s">
        <v>1409</v>
      </c>
      <c r="B105" s="27" t="s">
        <v>1313</v>
      </c>
      <c r="C105" s="27" t="s">
        <v>1313</v>
      </c>
      <c r="D105" s="27" t="s">
        <v>1313</v>
      </c>
      <c r="E105" s="27">
        <v>0</v>
      </c>
      <c r="F105" s="27" t="s">
        <v>1313</v>
      </c>
    </row>
    <row r="106" spans="1:6">
      <c r="A106" s="50" t="s">
        <v>1410</v>
      </c>
      <c r="B106" s="27">
        <v>225</v>
      </c>
      <c r="C106" s="27">
        <v>162</v>
      </c>
      <c r="D106" s="27">
        <v>34</v>
      </c>
      <c r="E106" s="27">
        <v>17</v>
      </c>
      <c r="F106" s="27">
        <v>242</v>
      </c>
    </row>
    <row r="107" spans="1:6">
      <c r="A107" s="50" t="s">
        <v>1411</v>
      </c>
      <c r="B107" s="27" t="s">
        <v>1313</v>
      </c>
      <c r="C107" s="27">
        <v>0</v>
      </c>
      <c r="D107" s="27" t="s">
        <v>1313</v>
      </c>
      <c r="E107" s="27">
        <v>0</v>
      </c>
      <c r="F107" s="27" t="s">
        <v>1313</v>
      </c>
    </row>
    <row r="108" spans="1:6">
      <c r="A108" s="50" t="s">
        <v>1412</v>
      </c>
      <c r="B108" s="27">
        <v>9</v>
      </c>
      <c r="C108" s="27" t="s">
        <v>1313</v>
      </c>
      <c r="D108" s="27" t="s">
        <v>1313</v>
      </c>
      <c r="E108" s="27">
        <v>0</v>
      </c>
      <c r="F108" s="27">
        <v>9</v>
      </c>
    </row>
    <row r="109" spans="1:6">
      <c r="A109" s="50" t="s">
        <v>1413</v>
      </c>
      <c r="B109" s="27">
        <v>196</v>
      </c>
      <c r="C109" s="27">
        <v>104</v>
      </c>
      <c r="D109" s="27">
        <v>45</v>
      </c>
      <c r="E109" s="27">
        <v>23</v>
      </c>
      <c r="F109" s="27">
        <v>219</v>
      </c>
    </row>
    <row r="110" spans="1:6">
      <c r="A110" s="50" t="s">
        <v>1414</v>
      </c>
      <c r="B110" s="27">
        <v>488</v>
      </c>
      <c r="C110" s="27">
        <v>253</v>
      </c>
      <c r="D110" s="27">
        <v>123</v>
      </c>
      <c r="E110" s="27">
        <v>26</v>
      </c>
      <c r="F110" s="27">
        <v>514</v>
      </c>
    </row>
    <row r="111" spans="1:6">
      <c r="A111" s="50" t="s">
        <v>1415</v>
      </c>
      <c r="B111" s="27">
        <v>155</v>
      </c>
      <c r="C111" s="27">
        <v>72</v>
      </c>
      <c r="D111" s="27">
        <v>31</v>
      </c>
      <c r="E111" s="27">
        <v>8</v>
      </c>
      <c r="F111" s="27">
        <v>163</v>
      </c>
    </row>
    <row r="112" spans="1:6">
      <c r="A112" s="50" t="s">
        <v>1416</v>
      </c>
      <c r="B112" s="27" t="s">
        <v>1313</v>
      </c>
      <c r="C112" s="27" t="s">
        <v>1313</v>
      </c>
      <c r="D112" s="27" t="s">
        <v>1313</v>
      </c>
      <c r="E112" s="27">
        <v>0</v>
      </c>
      <c r="F112" s="27" t="s">
        <v>1313</v>
      </c>
    </row>
    <row r="113" spans="1:6">
      <c r="A113" s="50" t="s">
        <v>1417</v>
      </c>
      <c r="B113" s="27">
        <v>11</v>
      </c>
      <c r="C113" s="27">
        <v>7</v>
      </c>
      <c r="D113" s="27" t="s">
        <v>1313</v>
      </c>
      <c r="E113" s="27">
        <v>0</v>
      </c>
      <c r="F113" s="27">
        <v>11</v>
      </c>
    </row>
    <row r="114" spans="1:6">
      <c r="A114" s="50" t="s">
        <v>1418</v>
      </c>
      <c r="B114" s="27">
        <v>5</v>
      </c>
      <c r="C114" s="27" t="s">
        <v>1313</v>
      </c>
      <c r="D114" s="27">
        <v>0</v>
      </c>
      <c r="E114" s="27">
        <v>0</v>
      </c>
      <c r="F114" s="27">
        <v>5</v>
      </c>
    </row>
    <row r="115" spans="1:6">
      <c r="A115" s="50" t="s">
        <v>1419</v>
      </c>
      <c r="B115" s="27">
        <v>202</v>
      </c>
      <c r="C115" s="27">
        <v>90</v>
      </c>
      <c r="D115" s="27">
        <v>51</v>
      </c>
      <c r="E115" s="27">
        <v>26</v>
      </c>
      <c r="F115" s="27">
        <v>228</v>
      </c>
    </row>
    <row r="116" spans="1:6">
      <c r="A116" s="50" t="s">
        <v>1420</v>
      </c>
      <c r="B116" s="27">
        <v>12</v>
      </c>
      <c r="C116" s="27" t="s">
        <v>1313</v>
      </c>
      <c r="D116" s="27" t="s">
        <v>1313</v>
      </c>
      <c r="E116" s="27">
        <v>0</v>
      </c>
      <c r="F116" s="27">
        <v>12</v>
      </c>
    </row>
    <row r="117" spans="1:6">
      <c r="A117" s="50" t="s">
        <v>1421</v>
      </c>
      <c r="B117" s="27">
        <v>39</v>
      </c>
      <c r="C117" s="27">
        <v>36</v>
      </c>
      <c r="D117" s="27">
        <v>7</v>
      </c>
      <c r="E117" s="27" t="s">
        <v>1313</v>
      </c>
      <c r="F117" s="27">
        <v>42</v>
      </c>
    </row>
    <row r="118" spans="1:6">
      <c r="A118" s="50" t="s">
        <v>1422</v>
      </c>
      <c r="B118" s="27">
        <v>140</v>
      </c>
      <c r="C118" s="27">
        <v>44</v>
      </c>
      <c r="D118" s="27">
        <v>23</v>
      </c>
      <c r="E118" s="27">
        <v>24</v>
      </c>
      <c r="F118" s="27">
        <v>164</v>
      </c>
    </row>
    <row r="119" spans="1:6">
      <c r="A119" s="50" t="s">
        <v>1423</v>
      </c>
      <c r="B119" s="27" t="s">
        <v>1313</v>
      </c>
      <c r="C119" s="27">
        <v>0</v>
      </c>
      <c r="D119" s="27">
        <v>0</v>
      </c>
      <c r="E119" s="27">
        <v>0</v>
      </c>
      <c r="F119" s="27" t="s">
        <v>1313</v>
      </c>
    </row>
    <row r="120" spans="1:6">
      <c r="A120" s="50" t="s">
        <v>1424</v>
      </c>
      <c r="B120" s="27">
        <v>22</v>
      </c>
      <c r="C120" s="27">
        <v>8</v>
      </c>
      <c r="D120" s="27">
        <v>6</v>
      </c>
      <c r="E120" s="27" t="s">
        <v>1313</v>
      </c>
      <c r="F120" s="27">
        <v>25</v>
      </c>
    </row>
    <row r="121" spans="1:6">
      <c r="A121" s="50" t="s">
        <v>1425</v>
      </c>
      <c r="B121" s="27">
        <v>271</v>
      </c>
      <c r="C121" s="27">
        <v>132</v>
      </c>
      <c r="D121" s="27">
        <v>44</v>
      </c>
      <c r="E121" s="27">
        <v>37</v>
      </c>
      <c r="F121" s="27">
        <v>308</v>
      </c>
    </row>
    <row r="122" spans="1:6">
      <c r="A122" s="50" t="s">
        <v>1426</v>
      </c>
      <c r="B122" s="27">
        <v>106</v>
      </c>
      <c r="C122" s="27">
        <v>64</v>
      </c>
      <c r="D122" s="27">
        <v>16</v>
      </c>
      <c r="E122" s="27" t="s">
        <v>1313</v>
      </c>
      <c r="F122" s="27">
        <v>109</v>
      </c>
    </row>
    <row r="123" spans="1:6">
      <c r="A123" s="50" t="s">
        <v>1427</v>
      </c>
      <c r="B123" s="27">
        <v>175</v>
      </c>
      <c r="C123" s="27">
        <v>89</v>
      </c>
      <c r="D123" s="27">
        <v>39</v>
      </c>
      <c r="E123" s="27">
        <v>33</v>
      </c>
      <c r="F123" s="27">
        <v>208</v>
      </c>
    </row>
    <row r="124" spans="1:6">
      <c r="A124" s="50" t="s">
        <v>1428</v>
      </c>
      <c r="B124" s="27">
        <v>745</v>
      </c>
      <c r="C124" s="27">
        <v>418</v>
      </c>
      <c r="D124" s="27">
        <v>124</v>
      </c>
      <c r="E124" s="27">
        <v>101</v>
      </c>
      <c r="F124" s="27">
        <v>846</v>
      </c>
    </row>
    <row r="125" spans="1:6">
      <c r="A125" s="50" t="s">
        <v>1429</v>
      </c>
      <c r="B125" s="27" t="s">
        <v>1313</v>
      </c>
      <c r="C125" s="27" t="s">
        <v>1313</v>
      </c>
      <c r="D125" s="27" t="s">
        <v>1313</v>
      </c>
      <c r="E125" s="27">
        <v>0</v>
      </c>
      <c r="F125" s="27" t="s">
        <v>1313</v>
      </c>
    </row>
    <row r="126" spans="1:6">
      <c r="A126" s="50" t="s">
        <v>1430</v>
      </c>
      <c r="B126" s="27">
        <v>31</v>
      </c>
      <c r="C126" s="27">
        <v>25</v>
      </c>
      <c r="D126" s="27" t="s">
        <v>1313</v>
      </c>
      <c r="E126" s="27" t="s">
        <v>1313</v>
      </c>
      <c r="F126" s="27">
        <v>33</v>
      </c>
    </row>
    <row r="127" spans="1:6">
      <c r="A127" s="50" t="s">
        <v>1431</v>
      </c>
      <c r="B127" s="27">
        <v>154</v>
      </c>
      <c r="C127" s="27">
        <v>114</v>
      </c>
      <c r="D127" s="27">
        <v>21</v>
      </c>
      <c r="E127" s="27">
        <v>28</v>
      </c>
      <c r="F127" s="27">
        <v>182</v>
      </c>
    </row>
    <row r="128" spans="1:6">
      <c r="A128" s="50" t="s">
        <v>1432</v>
      </c>
      <c r="B128" s="27">
        <v>28</v>
      </c>
      <c r="C128" s="27">
        <v>25</v>
      </c>
      <c r="D128" s="27" t="s">
        <v>1313</v>
      </c>
      <c r="E128" s="27">
        <v>0</v>
      </c>
      <c r="F128" s="27">
        <v>28</v>
      </c>
    </row>
    <row r="129" spans="1:6">
      <c r="A129" s="50" t="s">
        <v>1433</v>
      </c>
      <c r="B129" s="27" t="s">
        <v>1313</v>
      </c>
      <c r="C129" s="27" t="s">
        <v>1313</v>
      </c>
      <c r="D129" s="27">
        <v>0</v>
      </c>
      <c r="E129" s="27">
        <v>0</v>
      </c>
      <c r="F129" s="27" t="s">
        <v>1313</v>
      </c>
    </row>
    <row r="130" spans="1:6">
      <c r="A130" s="50" t="s">
        <v>1434</v>
      </c>
      <c r="B130" s="27">
        <v>5</v>
      </c>
      <c r="C130" s="27" t="s">
        <v>1313</v>
      </c>
      <c r="D130" s="27">
        <v>0</v>
      </c>
      <c r="E130" s="27">
        <v>0</v>
      </c>
      <c r="F130" s="27">
        <v>5</v>
      </c>
    </row>
    <row r="131" spans="1:6">
      <c r="A131" s="50" t="s">
        <v>1435</v>
      </c>
      <c r="B131" s="27">
        <v>31</v>
      </c>
      <c r="C131" s="27">
        <v>16</v>
      </c>
      <c r="D131" s="27">
        <v>7</v>
      </c>
      <c r="E131" s="27" t="s">
        <v>1313</v>
      </c>
      <c r="F131" s="27">
        <v>35</v>
      </c>
    </row>
    <row r="132" spans="1:6">
      <c r="A132" s="50" t="s">
        <v>1436</v>
      </c>
      <c r="B132" s="27">
        <v>12</v>
      </c>
      <c r="C132" s="27">
        <v>10</v>
      </c>
      <c r="D132" s="27">
        <v>6</v>
      </c>
      <c r="E132" s="27" t="s">
        <v>1313</v>
      </c>
      <c r="F132" s="27">
        <v>14</v>
      </c>
    </row>
    <row r="133" spans="1:6">
      <c r="A133" s="50" t="s">
        <v>1437</v>
      </c>
      <c r="B133" s="27" t="s">
        <v>1313</v>
      </c>
      <c r="C133" s="27" t="s">
        <v>1313</v>
      </c>
      <c r="D133" s="27" t="s">
        <v>1313</v>
      </c>
      <c r="E133" s="27">
        <v>0</v>
      </c>
      <c r="F133" s="27" t="s">
        <v>1313</v>
      </c>
    </row>
    <row r="134" spans="1:6">
      <c r="A134" s="50" t="s">
        <v>1438</v>
      </c>
      <c r="B134" s="27">
        <v>24</v>
      </c>
      <c r="C134" s="27">
        <v>8</v>
      </c>
      <c r="D134" s="27">
        <v>12</v>
      </c>
      <c r="E134" s="27" t="s">
        <v>1313</v>
      </c>
      <c r="F134" s="27">
        <v>28</v>
      </c>
    </row>
    <row r="135" spans="1:6">
      <c r="A135" s="50" t="s">
        <v>1439</v>
      </c>
      <c r="B135" s="27">
        <v>23</v>
      </c>
      <c r="C135" s="27">
        <v>19</v>
      </c>
      <c r="D135" s="27" t="s">
        <v>1313</v>
      </c>
      <c r="E135" s="27">
        <v>6</v>
      </c>
      <c r="F135" s="27">
        <v>29</v>
      </c>
    </row>
    <row r="136" spans="1:6">
      <c r="A136" s="50" t="s">
        <v>1440</v>
      </c>
      <c r="B136" s="27">
        <v>310</v>
      </c>
      <c r="C136" s="27">
        <v>196</v>
      </c>
      <c r="D136" s="27">
        <v>57</v>
      </c>
      <c r="E136" s="27">
        <v>18</v>
      </c>
      <c r="F136" s="27">
        <v>328</v>
      </c>
    </row>
    <row r="137" spans="1:6">
      <c r="A137" s="50" t="s">
        <v>1441</v>
      </c>
      <c r="B137" s="27">
        <v>6</v>
      </c>
      <c r="C137" s="27" t="s">
        <v>1313</v>
      </c>
      <c r="D137" s="27" t="s">
        <v>1313</v>
      </c>
      <c r="E137" s="27">
        <v>0</v>
      </c>
      <c r="F137" s="27">
        <v>6</v>
      </c>
    </row>
    <row r="138" spans="1:6">
      <c r="A138" s="50" t="s">
        <v>1442</v>
      </c>
      <c r="B138" s="27">
        <v>41</v>
      </c>
      <c r="C138" s="27">
        <v>32</v>
      </c>
      <c r="D138" s="27">
        <v>17</v>
      </c>
      <c r="E138" s="27">
        <v>9</v>
      </c>
      <c r="F138" s="27">
        <v>50</v>
      </c>
    </row>
    <row r="139" spans="1:6">
      <c r="A139" s="50" t="s">
        <v>1443</v>
      </c>
      <c r="B139" s="27" t="s">
        <v>1313</v>
      </c>
      <c r="C139" s="27">
        <v>0</v>
      </c>
      <c r="D139" s="27">
        <v>0</v>
      </c>
      <c r="E139" s="27">
        <v>0</v>
      </c>
      <c r="F139" s="27" t="s">
        <v>1313</v>
      </c>
    </row>
    <row r="140" spans="1:6">
      <c r="A140" s="50" t="s">
        <v>1444</v>
      </c>
      <c r="B140" s="27">
        <v>473</v>
      </c>
      <c r="C140" s="27">
        <v>268</v>
      </c>
      <c r="D140" s="27">
        <v>111</v>
      </c>
      <c r="E140" s="27">
        <v>49</v>
      </c>
      <c r="F140" s="27">
        <v>522</v>
      </c>
    </row>
    <row r="141" spans="1:6">
      <c r="A141" s="50" t="s">
        <v>1445</v>
      </c>
      <c r="B141" s="27">
        <v>808</v>
      </c>
      <c r="C141" s="27">
        <v>567</v>
      </c>
      <c r="D141" s="27">
        <v>166</v>
      </c>
      <c r="E141" s="27">
        <v>20</v>
      </c>
      <c r="F141" s="27">
        <v>828</v>
      </c>
    </row>
    <row r="142" spans="1:6">
      <c r="A142" s="50" t="s">
        <v>1446</v>
      </c>
      <c r="B142" s="27">
        <v>4974</v>
      </c>
      <c r="C142" s="27">
        <v>2592</v>
      </c>
      <c r="D142" s="27">
        <v>1059</v>
      </c>
      <c r="E142" s="27">
        <v>558</v>
      </c>
      <c r="F142" s="27">
        <v>5532</v>
      </c>
    </row>
    <row r="143" spans="1:6">
      <c r="A143" s="50" t="s">
        <v>1447</v>
      </c>
      <c r="B143" s="27">
        <v>488</v>
      </c>
      <c r="C143" s="27">
        <v>309</v>
      </c>
      <c r="D143" s="27">
        <v>95</v>
      </c>
      <c r="E143" s="27">
        <v>15</v>
      </c>
      <c r="F143" s="27">
        <v>503</v>
      </c>
    </row>
    <row r="144" spans="1:6">
      <c r="A144" s="50" t="s">
        <v>1448</v>
      </c>
      <c r="B144" s="27" t="s">
        <v>1313</v>
      </c>
      <c r="C144" s="27">
        <v>0</v>
      </c>
      <c r="D144" s="27">
        <v>0</v>
      </c>
      <c r="E144" s="27">
        <v>0</v>
      </c>
      <c r="F144" s="27" t="s">
        <v>1313</v>
      </c>
    </row>
    <row r="145" spans="1:6">
      <c r="A145" s="50" t="s">
        <v>1449</v>
      </c>
      <c r="B145" s="27">
        <v>170</v>
      </c>
      <c r="C145" s="27">
        <v>126</v>
      </c>
      <c r="D145" s="27">
        <v>32</v>
      </c>
      <c r="E145" s="27">
        <v>12</v>
      </c>
      <c r="F145" s="27">
        <v>182</v>
      </c>
    </row>
    <row r="146" spans="1:6">
      <c r="A146" s="50" t="s">
        <v>1450</v>
      </c>
      <c r="B146" s="27">
        <v>18</v>
      </c>
      <c r="C146" s="27">
        <v>18</v>
      </c>
      <c r="D146" s="27" t="s">
        <v>1313</v>
      </c>
      <c r="E146" s="27">
        <v>0</v>
      </c>
      <c r="F146" s="27">
        <v>18</v>
      </c>
    </row>
    <row r="147" spans="1:6">
      <c r="A147" s="50" t="s">
        <v>1451</v>
      </c>
      <c r="B147" s="27" t="s">
        <v>1313</v>
      </c>
      <c r="C147" s="27">
        <v>0</v>
      </c>
      <c r="D147" s="27">
        <v>0</v>
      </c>
      <c r="E147" s="27">
        <v>0</v>
      </c>
      <c r="F147" s="27" t="s">
        <v>1313</v>
      </c>
    </row>
    <row r="148" spans="1:6">
      <c r="A148" s="50" t="s">
        <v>1452</v>
      </c>
      <c r="B148" s="27">
        <v>282</v>
      </c>
      <c r="C148" s="27">
        <v>160</v>
      </c>
      <c r="D148" s="27">
        <v>87</v>
      </c>
      <c r="E148" s="27">
        <v>27</v>
      </c>
      <c r="F148" s="27">
        <v>309</v>
      </c>
    </row>
    <row r="149" spans="1:6">
      <c r="A149" s="50" t="s">
        <v>1453</v>
      </c>
      <c r="B149" s="27">
        <v>108</v>
      </c>
      <c r="C149" s="27">
        <v>52</v>
      </c>
      <c r="D149" s="27">
        <v>11</v>
      </c>
      <c r="E149" s="27" t="s">
        <v>1313</v>
      </c>
      <c r="F149" s="27">
        <v>110</v>
      </c>
    </row>
    <row r="150" spans="1:6">
      <c r="A150" s="50" t="s">
        <v>1454</v>
      </c>
      <c r="B150" s="27">
        <v>163</v>
      </c>
      <c r="C150" s="27">
        <v>85</v>
      </c>
      <c r="D150" s="27">
        <v>45</v>
      </c>
      <c r="E150" s="27" t="s">
        <v>1313</v>
      </c>
      <c r="F150" s="27">
        <v>167</v>
      </c>
    </row>
    <row r="151" spans="1:6">
      <c r="A151" s="50" t="s">
        <v>1455</v>
      </c>
      <c r="B151" s="27">
        <v>397</v>
      </c>
      <c r="C151" s="27">
        <v>243</v>
      </c>
      <c r="D151" s="27">
        <v>81</v>
      </c>
      <c r="E151" s="27">
        <v>25</v>
      </c>
      <c r="F151" s="27">
        <v>422</v>
      </c>
    </row>
    <row r="152" spans="1:6">
      <c r="A152" s="50" t="s">
        <v>1456</v>
      </c>
      <c r="B152" s="27">
        <v>923</v>
      </c>
      <c r="C152" s="27">
        <v>544</v>
      </c>
      <c r="D152" s="27">
        <v>230</v>
      </c>
      <c r="E152" s="27">
        <v>121</v>
      </c>
      <c r="F152" s="27">
        <v>1044</v>
      </c>
    </row>
    <row r="153" spans="1:6">
      <c r="A153" s="50" t="s">
        <v>1457</v>
      </c>
      <c r="B153" s="27">
        <v>67</v>
      </c>
      <c r="C153" s="27">
        <v>44</v>
      </c>
      <c r="D153" s="27">
        <v>14</v>
      </c>
      <c r="E153" s="27">
        <v>9</v>
      </c>
      <c r="F153" s="27">
        <v>76</v>
      </c>
    </row>
    <row r="154" spans="1:6">
      <c r="A154" s="50" t="s">
        <v>1458</v>
      </c>
      <c r="B154" s="27">
        <v>19</v>
      </c>
      <c r="C154" s="27">
        <v>12</v>
      </c>
      <c r="D154" s="27" t="s">
        <v>1313</v>
      </c>
      <c r="E154" s="27">
        <v>0</v>
      </c>
      <c r="F154" s="27">
        <v>19</v>
      </c>
    </row>
    <row r="155" spans="1:6">
      <c r="A155" s="50" t="s">
        <v>1459</v>
      </c>
      <c r="B155" s="27">
        <v>32</v>
      </c>
      <c r="C155" s="27">
        <v>12</v>
      </c>
      <c r="D155" s="27">
        <v>6</v>
      </c>
      <c r="E155" s="27" t="s">
        <v>1313</v>
      </c>
      <c r="F155" s="27">
        <v>36</v>
      </c>
    </row>
    <row r="156" spans="1:6">
      <c r="A156" s="50" t="s">
        <v>1460</v>
      </c>
      <c r="B156" s="27">
        <v>76</v>
      </c>
      <c r="C156" s="27">
        <v>54</v>
      </c>
      <c r="D156" s="27">
        <v>10</v>
      </c>
      <c r="E156" s="27">
        <v>6</v>
      </c>
      <c r="F156" s="27">
        <v>82</v>
      </c>
    </row>
    <row r="157" spans="1:6">
      <c r="A157" s="50" t="s">
        <v>1461</v>
      </c>
      <c r="B157" s="27">
        <v>168</v>
      </c>
      <c r="C157" s="27">
        <v>91</v>
      </c>
      <c r="D157" s="27">
        <v>27</v>
      </c>
      <c r="E157" s="27">
        <v>15</v>
      </c>
      <c r="F157" s="27">
        <v>183</v>
      </c>
    </row>
    <row r="158" spans="1:6">
      <c r="A158" s="50" t="s">
        <v>1462</v>
      </c>
      <c r="B158" s="27">
        <v>319</v>
      </c>
      <c r="C158" s="27">
        <v>180</v>
      </c>
      <c r="D158" s="27">
        <v>74</v>
      </c>
      <c r="E158" s="27">
        <v>45</v>
      </c>
      <c r="F158" s="27">
        <v>364</v>
      </c>
    </row>
    <row r="159" spans="1:6">
      <c r="A159" s="50" t="s">
        <v>1463</v>
      </c>
      <c r="B159" s="27">
        <v>2443</v>
      </c>
      <c r="C159" s="27">
        <v>1295</v>
      </c>
      <c r="D159" s="27">
        <v>506</v>
      </c>
      <c r="E159" s="27">
        <v>159</v>
      </c>
      <c r="F159" s="27">
        <v>2602</v>
      </c>
    </row>
    <row r="160" spans="1:6">
      <c r="A160" s="50" t="s">
        <v>1464</v>
      </c>
      <c r="B160" s="27">
        <v>36</v>
      </c>
      <c r="C160" s="27">
        <v>26</v>
      </c>
      <c r="D160" s="27" t="s">
        <v>1313</v>
      </c>
      <c r="E160" s="27">
        <v>0</v>
      </c>
      <c r="F160" s="27">
        <v>36</v>
      </c>
    </row>
    <row r="161" spans="1:6" s="36" customFormat="1">
      <c r="A161" s="50" t="s">
        <v>1465</v>
      </c>
      <c r="B161" s="27" t="s">
        <v>1313</v>
      </c>
      <c r="C161" s="27">
        <v>0</v>
      </c>
      <c r="D161" s="27">
        <v>0</v>
      </c>
      <c r="E161" s="27">
        <v>0</v>
      </c>
      <c r="F161" s="27" t="s">
        <v>1313</v>
      </c>
    </row>
    <row r="162" spans="1:6">
      <c r="A162" s="50" t="s">
        <v>1466</v>
      </c>
      <c r="B162" s="27" t="s">
        <v>1313</v>
      </c>
      <c r="C162" s="27" t="s">
        <v>1313</v>
      </c>
      <c r="D162" s="27" t="s">
        <v>1313</v>
      </c>
      <c r="E162" s="27">
        <v>0</v>
      </c>
      <c r="F162" s="27" t="s">
        <v>1313</v>
      </c>
    </row>
    <row r="163" spans="1:6">
      <c r="A163" s="50" t="s">
        <v>1467</v>
      </c>
      <c r="B163" s="27">
        <v>412</v>
      </c>
      <c r="C163" s="27">
        <v>289</v>
      </c>
      <c r="D163" s="27">
        <v>84</v>
      </c>
      <c r="E163" s="27">
        <v>21</v>
      </c>
      <c r="F163" s="27">
        <v>433</v>
      </c>
    </row>
    <row r="164" spans="1:6">
      <c r="A164" s="50" t="s">
        <v>1468</v>
      </c>
      <c r="B164" s="27">
        <v>27</v>
      </c>
      <c r="C164" s="27">
        <v>11</v>
      </c>
      <c r="D164" s="27" t="s">
        <v>1313</v>
      </c>
      <c r="E164" s="27">
        <v>0</v>
      </c>
      <c r="F164" s="27">
        <v>27</v>
      </c>
    </row>
    <row r="165" spans="1:6">
      <c r="A165" s="50" t="s">
        <v>1469</v>
      </c>
      <c r="B165" s="27">
        <v>7</v>
      </c>
      <c r="C165" s="27" t="s">
        <v>1313</v>
      </c>
      <c r="D165" s="27" t="s">
        <v>1313</v>
      </c>
      <c r="E165" s="27">
        <v>0</v>
      </c>
      <c r="F165" s="27">
        <v>7</v>
      </c>
    </row>
    <row r="166" spans="1:6">
      <c r="A166" s="51" t="s">
        <v>1470</v>
      </c>
      <c r="B166" s="52">
        <v>34683</v>
      </c>
      <c r="C166" s="52">
        <v>19264</v>
      </c>
      <c r="D166" s="52">
        <v>7375</v>
      </c>
      <c r="E166" s="52">
        <v>3292</v>
      </c>
      <c r="F166" s="52">
        <v>37975</v>
      </c>
    </row>
    <row r="167" spans="1:6">
      <c r="A167" s="50"/>
    </row>
    <row r="168" spans="1:6" ht="18" thickBot="1">
      <c r="A168" s="9" t="s">
        <v>40</v>
      </c>
    </row>
    <row r="169" spans="1:6" ht="15.75" thickTop="1">
      <c r="A169" s="2" t="s">
        <v>1471</v>
      </c>
      <c r="B169" s="36" t="s">
        <v>1472</v>
      </c>
      <c r="C169" s="36" t="s">
        <v>1473</v>
      </c>
    </row>
    <row r="170" spans="1:6">
      <c r="A170">
        <v>1</v>
      </c>
      <c r="B170" s="35" t="s">
        <v>1446</v>
      </c>
      <c r="C170" s="34">
        <v>4974</v>
      </c>
    </row>
    <row r="171" spans="1:6">
      <c r="A171">
        <v>2</v>
      </c>
      <c r="B171" s="35" t="s">
        <v>1365</v>
      </c>
      <c r="C171" s="34">
        <v>3163</v>
      </c>
    </row>
    <row r="172" spans="1:6">
      <c r="A172">
        <v>3</v>
      </c>
      <c r="B172" s="35" t="s">
        <v>1463</v>
      </c>
      <c r="C172" s="34">
        <v>2443</v>
      </c>
    </row>
    <row r="173" spans="1:6">
      <c r="A173">
        <v>4</v>
      </c>
      <c r="B173" s="35" t="s">
        <v>1383</v>
      </c>
      <c r="C173" s="34">
        <v>1971</v>
      </c>
    </row>
    <row r="174" spans="1:6">
      <c r="A174">
        <v>5</v>
      </c>
      <c r="B174" s="35" t="s">
        <v>1367</v>
      </c>
      <c r="C174" s="34">
        <v>1183</v>
      </c>
    </row>
    <row r="175" spans="1:6">
      <c r="A175">
        <v>6</v>
      </c>
      <c r="B175" s="35" t="s">
        <v>1320</v>
      </c>
      <c r="C175" s="34">
        <v>1080</v>
      </c>
    </row>
    <row r="176" spans="1:6">
      <c r="A176">
        <v>7</v>
      </c>
      <c r="B176" s="35" t="s">
        <v>1385</v>
      </c>
      <c r="C176" s="34">
        <v>1021</v>
      </c>
    </row>
    <row r="177" spans="1:3">
      <c r="A177">
        <v>8</v>
      </c>
      <c r="B177" s="35" t="s">
        <v>1456</v>
      </c>
      <c r="C177" s="34">
        <v>923</v>
      </c>
    </row>
    <row r="178" spans="1:3">
      <c r="A178">
        <v>9</v>
      </c>
      <c r="B178" s="35" t="s">
        <v>1380</v>
      </c>
      <c r="C178" s="34">
        <v>813</v>
      </c>
    </row>
    <row r="179" spans="1:3">
      <c r="A179">
        <v>10</v>
      </c>
      <c r="B179" s="35" t="s">
        <v>1344</v>
      </c>
      <c r="C179" s="34">
        <v>808</v>
      </c>
    </row>
    <row r="180" spans="1:3">
      <c r="A180">
        <v>10</v>
      </c>
      <c r="B180" s="35" t="s">
        <v>1445</v>
      </c>
      <c r="C180" s="34">
        <v>808</v>
      </c>
    </row>
  </sheetData>
  <phoneticPr fontId="11" type="noConversion"/>
  <pageMargins left="0.70000000000000007" right="0.70000000000000007" top="0.75" bottom="0.75" header="0.30000000000000004" footer="0.30000000000000004"/>
  <headerFooter>
    <oddHeader>&amp;C&amp;"Aptos"&amp;11&amp;K000000 OFFICIAL - FOR PUBLIC RELEASE&amp;1#_x000D_</oddHeader>
    <oddFooter>&amp;C_x000D_&amp;1#&amp;"Aptos"&amp;11&amp;K000000 OFFICIAL - FOR PUBLIC RELEASE</oddFooter>
  </headerFooter>
  <tableParts count="2">
    <tablePart r:id="rId1"/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E2CEA-A41B-4236-8437-FE316094BC55}">
  <sheetPr>
    <tabColor rgb="FFDAF2D0"/>
  </sheetPr>
  <dimension ref="A1:I176"/>
  <sheetViews>
    <sheetView workbookViewId="0"/>
  </sheetViews>
  <sheetFormatPr defaultColWidth="8.7109375" defaultRowHeight="15"/>
  <cols>
    <col min="1" max="1" width="41.28515625" style="35" customWidth="1"/>
    <col min="2" max="2" width="15.7109375" style="35" customWidth="1"/>
    <col min="3" max="3" width="17.85546875" style="35" customWidth="1"/>
    <col min="4" max="4" width="15.7109375" style="35" customWidth="1"/>
    <col min="5" max="5" width="25.7109375" style="35" customWidth="1"/>
    <col min="6" max="6" width="17.5703125" style="35" customWidth="1"/>
    <col min="7" max="7" width="8.7109375" style="35" customWidth="1"/>
    <col min="8" max="8" width="8.7109375" style="35"/>
    <col min="9" max="14" width="17.5703125" style="35" customWidth="1"/>
    <col min="15" max="16384" width="8.7109375" style="35"/>
  </cols>
  <sheetData>
    <row r="1" spans="1:9" ht="19.5">
      <c r="A1" s="6" t="s">
        <v>1474</v>
      </c>
    </row>
    <row r="2" spans="1:9">
      <c r="A2" s="5" t="s">
        <v>1303</v>
      </c>
    </row>
    <row r="3" spans="1:9">
      <c r="A3" s="5" t="s">
        <v>1495</v>
      </c>
    </row>
    <row r="4" spans="1:9">
      <c r="A4" s="5" t="s">
        <v>1475</v>
      </c>
    </row>
    <row r="6" spans="1:9" ht="19.5">
      <c r="A6" s="6" t="s">
        <v>43</v>
      </c>
      <c r="I6" s="49"/>
    </row>
    <row r="7" spans="1:9">
      <c r="A7" s="36" t="s">
        <v>1305</v>
      </c>
      <c r="B7" s="36" t="s">
        <v>1306</v>
      </c>
      <c r="C7" s="36" t="s">
        <v>1307</v>
      </c>
      <c r="D7" s="36" t="s">
        <v>1308</v>
      </c>
      <c r="E7" s="36" t="s">
        <v>1309</v>
      </c>
      <c r="F7" s="36" t="s">
        <v>1310</v>
      </c>
    </row>
    <row r="8" spans="1:9">
      <c r="A8" s="50" t="s">
        <v>1311</v>
      </c>
      <c r="B8" s="27" t="s">
        <v>1313</v>
      </c>
      <c r="C8" s="27">
        <v>0</v>
      </c>
      <c r="D8" s="27">
        <v>0</v>
      </c>
      <c r="E8" s="27">
        <v>0</v>
      </c>
      <c r="F8" s="27" t="s">
        <v>1313</v>
      </c>
    </row>
    <row r="9" spans="1:9">
      <c r="A9" s="50" t="s">
        <v>1312</v>
      </c>
      <c r="B9" s="27" t="s">
        <v>1313</v>
      </c>
      <c r="C9" s="27" t="s">
        <v>1313</v>
      </c>
      <c r="D9" s="27">
        <v>0</v>
      </c>
      <c r="E9" s="27">
        <v>0</v>
      </c>
      <c r="F9" s="27" t="s">
        <v>1313</v>
      </c>
    </row>
    <row r="10" spans="1:9">
      <c r="A10" s="50" t="s">
        <v>1314</v>
      </c>
      <c r="B10" s="27" t="s">
        <v>1313</v>
      </c>
      <c r="C10" s="27">
        <v>0</v>
      </c>
      <c r="D10" s="27">
        <v>0</v>
      </c>
      <c r="E10" s="27">
        <v>0</v>
      </c>
      <c r="F10" s="27" t="s">
        <v>1313</v>
      </c>
    </row>
    <row r="11" spans="1:9">
      <c r="A11" s="50" t="s">
        <v>1315</v>
      </c>
      <c r="B11" s="27" t="s">
        <v>1313</v>
      </c>
      <c r="C11" s="27" t="s">
        <v>1313</v>
      </c>
      <c r="D11" s="27">
        <v>0</v>
      </c>
      <c r="E11" s="27">
        <v>0</v>
      </c>
      <c r="F11" s="27" t="s">
        <v>1313</v>
      </c>
    </row>
    <row r="12" spans="1:9">
      <c r="A12" s="50" t="s">
        <v>1316</v>
      </c>
      <c r="B12" s="27" t="s">
        <v>1313</v>
      </c>
      <c r="C12" s="27" t="s">
        <v>1313</v>
      </c>
      <c r="D12" s="27">
        <v>0</v>
      </c>
      <c r="E12" s="27">
        <v>0</v>
      </c>
      <c r="F12" s="27" t="s">
        <v>1313</v>
      </c>
    </row>
    <row r="13" spans="1:9">
      <c r="A13" s="50" t="s">
        <v>1317</v>
      </c>
      <c r="B13" s="27">
        <v>74</v>
      </c>
      <c r="C13" s="27">
        <v>32</v>
      </c>
      <c r="D13" s="27">
        <v>10</v>
      </c>
      <c r="E13" s="27">
        <v>0</v>
      </c>
      <c r="F13" s="27">
        <v>74</v>
      </c>
    </row>
    <row r="14" spans="1:9">
      <c r="A14" s="50" t="s">
        <v>1318</v>
      </c>
      <c r="B14" s="27">
        <v>12</v>
      </c>
      <c r="C14" s="27" t="s">
        <v>1313</v>
      </c>
      <c r="D14" s="27" t="s">
        <v>1313</v>
      </c>
      <c r="E14" s="27">
        <v>0</v>
      </c>
      <c r="F14" s="27">
        <v>12</v>
      </c>
    </row>
    <row r="15" spans="1:9">
      <c r="A15" s="50" t="s">
        <v>1319</v>
      </c>
      <c r="B15" s="27" t="s">
        <v>1313</v>
      </c>
      <c r="C15" s="27" t="s">
        <v>1313</v>
      </c>
      <c r="D15" s="27">
        <v>0</v>
      </c>
      <c r="E15" s="27">
        <v>0</v>
      </c>
      <c r="F15" s="27" t="s">
        <v>1313</v>
      </c>
    </row>
    <row r="16" spans="1:9">
      <c r="A16" s="50" t="s">
        <v>1320</v>
      </c>
      <c r="B16" s="27">
        <v>990</v>
      </c>
      <c r="C16" s="27">
        <v>530</v>
      </c>
      <c r="D16" s="27">
        <v>184</v>
      </c>
      <c r="E16" s="27">
        <v>0</v>
      </c>
      <c r="F16" s="27">
        <v>990</v>
      </c>
    </row>
    <row r="17" spans="1:6">
      <c r="A17" s="50" t="s">
        <v>1321</v>
      </c>
      <c r="B17" s="27">
        <v>103</v>
      </c>
      <c r="C17" s="27">
        <v>43</v>
      </c>
      <c r="D17" s="27">
        <v>18</v>
      </c>
      <c r="E17" s="27">
        <v>0</v>
      </c>
      <c r="F17" s="27">
        <v>103</v>
      </c>
    </row>
    <row r="18" spans="1:6">
      <c r="A18" s="50" t="s">
        <v>1322</v>
      </c>
      <c r="B18" s="27" t="s">
        <v>1313</v>
      </c>
      <c r="C18" s="27" t="s">
        <v>1313</v>
      </c>
      <c r="D18" s="27">
        <v>0</v>
      </c>
      <c r="E18" s="27">
        <v>0</v>
      </c>
      <c r="F18" s="27" t="s">
        <v>1313</v>
      </c>
    </row>
    <row r="19" spans="1:6">
      <c r="A19" s="50" t="s">
        <v>1323</v>
      </c>
      <c r="B19" s="27">
        <v>5</v>
      </c>
      <c r="C19" s="27" t="s">
        <v>1313</v>
      </c>
      <c r="D19" s="27" t="s">
        <v>1313</v>
      </c>
      <c r="E19" s="27">
        <v>0</v>
      </c>
      <c r="F19" s="27">
        <v>5</v>
      </c>
    </row>
    <row r="20" spans="1:6">
      <c r="A20" s="50" t="s">
        <v>1324</v>
      </c>
      <c r="B20" s="27">
        <v>13</v>
      </c>
      <c r="C20" s="27">
        <v>9</v>
      </c>
      <c r="D20" s="27" t="s">
        <v>1313</v>
      </c>
      <c r="E20" s="27">
        <v>0</v>
      </c>
      <c r="F20" s="27">
        <v>13</v>
      </c>
    </row>
    <row r="21" spans="1:6">
      <c r="A21" s="50" t="s">
        <v>1325</v>
      </c>
      <c r="B21" s="27">
        <v>105</v>
      </c>
      <c r="C21" s="27">
        <v>40</v>
      </c>
      <c r="D21" s="27">
        <v>20</v>
      </c>
      <c r="E21" s="27">
        <v>0</v>
      </c>
      <c r="F21" s="27">
        <v>105</v>
      </c>
    </row>
    <row r="22" spans="1:6">
      <c r="A22" s="50" t="s">
        <v>1326</v>
      </c>
      <c r="B22" s="27" t="s">
        <v>1313</v>
      </c>
      <c r="C22" s="27" t="s">
        <v>1313</v>
      </c>
      <c r="D22" s="27" t="s">
        <v>1313</v>
      </c>
      <c r="E22" s="27">
        <v>0</v>
      </c>
      <c r="F22" s="27" t="s">
        <v>1313</v>
      </c>
    </row>
    <row r="23" spans="1:6">
      <c r="A23" s="50" t="s">
        <v>1327</v>
      </c>
      <c r="B23" s="27" t="s">
        <v>1313</v>
      </c>
      <c r="C23" s="27" t="s">
        <v>1313</v>
      </c>
      <c r="D23" s="27">
        <v>0</v>
      </c>
      <c r="E23" s="27">
        <v>0</v>
      </c>
      <c r="F23" s="27" t="s">
        <v>1313</v>
      </c>
    </row>
    <row r="24" spans="1:6">
      <c r="A24" s="50" t="s">
        <v>1328</v>
      </c>
      <c r="B24" s="27">
        <v>5</v>
      </c>
      <c r="C24" s="27" t="s">
        <v>1313</v>
      </c>
      <c r="D24" s="27" t="s">
        <v>1313</v>
      </c>
      <c r="E24" s="27">
        <v>0</v>
      </c>
      <c r="F24" s="27">
        <v>5</v>
      </c>
    </row>
    <row r="25" spans="1:6">
      <c r="A25" s="50" t="s">
        <v>1329</v>
      </c>
      <c r="B25" s="27" t="s">
        <v>1313</v>
      </c>
      <c r="C25" s="27">
        <v>0</v>
      </c>
      <c r="D25" s="27">
        <v>0</v>
      </c>
      <c r="E25" s="27">
        <v>0</v>
      </c>
      <c r="F25" s="27" t="s">
        <v>1313</v>
      </c>
    </row>
    <row r="26" spans="1:6">
      <c r="A26" s="50" t="s">
        <v>1330</v>
      </c>
      <c r="B26" s="27" t="s">
        <v>1313</v>
      </c>
      <c r="C26" s="27" t="s">
        <v>1313</v>
      </c>
      <c r="D26" s="27" t="s">
        <v>1313</v>
      </c>
      <c r="E26" s="27">
        <v>0</v>
      </c>
      <c r="F26" s="27" t="s">
        <v>1313</v>
      </c>
    </row>
    <row r="27" spans="1:6">
      <c r="A27" s="50" t="s">
        <v>1331</v>
      </c>
      <c r="B27" s="27" t="s">
        <v>1313</v>
      </c>
      <c r="C27" s="27" t="s">
        <v>1313</v>
      </c>
      <c r="D27" s="27" t="s">
        <v>1313</v>
      </c>
      <c r="E27" s="27">
        <v>0</v>
      </c>
      <c r="F27" s="27" t="s">
        <v>1313</v>
      </c>
    </row>
    <row r="28" spans="1:6">
      <c r="A28" s="50" t="s">
        <v>1332</v>
      </c>
      <c r="B28" s="27">
        <v>5</v>
      </c>
      <c r="C28" s="27" t="s">
        <v>1313</v>
      </c>
      <c r="D28" s="27">
        <v>0</v>
      </c>
      <c r="E28" s="27">
        <v>0</v>
      </c>
      <c r="F28" s="27">
        <v>5</v>
      </c>
    </row>
    <row r="29" spans="1:6">
      <c r="A29" s="50" t="s">
        <v>1333</v>
      </c>
      <c r="B29" s="27">
        <v>96</v>
      </c>
      <c r="C29" s="27">
        <v>53</v>
      </c>
      <c r="D29" s="27">
        <v>16</v>
      </c>
      <c r="E29" s="27">
        <v>0</v>
      </c>
      <c r="F29" s="27">
        <v>96</v>
      </c>
    </row>
    <row r="30" spans="1:6">
      <c r="A30" s="50" t="s">
        <v>1334</v>
      </c>
      <c r="B30" s="27" t="s">
        <v>1313</v>
      </c>
      <c r="C30" s="27" t="s">
        <v>1313</v>
      </c>
      <c r="D30" s="27">
        <v>0</v>
      </c>
      <c r="E30" s="27">
        <v>0</v>
      </c>
      <c r="F30" s="27" t="s">
        <v>1313</v>
      </c>
    </row>
    <row r="31" spans="1:6">
      <c r="A31" s="50" t="s">
        <v>1336</v>
      </c>
      <c r="B31" s="27">
        <v>7</v>
      </c>
      <c r="C31" s="27">
        <v>6</v>
      </c>
      <c r="D31" s="27" t="s">
        <v>1313</v>
      </c>
      <c r="E31" s="27">
        <v>0</v>
      </c>
      <c r="F31" s="27">
        <v>7</v>
      </c>
    </row>
    <row r="32" spans="1:6">
      <c r="A32" s="50" t="s">
        <v>1337</v>
      </c>
      <c r="B32" s="27" t="s">
        <v>1313</v>
      </c>
      <c r="C32" s="27" t="s">
        <v>1313</v>
      </c>
      <c r="D32" s="27">
        <v>0</v>
      </c>
      <c r="E32" s="27">
        <v>0</v>
      </c>
      <c r="F32" s="27" t="s">
        <v>1313</v>
      </c>
    </row>
    <row r="33" spans="1:6">
      <c r="A33" s="50" t="s">
        <v>1338</v>
      </c>
      <c r="B33" s="27">
        <v>42</v>
      </c>
      <c r="C33" s="27">
        <v>27</v>
      </c>
      <c r="D33" s="27">
        <v>7</v>
      </c>
      <c r="E33" s="27">
        <v>0</v>
      </c>
      <c r="F33" s="27">
        <v>42</v>
      </c>
    </row>
    <row r="34" spans="1:6">
      <c r="A34" s="50" t="s">
        <v>1339</v>
      </c>
      <c r="B34" s="27" t="s">
        <v>1313</v>
      </c>
      <c r="C34" s="27" t="s">
        <v>1313</v>
      </c>
      <c r="D34" s="27">
        <v>0</v>
      </c>
      <c r="E34" s="27">
        <v>0</v>
      </c>
      <c r="F34" s="27" t="s">
        <v>1313</v>
      </c>
    </row>
    <row r="35" spans="1:6">
      <c r="A35" s="50" t="s">
        <v>1340</v>
      </c>
      <c r="B35" s="27">
        <v>563</v>
      </c>
      <c r="C35" s="27">
        <v>260</v>
      </c>
      <c r="D35" s="27">
        <v>92</v>
      </c>
      <c r="E35" s="27">
        <v>0</v>
      </c>
      <c r="F35" s="27">
        <v>563</v>
      </c>
    </row>
    <row r="36" spans="1:6">
      <c r="A36" s="50" t="s">
        <v>1341</v>
      </c>
      <c r="B36" s="27" t="s">
        <v>1313</v>
      </c>
      <c r="C36" s="27" t="s">
        <v>1313</v>
      </c>
      <c r="D36" s="27">
        <v>0</v>
      </c>
      <c r="E36" s="27">
        <v>0</v>
      </c>
      <c r="F36" s="27" t="s">
        <v>1313</v>
      </c>
    </row>
    <row r="37" spans="1:6">
      <c r="A37" s="50" t="s">
        <v>1342</v>
      </c>
      <c r="B37" s="27" t="s">
        <v>1313</v>
      </c>
      <c r="C37" s="27" t="s">
        <v>1313</v>
      </c>
      <c r="D37" s="27" t="s">
        <v>1313</v>
      </c>
      <c r="E37" s="27">
        <v>0</v>
      </c>
      <c r="F37" s="27" t="s">
        <v>1313</v>
      </c>
    </row>
    <row r="38" spans="1:6">
      <c r="A38" s="50" t="s">
        <v>1343</v>
      </c>
      <c r="B38" s="27">
        <v>57</v>
      </c>
      <c r="C38" s="27">
        <v>29</v>
      </c>
      <c r="D38" s="27">
        <v>8</v>
      </c>
      <c r="E38" s="27">
        <v>0</v>
      </c>
      <c r="F38" s="27">
        <v>57</v>
      </c>
    </row>
    <row r="39" spans="1:6">
      <c r="A39" s="50" t="s">
        <v>1344</v>
      </c>
      <c r="B39" s="27">
        <v>504</v>
      </c>
      <c r="C39" s="27">
        <v>263</v>
      </c>
      <c r="D39" s="27">
        <v>62</v>
      </c>
      <c r="E39" s="27">
        <v>0</v>
      </c>
      <c r="F39" s="27">
        <v>504</v>
      </c>
    </row>
    <row r="40" spans="1:6">
      <c r="A40" s="50" t="s">
        <v>1345</v>
      </c>
      <c r="B40" s="27">
        <v>38</v>
      </c>
      <c r="C40" s="27">
        <v>22</v>
      </c>
      <c r="D40" s="27">
        <v>6</v>
      </c>
      <c r="E40" s="27">
        <v>0</v>
      </c>
      <c r="F40" s="27">
        <v>38</v>
      </c>
    </row>
    <row r="41" spans="1:6">
      <c r="A41" s="50" t="s">
        <v>1346</v>
      </c>
      <c r="B41" s="27" t="s">
        <v>1313</v>
      </c>
      <c r="C41" s="27" t="s">
        <v>1313</v>
      </c>
      <c r="D41" s="27">
        <v>0</v>
      </c>
      <c r="E41" s="27">
        <v>0</v>
      </c>
      <c r="F41" s="27" t="s">
        <v>1313</v>
      </c>
    </row>
    <row r="42" spans="1:6">
      <c r="A42" s="50" t="s">
        <v>1347</v>
      </c>
      <c r="B42" s="27" t="s">
        <v>1313</v>
      </c>
      <c r="C42" s="27" t="s">
        <v>1313</v>
      </c>
      <c r="D42" s="27">
        <v>0</v>
      </c>
      <c r="E42" s="27">
        <v>0</v>
      </c>
      <c r="F42" s="27" t="s">
        <v>1313</v>
      </c>
    </row>
    <row r="43" spans="1:6">
      <c r="A43" s="50" t="s">
        <v>1348</v>
      </c>
      <c r="B43" s="27">
        <v>33</v>
      </c>
      <c r="C43" s="27">
        <v>19</v>
      </c>
      <c r="D43" s="27">
        <v>9</v>
      </c>
      <c r="E43" s="27">
        <v>0</v>
      </c>
      <c r="F43" s="27">
        <v>33</v>
      </c>
    </row>
    <row r="44" spans="1:6">
      <c r="A44" s="50" t="s">
        <v>1349</v>
      </c>
      <c r="B44" s="27">
        <v>5</v>
      </c>
      <c r="C44" s="27" t="s">
        <v>1313</v>
      </c>
      <c r="D44" s="27">
        <v>0</v>
      </c>
      <c r="E44" s="27">
        <v>0</v>
      </c>
      <c r="F44" s="27">
        <v>5</v>
      </c>
    </row>
    <row r="45" spans="1:6">
      <c r="A45" s="50" t="s">
        <v>1350</v>
      </c>
      <c r="B45" s="27" t="s">
        <v>1313</v>
      </c>
      <c r="C45" s="27" t="s">
        <v>1313</v>
      </c>
      <c r="D45" s="27" t="s">
        <v>1313</v>
      </c>
      <c r="E45" s="27">
        <v>0</v>
      </c>
      <c r="F45" s="27" t="s">
        <v>1313</v>
      </c>
    </row>
    <row r="46" spans="1:6">
      <c r="A46" s="50" t="s">
        <v>1352</v>
      </c>
      <c r="B46" s="27">
        <v>33</v>
      </c>
      <c r="C46" s="27">
        <v>18</v>
      </c>
      <c r="D46" s="27" t="s">
        <v>1313</v>
      </c>
      <c r="E46" s="27">
        <v>0</v>
      </c>
      <c r="F46" s="27">
        <v>33</v>
      </c>
    </row>
    <row r="47" spans="1:6">
      <c r="A47" s="50" t="s">
        <v>1353</v>
      </c>
      <c r="B47" s="27">
        <v>94</v>
      </c>
      <c r="C47" s="27">
        <v>56</v>
      </c>
      <c r="D47" s="27">
        <v>14</v>
      </c>
      <c r="E47" s="27">
        <v>0</v>
      </c>
      <c r="F47" s="27">
        <v>94</v>
      </c>
    </row>
    <row r="48" spans="1:6">
      <c r="A48" s="50" t="s">
        <v>1354</v>
      </c>
      <c r="B48" s="27">
        <v>155</v>
      </c>
      <c r="C48" s="27">
        <v>84</v>
      </c>
      <c r="D48" s="27">
        <v>24</v>
      </c>
      <c r="E48" s="27">
        <v>0</v>
      </c>
      <c r="F48" s="27">
        <v>155</v>
      </c>
    </row>
    <row r="49" spans="1:6">
      <c r="A49" s="50" t="s">
        <v>1355</v>
      </c>
      <c r="B49" s="27" t="s">
        <v>1313</v>
      </c>
      <c r="C49" s="27" t="s">
        <v>1313</v>
      </c>
      <c r="D49" s="27" t="s">
        <v>1313</v>
      </c>
      <c r="E49" s="27">
        <v>0</v>
      </c>
      <c r="F49" s="27" t="s">
        <v>1313</v>
      </c>
    </row>
    <row r="50" spans="1:6">
      <c r="A50" s="50" t="s">
        <v>1356</v>
      </c>
      <c r="B50" s="27">
        <v>18</v>
      </c>
      <c r="C50" s="27">
        <v>14</v>
      </c>
      <c r="D50" s="27" t="s">
        <v>1313</v>
      </c>
      <c r="E50" s="27">
        <v>0</v>
      </c>
      <c r="F50" s="27">
        <v>18</v>
      </c>
    </row>
    <row r="51" spans="1:6">
      <c r="A51" s="50" t="s">
        <v>1357</v>
      </c>
      <c r="B51" s="27">
        <v>110</v>
      </c>
      <c r="C51" s="27">
        <v>99</v>
      </c>
      <c r="D51" s="27">
        <v>12</v>
      </c>
      <c r="E51" s="27">
        <v>0</v>
      </c>
      <c r="F51" s="27">
        <v>110</v>
      </c>
    </row>
    <row r="52" spans="1:6">
      <c r="A52" s="50" t="s">
        <v>1358</v>
      </c>
      <c r="B52" s="27" t="s">
        <v>1313</v>
      </c>
      <c r="C52" s="27">
        <v>0</v>
      </c>
      <c r="D52" s="27">
        <v>0</v>
      </c>
      <c r="E52" s="27">
        <v>0</v>
      </c>
      <c r="F52" s="27" t="s">
        <v>1313</v>
      </c>
    </row>
    <row r="53" spans="1:6">
      <c r="A53" s="50" t="s">
        <v>1359</v>
      </c>
      <c r="B53" s="27">
        <v>28</v>
      </c>
      <c r="C53" s="27">
        <v>14</v>
      </c>
      <c r="D53" s="27">
        <v>9</v>
      </c>
      <c r="E53" s="27">
        <v>0</v>
      </c>
      <c r="F53" s="27">
        <v>28</v>
      </c>
    </row>
    <row r="54" spans="1:6">
      <c r="A54" s="50" t="s">
        <v>1360</v>
      </c>
      <c r="B54" s="27" t="s">
        <v>1313</v>
      </c>
      <c r="C54" s="27" t="s">
        <v>1313</v>
      </c>
      <c r="D54" s="27">
        <v>0</v>
      </c>
      <c r="E54" s="27">
        <v>0</v>
      </c>
      <c r="F54" s="27" t="s">
        <v>1313</v>
      </c>
    </row>
    <row r="55" spans="1:6">
      <c r="A55" s="50" t="s">
        <v>1361</v>
      </c>
      <c r="B55" s="27" t="s">
        <v>1313</v>
      </c>
      <c r="C55" s="27" t="s">
        <v>1313</v>
      </c>
      <c r="D55" s="27">
        <v>0</v>
      </c>
      <c r="E55" s="27">
        <v>0</v>
      </c>
      <c r="F55" s="27" t="s">
        <v>1313</v>
      </c>
    </row>
    <row r="56" spans="1:6">
      <c r="A56" s="50" t="s">
        <v>1362</v>
      </c>
      <c r="B56" s="27" t="s">
        <v>1313</v>
      </c>
      <c r="C56" s="27">
        <v>0</v>
      </c>
      <c r="D56" s="27">
        <v>0</v>
      </c>
      <c r="E56" s="27">
        <v>0</v>
      </c>
      <c r="F56" s="27" t="s">
        <v>1313</v>
      </c>
    </row>
    <row r="57" spans="1:6">
      <c r="A57" s="50" t="s">
        <v>1363</v>
      </c>
      <c r="B57" s="27">
        <v>279</v>
      </c>
      <c r="C57" s="27">
        <v>197</v>
      </c>
      <c r="D57" s="27">
        <v>31</v>
      </c>
      <c r="E57" s="27">
        <v>0</v>
      </c>
      <c r="F57" s="27">
        <v>279</v>
      </c>
    </row>
    <row r="58" spans="1:6">
      <c r="A58" s="50" t="s">
        <v>1364</v>
      </c>
      <c r="B58" s="27">
        <v>85</v>
      </c>
      <c r="C58" s="27">
        <v>41</v>
      </c>
      <c r="D58" s="27">
        <v>10</v>
      </c>
      <c r="E58" s="27">
        <v>0</v>
      </c>
      <c r="F58" s="27">
        <v>85</v>
      </c>
    </row>
    <row r="59" spans="1:6">
      <c r="A59" s="50" t="s">
        <v>1365</v>
      </c>
      <c r="B59" s="27">
        <v>1448</v>
      </c>
      <c r="C59" s="27">
        <v>621</v>
      </c>
      <c r="D59" s="27">
        <v>247</v>
      </c>
      <c r="E59" s="27">
        <v>0</v>
      </c>
      <c r="F59" s="27">
        <v>1448</v>
      </c>
    </row>
    <row r="60" spans="1:6">
      <c r="A60" s="50" t="s">
        <v>1366</v>
      </c>
      <c r="B60" s="27">
        <v>20</v>
      </c>
      <c r="C60" s="27">
        <v>10</v>
      </c>
      <c r="D60" s="27">
        <v>5</v>
      </c>
      <c r="E60" s="27">
        <v>0</v>
      </c>
      <c r="F60" s="27">
        <v>20</v>
      </c>
    </row>
    <row r="61" spans="1:6">
      <c r="A61" s="50" t="s">
        <v>1367</v>
      </c>
      <c r="B61" s="27">
        <v>666</v>
      </c>
      <c r="C61" s="27">
        <v>331</v>
      </c>
      <c r="D61" s="27">
        <v>117</v>
      </c>
      <c r="E61" s="27">
        <v>0</v>
      </c>
      <c r="F61" s="27">
        <v>666</v>
      </c>
    </row>
    <row r="62" spans="1:6">
      <c r="A62" s="50" t="s">
        <v>1368</v>
      </c>
      <c r="B62" s="27">
        <v>62</v>
      </c>
      <c r="C62" s="27">
        <v>49</v>
      </c>
      <c r="D62" s="27">
        <v>11</v>
      </c>
      <c r="E62" s="27">
        <v>0</v>
      </c>
      <c r="F62" s="27">
        <v>62</v>
      </c>
    </row>
    <row r="63" spans="1:6">
      <c r="A63" s="50" t="s">
        <v>1369</v>
      </c>
      <c r="B63" s="27">
        <v>13</v>
      </c>
      <c r="C63" s="27">
        <v>5</v>
      </c>
      <c r="D63" s="27" t="s">
        <v>1313</v>
      </c>
      <c r="E63" s="27">
        <v>0</v>
      </c>
      <c r="F63" s="27">
        <v>13</v>
      </c>
    </row>
    <row r="64" spans="1:6">
      <c r="A64" s="50" t="s">
        <v>1370</v>
      </c>
      <c r="B64" s="27">
        <v>69</v>
      </c>
      <c r="C64" s="27">
        <v>42</v>
      </c>
      <c r="D64" s="27">
        <v>6</v>
      </c>
      <c r="E64" s="27">
        <v>0</v>
      </c>
      <c r="F64" s="27">
        <v>69</v>
      </c>
    </row>
    <row r="65" spans="1:6">
      <c r="A65" s="50" t="s">
        <v>1371</v>
      </c>
      <c r="B65" s="27" t="s">
        <v>1313</v>
      </c>
      <c r="C65" s="27" t="s">
        <v>1313</v>
      </c>
      <c r="D65" s="27" t="s">
        <v>1313</v>
      </c>
      <c r="E65" s="27">
        <v>0</v>
      </c>
      <c r="F65" s="27" t="s">
        <v>1313</v>
      </c>
    </row>
    <row r="66" spans="1:6">
      <c r="A66" s="50" t="s">
        <v>1372</v>
      </c>
      <c r="B66" s="27">
        <v>10</v>
      </c>
      <c r="C66" s="27">
        <v>6</v>
      </c>
      <c r="D66" s="27" t="s">
        <v>1313</v>
      </c>
      <c r="E66" s="27">
        <v>0</v>
      </c>
      <c r="F66" s="27">
        <v>10</v>
      </c>
    </row>
    <row r="67" spans="1:6">
      <c r="A67" s="50" t="s">
        <v>1373</v>
      </c>
      <c r="B67" s="27" t="s">
        <v>1313</v>
      </c>
      <c r="C67" s="27" t="s">
        <v>1313</v>
      </c>
      <c r="D67" s="27">
        <v>0</v>
      </c>
      <c r="E67" s="27">
        <v>0</v>
      </c>
      <c r="F67" s="27" t="s">
        <v>1313</v>
      </c>
    </row>
    <row r="68" spans="1:6">
      <c r="A68" s="50" t="s">
        <v>1374</v>
      </c>
      <c r="B68" s="27" t="s">
        <v>1313</v>
      </c>
      <c r="C68" s="27" t="s">
        <v>1313</v>
      </c>
      <c r="D68" s="27" t="s">
        <v>1313</v>
      </c>
      <c r="E68" s="27">
        <v>0</v>
      </c>
      <c r="F68" s="27" t="s">
        <v>1313</v>
      </c>
    </row>
    <row r="69" spans="1:6">
      <c r="A69" s="50" t="s">
        <v>1375</v>
      </c>
      <c r="B69" s="27" t="s">
        <v>1313</v>
      </c>
      <c r="C69" s="27" t="s">
        <v>1313</v>
      </c>
      <c r="D69" s="27">
        <v>0</v>
      </c>
      <c r="E69" s="27">
        <v>0</v>
      </c>
      <c r="F69" s="27" t="s">
        <v>1313</v>
      </c>
    </row>
    <row r="70" spans="1:6">
      <c r="A70" s="50" t="s">
        <v>1376</v>
      </c>
      <c r="B70" s="27">
        <v>435</v>
      </c>
      <c r="C70" s="27">
        <v>250</v>
      </c>
      <c r="D70" s="27">
        <v>69</v>
      </c>
      <c r="E70" s="27">
        <v>0</v>
      </c>
      <c r="F70" s="27">
        <v>435</v>
      </c>
    </row>
    <row r="71" spans="1:6">
      <c r="A71" s="50" t="s">
        <v>1377</v>
      </c>
      <c r="B71" s="27">
        <v>28</v>
      </c>
      <c r="C71" s="27">
        <v>17</v>
      </c>
      <c r="D71" s="27" t="s">
        <v>1313</v>
      </c>
      <c r="E71" s="27">
        <v>0</v>
      </c>
      <c r="F71" s="27">
        <v>28</v>
      </c>
    </row>
    <row r="72" spans="1:6">
      <c r="A72" s="50" t="s">
        <v>1378</v>
      </c>
      <c r="B72" s="27">
        <v>12</v>
      </c>
      <c r="C72" s="27">
        <v>10</v>
      </c>
      <c r="D72" s="27" t="s">
        <v>1313</v>
      </c>
      <c r="E72" s="27">
        <v>0</v>
      </c>
      <c r="F72" s="27">
        <v>12</v>
      </c>
    </row>
    <row r="73" spans="1:6">
      <c r="A73" s="50" t="s">
        <v>1379</v>
      </c>
      <c r="B73" s="27">
        <v>269</v>
      </c>
      <c r="C73" s="27">
        <v>161</v>
      </c>
      <c r="D73" s="27">
        <v>46</v>
      </c>
      <c r="E73" s="27">
        <v>0</v>
      </c>
      <c r="F73" s="27">
        <v>269</v>
      </c>
    </row>
    <row r="74" spans="1:6">
      <c r="A74" s="50" t="s">
        <v>1380</v>
      </c>
      <c r="B74" s="27">
        <v>349</v>
      </c>
      <c r="C74" s="27">
        <v>225</v>
      </c>
      <c r="D74" s="27">
        <v>46</v>
      </c>
      <c r="E74" s="27">
        <v>0</v>
      </c>
      <c r="F74" s="27">
        <v>349</v>
      </c>
    </row>
    <row r="75" spans="1:6">
      <c r="A75" s="50" t="s">
        <v>1381</v>
      </c>
      <c r="B75" s="27">
        <v>44</v>
      </c>
      <c r="C75" s="27">
        <v>19</v>
      </c>
      <c r="D75" s="27">
        <v>7</v>
      </c>
      <c r="E75" s="27">
        <v>0</v>
      </c>
      <c r="F75" s="27">
        <v>44</v>
      </c>
    </row>
    <row r="76" spans="1:6">
      <c r="A76" s="50" t="s">
        <v>1382</v>
      </c>
      <c r="B76" s="27" t="s">
        <v>1313</v>
      </c>
      <c r="C76" s="27" t="s">
        <v>1313</v>
      </c>
      <c r="D76" s="27">
        <v>0</v>
      </c>
      <c r="E76" s="27">
        <v>0</v>
      </c>
      <c r="F76" s="27" t="s">
        <v>1313</v>
      </c>
    </row>
    <row r="77" spans="1:6">
      <c r="A77" s="50" t="s">
        <v>1383</v>
      </c>
      <c r="B77" s="27">
        <v>535</v>
      </c>
      <c r="C77" s="27">
        <v>243</v>
      </c>
      <c r="D77" s="27">
        <v>86</v>
      </c>
      <c r="E77" s="27">
        <v>0</v>
      </c>
      <c r="F77" s="27">
        <v>535</v>
      </c>
    </row>
    <row r="78" spans="1:6">
      <c r="A78" s="50" t="s">
        <v>1384</v>
      </c>
      <c r="B78" s="27">
        <v>9</v>
      </c>
      <c r="C78" s="27">
        <v>7</v>
      </c>
      <c r="D78" s="27" t="s">
        <v>1313</v>
      </c>
      <c r="E78" s="27">
        <v>0</v>
      </c>
      <c r="F78" s="27">
        <v>9</v>
      </c>
    </row>
    <row r="79" spans="1:6">
      <c r="A79" s="50" t="s">
        <v>1385</v>
      </c>
      <c r="B79" s="27">
        <v>637</v>
      </c>
      <c r="C79" s="27">
        <v>376</v>
      </c>
      <c r="D79" s="27">
        <v>137</v>
      </c>
      <c r="E79" s="27">
        <v>0</v>
      </c>
      <c r="F79" s="27">
        <v>637</v>
      </c>
    </row>
    <row r="80" spans="1:6">
      <c r="A80" s="50" t="s">
        <v>1386</v>
      </c>
      <c r="B80" s="27">
        <v>93</v>
      </c>
      <c r="C80" s="27">
        <v>58</v>
      </c>
      <c r="D80" s="27">
        <v>12</v>
      </c>
      <c r="E80" s="27">
        <v>0</v>
      </c>
      <c r="F80" s="27">
        <v>93</v>
      </c>
    </row>
    <row r="81" spans="1:6">
      <c r="A81" s="50" t="s">
        <v>1387</v>
      </c>
      <c r="B81" s="27">
        <v>48</v>
      </c>
      <c r="C81" s="27">
        <v>13</v>
      </c>
      <c r="D81" s="27">
        <v>11</v>
      </c>
      <c r="E81" s="27">
        <v>0</v>
      </c>
      <c r="F81" s="27">
        <v>48</v>
      </c>
    </row>
    <row r="82" spans="1:6">
      <c r="A82" s="50" t="s">
        <v>1388</v>
      </c>
      <c r="B82" s="27">
        <v>57</v>
      </c>
      <c r="C82" s="27">
        <v>43</v>
      </c>
      <c r="D82" s="27">
        <v>10</v>
      </c>
      <c r="E82" s="27">
        <v>0</v>
      </c>
      <c r="F82" s="27">
        <v>57</v>
      </c>
    </row>
    <row r="83" spans="1:6">
      <c r="A83" s="50" t="s">
        <v>1389</v>
      </c>
      <c r="B83" s="27" t="s">
        <v>1313</v>
      </c>
      <c r="C83" s="27" t="s">
        <v>1313</v>
      </c>
      <c r="D83" s="27" t="s">
        <v>1313</v>
      </c>
      <c r="E83" s="27">
        <v>0</v>
      </c>
      <c r="F83" s="27" t="s">
        <v>1313</v>
      </c>
    </row>
    <row r="84" spans="1:6">
      <c r="A84" s="50" t="s">
        <v>1390</v>
      </c>
      <c r="B84" s="27" t="s">
        <v>1313</v>
      </c>
      <c r="C84" s="27" t="s">
        <v>1313</v>
      </c>
      <c r="D84" s="27">
        <v>0</v>
      </c>
      <c r="E84" s="27">
        <v>0</v>
      </c>
      <c r="F84" s="27" t="s">
        <v>1313</v>
      </c>
    </row>
    <row r="85" spans="1:6">
      <c r="A85" s="50" t="s">
        <v>1391</v>
      </c>
      <c r="B85" s="27">
        <v>24</v>
      </c>
      <c r="C85" s="27">
        <v>8</v>
      </c>
      <c r="D85" s="27">
        <v>6</v>
      </c>
      <c r="E85" s="27">
        <v>0</v>
      </c>
      <c r="F85" s="27">
        <v>24</v>
      </c>
    </row>
    <row r="86" spans="1:6">
      <c r="A86" s="50" t="s">
        <v>1392</v>
      </c>
      <c r="B86" s="27">
        <v>10</v>
      </c>
      <c r="C86" s="27" t="s">
        <v>1313</v>
      </c>
      <c r="D86" s="27">
        <v>0</v>
      </c>
      <c r="E86" s="27">
        <v>0</v>
      </c>
      <c r="F86" s="27">
        <v>10</v>
      </c>
    </row>
    <row r="87" spans="1:6">
      <c r="A87" s="50" t="s">
        <v>1393</v>
      </c>
      <c r="B87" s="27" t="s">
        <v>1313</v>
      </c>
      <c r="C87" s="27">
        <v>0</v>
      </c>
      <c r="D87" s="27">
        <v>0</v>
      </c>
      <c r="E87" s="27">
        <v>0</v>
      </c>
      <c r="F87" s="27" t="s">
        <v>1313</v>
      </c>
    </row>
    <row r="88" spans="1:6">
      <c r="A88" s="50" t="s">
        <v>1394</v>
      </c>
      <c r="B88" s="27" t="s">
        <v>1313</v>
      </c>
      <c r="C88" s="27" t="s">
        <v>1313</v>
      </c>
      <c r="D88" s="27">
        <v>0</v>
      </c>
      <c r="E88" s="27">
        <v>0</v>
      </c>
      <c r="F88" s="27" t="s">
        <v>1313</v>
      </c>
    </row>
    <row r="89" spans="1:6">
      <c r="A89" s="50" t="s">
        <v>1396</v>
      </c>
      <c r="B89" s="27">
        <v>5</v>
      </c>
      <c r="C89" s="27" t="s">
        <v>1313</v>
      </c>
      <c r="D89" s="27" t="s">
        <v>1313</v>
      </c>
      <c r="E89" s="27">
        <v>0</v>
      </c>
      <c r="F89" s="27">
        <v>5</v>
      </c>
    </row>
    <row r="90" spans="1:6">
      <c r="A90" s="50" t="s">
        <v>1397</v>
      </c>
      <c r="B90" s="27" t="s">
        <v>1313</v>
      </c>
      <c r="C90" s="27">
        <v>0</v>
      </c>
      <c r="D90" s="27" t="s">
        <v>1313</v>
      </c>
      <c r="E90" s="27">
        <v>0</v>
      </c>
      <c r="F90" s="27" t="s">
        <v>1313</v>
      </c>
    </row>
    <row r="91" spans="1:6">
      <c r="A91" s="50" t="s">
        <v>1398</v>
      </c>
      <c r="B91" s="27" t="s">
        <v>1313</v>
      </c>
      <c r="C91" s="27">
        <v>0</v>
      </c>
      <c r="D91" s="27">
        <v>0</v>
      </c>
      <c r="E91" s="27">
        <v>0</v>
      </c>
      <c r="F91" s="27" t="s">
        <v>1313</v>
      </c>
    </row>
    <row r="92" spans="1:6">
      <c r="A92" s="50" t="s">
        <v>1399</v>
      </c>
      <c r="B92" s="27">
        <v>24</v>
      </c>
      <c r="C92" s="27">
        <v>14</v>
      </c>
      <c r="D92" s="27">
        <v>5</v>
      </c>
      <c r="E92" s="27">
        <v>0</v>
      </c>
      <c r="F92" s="27">
        <v>24</v>
      </c>
    </row>
    <row r="93" spans="1:6">
      <c r="A93" s="50" t="s">
        <v>1400</v>
      </c>
      <c r="B93" s="27">
        <v>18</v>
      </c>
      <c r="C93" s="27">
        <v>10</v>
      </c>
      <c r="D93" s="27" t="s">
        <v>1313</v>
      </c>
      <c r="E93" s="27">
        <v>0</v>
      </c>
      <c r="F93" s="27">
        <v>18</v>
      </c>
    </row>
    <row r="94" spans="1:6">
      <c r="A94" s="50" t="s">
        <v>1401</v>
      </c>
      <c r="B94" s="27">
        <v>611</v>
      </c>
      <c r="C94" s="27">
        <v>439</v>
      </c>
      <c r="D94" s="27">
        <v>93</v>
      </c>
      <c r="E94" s="27">
        <v>0</v>
      </c>
      <c r="F94" s="27">
        <v>611</v>
      </c>
    </row>
    <row r="95" spans="1:6">
      <c r="A95" s="50" t="s">
        <v>1402</v>
      </c>
      <c r="B95" s="27" t="s">
        <v>1313</v>
      </c>
      <c r="C95" s="27" t="s">
        <v>1313</v>
      </c>
      <c r="D95" s="27">
        <v>0</v>
      </c>
      <c r="E95" s="27">
        <v>0</v>
      </c>
      <c r="F95" s="27" t="s">
        <v>1313</v>
      </c>
    </row>
    <row r="96" spans="1:6">
      <c r="A96" s="50" t="s">
        <v>1403</v>
      </c>
      <c r="B96" s="27">
        <v>51</v>
      </c>
      <c r="C96" s="27">
        <v>37</v>
      </c>
      <c r="D96" s="27">
        <v>5</v>
      </c>
      <c r="E96" s="27">
        <v>0</v>
      </c>
      <c r="F96" s="27">
        <v>51</v>
      </c>
    </row>
    <row r="97" spans="1:6">
      <c r="A97" s="50" t="s">
        <v>1404</v>
      </c>
      <c r="B97" s="27">
        <v>8</v>
      </c>
      <c r="C97" s="27" t="s">
        <v>1313</v>
      </c>
      <c r="D97" s="27" t="s">
        <v>1313</v>
      </c>
      <c r="E97" s="27">
        <v>0</v>
      </c>
      <c r="F97" s="27">
        <v>8</v>
      </c>
    </row>
    <row r="98" spans="1:6">
      <c r="A98" s="50" t="s">
        <v>1405</v>
      </c>
      <c r="B98" s="27">
        <v>14</v>
      </c>
      <c r="C98" s="27">
        <v>9</v>
      </c>
      <c r="D98" s="27" t="s">
        <v>1313</v>
      </c>
      <c r="E98" s="27">
        <v>0</v>
      </c>
      <c r="F98" s="27">
        <v>14</v>
      </c>
    </row>
    <row r="99" spans="1:6">
      <c r="A99" s="50" t="s">
        <v>1406</v>
      </c>
      <c r="B99" s="27">
        <v>90</v>
      </c>
      <c r="C99" s="27">
        <v>61</v>
      </c>
      <c r="D99" s="27">
        <v>20</v>
      </c>
      <c r="E99" s="27">
        <v>0</v>
      </c>
      <c r="F99" s="27">
        <v>90</v>
      </c>
    </row>
    <row r="100" spans="1:6">
      <c r="A100" s="50" t="s">
        <v>1407</v>
      </c>
      <c r="B100" s="27" t="s">
        <v>1313</v>
      </c>
      <c r="C100" s="27" t="s">
        <v>1313</v>
      </c>
      <c r="D100" s="27">
        <v>0</v>
      </c>
      <c r="E100" s="27">
        <v>0</v>
      </c>
      <c r="F100" s="27" t="s">
        <v>1313</v>
      </c>
    </row>
    <row r="101" spans="1:6">
      <c r="A101" s="50" t="s">
        <v>1408</v>
      </c>
      <c r="B101" s="27" t="s">
        <v>1313</v>
      </c>
      <c r="C101" s="27" t="s">
        <v>1313</v>
      </c>
      <c r="D101" s="27" t="s">
        <v>1313</v>
      </c>
      <c r="E101" s="27">
        <v>0</v>
      </c>
      <c r="F101" s="27" t="s">
        <v>1313</v>
      </c>
    </row>
    <row r="102" spans="1:6">
      <c r="A102" s="50" t="s">
        <v>1409</v>
      </c>
      <c r="B102" s="27" t="s">
        <v>1313</v>
      </c>
      <c r="C102" s="27" t="s">
        <v>1313</v>
      </c>
      <c r="D102" s="27" t="s">
        <v>1313</v>
      </c>
      <c r="E102" s="27">
        <v>0</v>
      </c>
      <c r="F102" s="27" t="s">
        <v>1313</v>
      </c>
    </row>
    <row r="103" spans="1:6">
      <c r="A103" s="50" t="s">
        <v>1410</v>
      </c>
      <c r="B103" s="27">
        <v>133</v>
      </c>
      <c r="C103" s="27">
        <v>100</v>
      </c>
      <c r="D103" s="27">
        <v>18</v>
      </c>
      <c r="E103" s="27">
        <v>0</v>
      </c>
      <c r="F103" s="27">
        <v>133</v>
      </c>
    </row>
    <row r="104" spans="1:6">
      <c r="A104" s="50" t="s">
        <v>1411</v>
      </c>
      <c r="B104" s="27" t="s">
        <v>1313</v>
      </c>
      <c r="C104" s="27">
        <v>0</v>
      </c>
      <c r="D104" s="27" t="s">
        <v>1313</v>
      </c>
      <c r="E104" s="27">
        <v>0</v>
      </c>
      <c r="F104" s="27" t="s">
        <v>1313</v>
      </c>
    </row>
    <row r="105" spans="1:6">
      <c r="A105" s="50" t="s">
        <v>1412</v>
      </c>
      <c r="B105" s="27">
        <v>9</v>
      </c>
      <c r="C105" s="27" t="s">
        <v>1313</v>
      </c>
      <c r="D105" s="27" t="s">
        <v>1313</v>
      </c>
      <c r="E105" s="27">
        <v>0</v>
      </c>
      <c r="F105" s="27">
        <v>9</v>
      </c>
    </row>
    <row r="106" spans="1:6">
      <c r="A106" s="50" t="s">
        <v>1413</v>
      </c>
      <c r="B106" s="27">
        <v>82</v>
      </c>
      <c r="C106" s="27">
        <v>49</v>
      </c>
      <c r="D106" s="27">
        <v>10</v>
      </c>
      <c r="E106" s="27">
        <v>0</v>
      </c>
      <c r="F106" s="27">
        <v>82</v>
      </c>
    </row>
    <row r="107" spans="1:6">
      <c r="A107" s="50" t="s">
        <v>1414</v>
      </c>
      <c r="B107" s="27">
        <v>371</v>
      </c>
      <c r="C107" s="27">
        <v>186</v>
      </c>
      <c r="D107" s="27">
        <v>66</v>
      </c>
      <c r="E107" s="27">
        <v>0</v>
      </c>
      <c r="F107" s="27">
        <v>371</v>
      </c>
    </row>
    <row r="108" spans="1:6">
      <c r="A108" s="50" t="s">
        <v>1415</v>
      </c>
      <c r="B108" s="27">
        <v>127</v>
      </c>
      <c r="C108" s="27">
        <v>61</v>
      </c>
      <c r="D108" s="27">
        <v>27</v>
      </c>
      <c r="E108" s="27">
        <v>0</v>
      </c>
      <c r="F108" s="27">
        <v>127</v>
      </c>
    </row>
    <row r="109" spans="1:6">
      <c r="A109" s="50" t="s">
        <v>1416</v>
      </c>
      <c r="B109" s="27" t="s">
        <v>1313</v>
      </c>
      <c r="C109" s="27" t="s">
        <v>1313</v>
      </c>
      <c r="D109" s="27" t="s">
        <v>1313</v>
      </c>
      <c r="E109" s="27">
        <v>0</v>
      </c>
      <c r="F109" s="27" t="s">
        <v>1313</v>
      </c>
    </row>
    <row r="110" spans="1:6">
      <c r="A110" s="50" t="s">
        <v>1417</v>
      </c>
      <c r="B110" s="27">
        <v>11</v>
      </c>
      <c r="C110" s="27">
        <v>7</v>
      </c>
      <c r="D110" s="27" t="s">
        <v>1313</v>
      </c>
      <c r="E110" s="27">
        <v>0</v>
      </c>
      <c r="F110" s="27">
        <v>11</v>
      </c>
    </row>
    <row r="111" spans="1:6">
      <c r="A111" s="50" t="s">
        <v>1418</v>
      </c>
      <c r="B111" s="27">
        <v>5</v>
      </c>
      <c r="C111" s="27" t="s">
        <v>1313</v>
      </c>
      <c r="D111" s="27">
        <v>0</v>
      </c>
      <c r="E111" s="27">
        <v>0</v>
      </c>
      <c r="F111" s="27">
        <v>5</v>
      </c>
    </row>
    <row r="112" spans="1:6">
      <c r="A112" s="50" t="s">
        <v>1419</v>
      </c>
      <c r="B112" s="27">
        <v>134</v>
      </c>
      <c r="C112" s="27">
        <v>56</v>
      </c>
      <c r="D112" s="27">
        <v>19</v>
      </c>
      <c r="E112" s="27">
        <v>0</v>
      </c>
      <c r="F112" s="27">
        <v>134</v>
      </c>
    </row>
    <row r="113" spans="1:6">
      <c r="A113" s="50" t="s">
        <v>1420</v>
      </c>
      <c r="B113" s="27">
        <v>12</v>
      </c>
      <c r="C113" s="27" t="s">
        <v>1313</v>
      </c>
      <c r="D113" s="27" t="s">
        <v>1313</v>
      </c>
      <c r="E113" s="27">
        <v>0</v>
      </c>
      <c r="F113" s="27">
        <v>12</v>
      </c>
    </row>
    <row r="114" spans="1:6">
      <c r="A114" s="50" t="s">
        <v>1421</v>
      </c>
      <c r="B114" s="27">
        <v>19</v>
      </c>
      <c r="C114" s="27">
        <v>16</v>
      </c>
      <c r="D114" s="27" t="s">
        <v>1313</v>
      </c>
      <c r="E114" s="27">
        <v>0</v>
      </c>
      <c r="F114" s="27">
        <v>19</v>
      </c>
    </row>
    <row r="115" spans="1:6">
      <c r="A115" s="50" t="s">
        <v>1422</v>
      </c>
      <c r="B115" s="27" t="s">
        <v>1313</v>
      </c>
      <c r="C115" s="27">
        <v>0</v>
      </c>
      <c r="D115" s="27">
        <v>0</v>
      </c>
      <c r="E115" s="27">
        <v>0</v>
      </c>
      <c r="F115" s="27" t="s">
        <v>1313</v>
      </c>
    </row>
    <row r="116" spans="1:6">
      <c r="A116" s="50" t="s">
        <v>1423</v>
      </c>
      <c r="B116" s="27" t="s">
        <v>1313</v>
      </c>
      <c r="C116" s="27">
        <v>0</v>
      </c>
      <c r="D116" s="27">
        <v>0</v>
      </c>
      <c r="E116" s="27">
        <v>0</v>
      </c>
      <c r="F116" s="27" t="s">
        <v>1313</v>
      </c>
    </row>
    <row r="117" spans="1:6">
      <c r="A117" s="50" t="s">
        <v>1424</v>
      </c>
      <c r="B117" s="27" t="s">
        <v>1313</v>
      </c>
      <c r="C117" s="27" t="s">
        <v>1313</v>
      </c>
      <c r="D117" s="27">
        <v>0</v>
      </c>
      <c r="E117" s="27">
        <v>0</v>
      </c>
      <c r="F117" s="27" t="s">
        <v>1313</v>
      </c>
    </row>
    <row r="118" spans="1:6">
      <c r="A118" s="50" t="s">
        <v>1425</v>
      </c>
      <c r="B118" s="27">
        <v>88</v>
      </c>
      <c r="C118" s="27">
        <v>42</v>
      </c>
      <c r="D118" s="27">
        <v>18</v>
      </c>
      <c r="E118" s="27">
        <v>0</v>
      </c>
      <c r="F118" s="27">
        <v>88</v>
      </c>
    </row>
    <row r="119" spans="1:6">
      <c r="A119" s="50" t="s">
        <v>1426</v>
      </c>
      <c r="B119" s="27">
        <v>98</v>
      </c>
      <c r="C119" s="27">
        <v>62</v>
      </c>
      <c r="D119" s="27">
        <v>15</v>
      </c>
      <c r="E119" s="27">
        <v>0</v>
      </c>
      <c r="F119" s="27">
        <v>98</v>
      </c>
    </row>
    <row r="120" spans="1:6">
      <c r="A120" s="50" t="s">
        <v>1427</v>
      </c>
      <c r="B120" s="27">
        <v>47</v>
      </c>
      <c r="C120" s="27">
        <v>19</v>
      </c>
      <c r="D120" s="27">
        <v>6</v>
      </c>
      <c r="E120" s="27">
        <v>0</v>
      </c>
      <c r="F120" s="27">
        <v>47</v>
      </c>
    </row>
    <row r="121" spans="1:6">
      <c r="A121" s="50" t="s">
        <v>1428</v>
      </c>
      <c r="B121" s="27">
        <v>136</v>
      </c>
      <c r="C121" s="27">
        <v>68</v>
      </c>
      <c r="D121" s="27">
        <v>32</v>
      </c>
      <c r="E121" s="27">
        <v>0</v>
      </c>
      <c r="F121" s="27">
        <v>136</v>
      </c>
    </row>
    <row r="122" spans="1:6">
      <c r="A122" s="50" t="s">
        <v>1429</v>
      </c>
      <c r="B122" s="27" t="s">
        <v>1313</v>
      </c>
      <c r="C122" s="27" t="s">
        <v>1313</v>
      </c>
      <c r="D122" s="27" t="s">
        <v>1313</v>
      </c>
      <c r="E122" s="27">
        <v>0</v>
      </c>
      <c r="F122" s="27" t="s">
        <v>1313</v>
      </c>
    </row>
    <row r="123" spans="1:6">
      <c r="A123" s="50" t="s">
        <v>1430</v>
      </c>
      <c r="B123" s="27">
        <v>17</v>
      </c>
      <c r="C123" s="27">
        <v>11</v>
      </c>
      <c r="D123" s="27" t="s">
        <v>1313</v>
      </c>
      <c r="E123" s="27">
        <v>0</v>
      </c>
      <c r="F123" s="27">
        <v>17</v>
      </c>
    </row>
    <row r="124" spans="1:6">
      <c r="A124" s="50" t="s">
        <v>1431</v>
      </c>
      <c r="B124" s="27">
        <v>21</v>
      </c>
      <c r="C124" s="27">
        <v>8</v>
      </c>
      <c r="D124" s="27" t="s">
        <v>1313</v>
      </c>
      <c r="E124" s="27">
        <v>0</v>
      </c>
      <c r="F124" s="27">
        <v>21</v>
      </c>
    </row>
    <row r="125" spans="1:6">
      <c r="A125" s="50" t="s">
        <v>1432</v>
      </c>
      <c r="B125" s="27">
        <v>28</v>
      </c>
      <c r="C125" s="27">
        <v>25</v>
      </c>
      <c r="D125" s="27" t="s">
        <v>1313</v>
      </c>
      <c r="E125" s="27">
        <v>0</v>
      </c>
      <c r="F125" s="27">
        <v>28</v>
      </c>
    </row>
    <row r="126" spans="1:6">
      <c r="A126" s="50" t="s">
        <v>1433</v>
      </c>
      <c r="B126" s="27" t="s">
        <v>1313</v>
      </c>
      <c r="C126" s="27" t="s">
        <v>1313</v>
      </c>
      <c r="D126" s="27">
        <v>0</v>
      </c>
      <c r="E126" s="27">
        <v>0</v>
      </c>
      <c r="F126" s="27" t="s">
        <v>1313</v>
      </c>
    </row>
    <row r="127" spans="1:6">
      <c r="A127" s="50" t="s">
        <v>1434</v>
      </c>
      <c r="B127" s="27">
        <v>5</v>
      </c>
      <c r="C127" s="27" t="s">
        <v>1313</v>
      </c>
      <c r="D127" s="27">
        <v>0</v>
      </c>
      <c r="E127" s="27">
        <v>0</v>
      </c>
      <c r="F127" s="27">
        <v>5</v>
      </c>
    </row>
    <row r="128" spans="1:6">
      <c r="A128" s="50" t="s">
        <v>1435</v>
      </c>
      <c r="B128" s="27">
        <v>12</v>
      </c>
      <c r="C128" s="27">
        <v>5</v>
      </c>
      <c r="D128" s="27">
        <v>0</v>
      </c>
      <c r="E128" s="27">
        <v>0</v>
      </c>
      <c r="F128" s="27">
        <v>12</v>
      </c>
    </row>
    <row r="129" spans="1:6">
      <c r="A129" s="50" t="s">
        <v>1436</v>
      </c>
      <c r="B129" s="27" t="s">
        <v>1313</v>
      </c>
      <c r="C129" s="27">
        <v>0</v>
      </c>
      <c r="D129" s="27" t="s">
        <v>1313</v>
      </c>
      <c r="E129" s="27">
        <v>0</v>
      </c>
      <c r="F129" s="27" t="s">
        <v>1313</v>
      </c>
    </row>
    <row r="130" spans="1:6">
      <c r="A130" s="50" t="s">
        <v>1437</v>
      </c>
      <c r="B130" s="27" t="s">
        <v>1313</v>
      </c>
      <c r="C130" s="27" t="s">
        <v>1313</v>
      </c>
      <c r="D130" s="27" t="s">
        <v>1313</v>
      </c>
      <c r="E130" s="27">
        <v>0</v>
      </c>
      <c r="F130" s="27" t="s">
        <v>1313</v>
      </c>
    </row>
    <row r="131" spans="1:6">
      <c r="A131" s="50" t="s">
        <v>1438</v>
      </c>
      <c r="B131" s="27">
        <v>6</v>
      </c>
      <c r="C131" s="27" t="s">
        <v>1313</v>
      </c>
      <c r="D131" s="27" t="s">
        <v>1313</v>
      </c>
      <c r="E131" s="27">
        <v>0</v>
      </c>
      <c r="F131" s="27">
        <v>6</v>
      </c>
    </row>
    <row r="132" spans="1:6">
      <c r="A132" s="50" t="s">
        <v>1439</v>
      </c>
      <c r="B132" s="27" t="s">
        <v>1313</v>
      </c>
      <c r="C132" s="27" t="s">
        <v>1313</v>
      </c>
      <c r="D132" s="27" t="s">
        <v>1313</v>
      </c>
      <c r="E132" s="27">
        <v>0</v>
      </c>
      <c r="F132" s="27" t="s">
        <v>1313</v>
      </c>
    </row>
    <row r="133" spans="1:6">
      <c r="A133" s="50" t="s">
        <v>1440</v>
      </c>
      <c r="B133" s="27">
        <v>254</v>
      </c>
      <c r="C133" s="27">
        <v>161</v>
      </c>
      <c r="D133" s="27">
        <v>36</v>
      </c>
      <c r="E133" s="27">
        <v>0</v>
      </c>
      <c r="F133" s="27">
        <v>254</v>
      </c>
    </row>
    <row r="134" spans="1:6">
      <c r="A134" s="50" t="s">
        <v>1441</v>
      </c>
      <c r="B134" s="27">
        <v>6</v>
      </c>
      <c r="C134" s="27" t="s">
        <v>1313</v>
      </c>
      <c r="D134" s="27" t="s">
        <v>1313</v>
      </c>
      <c r="E134" s="27">
        <v>0</v>
      </c>
      <c r="F134" s="27">
        <v>6</v>
      </c>
    </row>
    <row r="135" spans="1:6">
      <c r="A135" s="50" t="s">
        <v>1442</v>
      </c>
      <c r="B135" s="27">
        <v>7</v>
      </c>
      <c r="C135" s="27" t="s">
        <v>1313</v>
      </c>
      <c r="D135" s="27">
        <v>0</v>
      </c>
      <c r="E135" s="27">
        <v>0</v>
      </c>
      <c r="F135" s="27">
        <v>7</v>
      </c>
    </row>
    <row r="136" spans="1:6">
      <c r="A136" s="50" t="s">
        <v>1443</v>
      </c>
      <c r="B136" s="27" t="s">
        <v>1313</v>
      </c>
      <c r="C136" s="27">
        <v>0</v>
      </c>
      <c r="D136" s="27">
        <v>0</v>
      </c>
      <c r="E136" s="27">
        <v>0</v>
      </c>
      <c r="F136" s="27" t="s">
        <v>1313</v>
      </c>
    </row>
    <row r="137" spans="1:6">
      <c r="A137" s="50" t="s">
        <v>1444</v>
      </c>
      <c r="B137" s="27">
        <v>188</v>
      </c>
      <c r="C137" s="27">
        <v>105</v>
      </c>
      <c r="D137" s="27">
        <v>23</v>
      </c>
      <c r="E137" s="27">
        <v>0</v>
      </c>
      <c r="F137" s="27">
        <v>188</v>
      </c>
    </row>
    <row r="138" spans="1:6">
      <c r="A138" s="50" t="s">
        <v>1445</v>
      </c>
      <c r="B138" s="27">
        <v>686</v>
      </c>
      <c r="C138" s="27">
        <v>496</v>
      </c>
      <c r="D138" s="27">
        <v>133</v>
      </c>
      <c r="E138" s="27">
        <v>0</v>
      </c>
      <c r="F138" s="27">
        <v>686</v>
      </c>
    </row>
    <row r="139" spans="1:6">
      <c r="A139" s="50" t="s">
        <v>1446</v>
      </c>
      <c r="B139" s="27">
        <v>1505</v>
      </c>
      <c r="C139" s="27">
        <v>676</v>
      </c>
      <c r="D139" s="27">
        <v>246</v>
      </c>
      <c r="E139" s="27">
        <v>0</v>
      </c>
      <c r="F139" s="27">
        <v>1505</v>
      </c>
    </row>
    <row r="140" spans="1:6">
      <c r="A140" s="50" t="s">
        <v>1447</v>
      </c>
      <c r="B140" s="27">
        <v>396</v>
      </c>
      <c r="C140" s="27">
        <v>254</v>
      </c>
      <c r="D140" s="27">
        <v>69</v>
      </c>
      <c r="E140" s="27">
        <v>0</v>
      </c>
      <c r="F140" s="27">
        <v>396</v>
      </c>
    </row>
    <row r="141" spans="1:6">
      <c r="A141" s="50" t="s">
        <v>1448</v>
      </c>
      <c r="B141" s="27" t="s">
        <v>1313</v>
      </c>
      <c r="C141" s="27">
        <v>0</v>
      </c>
      <c r="D141" s="27">
        <v>0</v>
      </c>
      <c r="E141" s="27">
        <v>0</v>
      </c>
      <c r="F141" s="27" t="s">
        <v>1313</v>
      </c>
    </row>
    <row r="142" spans="1:6">
      <c r="A142" s="50" t="s">
        <v>1449</v>
      </c>
      <c r="B142" s="27">
        <v>95</v>
      </c>
      <c r="C142" s="27">
        <v>68</v>
      </c>
      <c r="D142" s="27">
        <v>12</v>
      </c>
      <c r="E142" s="27">
        <v>0</v>
      </c>
      <c r="F142" s="27">
        <v>95</v>
      </c>
    </row>
    <row r="143" spans="1:6">
      <c r="A143" s="50" t="s">
        <v>1450</v>
      </c>
      <c r="B143" s="27">
        <v>18</v>
      </c>
      <c r="C143" s="27">
        <v>18</v>
      </c>
      <c r="D143" s="27" t="s">
        <v>1313</v>
      </c>
      <c r="E143" s="27">
        <v>0</v>
      </c>
      <c r="F143" s="27">
        <v>18</v>
      </c>
    </row>
    <row r="144" spans="1:6">
      <c r="A144" s="50" t="s">
        <v>1451</v>
      </c>
      <c r="B144" s="27" t="s">
        <v>1313</v>
      </c>
      <c r="C144" s="27">
        <v>0</v>
      </c>
      <c r="D144" s="27">
        <v>0</v>
      </c>
      <c r="E144" s="27">
        <v>0</v>
      </c>
      <c r="F144" s="27" t="s">
        <v>1313</v>
      </c>
    </row>
    <row r="145" spans="1:6">
      <c r="A145" s="50" t="s">
        <v>1452</v>
      </c>
      <c r="B145" s="27">
        <v>161</v>
      </c>
      <c r="C145" s="27">
        <v>74</v>
      </c>
      <c r="D145" s="27">
        <v>34</v>
      </c>
      <c r="E145" s="27">
        <v>0</v>
      </c>
      <c r="F145" s="27">
        <v>161</v>
      </c>
    </row>
    <row r="146" spans="1:6">
      <c r="A146" s="50" t="s">
        <v>1453</v>
      </c>
      <c r="B146" s="27">
        <v>92</v>
      </c>
      <c r="C146" s="27">
        <v>43</v>
      </c>
      <c r="D146" s="27">
        <v>10</v>
      </c>
      <c r="E146" s="27">
        <v>0</v>
      </c>
      <c r="F146" s="27">
        <v>92</v>
      </c>
    </row>
    <row r="147" spans="1:6">
      <c r="A147" s="50" t="s">
        <v>1454</v>
      </c>
      <c r="B147" s="27">
        <v>147</v>
      </c>
      <c r="C147" s="27">
        <v>81</v>
      </c>
      <c r="D147" s="27">
        <v>39</v>
      </c>
      <c r="E147" s="27">
        <v>0</v>
      </c>
      <c r="F147" s="27">
        <v>147</v>
      </c>
    </row>
    <row r="148" spans="1:6">
      <c r="A148" s="50" t="s">
        <v>1455</v>
      </c>
      <c r="B148" s="27">
        <v>258</v>
      </c>
      <c r="C148" s="27">
        <v>180</v>
      </c>
      <c r="D148" s="27">
        <v>46</v>
      </c>
      <c r="E148" s="27">
        <v>0</v>
      </c>
      <c r="F148" s="27">
        <v>258</v>
      </c>
    </row>
    <row r="149" spans="1:6">
      <c r="A149" s="50" t="s">
        <v>1456</v>
      </c>
      <c r="B149" s="27">
        <v>255</v>
      </c>
      <c r="C149" s="27">
        <v>163</v>
      </c>
      <c r="D149" s="27">
        <v>39</v>
      </c>
      <c r="E149" s="27">
        <v>0</v>
      </c>
      <c r="F149" s="27">
        <v>255</v>
      </c>
    </row>
    <row r="150" spans="1:6">
      <c r="A150" s="50" t="s">
        <v>1457</v>
      </c>
      <c r="B150" s="27" t="s">
        <v>1313</v>
      </c>
      <c r="C150" s="27" t="s">
        <v>1313</v>
      </c>
      <c r="D150" s="27">
        <v>0</v>
      </c>
      <c r="E150" s="27">
        <v>0</v>
      </c>
      <c r="F150" s="27" t="s">
        <v>1313</v>
      </c>
    </row>
    <row r="151" spans="1:6">
      <c r="A151" s="50" t="s">
        <v>1458</v>
      </c>
      <c r="B151" s="27">
        <v>19</v>
      </c>
      <c r="C151" s="27">
        <v>12</v>
      </c>
      <c r="D151" s="27" t="s">
        <v>1313</v>
      </c>
      <c r="E151" s="27">
        <v>0</v>
      </c>
      <c r="F151" s="27">
        <v>19</v>
      </c>
    </row>
    <row r="152" spans="1:6">
      <c r="A152" s="50" t="s">
        <v>1459</v>
      </c>
      <c r="B152" s="27" t="s">
        <v>1313</v>
      </c>
      <c r="C152" s="27" t="s">
        <v>1313</v>
      </c>
      <c r="D152" s="27" t="s">
        <v>1313</v>
      </c>
      <c r="E152" s="27">
        <v>0</v>
      </c>
      <c r="F152" s="27" t="s">
        <v>1313</v>
      </c>
    </row>
    <row r="153" spans="1:6">
      <c r="A153" s="50" t="s">
        <v>1460</v>
      </c>
      <c r="B153" s="27">
        <v>55</v>
      </c>
      <c r="C153" s="27">
        <v>45</v>
      </c>
      <c r="D153" s="27">
        <v>6</v>
      </c>
      <c r="E153" s="27">
        <v>0</v>
      </c>
      <c r="F153" s="27">
        <v>55</v>
      </c>
    </row>
    <row r="154" spans="1:6">
      <c r="A154" s="50" t="s">
        <v>1461</v>
      </c>
      <c r="B154" s="27">
        <v>89</v>
      </c>
      <c r="C154" s="27">
        <v>39</v>
      </c>
      <c r="D154" s="27">
        <v>11</v>
      </c>
      <c r="E154" s="27">
        <v>0</v>
      </c>
      <c r="F154" s="27">
        <v>89</v>
      </c>
    </row>
    <row r="155" spans="1:6">
      <c r="A155" s="50" t="s">
        <v>1462</v>
      </c>
      <c r="B155" s="27">
        <v>66</v>
      </c>
      <c r="C155" s="27">
        <v>49</v>
      </c>
      <c r="D155" s="27">
        <v>9</v>
      </c>
      <c r="E155" s="27">
        <v>0</v>
      </c>
      <c r="F155" s="27">
        <v>66</v>
      </c>
    </row>
    <row r="156" spans="1:6">
      <c r="A156" s="50" t="s">
        <v>1463</v>
      </c>
      <c r="B156" s="27">
        <v>1631</v>
      </c>
      <c r="C156" s="27">
        <v>801</v>
      </c>
      <c r="D156" s="27">
        <v>287</v>
      </c>
      <c r="E156" s="27">
        <v>0</v>
      </c>
      <c r="F156" s="27">
        <v>1631</v>
      </c>
    </row>
    <row r="157" spans="1:6">
      <c r="A157" s="50" t="s">
        <v>1464</v>
      </c>
      <c r="B157" s="27">
        <v>36</v>
      </c>
      <c r="C157" s="27">
        <v>26</v>
      </c>
      <c r="D157" s="27" t="s">
        <v>1313</v>
      </c>
      <c r="E157" s="27">
        <v>0</v>
      </c>
      <c r="F157" s="27">
        <v>36</v>
      </c>
    </row>
    <row r="158" spans="1:6">
      <c r="A158" s="50" t="s">
        <v>1465</v>
      </c>
      <c r="B158" s="27" t="s">
        <v>1313</v>
      </c>
      <c r="C158" s="27">
        <v>0</v>
      </c>
      <c r="D158" s="27">
        <v>0</v>
      </c>
      <c r="E158" s="27">
        <v>0</v>
      </c>
      <c r="F158" s="27" t="s">
        <v>1313</v>
      </c>
    </row>
    <row r="159" spans="1:6">
      <c r="A159" s="50" t="s">
        <v>1466</v>
      </c>
      <c r="B159" s="27" t="s">
        <v>1313</v>
      </c>
      <c r="C159" s="27" t="s">
        <v>1313</v>
      </c>
      <c r="D159" s="27" t="s">
        <v>1313</v>
      </c>
      <c r="E159" s="34">
        <v>0</v>
      </c>
      <c r="F159" s="27" t="s">
        <v>1313</v>
      </c>
    </row>
    <row r="160" spans="1:6">
      <c r="A160" s="35" t="s">
        <v>1467</v>
      </c>
      <c r="B160" s="34">
        <v>289</v>
      </c>
      <c r="C160" s="34">
        <v>210</v>
      </c>
      <c r="D160" s="34">
        <v>52</v>
      </c>
      <c r="E160" s="34">
        <v>0</v>
      </c>
      <c r="F160" s="34">
        <v>289</v>
      </c>
    </row>
    <row r="161" spans="1:6">
      <c r="A161" s="35" t="s">
        <v>1468</v>
      </c>
      <c r="B161" s="34">
        <v>27</v>
      </c>
      <c r="C161" s="34">
        <v>11</v>
      </c>
      <c r="D161" s="27" t="s">
        <v>1313</v>
      </c>
      <c r="E161" s="34">
        <v>0</v>
      </c>
      <c r="F161" s="34">
        <v>27</v>
      </c>
    </row>
    <row r="162" spans="1:6">
      <c r="A162" s="35" t="s">
        <v>1469</v>
      </c>
      <c r="B162" s="34">
        <v>7</v>
      </c>
      <c r="C162" s="27" t="s">
        <v>1313</v>
      </c>
      <c r="D162" s="27" t="s">
        <v>1313</v>
      </c>
      <c r="E162" s="34">
        <v>0</v>
      </c>
      <c r="F162" s="34">
        <v>7</v>
      </c>
    </row>
    <row r="163" spans="1:6">
      <c r="A163" s="36" t="s">
        <v>1470</v>
      </c>
      <c r="B163" s="53">
        <v>16871</v>
      </c>
      <c r="C163" s="53">
        <v>9252</v>
      </c>
      <c r="D163" s="53">
        <v>2828</v>
      </c>
      <c r="E163" s="53">
        <v>0</v>
      </c>
      <c r="F163" s="53">
        <v>16871</v>
      </c>
    </row>
    <row r="164" spans="1:6">
      <c r="B164" s="34"/>
      <c r="C164" s="34"/>
      <c r="D164" s="34"/>
      <c r="E164" s="34"/>
      <c r="F164" s="34"/>
    </row>
    <row r="165" spans="1:6" ht="18" thickBot="1">
      <c r="A165" s="9" t="s">
        <v>44</v>
      </c>
      <c r="B165" s="34"/>
    </row>
    <row r="166" spans="1:6" ht="15.75" thickTop="1">
      <c r="A166" s="2" t="s">
        <v>1471</v>
      </c>
      <c r="B166" s="36" t="s">
        <v>1472</v>
      </c>
      <c r="C166" s="53" t="s">
        <v>1473</v>
      </c>
    </row>
    <row r="167" spans="1:6">
      <c r="A167">
        <v>1</v>
      </c>
      <c r="B167" s="50" t="s">
        <v>1463</v>
      </c>
      <c r="C167" s="34">
        <v>1631</v>
      </c>
    </row>
    <row r="168" spans="1:6">
      <c r="A168">
        <v>2</v>
      </c>
      <c r="B168" s="50" t="s">
        <v>1446</v>
      </c>
      <c r="C168" s="34">
        <v>1505</v>
      </c>
    </row>
    <row r="169" spans="1:6">
      <c r="A169">
        <v>3</v>
      </c>
      <c r="B169" s="50" t="s">
        <v>1365</v>
      </c>
      <c r="C169" s="34">
        <v>1448</v>
      </c>
    </row>
    <row r="170" spans="1:6">
      <c r="A170">
        <v>4</v>
      </c>
      <c r="B170" s="50" t="s">
        <v>1320</v>
      </c>
      <c r="C170" s="34">
        <v>990</v>
      </c>
    </row>
    <row r="171" spans="1:6">
      <c r="A171">
        <v>5</v>
      </c>
      <c r="B171" s="50" t="s">
        <v>1445</v>
      </c>
      <c r="C171" s="34">
        <v>686</v>
      </c>
    </row>
    <row r="172" spans="1:6">
      <c r="A172">
        <v>6</v>
      </c>
      <c r="B172" s="50" t="s">
        <v>1367</v>
      </c>
      <c r="C172" s="34">
        <v>666</v>
      </c>
    </row>
    <row r="173" spans="1:6">
      <c r="A173">
        <v>7</v>
      </c>
      <c r="B173" s="50" t="s">
        <v>1385</v>
      </c>
      <c r="C173" s="34">
        <v>637</v>
      </c>
    </row>
    <row r="174" spans="1:6">
      <c r="A174">
        <v>8</v>
      </c>
      <c r="B174" s="50" t="s">
        <v>1401</v>
      </c>
      <c r="C174" s="34">
        <v>611</v>
      </c>
    </row>
    <row r="175" spans="1:6">
      <c r="A175">
        <v>9</v>
      </c>
      <c r="B175" s="50" t="s">
        <v>1340</v>
      </c>
      <c r="C175" s="34">
        <v>563</v>
      </c>
    </row>
    <row r="176" spans="1:6">
      <c r="A176">
        <v>10</v>
      </c>
      <c r="B176" s="50" t="s">
        <v>1383</v>
      </c>
      <c r="C176" s="34">
        <v>535</v>
      </c>
    </row>
  </sheetData>
  <pageMargins left="0.70000000000000007" right="0.70000000000000007" top="0.75" bottom="0.75" header="0.30000000000000004" footer="0.30000000000000004"/>
  <headerFooter>
    <oddHeader>&amp;C&amp;"Aptos"&amp;11&amp;K000000 OFFICIAL - FOR PUBLIC RELEASE&amp;1#_x000D_</oddHeader>
    <oddFooter>&amp;C_x000D_&amp;1#&amp;"Aptos"&amp;11&amp;K000000 OFFICIAL - FOR PUBLIC RELEASE</oddFooter>
  </headerFooter>
  <tableParts count="2">
    <tablePart r:id="rId1"/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DEA2A-3824-44C1-9C27-4E79458CFB16}">
  <sheetPr>
    <tabColor rgb="FFDAF2D0"/>
  </sheetPr>
  <dimension ref="A1:I97"/>
  <sheetViews>
    <sheetView workbookViewId="0"/>
  </sheetViews>
  <sheetFormatPr defaultColWidth="8.7109375" defaultRowHeight="15"/>
  <cols>
    <col min="1" max="1" width="30.85546875" style="35" customWidth="1"/>
    <col min="2" max="2" width="14.140625" style="35" customWidth="1"/>
    <col min="3" max="3" width="19" style="35" customWidth="1"/>
    <col min="4" max="4" width="11.85546875" style="35" customWidth="1"/>
    <col min="5" max="5" width="25.140625" style="35" customWidth="1"/>
    <col min="6" max="6" width="16.5703125" style="35" customWidth="1"/>
    <col min="7" max="7" width="8.7109375" style="35" customWidth="1"/>
    <col min="8" max="8" width="8.7109375" style="35"/>
    <col min="9" max="14" width="17.140625" style="35" customWidth="1"/>
    <col min="15" max="16384" width="8.7109375" style="35"/>
  </cols>
  <sheetData>
    <row r="1" spans="1:9" ht="19.5">
      <c r="A1" s="6" t="s">
        <v>1476</v>
      </c>
    </row>
    <row r="2" spans="1:9">
      <c r="A2" s="5" t="s">
        <v>1303</v>
      </c>
    </row>
    <row r="3" spans="1:9">
      <c r="A3" s="5" t="s">
        <v>1496</v>
      </c>
    </row>
    <row r="4" spans="1:9">
      <c r="A4" s="5" t="s">
        <v>1477</v>
      </c>
    </row>
    <row r="6" spans="1:9" ht="19.5">
      <c r="A6" s="6" t="s">
        <v>47</v>
      </c>
      <c r="I6" s="49"/>
    </row>
    <row r="7" spans="1:9">
      <c r="A7" s="36" t="s">
        <v>1305</v>
      </c>
      <c r="B7" s="36" t="s">
        <v>1306</v>
      </c>
      <c r="C7" s="36" t="s">
        <v>1307</v>
      </c>
      <c r="D7" s="36" t="s">
        <v>1308</v>
      </c>
      <c r="E7" s="36" t="s">
        <v>1309</v>
      </c>
      <c r="F7" s="36" t="s">
        <v>1310</v>
      </c>
    </row>
    <row r="8" spans="1:9">
      <c r="A8" s="54" t="s">
        <v>1311</v>
      </c>
      <c r="B8" s="27">
        <v>49</v>
      </c>
      <c r="C8" s="27">
        <v>30</v>
      </c>
      <c r="D8" s="27">
        <v>7</v>
      </c>
      <c r="E8" s="27">
        <v>12</v>
      </c>
      <c r="F8" s="27">
        <v>61</v>
      </c>
    </row>
    <row r="9" spans="1:9">
      <c r="A9" s="54" t="s">
        <v>1320</v>
      </c>
      <c r="B9" s="27">
        <v>90</v>
      </c>
      <c r="C9" s="27">
        <v>49</v>
      </c>
      <c r="D9" s="27">
        <v>26</v>
      </c>
      <c r="E9" s="27">
        <v>16</v>
      </c>
      <c r="F9" s="27">
        <v>106</v>
      </c>
    </row>
    <row r="10" spans="1:9">
      <c r="A10" s="54" t="s">
        <v>1321</v>
      </c>
      <c r="B10" s="27">
        <v>46</v>
      </c>
      <c r="C10" s="27">
        <v>24</v>
      </c>
      <c r="D10" s="27" t="s">
        <v>1313</v>
      </c>
      <c r="E10" s="27">
        <v>8</v>
      </c>
      <c r="F10" s="27">
        <v>54</v>
      </c>
    </row>
    <row r="11" spans="1:9">
      <c r="A11" s="54" t="s">
        <v>1325</v>
      </c>
      <c r="B11" s="27">
        <v>150</v>
      </c>
      <c r="C11" s="27">
        <v>53</v>
      </c>
      <c r="D11" s="27">
        <v>28</v>
      </c>
      <c r="E11" s="27">
        <v>27</v>
      </c>
      <c r="F11" s="27">
        <v>177</v>
      </c>
    </row>
    <row r="12" spans="1:9">
      <c r="A12" s="54" t="s">
        <v>1332</v>
      </c>
      <c r="B12" s="27">
        <v>10</v>
      </c>
      <c r="C12" s="27">
        <v>7</v>
      </c>
      <c r="D12" s="27">
        <v>5</v>
      </c>
      <c r="E12" s="27" t="s">
        <v>1313</v>
      </c>
      <c r="F12" s="27">
        <v>12</v>
      </c>
    </row>
    <row r="13" spans="1:9">
      <c r="A13" s="54" t="s">
        <v>1333</v>
      </c>
      <c r="B13" s="27">
        <v>121</v>
      </c>
      <c r="C13" s="27">
        <v>58</v>
      </c>
      <c r="D13" s="27">
        <v>24</v>
      </c>
      <c r="E13" s="27">
        <v>24</v>
      </c>
      <c r="F13" s="27">
        <v>145</v>
      </c>
    </row>
    <row r="14" spans="1:9">
      <c r="A14" s="54" t="s">
        <v>1335</v>
      </c>
      <c r="B14" s="27">
        <v>15</v>
      </c>
      <c r="C14" s="27">
        <v>7</v>
      </c>
      <c r="D14" s="27" t="s">
        <v>1313</v>
      </c>
      <c r="E14" s="27" t="s">
        <v>1313</v>
      </c>
      <c r="F14" s="27">
        <v>17</v>
      </c>
    </row>
    <row r="15" spans="1:9">
      <c r="A15" s="54" t="s">
        <v>1338</v>
      </c>
      <c r="B15" s="27">
        <v>291</v>
      </c>
      <c r="C15" s="27">
        <v>149</v>
      </c>
      <c r="D15" s="27">
        <v>62</v>
      </c>
      <c r="E15" s="27">
        <v>53</v>
      </c>
      <c r="F15" s="27">
        <v>344</v>
      </c>
    </row>
    <row r="16" spans="1:9">
      <c r="A16" s="54" t="s">
        <v>1339</v>
      </c>
      <c r="B16" s="27">
        <v>13</v>
      </c>
      <c r="C16" s="27">
        <v>13</v>
      </c>
      <c r="D16" s="27">
        <v>6</v>
      </c>
      <c r="E16" s="27" t="s">
        <v>1313</v>
      </c>
      <c r="F16" s="27">
        <v>17</v>
      </c>
    </row>
    <row r="17" spans="1:6">
      <c r="A17" s="54" t="s">
        <v>1340</v>
      </c>
      <c r="B17" s="27">
        <v>171</v>
      </c>
      <c r="C17" s="27">
        <v>101</v>
      </c>
      <c r="D17" s="27">
        <v>41</v>
      </c>
      <c r="E17" s="27">
        <v>33</v>
      </c>
      <c r="F17" s="27">
        <v>204</v>
      </c>
    </row>
    <row r="18" spans="1:6">
      <c r="A18" s="54" t="s">
        <v>1341</v>
      </c>
      <c r="B18" s="27">
        <v>236</v>
      </c>
      <c r="C18" s="27">
        <v>115</v>
      </c>
      <c r="D18" s="27">
        <v>101</v>
      </c>
      <c r="E18" s="27">
        <v>81</v>
      </c>
      <c r="F18" s="27">
        <v>317</v>
      </c>
    </row>
    <row r="19" spans="1:6">
      <c r="A19" s="54" t="s">
        <v>1343</v>
      </c>
      <c r="B19" s="27">
        <v>16</v>
      </c>
      <c r="C19" s="27">
        <v>7</v>
      </c>
      <c r="D19" s="27">
        <v>8</v>
      </c>
      <c r="E19" s="27" t="s">
        <v>1313</v>
      </c>
      <c r="F19" s="27">
        <v>19</v>
      </c>
    </row>
    <row r="20" spans="1:6">
      <c r="A20" s="54" t="s">
        <v>1344</v>
      </c>
      <c r="B20" s="27">
        <v>21</v>
      </c>
      <c r="C20" s="27">
        <v>8</v>
      </c>
      <c r="D20" s="27" t="s">
        <v>1313</v>
      </c>
      <c r="E20" s="27">
        <v>6</v>
      </c>
      <c r="F20" s="27">
        <v>27</v>
      </c>
    </row>
    <row r="21" spans="1:6">
      <c r="A21" s="54" t="s">
        <v>1348</v>
      </c>
      <c r="B21" s="27">
        <v>36</v>
      </c>
      <c r="C21" s="27">
        <v>25</v>
      </c>
      <c r="D21" s="27">
        <v>15</v>
      </c>
      <c r="E21" s="27" t="s">
        <v>1313</v>
      </c>
      <c r="F21" s="27">
        <v>40</v>
      </c>
    </row>
    <row r="22" spans="1:6">
      <c r="A22" s="54" t="s">
        <v>1350</v>
      </c>
      <c r="B22" s="27">
        <v>16</v>
      </c>
      <c r="C22" s="27">
        <v>11</v>
      </c>
      <c r="D22" s="27" t="s">
        <v>1313</v>
      </c>
      <c r="E22" s="27" t="s">
        <v>1313</v>
      </c>
      <c r="F22" s="27">
        <v>19</v>
      </c>
    </row>
    <row r="23" spans="1:6">
      <c r="A23" s="54" t="s">
        <v>1351</v>
      </c>
      <c r="B23" s="27">
        <v>39</v>
      </c>
      <c r="C23" s="27">
        <v>27</v>
      </c>
      <c r="D23" s="27">
        <v>13</v>
      </c>
      <c r="E23" s="27">
        <v>11</v>
      </c>
      <c r="F23" s="27">
        <v>50</v>
      </c>
    </row>
    <row r="24" spans="1:6">
      <c r="A24" s="54" t="s">
        <v>1352</v>
      </c>
      <c r="B24" s="27">
        <v>258</v>
      </c>
      <c r="C24" s="27">
        <v>120</v>
      </c>
      <c r="D24" s="27">
        <v>49</v>
      </c>
      <c r="E24" s="27">
        <v>48</v>
      </c>
      <c r="F24" s="27">
        <v>306</v>
      </c>
    </row>
    <row r="25" spans="1:6">
      <c r="A25" s="54" t="s">
        <v>1353</v>
      </c>
      <c r="B25" s="27">
        <v>70</v>
      </c>
      <c r="C25" s="27">
        <v>26</v>
      </c>
      <c r="D25" s="27">
        <v>16</v>
      </c>
      <c r="E25" s="27">
        <v>10</v>
      </c>
      <c r="F25" s="27">
        <v>80</v>
      </c>
    </row>
    <row r="26" spans="1:6">
      <c r="A26" s="54" t="s">
        <v>1354</v>
      </c>
      <c r="B26" s="27">
        <v>13</v>
      </c>
      <c r="C26" s="27" t="s">
        <v>1313</v>
      </c>
      <c r="D26" s="27" t="s">
        <v>1313</v>
      </c>
      <c r="E26" s="27" t="s">
        <v>1313</v>
      </c>
      <c r="F26" s="27">
        <v>16</v>
      </c>
    </row>
    <row r="27" spans="1:6">
      <c r="A27" s="54" t="s">
        <v>1356</v>
      </c>
      <c r="B27" s="27">
        <v>32</v>
      </c>
      <c r="C27" s="27">
        <v>10</v>
      </c>
      <c r="D27" s="27" t="s">
        <v>1313</v>
      </c>
      <c r="E27" s="27" t="s">
        <v>1313</v>
      </c>
      <c r="F27" s="27">
        <v>36</v>
      </c>
    </row>
    <row r="28" spans="1:6">
      <c r="A28" s="54" t="s">
        <v>1357</v>
      </c>
      <c r="B28" s="27">
        <v>64</v>
      </c>
      <c r="C28" s="27">
        <v>64</v>
      </c>
      <c r="D28" s="27">
        <v>25</v>
      </c>
      <c r="E28" s="27">
        <v>7</v>
      </c>
      <c r="F28" s="27">
        <v>71</v>
      </c>
    </row>
    <row r="29" spans="1:6">
      <c r="A29" s="54" t="s">
        <v>1363</v>
      </c>
      <c r="B29" s="27">
        <v>79</v>
      </c>
      <c r="C29" s="27">
        <v>56</v>
      </c>
      <c r="D29" s="27">
        <v>28</v>
      </c>
      <c r="E29" s="27">
        <v>13</v>
      </c>
      <c r="F29" s="27">
        <v>92</v>
      </c>
    </row>
    <row r="30" spans="1:6">
      <c r="A30" s="54" t="s">
        <v>1364</v>
      </c>
      <c r="B30" s="27">
        <v>122</v>
      </c>
      <c r="C30" s="27">
        <v>47</v>
      </c>
      <c r="D30" s="27">
        <v>32</v>
      </c>
      <c r="E30" s="27">
        <v>27</v>
      </c>
      <c r="F30" s="27">
        <v>149</v>
      </c>
    </row>
    <row r="31" spans="1:6">
      <c r="A31" s="54" t="s">
        <v>1365</v>
      </c>
      <c r="B31" s="27">
        <v>329</v>
      </c>
      <c r="C31" s="27">
        <v>166</v>
      </c>
      <c r="D31" s="27">
        <v>61</v>
      </c>
      <c r="E31" s="27">
        <v>58</v>
      </c>
      <c r="F31" s="27">
        <v>387</v>
      </c>
    </row>
    <row r="32" spans="1:6">
      <c r="A32" s="54" t="s">
        <v>1367</v>
      </c>
      <c r="B32" s="27">
        <v>209</v>
      </c>
      <c r="C32" s="27">
        <v>101</v>
      </c>
      <c r="D32" s="27">
        <v>69</v>
      </c>
      <c r="E32" s="27">
        <v>42</v>
      </c>
      <c r="F32" s="27">
        <v>251</v>
      </c>
    </row>
    <row r="33" spans="1:6">
      <c r="A33" s="54" t="s">
        <v>1368</v>
      </c>
      <c r="B33" s="27">
        <v>32</v>
      </c>
      <c r="C33" s="27">
        <v>27</v>
      </c>
      <c r="D33" s="27">
        <v>16</v>
      </c>
      <c r="E33" s="27">
        <v>5</v>
      </c>
      <c r="F33" s="27">
        <v>37</v>
      </c>
    </row>
    <row r="34" spans="1:6">
      <c r="A34" s="54" t="s">
        <v>1370</v>
      </c>
      <c r="B34" s="27">
        <v>237</v>
      </c>
      <c r="C34" s="27">
        <v>120</v>
      </c>
      <c r="D34" s="27">
        <v>67</v>
      </c>
      <c r="E34" s="27">
        <v>34</v>
      </c>
      <c r="F34" s="27">
        <v>271</v>
      </c>
    </row>
    <row r="35" spans="1:6">
      <c r="A35" s="54" t="s">
        <v>1377</v>
      </c>
      <c r="B35" s="27">
        <v>11</v>
      </c>
      <c r="C35" s="27" t="s">
        <v>1313</v>
      </c>
      <c r="D35" s="27" t="s">
        <v>1313</v>
      </c>
      <c r="E35" s="27" t="s">
        <v>1313</v>
      </c>
      <c r="F35" s="27">
        <v>13</v>
      </c>
    </row>
    <row r="36" spans="1:6">
      <c r="A36" s="54" t="s">
        <v>1378</v>
      </c>
      <c r="B36" s="27">
        <v>44</v>
      </c>
      <c r="C36" s="27">
        <v>41</v>
      </c>
      <c r="D36" s="27">
        <v>34</v>
      </c>
      <c r="E36" s="27">
        <v>14</v>
      </c>
      <c r="F36" s="27">
        <v>58</v>
      </c>
    </row>
    <row r="37" spans="1:6">
      <c r="A37" s="54" t="s">
        <v>1379</v>
      </c>
      <c r="B37" s="27">
        <v>198</v>
      </c>
      <c r="C37" s="27">
        <v>103</v>
      </c>
      <c r="D37" s="27">
        <v>35</v>
      </c>
      <c r="E37" s="27">
        <v>41</v>
      </c>
      <c r="F37" s="27">
        <v>239</v>
      </c>
    </row>
    <row r="38" spans="1:6">
      <c r="A38" s="54" t="s">
        <v>1380</v>
      </c>
      <c r="B38" s="27">
        <v>464</v>
      </c>
      <c r="C38" s="27">
        <v>283</v>
      </c>
      <c r="D38" s="27">
        <v>139</v>
      </c>
      <c r="E38" s="27">
        <v>79</v>
      </c>
      <c r="F38" s="27">
        <v>543</v>
      </c>
    </row>
    <row r="39" spans="1:6">
      <c r="A39" s="54" t="s">
        <v>1383</v>
      </c>
      <c r="B39" s="27">
        <v>1097</v>
      </c>
      <c r="C39" s="27">
        <v>650</v>
      </c>
      <c r="D39" s="27">
        <v>206</v>
      </c>
      <c r="E39" s="27">
        <v>187</v>
      </c>
      <c r="F39" s="27">
        <v>1284</v>
      </c>
    </row>
    <row r="40" spans="1:6">
      <c r="A40" s="54" t="s">
        <v>1385</v>
      </c>
      <c r="B40" s="27">
        <v>216</v>
      </c>
      <c r="C40" s="27">
        <v>132</v>
      </c>
      <c r="D40" s="27">
        <v>70</v>
      </c>
      <c r="E40" s="27">
        <v>55</v>
      </c>
      <c r="F40" s="27">
        <v>271</v>
      </c>
    </row>
    <row r="41" spans="1:6">
      <c r="A41" s="54" t="s">
        <v>1388</v>
      </c>
      <c r="B41" s="27">
        <v>140</v>
      </c>
      <c r="C41" s="27">
        <v>65</v>
      </c>
      <c r="D41" s="27">
        <v>53</v>
      </c>
      <c r="E41" s="27">
        <v>22</v>
      </c>
      <c r="F41" s="27">
        <v>162</v>
      </c>
    </row>
    <row r="42" spans="1:6">
      <c r="A42" s="54" t="s">
        <v>1392</v>
      </c>
      <c r="B42" s="27">
        <v>8</v>
      </c>
      <c r="C42" s="27">
        <v>6</v>
      </c>
      <c r="D42" s="27" t="s">
        <v>1313</v>
      </c>
      <c r="E42" s="27" t="s">
        <v>1313</v>
      </c>
      <c r="F42" s="27">
        <v>10</v>
      </c>
    </row>
    <row r="43" spans="1:6">
      <c r="A43" s="54" t="s">
        <v>1395</v>
      </c>
      <c r="B43" s="27">
        <v>8</v>
      </c>
      <c r="C43" s="27">
        <v>8</v>
      </c>
      <c r="D43" s="27" t="s">
        <v>1313</v>
      </c>
      <c r="E43" s="27" t="s">
        <v>1313</v>
      </c>
      <c r="F43" s="27">
        <v>10</v>
      </c>
    </row>
    <row r="44" spans="1:6">
      <c r="A44" s="54" t="s">
        <v>1400</v>
      </c>
      <c r="B44" s="27">
        <v>6</v>
      </c>
      <c r="C44" s="27">
        <v>6</v>
      </c>
      <c r="D44" s="27">
        <v>0</v>
      </c>
      <c r="E44" s="27" t="s">
        <v>1313</v>
      </c>
      <c r="F44" s="27">
        <v>8</v>
      </c>
    </row>
    <row r="45" spans="1:6">
      <c r="A45" s="54" t="s">
        <v>1401</v>
      </c>
      <c r="B45" s="27">
        <v>61</v>
      </c>
      <c r="C45" s="27">
        <v>38</v>
      </c>
      <c r="D45" s="27">
        <v>18</v>
      </c>
      <c r="E45" s="27">
        <v>6</v>
      </c>
      <c r="F45" s="27">
        <v>67</v>
      </c>
    </row>
    <row r="46" spans="1:6">
      <c r="A46" s="54" t="s">
        <v>1403</v>
      </c>
      <c r="B46" s="27">
        <v>518</v>
      </c>
      <c r="C46" s="27">
        <v>314</v>
      </c>
      <c r="D46" s="27">
        <v>81</v>
      </c>
      <c r="E46" s="27">
        <v>88</v>
      </c>
      <c r="F46" s="27">
        <v>606</v>
      </c>
    </row>
    <row r="47" spans="1:6">
      <c r="A47" s="54" t="s">
        <v>1406</v>
      </c>
      <c r="B47" s="27">
        <v>33</v>
      </c>
      <c r="C47" s="27">
        <v>14</v>
      </c>
      <c r="D47" s="27">
        <v>5</v>
      </c>
      <c r="E47" s="27" t="s">
        <v>1313</v>
      </c>
      <c r="F47" s="27">
        <v>37</v>
      </c>
    </row>
    <row r="48" spans="1:6">
      <c r="A48" s="54" t="s">
        <v>1408</v>
      </c>
      <c r="B48" s="27">
        <v>60</v>
      </c>
      <c r="C48" s="27">
        <v>12</v>
      </c>
      <c r="D48" s="27">
        <v>10</v>
      </c>
      <c r="E48" s="27">
        <v>6</v>
      </c>
      <c r="F48" s="27">
        <v>66</v>
      </c>
    </row>
    <row r="49" spans="1:6">
      <c r="A49" s="54" t="s">
        <v>1410</v>
      </c>
      <c r="B49" s="27">
        <v>32</v>
      </c>
      <c r="C49" s="27">
        <v>20</v>
      </c>
      <c r="D49" s="27">
        <v>6</v>
      </c>
      <c r="E49" s="27">
        <v>6</v>
      </c>
      <c r="F49" s="27">
        <v>38</v>
      </c>
    </row>
    <row r="50" spans="1:6">
      <c r="A50" s="54" t="s">
        <v>1413</v>
      </c>
      <c r="B50" s="27">
        <v>101</v>
      </c>
      <c r="C50" s="27">
        <v>53</v>
      </c>
      <c r="D50" s="27">
        <v>33</v>
      </c>
      <c r="E50" s="27">
        <v>20</v>
      </c>
      <c r="F50" s="27">
        <v>121</v>
      </c>
    </row>
    <row r="51" spans="1:6">
      <c r="A51" s="54" t="s">
        <v>1414</v>
      </c>
      <c r="B51" s="27">
        <v>88</v>
      </c>
      <c r="C51" s="27">
        <v>52</v>
      </c>
      <c r="D51" s="27">
        <v>40</v>
      </c>
      <c r="E51" s="27">
        <v>17</v>
      </c>
      <c r="F51" s="27">
        <v>105</v>
      </c>
    </row>
    <row r="52" spans="1:6">
      <c r="A52" s="54" t="s">
        <v>1415</v>
      </c>
      <c r="B52" s="27">
        <v>19</v>
      </c>
      <c r="C52" s="27">
        <v>11</v>
      </c>
      <c r="D52" s="27" t="s">
        <v>1313</v>
      </c>
      <c r="E52" s="27" t="s">
        <v>1313</v>
      </c>
      <c r="F52" s="27">
        <v>23</v>
      </c>
    </row>
    <row r="53" spans="1:6">
      <c r="A53" s="54" t="s">
        <v>1419</v>
      </c>
      <c r="B53" s="27">
        <v>46</v>
      </c>
      <c r="C53" s="27">
        <v>32</v>
      </c>
      <c r="D53" s="27">
        <v>21</v>
      </c>
      <c r="E53" s="27">
        <v>21</v>
      </c>
      <c r="F53" s="27">
        <v>67</v>
      </c>
    </row>
    <row r="54" spans="1:6">
      <c r="A54" s="54" t="s">
        <v>1421</v>
      </c>
      <c r="B54" s="27">
        <v>20</v>
      </c>
      <c r="C54" s="27">
        <v>20</v>
      </c>
      <c r="D54" s="27" t="s">
        <v>1313</v>
      </c>
      <c r="E54" s="27" t="s">
        <v>1313</v>
      </c>
      <c r="F54" s="27">
        <v>23</v>
      </c>
    </row>
    <row r="55" spans="1:6">
      <c r="A55" s="54" t="s">
        <v>1422</v>
      </c>
      <c r="B55" s="27">
        <v>136</v>
      </c>
      <c r="C55" s="27">
        <v>44</v>
      </c>
      <c r="D55" s="27">
        <v>23</v>
      </c>
      <c r="E55" s="27">
        <v>24</v>
      </c>
      <c r="F55" s="27">
        <v>160</v>
      </c>
    </row>
    <row r="56" spans="1:6">
      <c r="A56" s="54" t="s">
        <v>1424</v>
      </c>
      <c r="B56" s="27">
        <v>20</v>
      </c>
      <c r="C56" s="27">
        <v>7</v>
      </c>
      <c r="D56" s="27">
        <v>6</v>
      </c>
      <c r="E56" s="27" t="s">
        <v>1313</v>
      </c>
      <c r="F56" s="27">
        <v>23</v>
      </c>
    </row>
    <row r="57" spans="1:6">
      <c r="A57" s="54" t="s">
        <v>1425</v>
      </c>
      <c r="B57" s="27">
        <v>124</v>
      </c>
      <c r="C57" s="27">
        <v>56</v>
      </c>
      <c r="D57" s="27">
        <v>8</v>
      </c>
      <c r="E57" s="27">
        <v>25</v>
      </c>
      <c r="F57" s="27">
        <v>149</v>
      </c>
    </row>
    <row r="58" spans="1:6">
      <c r="A58" s="54" t="s">
        <v>1426</v>
      </c>
      <c r="B58" s="27">
        <v>8</v>
      </c>
      <c r="C58" s="27" t="s">
        <v>1313</v>
      </c>
      <c r="D58" s="27" t="s">
        <v>1313</v>
      </c>
      <c r="E58" s="27" t="s">
        <v>1313</v>
      </c>
      <c r="F58" s="27">
        <v>11</v>
      </c>
    </row>
    <row r="59" spans="1:6">
      <c r="A59" s="54" t="s">
        <v>1427</v>
      </c>
      <c r="B59" s="27">
        <v>34</v>
      </c>
      <c r="C59" s="27">
        <v>15</v>
      </c>
      <c r="D59" s="27">
        <v>10</v>
      </c>
      <c r="E59" s="27">
        <v>7</v>
      </c>
      <c r="F59" s="27">
        <v>41</v>
      </c>
    </row>
    <row r="60" spans="1:6">
      <c r="A60" s="54" t="s">
        <v>1428</v>
      </c>
      <c r="B60" s="27">
        <v>609</v>
      </c>
      <c r="C60" s="27">
        <v>350</v>
      </c>
      <c r="D60" s="27">
        <v>92</v>
      </c>
      <c r="E60" s="27">
        <v>101</v>
      </c>
      <c r="F60" s="27">
        <v>710</v>
      </c>
    </row>
    <row r="61" spans="1:6">
      <c r="A61" s="54" t="s">
        <v>1430</v>
      </c>
      <c r="B61" s="27">
        <v>14</v>
      </c>
      <c r="C61" s="27">
        <v>14</v>
      </c>
      <c r="D61" s="27" t="s">
        <v>1313</v>
      </c>
      <c r="E61" s="27" t="s">
        <v>1313</v>
      </c>
      <c r="F61" s="27">
        <v>16</v>
      </c>
    </row>
    <row r="62" spans="1:6">
      <c r="A62" s="54" t="s">
        <v>1431</v>
      </c>
      <c r="B62" s="27">
        <v>133</v>
      </c>
      <c r="C62" s="27">
        <v>106</v>
      </c>
      <c r="D62" s="27">
        <v>17</v>
      </c>
      <c r="E62" s="27">
        <v>28</v>
      </c>
      <c r="F62" s="27">
        <v>161</v>
      </c>
    </row>
    <row r="63" spans="1:6">
      <c r="A63" s="54" t="s">
        <v>1435</v>
      </c>
      <c r="B63" s="27">
        <v>19</v>
      </c>
      <c r="C63" s="27">
        <v>11</v>
      </c>
      <c r="D63" s="27">
        <v>7</v>
      </c>
      <c r="E63" s="27" t="s">
        <v>1313</v>
      </c>
      <c r="F63" s="27">
        <v>23</v>
      </c>
    </row>
    <row r="64" spans="1:6">
      <c r="A64" s="54" t="s">
        <v>1436</v>
      </c>
      <c r="B64" s="27">
        <v>10</v>
      </c>
      <c r="C64" s="27">
        <v>10</v>
      </c>
      <c r="D64" s="27">
        <v>5</v>
      </c>
      <c r="E64" s="27" t="s">
        <v>1313</v>
      </c>
      <c r="F64" s="27">
        <v>12</v>
      </c>
    </row>
    <row r="65" spans="1:6">
      <c r="A65" s="54" t="s">
        <v>1439</v>
      </c>
      <c r="B65" s="27">
        <v>20</v>
      </c>
      <c r="C65" s="27">
        <v>16</v>
      </c>
      <c r="D65" s="27" t="s">
        <v>1313</v>
      </c>
      <c r="E65" s="27">
        <v>6</v>
      </c>
      <c r="F65" s="27">
        <v>26</v>
      </c>
    </row>
    <row r="66" spans="1:6">
      <c r="A66" s="54" t="s">
        <v>1440</v>
      </c>
      <c r="B66" s="27">
        <v>20</v>
      </c>
      <c r="C66" s="27">
        <v>12</v>
      </c>
      <c r="D66" s="27" t="s">
        <v>1313</v>
      </c>
      <c r="E66" s="27" t="s">
        <v>1313</v>
      </c>
      <c r="F66" s="27">
        <v>24</v>
      </c>
    </row>
    <row r="67" spans="1:6">
      <c r="A67" s="54" t="s">
        <v>1442</v>
      </c>
      <c r="B67" s="27">
        <v>16</v>
      </c>
      <c r="C67" s="27">
        <v>16</v>
      </c>
      <c r="D67" s="27">
        <v>15</v>
      </c>
      <c r="E67" s="27">
        <v>5</v>
      </c>
      <c r="F67" s="27">
        <v>21</v>
      </c>
    </row>
    <row r="68" spans="1:6">
      <c r="A68" s="54" t="s">
        <v>1444</v>
      </c>
      <c r="B68" s="27">
        <v>261</v>
      </c>
      <c r="C68" s="27">
        <v>148</v>
      </c>
      <c r="D68" s="27">
        <v>87</v>
      </c>
      <c r="E68" s="27">
        <v>39</v>
      </c>
      <c r="F68" s="27">
        <v>300</v>
      </c>
    </row>
    <row r="69" spans="1:6">
      <c r="A69" s="54" t="s">
        <v>1445</v>
      </c>
      <c r="B69" s="27">
        <v>109</v>
      </c>
      <c r="C69" s="27">
        <v>71</v>
      </c>
      <c r="D69" s="27">
        <v>27</v>
      </c>
      <c r="E69" s="27">
        <v>17</v>
      </c>
      <c r="F69" s="27">
        <v>126</v>
      </c>
    </row>
    <row r="70" spans="1:6">
      <c r="A70" s="54" t="s">
        <v>1446</v>
      </c>
      <c r="B70" s="27">
        <v>1961</v>
      </c>
      <c r="C70" s="27">
        <v>1005</v>
      </c>
      <c r="D70" s="27">
        <v>445</v>
      </c>
      <c r="E70" s="27">
        <v>298</v>
      </c>
      <c r="F70" s="27">
        <v>2259</v>
      </c>
    </row>
    <row r="71" spans="1:6">
      <c r="A71" s="54" t="s">
        <v>1447</v>
      </c>
      <c r="B71" s="27">
        <v>75</v>
      </c>
      <c r="C71" s="27">
        <v>45</v>
      </c>
      <c r="D71" s="27">
        <v>19</v>
      </c>
      <c r="E71" s="27">
        <v>10</v>
      </c>
      <c r="F71" s="27">
        <v>85</v>
      </c>
    </row>
    <row r="72" spans="1:6">
      <c r="A72" s="54" t="s">
        <v>1449</v>
      </c>
      <c r="B72" s="27">
        <v>38</v>
      </c>
      <c r="C72" s="27">
        <v>21</v>
      </c>
      <c r="D72" s="27">
        <v>9</v>
      </c>
      <c r="E72" s="27">
        <v>6</v>
      </c>
      <c r="F72" s="27">
        <v>44</v>
      </c>
    </row>
    <row r="73" spans="1:6">
      <c r="A73" s="54" t="s">
        <v>1452</v>
      </c>
      <c r="B73" s="27">
        <v>49</v>
      </c>
      <c r="C73" s="27">
        <v>38</v>
      </c>
      <c r="D73" s="27">
        <v>33</v>
      </c>
      <c r="E73" s="27">
        <v>12</v>
      </c>
      <c r="F73" s="27">
        <v>61</v>
      </c>
    </row>
    <row r="74" spans="1:6">
      <c r="A74" s="54" t="s">
        <v>1453</v>
      </c>
      <c r="B74" s="27">
        <v>16</v>
      </c>
      <c r="C74" s="27">
        <v>9</v>
      </c>
      <c r="D74" s="27" t="s">
        <v>1313</v>
      </c>
      <c r="E74" s="27" t="s">
        <v>1313</v>
      </c>
      <c r="F74" s="27">
        <v>18</v>
      </c>
    </row>
    <row r="75" spans="1:6">
      <c r="A75" s="54" t="s">
        <v>1454</v>
      </c>
      <c r="B75" s="27">
        <v>8</v>
      </c>
      <c r="C75" s="27" t="s">
        <v>1313</v>
      </c>
      <c r="D75" s="27">
        <v>6</v>
      </c>
      <c r="E75" s="27" t="s">
        <v>1313</v>
      </c>
      <c r="F75" s="27">
        <v>10</v>
      </c>
    </row>
    <row r="76" spans="1:6">
      <c r="A76" s="54" t="s">
        <v>1455</v>
      </c>
      <c r="B76" s="27">
        <v>124</v>
      </c>
      <c r="C76" s="27">
        <v>59</v>
      </c>
      <c r="D76" s="27">
        <v>30</v>
      </c>
      <c r="E76" s="27">
        <v>22</v>
      </c>
      <c r="F76" s="27">
        <v>146</v>
      </c>
    </row>
    <row r="77" spans="1:6">
      <c r="A77" s="54" t="s">
        <v>1456</v>
      </c>
      <c r="B77" s="27">
        <v>507</v>
      </c>
      <c r="C77" s="27">
        <v>278</v>
      </c>
      <c r="D77" s="27">
        <v>137</v>
      </c>
      <c r="E77" s="27">
        <v>87</v>
      </c>
      <c r="F77" s="27">
        <v>594</v>
      </c>
    </row>
    <row r="78" spans="1:6">
      <c r="A78" s="54" t="s">
        <v>1457</v>
      </c>
      <c r="B78" s="27">
        <v>66</v>
      </c>
      <c r="C78" s="27">
        <v>43</v>
      </c>
      <c r="D78" s="27">
        <v>14</v>
      </c>
      <c r="E78" s="27">
        <v>9</v>
      </c>
      <c r="F78" s="27">
        <v>75</v>
      </c>
    </row>
    <row r="79" spans="1:6">
      <c r="A79" s="54" t="s">
        <v>1460</v>
      </c>
      <c r="B79" s="27">
        <v>12</v>
      </c>
      <c r="C79" s="27">
        <v>6</v>
      </c>
      <c r="D79" s="27" t="s">
        <v>1313</v>
      </c>
      <c r="E79" s="27" t="s">
        <v>1313</v>
      </c>
      <c r="F79" s="27">
        <v>15</v>
      </c>
    </row>
    <row r="80" spans="1:6">
      <c r="A80" s="54" t="s">
        <v>1461</v>
      </c>
      <c r="B80" s="27">
        <v>18</v>
      </c>
      <c r="C80" s="27">
        <v>18</v>
      </c>
      <c r="D80" s="27">
        <v>0</v>
      </c>
      <c r="E80" s="27" t="s">
        <v>1313</v>
      </c>
      <c r="F80" s="27">
        <v>21</v>
      </c>
    </row>
    <row r="81" spans="1:6">
      <c r="A81" s="54" t="s">
        <v>1462</v>
      </c>
      <c r="B81" s="27">
        <v>178</v>
      </c>
      <c r="C81" s="27">
        <v>94</v>
      </c>
      <c r="D81" s="27">
        <v>42</v>
      </c>
      <c r="E81" s="27">
        <v>27</v>
      </c>
      <c r="F81" s="27">
        <v>205</v>
      </c>
    </row>
    <row r="82" spans="1:6">
      <c r="A82" s="54" t="s">
        <v>1463</v>
      </c>
      <c r="B82" s="27">
        <v>507</v>
      </c>
      <c r="C82" s="27">
        <v>304</v>
      </c>
      <c r="D82" s="27">
        <v>130</v>
      </c>
      <c r="E82" s="27">
        <v>90</v>
      </c>
      <c r="F82" s="27">
        <v>597</v>
      </c>
    </row>
    <row r="83" spans="1:6">
      <c r="A83" s="54" t="s">
        <v>1467</v>
      </c>
      <c r="B83" s="27">
        <v>109</v>
      </c>
      <c r="C83" s="27">
        <v>66</v>
      </c>
      <c r="D83" s="27">
        <v>23</v>
      </c>
      <c r="E83" s="27">
        <v>16</v>
      </c>
      <c r="F83" s="27">
        <v>125</v>
      </c>
    </row>
    <row r="84" spans="1:6">
      <c r="A84" s="55" t="s">
        <v>1470</v>
      </c>
      <c r="B84" s="52">
        <v>11136</v>
      </c>
      <c r="C84" s="52">
        <v>6149</v>
      </c>
      <c r="D84" s="52">
        <v>2673</v>
      </c>
      <c r="E84" s="52">
        <v>1978</v>
      </c>
      <c r="F84" s="52">
        <v>13114</v>
      </c>
    </row>
    <row r="86" spans="1:6" ht="17.25">
      <c r="A86" s="18" t="s">
        <v>48</v>
      </c>
      <c r="B86" s="34"/>
    </row>
    <row r="87" spans="1:6">
      <c r="A87" s="2" t="s">
        <v>1471</v>
      </c>
      <c r="B87" s="36" t="s">
        <v>1472</v>
      </c>
      <c r="C87" s="53" t="s">
        <v>1473</v>
      </c>
    </row>
    <row r="88" spans="1:6">
      <c r="A88">
        <v>1</v>
      </c>
      <c r="B88" s="50" t="s">
        <v>1446</v>
      </c>
      <c r="C88" s="34">
        <v>1961</v>
      </c>
    </row>
    <row r="89" spans="1:6">
      <c r="A89">
        <v>2</v>
      </c>
      <c r="B89" s="50" t="s">
        <v>1383</v>
      </c>
      <c r="C89" s="34">
        <v>1097</v>
      </c>
    </row>
    <row r="90" spans="1:6">
      <c r="A90">
        <v>3</v>
      </c>
      <c r="B90" s="50" t="s">
        <v>1428</v>
      </c>
      <c r="C90" s="34">
        <v>609</v>
      </c>
    </row>
    <row r="91" spans="1:6">
      <c r="A91">
        <v>4</v>
      </c>
      <c r="B91" s="50" t="s">
        <v>1403</v>
      </c>
      <c r="C91" s="34">
        <v>518</v>
      </c>
    </row>
    <row r="92" spans="1:6">
      <c r="A92">
        <v>5</v>
      </c>
      <c r="B92" s="50" t="s">
        <v>1456</v>
      </c>
      <c r="C92" s="34">
        <v>507</v>
      </c>
    </row>
    <row r="93" spans="1:6">
      <c r="A93">
        <v>6</v>
      </c>
      <c r="B93" s="50" t="s">
        <v>1463</v>
      </c>
      <c r="C93" s="34">
        <v>507</v>
      </c>
    </row>
    <row r="94" spans="1:6">
      <c r="A94">
        <v>7</v>
      </c>
      <c r="B94" s="50" t="s">
        <v>1380</v>
      </c>
      <c r="C94" s="34">
        <v>464</v>
      </c>
    </row>
    <row r="95" spans="1:6">
      <c r="A95">
        <v>8</v>
      </c>
      <c r="B95" s="50" t="s">
        <v>1365</v>
      </c>
      <c r="C95" s="34">
        <v>329</v>
      </c>
    </row>
    <row r="96" spans="1:6">
      <c r="A96">
        <v>9</v>
      </c>
      <c r="B96" s="50" t="s">
        <v>1338</v>
      </c>
      <c r="C96" s="34">
        <v>291</v>
      </c>
    </row>
    <row r="97" spans="1:3">
      <c r="A97">
        <v>10</v>
      </c>
      <c r="B97" s="50" t="s">
        <v>1444</v>
      </c>
      <c r="C97" s="34">
        <v>261</v>
      </c>
    </row>
  </sheetData>
  <pageMargins left="0.70000000000000007" right="0.70000000000000007" top="0.75" bottom="0.75" header="0.30000000000000004" footer="0.30000000000000004"/>
  <headerFooter>
    <oddHeader>&amp;C&amp;"Aptos"&amp;11&amp;K000000 OFFICIAL - FOR PUBLIC RELEASE&amp;1#_x000D_</oddHeader>
    <oddFooter>&amp;C_x000D_&amp;1#&amp;"Aptos"&amp;11&amp;K000000 OFFICIAL - FOR PUBLIC RELEASE</oddFooter>
  </headerFooter>
  <tableParts count="2">
    <tablePart r:id="rId1"/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95FBC-0B2F-4BE8-82BD-EDF6DE0BF584}">
  <sheetPr>
    <tabColor rgb="FFDAF2D0"/>
  </sheetPr>
  <dimension ref="A1:I76"/>
  <sheetViews>
    <sheetView workbookViewId="0"/>
  </sheetViews>
  <sheetFormatPr defaultColWidth="8.7109375" defaultRowHeight="15"/>
  <cols>
    <col min="1" max="1" width="21.28515625" style="35" customWidth="1"/>
    <col min="2" max="2" width="17.140625" style="35" customWidth="1"/>
    <col min="3" max="3" width="19.7109375" style="35" customWidth="1"/>
    <col min="4" max="4" width="15.5703125" style="35" customWidth="1"/>
    <col min="5" max="5" width="25.140625" style="35" customWidth="1"/>
    <col min="6" max="6" width="18.140625" style="35" customWidth="1"/>
    <col min="7" max="7" width="8.7109375" style="35" customWidth="1"/>
    <col min="8" max="8" width="8.7109375" style="35"/>
    <col min="9" max="14" width="17.140625" style="35" customWidth="1"/>
    <col min="15" max="16384" width="8.7109375" style="35"/>
  </cols>
  <sheetData>
    <row r="1" spans="1:9" ht="19.5">
      <c r="A1" s="6" t="s">
        <v>1478</v>
      </c>
    </row>
    <row r="2" spans="1:9">
      <c r="A2" s="5" t="s">
        <v>1303</v>
      </c>
    </row>
    <row r="3" spans="1:9">
      <c r="A3" s="5" t="s">
        <v>1497</v>
      </c>
    </row>
    <row r="4" spans="1:9">
      <c r="A4" s="5" t="s">
        <v>1479</v>
      </c>
    </row>
    <row r="6" spans="1:9" ht="19.5">
      <c r="A6" s="6" t="s">
        <v>51</v>
      </c>
      <c r="I6" s="49"/>
    </row>
    <row r="7" spans="1:9">
      <c r="A7" s="36" t="s">
        <v>1305</v>
      </c>
      <c r="B7" s="36" t="s">
        <v>1306</v>
      </c>
      <c r="C7" s="36" t="s">
        <v>1307</v>
      </c>
      <c r="D7" s="36" t="s">
        <v>1308</v>
      </c>
      <c r="E7" s="36" t="s">
        <v>1309</v>
      </c>
      <c r="F7" s="36" t="s">
        <v>1310</v>
      </c>
    </row>
    <row r="8" spans="1:9">
      <c r="A8" s="54" t="s">
        <v>1317</v>
      </c>
      <c r="B8" s="27">
        <v>14</v>
      </c>
      <c r="C8" s="27">
        <v>6</v>
      </c>
      <c r="D8" s="27" t="s">
        <v>1313</v>
      </c>
      <c r="E8" s="27" t="s">
        <v>1313</v>
      </c>
      <c r="F8" s="27">
        <v>15</v>
      </c>
    </row>
    <row r="9" spans="1:9">
      <c r="A9" s="54" t="s">
        <v>1323</v>
      </c>
      <c r="B9" s="27">
        <v>36</v>
      </c>
      <c r="C9" s="27">
        <v>36</v>
      </c>
      <c r="D9" s="27">
        <v>9</v>
      </c>
      <c r="E9" s="27">
        <v>6</v>
      </c>
      <c r="F9" s="27">
        <v>42</v>
      </c>
    </row>
    <row r="10" spans="1:9">
      <c r="A10" s="54" t="s">
        <v>1324</v>
      </c>
      <c r="B10" s="27">
        <v>10</v>
      </c>
      <c r="C10" s="27">
        <v>8</v>
      </c>
      <c r="D10" s="27">
        <v>8</v>
      </c>
      <c r="E10" s="27">
        <v>5</v>
      </c>
      <c r="F10" s="27">
        <v>15</v>
      </c>
    </row>
    <row r="11" spans="1:9">
      <c r="A11" s="54" t="s">
        <v>1325</v>
      </c>
      <c r="B11" s="27">
        <v>38</v>
      </c>
      <c r="C11" s="27">
        <v>28</v>
      </c>
      <c r="D11" s="27">
        <v>13</v>
      </c>
      <c r="E11" s="27">
        <v>6</v>
      </c>
      <c r="F11" s="27">
        <v>44</v>
      </c>
    </row>
    <row r="12" spans="1:9">
      <c r="A12" s="54" t="s">
        <v>1333</v>
      </c>
      <c r="B12" s="27">
        <v>54</v>
      </c>
      <c r="C12" s="27">
        <v>28</v>
      </c>
      <c r="D12" s="27">
        <v>15</v>
      </c>
      <c r="E12" s="27">
        <v>12</v>
      </c>
      <c r="F12" s="27">
        <v>66</v>
      </c>
    </row>
    <row r="13" spans="1:9">
      <c r="A13" s="54" t="s">
        <v>1338</v>
      </c>
      <c r="B13" s="27">
        <v>7</v>
      </c>
      <c r="C13" s="27" t="s">
        <v>1313</v>
      </c>
      <c r="D13" s="27" t="s">
        <v>1313</v>
      </c>
      <c r="E13" s="27" t="s">
        <v>1313</v>
      </c>
      <c r="F13" s="27">
        <v>10</v>
      </c>
    </row>
    <row r="14" spans="1:9">
      <c r="A14" s="54" t="s">
        <v>1340</v>
      </c>
      <c r="B14" s="27">
        <v>24</v>
      </c>
      <c r="C14" s="27">
        <v>19</v>
      </c>
      <c r="D14" s="27">
        <v>12</v>
      </c>
      <c r="E14" s="27">
        <v>5</v>
      </c>
      <c r="F14" s="27">
        <v>29</v>
      </c>
    </row>
    <row r="15" spans="1:9">
      <c r="A15" s="54" t="s">
        <v>1341</v>
      </c>
      <c r="B15" s="27">
        <v>123</v>
      </c>
      <c r="C15" s="27">
        <v>99</v>
      </c>
      <c r="D15" s="27">
        <v>71</v>
      </c>
      <c r="E15" s="27">
        <v>49</v>
      </c>
      <c r="F15" s="27">
        <v>172</v>
      </c>
    </row>
    <row r="16" spans="1:9">
      <c r="A16" s="54" t="s">
        <v>1344</v>
      </c>
      <c r="B16" s="27">
        <v>283</v>
      </c>
      <c r="C16" s="27">
        <v>166</v>
      </c>
      <c r="D16" s="27">
        <v>62</v>
      </c>
      <c r="E16" s="27">
        <v>60</v>
      </c>
      <c r="F16" s="27">
        <v>343</v>
      </c>
    </row>
    <row r="17" spans="1:6">
      <c r="A17" s="54" t="s">
        <v>1352</v>
      </c>
      <c r="B17" s="27">
        <v>15</v>
      </c>
      <c r="C17" s="27" t="s">
        <v>1313</v>
      </c>
      <c r="D17" s="27" t="s">
        <v>1313</v>
      </c>
      <c r="E17" s="27" t="s">
        <v>1313</v>
      </c>
      <c r="F17" s="27">
        <v>17</v>
      </c>
    </row>
    <row r="18" spans="1:6">
      <c r="A18" s="54" t="s">
        <v>1353</v>
      </c>
      <c r="B18" s="27">
        <v>33</v>
      </c>
      <c r="C18" s="27">
        <v>26</v>
      </c>
      <c r="D18" s="27">
        <v>14</v>
      </c>
      <c r="E18" s="27">
        <v>8</v>
      </c>
      <c r="F18" s="27">
        <v>41</v>
      </c>
    </row>
    <row r="19" spans="1:6">
      <c r="A19" s="54" t="s">
        <v>1354</v>
      </c>
      <c r="B19" s="27">
        <v>156</v>
      </c>
      <c r="C19" s="27">
        <v>119</v>
      </c>
      <c r="D19" s="27">
        <v>65</v>
      </c>
      <c r="E19" s="27">
        <v>37</v>
      </c>
      <c r="F19" s="27">
        <v>193</v>
      </c>
    </row>
    <row r="20" spans="1:6">
      <c r="A20" s="54" t="s">
        <v>1364</v>
      </c>
      <c r="B20" s="27">
        <v>40</v>
      </c>
      <c r="C20" s="27">
        <v>35</v>
      </c>
      <c r="D20" s="27">
        <v>14</v>
      </c>
      <c r="E20" s="27">
        <v>10</v>
      </c>
      <c r="F20" s="27">
        <v>50</v>
      </c>
    </row>
    <row r="21" spans="1:6">
      <c r="A21" s="54" t="s">
        <v>1365</v>
      </c>
      <c r="B21" s="27">
        <v>1386</v>
      </c>
      <c r="C21" s="27">
        <v>838</v>
      </c>
      <c r="D21" s="27">
        <v>414</v>
      </c>
      <c r="E21" s="27">
        <v>248</v>
      </c>
      <c r="F21" s="27">
        <v>1634</v>
      </c>
    </row>
    <row r="22" spans="1:6">
      <c r="A22" s="54" t="s">
        <v>1367</v>
      </c>
      <c r="B22" s="27">
        <v>308</v>
      </c>
      <c r="C22" s="27">
        <v>153</v>
      </c>
      <c r="D22" s="27">
        <v>74</v>
      </c>
      <c r="E22" s="27">
        <v>59</v>
      </c>
      <c r="F22" s="27">
        <v>367</v>
      </c>
    </row>
    <row r="23" spans="1:6">
      <c r="A23" s="54" t="s">
        <v>1368</v>
      </c>
      <c r="B23" s="27">
        <v>44</v>
      </c>
      <c r="C23" s="27">
        <v>16</v>
      </c>
      <c r="D23" s="27">
        <v>13</v>
      </c>
      <c r="E23" s="27">
        <v>8</v>
      </c>
      <c r="F23" s="27">
        <v>52</v>
      </c>
    </row>
    <row r="24" spans="1:6">
      <c r="A24" s="54" t="s">
        <v>1369</v>
      </c>
      <c r="B24" s="27">
        <v>11</v>
      </c>
      <c r="C24" s="27">
        <v>8</v>
      </c>
      <c r="D24" s="27" t="s">
        <v>1313</v>
      </c>
      <c r="E24" s="27" t="s">
        <v>1313</v>
      </c>
      <c r="F24" s="27">
        <v>15</v>
      </c>
    </row>
    <row r="25" spans="1:6">
      <c r="A25" s="54" t="s">
        <v>1370</v>
      </c>
      <c r="B25" s="27">
        <v>101</v>
      </c>
      <c r="C25" s="27">
        <v>40</v>
      </c>
      <c r="D25" s="27">
        <v>21</v>
      </c>
      <c r="E25" s="27">
        <v>17</v>
      </c>
      <c r="F25" s="27">
        <v>118</v>
      </c>
    </row>
    <row r="26" spans="1:6">
      <c r="A26" s="54" t="s">
        <v>1375</v>
      </c>
      <c r="B26" s="27">
        <v>17</v>
      </c>
      <c r="C26" s="27" t="s">
        <v>1313</v>
      </c>
      <c r="D26" s="27">
        <v>0</v>
      </c>
      <c r="E26" s="27">
        <v>0</v>
      </c>
      <c r="F26" s="27">
        <v>17</v>
      </c>
    </row>
    <row r="27" spans="1:6">
      <c r="A27" s="54" t="s">
        <v>1378</v>
      </c>
      <c r="B27" s="27">
        <v>81</v>
      </c>
      <c r="C27" s="27">
        <v>58</v>
      </c>
      <c r="D27" s="27">
        <v>21</v>
      </c>
      <c r="E27" s="27">
        <v>10</v>
      </c>
      <c r="F27" s="27">
        <v>91</v>
      </c>
    </row>
    <row r="28" spans="1:6">
      <c r="A28" s="54" t="s">
        <v>1379</v>
      </c>
      <c r="B28" s="27">
        <v>150</v>
      </c>
      <c r="C28" s="27">
        <v>80</v>
      </c>
      <c r="D28" s="27">
        <v>48</v>
      </c>
      <c r="E28" s="27">
        <v>39</v>
      </c>
      <c r="F28" s="27">
        <v>189</v>
      </c>
    </row>
    <row r="29" spans="1:6">
      <c r="A29" s="54" t="s">
        <v>1381</v>
      </c>
      <c r="B29" s="27">
        <v>40</v>
      </c>
      <c r="C29" s="27">
        <v>6</v>
      </c>
      <c r="D29" s="27">
        <v>17</v>
      </c>
      <c r="E29" s="27">
        <v>5</v>
      </c>
      <c r="F29" s="27">
        <v>45</v>
      </c>
    </row>
    <row r="30" spans="1:6">
      <c r="A30" s="54" t="s">
        <v>1383</v>
      </c>
      <c r="B30" s="27">
        <v>339</v>
      </c>
      <c r="C30" s="27">
        <v>208</v>
      </c>
      <c r="D30" s="27">
        <v>100</v>
      </c>
      <c r="E30" s="27">
        <v>72</v>
      </c>
      <c r="F30" s="27">
        <v>411</v>
      </c>
    </row>
    <row r="31" spans="1:6">
      <c r="A31" s="54" t="s">
        <v>1385</v>
      </c>
      <c r="B31" s="27">
        <v>168</v>
      </c>
      <c r="C31" s="27">
        <v>93</v>
      </c>
      <c r="D31" s="27">
        <v>55</v>
      </c>
      <c r="E31" s="27">
        <v>29</v>
      </c>
      <c r="F31" s="27">
        <v>197</v>
      </c>
    </row>
    <row r="32" spans="1:6">
      <c r="A32" s="54" t="s">
        <v>1388</v>
      </c>
      <c r="B32" s="27">
        <v>136</v>
      </c>
      <c r="C32" s="27">
        <v>32</v>
      </c>
      <c r="D32" s="27">
        <v>19</v>
      </c>
      <c r="E32" s="27">
        <v>17</v>
      </c>
      <c r="F32" s="27">
        <v>153</v>
      </c>
    </row>
    <row r="33" spans="1:6">
      <c r="A33" s="54" t="s">
        <v>1399</v>
      </c>
      <c r="B33" s="27">
        <v>45</v>
      </c>
      <c r="C33" s="27" t="s">
        <v>1313</v>
      </c>
      <c r="D33" s="27">
        <v>6</v>
      </c>
      <c r="E33" s="27">
        <v>6</v>
      </c>
      <c r="F33" s="27">
        <v>51</v>
      </c>
    </row>
    <row r="34" spans="1:6">
      <c r="A34" s="54" t="s">
        <v>1400</v>
      </c>
      <c r="B34" s="27">
        <v>47</v>
      </c>
      <c r="C34" s="27">
        <v>29</v>
      </c>
      <c r="D34" s="27">
        <v>10</v>
      </c>
      <c r="E34" s="27">
        <v>10</v>
      </c>
      <c r="F34" s="27">
        <v>57</v>
      </c>
    </row>
    <row r="35" spans="1:6">
      <c r="A35" s="54" t="s">
        <v>1401</v>
      </c>
      <c r="B35" s="27">
        <v>35</v>
      </c>
      <c r="C35" s="27">
        <v>16</v>
      </c>
      <c r="D35" s="27">
        <v>11</v>
      </c>
      <c r="E35" s="27">
        <v>7</v>
      </c>
      <c r="F35" s="27">
        <v>42</v>
      </c>
    </row>
    <row r="36" spans="1:6">
      <c r="A36" s="54" t="s">
        <v>1403</v>
      </c>
      <c r="B36" s="27">
        <v>68</v>
      </c>
      <c r="C36" s="27">
        <v>31</v>
      </c>
      <c r="D36" s="27">
        <v>12</v>
      </c>
      <c r="E36" s="27">
        <v>9</v>
      </c>
      <c r="F36" s="27">
        <v>77</v>
      </c>
    </row>
    <row r="37" spans="1:6">
      <c r="A37" s="54" t="s">
        <v>1406</v>
      </c>
      <c r="B37" s="27">
        <v>160</v>
      </c>
      <c r="C37" s="27">
        <v>65</v>
      </c>
      <c r="D37" s="27">
        <v>36</v>
      </c>
      <c r="E37" s="27">
        <v>29</v>
      </c>
      <c r="F37" s="27">
        <v>189</v>
      </c>
    </row>
    <row r="38" spans="1:6">
      <c r="A38" s="54" t="s">
        <v>1410</v>
      </c>
      <c r="B38" s="27">
        <v>60</v>
      </c>
      <c r="C38" s="27">
        <v>42</v>
      </c>
      <c r="D38" s="27">
        <v>10</v>
      </c>
      <c r="E38" s="27">
        <v>11</v>
      </c>
      <c r="F38" s="27">
        <v>71</v>
      </c>
    </row>
    <row r="39" spans="1:6">
      <c r="A39" s="54" t="s">
        <v>1413</v>
      </c>
      <c r="B39" s="27">
        <v>13</v>
      </c>
      <c r="C39" s="27" t="s">
        <v>1313</v>
      </c>
      <c r="D39" s="27" t="s">
        <v>1313</v>
      </c>
      <c r="E39" s="27" t="s">
        <v>1313</v>
      </c>
      <c r="F39" s="27">
        <v>16</v>
      </c>
    </row>
    <row r="40" spans="1:6">
      <c r="A40" s="54" t="s">
        <v>1414</v>
      </c>
      <c r="B40" s="27">
        <v>29</v>
      </c>
      <c r="C40" s="27">
        <v>15</v>
      </c>
      <c r="D40" s="27">
        <v>17</v>
      </c>
      <c r="E40" s="27">
        <v>9</v>
      </c>
      <c r="F40" s="27">
        <v>38</v>
      </c>
    </row>
    <row r="41" spans="1:6">
      <c r="A41" s="54" t="s">
        <v>1415</v>
      </c>
      <c r="B41" s="27">
        <v>9</v>
      </c>
      <c r="C41" s="27">
        <v>0</v>
      </c>
      <c r="D41" s="27">
        <v>0</v>
      </c>
      <c r="E41" s="27" t="s">
        <v>1313</v>
      </c>
      <c r="F41" s="27">
        <v>13</v>
      </c>
    </row>
    <row r="42" spans="1:6">
      <c r="A42" s="54" t="s">
        <v>1419</v>
      </c>
      <c r="B42" s="27">
        <v>22</v>
      </c>
      <c r="C42" s="27" t="s">
        <v>1313</v>
      </c>
      <c r="D42" s="27">
        <v>11</v>
      </c>
      <c r="E42" s="27">
        <v>5</v>
      </c>
      <c r="F42" s="27">
        <v>27</v>
      </c>
    </row>
    <row r="43" spans="1:6">
      <c r="A43" s="54" t="s">
        <v>1425</v>
      </c>
      <c r="B43" s="27">
        <v>59</v>
      </c>
      <c r="C43" s="27">
        <v>34</v>
      </c>
      <c r="D43" s="27">
        <v>18</v>
      </c>
      <c r="E43" s="27">
        <v>12</v>
      </c>
      <c r="F43" s="27">
        <v>71</v>
      </c>
    </row>
    <row r="44" spans="1:6">
      <c r="A44" s="54" t="s">
        <v>1427</v>
      </c>
      <c r="B44" s="27">
        <v>94</v>
      </c>
      <c r="C44" s="27">
        <v>55</v>
      </c>
      <c r="D44" s="27">
        <v>23</v>
      </c>
      <c r="E44" s="27">
        <v>26</v>
      </c>
      <c r="F44" s="27">
        <v>120</v>
      </c>
    </row>
    <row r="45" spans="1:6">
      <c r="A45" s="54" t="s">
        <v>1438</v>
      </c>
      <c r="B45" s="27">
        <v>18</v>
      </c>
      <c r="C45" s="27">
        <v>6</v>
      </c>
      <c r="D45" s="27">
        <v>8</v>
      </c>
      <c r="E45" s="27" t="s">
        <v>1313</v>
      </c>
      <c r="F45" s="27">
        <v>22</v>
      </c>
    </row>
    <row r="46" spans="1:6">
      <c r="A46" s="54" t="s">
        <v>1440</v>
      </c>
      <c r="B46" s="27">
        <v>36</v>
      </c>
      <c r="C46" s="27">
        <v>23</v>
      </c>
      <c r="D46" s="27">
        <v>19</v>
      </c>
      <c r="E46" s="27">
        <v>14</v>
      </c>
      <c r="F46" s="27">
        <v>50</v>
      </c>
    </row>
    <row r="47" spans="1:6">
      <c r="A47" s="54" t="s">
        <v>1442</v>
      </c>
      <c r="B47" s="27">
        <v>18</v>
      </c>
      <c r="C47" s="27">
        <v>14</v>
      </c>
      <c r="D47" s="27" t="s">
        <v>1313</v>
      </c>
      <c r="E47" s="27" t="s">
        <v>1313</v>
      </c>
      <c r="F47" s="27">
        <v>22</v>
      </c>
    </row>
    <row r="48" spans="1:6">
      <c r="A48" s="54" t="s">
        <v>1444</v>
      </c>
      <c r="B48" s="27">
        <v>24</v>
      </c>
      <c r="C48" s="27">
        <v>15</v>
      </c>
      <c r="D48" s="27" t="s">
        <v>1313</v>
      </c>
      <c r="E48" s="27">
        <v>10</v>
      </c>
      <c r="F48" s="27">
        <v>34</v>
      </c>
    </row>
    <row r="49" spans="1:6">
      <c r="A49" s="54" t="s">
        <v>1445</v>
      </c>
      <c r="B49" s="27">
        <v>13</v>
      </c>
      <c r="C49" s="27">
        <v>0</v>
      </c>
      <c r="D49" s="27">
        <v>6</v>
      </c>
      <c r="E49" s="27" t="s">
        <v>1313</v>
      </c>
      <c r="F49" s="27">
        <v>16</v>
      </c>
    </row>
    <row r="50" spans="1:6">
      <c r="A50" s="54" t="s">
        <v>1446</v>
      </c>
      <c r="B50" s="27">
        <v>1508</v>
      </c>
      <c r="C50" s="27">
        <v>911</v>
      </c>
      <c r="D50" s="27">
        <v>368</v>
      </c>
      <c r="E50" s="27">
        <v>260</v>
      </c>
      <c r="F50" s="27">
        <v>1768</v>
      </c>
    </row>
    <row r="51" spans="1:6">
      <c r="A51" s="54" t="s">
        <v>1447</v>
      </c>
      <c r="B51" s="27">
        <v>17</v>
      </c>
      <c r="C51" s="27">
        <v>10</v>
      </c>
      <c r="D51" s="27">
        <v>7</v>
      </c>
      <c r="E51" s="27">
        <v>5</v>
      </c>
      <c r="F51" s="27">
        <v>22</v>
      </c>
    </row>
    <row r="52" spans="1:6">
      <c r="A52" s="54" t="s">
        <v>1449</v>
      </c>
      <c r="B52" s="27">
        <v>37</v>
      </c>
      <c r="C52" s="27">
        <v>37</v>
      </c>
      <c r="D52" s="27">
        <v>11</v>
      </c>
      <c r="E52" s="27">
        <v>6</v>
      </c>
      <c r="F52" s="27">
        <v>43</v>
      </c>
    </row>
    <row r="53" spans="1:6">
      <c r="A53" s="54" t="s">
        <v>1452</v>
      </c>
      <c r="B53" s="27">
        <v>72</v>
      </c>
      <c r="C53" s="27">
        <v>48</v>
      </c>
      <c r="D53" s="27">
        <v>20</v>
      </c>
      <c r="E53" s="27">
        <v>15</v>
      </c>
      <c r="F53" s="27">
        <v>87</v>
      </c>
    </row>
    <row r="54" spans="1:6">
      <c r="A54" s="54" t="s">
        <v>1454</v>
      </c>
      <c r="B54" s="27">
        <v>8</v>
      </c>
      <c r="C54" s="27" t="s">
        <v>1313</v>
      </c>
      <c r="D54" s="27">
        <v>0</v>
      </c>
      <c r="E54" s="27" t="s">
        <v>1313</v>
      </c>
      <c r="F54" s="27">
        <v>10</v>
      </c>
    </row>
    <row r="55" spans="1:6">
      <c r="A55" s="54" t="s">
        <v>1455</v>
      </c>
      <c r="B55" s="27">
        <v>15</v>
      </c>
      <c r="C55" s="27" t="s">
        <v>1313</v>
      </c>
      <c r="D55" s="27">
        <v>5</v>
      </c>
      <c r="E55" s="27" t="s">
        <v>1313</v>
      </c>
      <c r="F55" s="27">
        <v>18</v>
      </c>
    </row>
    <row r="56" spans="1:6">
      <c r="A56" s="54" t="s">
        <v>1456</v>
      </c>
      <c r="B56" s="27">
        <v>161</v>
      </c>
      <c r="C56" s="27">
        <v>103</v>
      </c>
      <c r="D56" s="27">
        <v>54</v>
      </c>
      <c r="E56" s="27">
        <v>34</v>
      </c>
      <c r="F56" s="27">
        <v>195</v>
      </c>
    </row>
    <row r="57" spans="1:6">
      <c r="A57" s="54" t="s">
        <v>1459</v>
      </c>
      <c r="B57" s="27">
        <v>30</v>
      </c>
      <c r="C57" s="27">
        <v>11</v>
      </c>
      <c r="D57" s="27">
        <v>5</v>
      </c>
      <c r="E57" s="27" t="s">
        <v>1313</v>
      </c>
      <c r="F57" s="27">
        <v>34</v>
      </c>
    </row>
    <row r="58" spans="1:6">
      <c r="A58" s="54" t="s">
        <v>1460</v>
      </c>
      <c r="B58" s="27">
        <v>9</v>
      </c>
      <c r="C58" s="27" t="s">
        <v>1313</v>
      </c>
      <c r="D58" s="27" t="s">
        <v>1313</v>
      </c>
      <c r="E58" s="27" t="s">
        <v>1313</v>
      </c>
      <c r="F58" s="27">
        <v>12</v>
      </c>
    </row>
    <row r="59" spans="1:6">
      <c r="A59" s="54" t="s">
        <v>1461</v>
      </c>
      <c r="B59" s="27">
        <v>61</v>
      </c>
      <c r="C59" s="27">
        <v>34</v>
      </c>
      <c r="D59" s="27">
        <v>16</v>
      </c>
      <c r="E59" s="27">
        <v>12</v>
      </c>
      <c r="F59" s="27">
        <v>73</v>
      </c>
    </row>
    <row r="60" spans="1:6">
      <c r="A60" s="54" t="s">
        <v>1462</v>
      </c>
      <c r="B60" s="27">
        <v>75</v>
      </c>
      <c r="C60" s="27">
        <v>37</v>
      </c>
      <c r="D60" s="27">
        <v>23</v>
      </c>
      <c r="E60" s="27">
        <v>18</v>
      </c>
      <c r="F60" s="27">
        <v>93</v>
      </c>
    </row>
    <row r="61" spans="1:6">
      <c r="A61" s="54" t="s">
        <v>1463</v>
      </c>
      <c r="B61" s="27">
        <v>305</v>
      </c>
      <c r="C61" s="27">
        <v>190</v>
      </c>
      <c r="D61" s="27">
        <v>89</v>
      </c>
      <c r="E61" s="27">
        <v>69</v>
      </c>
      <c r="F61" s="27">
        <v>374</v>
      </c>
    </row>
    <row r="62" spans="1:6">
      <c r="A62" s="54" t="s">
        <v>1467</v>
      </c>
      <c r="B62" s="27">
        <v>14</v>
      </c>
      <c r="C62" s="27">
        <v>13</v>
      </c>
      <c r="D62" s="27">
        <v>9</v>
      </c>
      <c r="E62" s="27">
        <v>5</v>
      </c>
      <c r="F62" s="27">
        <v>19</v>
      </c>
    </row>
    <row r="63" spans="1:6">
      <c r="A63" s="55" t="s">
        <v>1470</v>
      </c>
      <c r="B63" s="53">
        <v>6676</v>
      </c>
      <c r="C63" s="53">
        <v>3863</v>
      </c>
      <c r="D63" s="53">
        <v>1874</v>
      </c>
      <c r="E63" s="53">
        <v>1314</v>
      </c>
      <c r="F63" s="53">
        <v>7990</v>
      </c>
    </row>
    <row r="64" spans="1:6">
      <c r="A64" s="54"/>
      <c r="B64" s="34"/>
      <c r="C64" s="34"/>
      <c r="D64" s="34"/>
      <c r="E64" s="34"/>
      <c r="F64" s="34"/>
    </row>
    <row r="65" spans="1:3" ht="17.25">
      <c r="A65" s="18" t="s">
        <v>52</v>
      </c>
      <c r="B65" s="34"/>
    </row>
    <row r="66" spans="1:3">
      <c r="A66" s="2" t="s">
        <v>1471</v>
      </c>
      <c r="B66" s="36" t="s">
        <v>1305</v>
      </c>
      <c r="C66" s="53" t="s">
        <v>1306</v>
      </c>
    </row>
    <row r="67" spans="1:3">
      <c r="A67">
        <v>1</v>
      </c>
      <c r="B67" s="50" t="s">
        <v>1446</v>
      </c>
      <c r="C67" s="34">
        <v>1508</v>
      </c>
    </row>
    <row r="68" spans="1:3">
      <c r="A68">
        <v>2</v>
      </c>
      <c r="B68" s="50" t="s">
        <v>1365</v>
      </c>
      <c r="C68" s="34">
        <v>1386</v>
      </c>
    </row>
    <row r="69" spans="1:3">
      <c r="A69">
        <v>3</v>
      </c>
      <c r="B69" s="50" t="s">
        <v>1383</v>
      </c>
      <c r="C69" s="34">
        <v>339</v>
      </c>
    </row>
    <row r="70" spans="1:3">
      <c r="A70">
        <v>4</v>
      </c>
      <c r="B70" s="50" t="s">
        <v>1367</v>
      </c>
      <c r="C70" s="34">
        <v>308</v>
      </c>
    </row>
    <row r="71" spans="1:3">
      <c r="A71">
        <v>5</v>
      </c>
      <c r="B71" s="50" t="s">
        <v>1463</v>
      </c>
      <c r="C71" s="34">
        <v>305</v>
      </c>
    </row>
    <row r="72" spans="1:3">
      <c r="A72">
        <v>6</v>
      </c>
      <c r="B72" s="50" t="s">
        <v>1344</v>
      </c>
      <c r="C72" s="34">
        <v>283</v>
      </c>
    </row>
    <row r="73" spans="1:3">
      <c r="A73">
        <v>7</v>
      </c>
      <c r="B73" s="50" t="s">
        <v>1385</v>
      </c>
      <c r="C73" s="34">
        <v>168</v>
      </c>
    </row>
    <row r="74" spans="1:3">
      <c r="A74">
        <v>8</v>
      </c>
      <c r="B74" s="50" t="s">
        <v>1456</v>
      </c>
      <c r="C74" s="34">
        <v>161</v>
      </c>
    </row>
    <row r="75" spans="1:3">
      <c r="A75">
        <v>9</v>
      </c>
      <c r="B75" s="50" t="s">
        <v>1406</v>
      </c>
      <c r="C75" s="34">
        <v>160</v>
      </c>
    </row>
    <row r="76" spans="1:3">
      <c r="A76">
        <v>10</v>
      </c>
      <c r="B76" s="50" t="s">
        <v>1354</v>
      </c>
      <c r="C76" s="34">
        <v>156</v>
      </c>
    </row>
  </sheetData>
  <pageMargins left="0.70000000000000007" right="0.70000000000000007" top="0.75" bottom="0.75" header="0.30000000000000004" footer="0.30000000000000004"/>
  <headerFooter>
    <oddHeader>&amp;C&amp;"Aptos"&amp;11&amp;K000000 OFFICIAL - FOR PUBLIC RELEASE&amp;1#_x000D_</oddHeader>
    <oddFooter>&amp;C_x000D_&amp;1#&amp;"Aptos"&amp;11&amp;K000000 OFFICIAL - FOR PUBLIC RELEASE</oddFooter>
  </headerFooter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566321-f672-4e06-a901-b5e72b4c4357">
      <Value>2</Value>
      <Value>3</Value>
    </TaxCatchAll>
    <p6919dbb65844893b164c5f63a6f0eeb xmlns="8c566321-f672-4e06-a901-b5e72b4c4357">
      <Terms xmlns="http://schemas.microsoft.com/office/infopath/2007/PartnerControls">
        <TermInfo xmlns="http://schemas.microsoft.com/office/infopath/2007/PartnerControls">
          <TermName xmlns="http://schemas.microsoft.com/office/infopath/2007/PartnerControls">DfE</TermName>
          <TermId xmlns="http://schemas.microsoft.com/office/infopath/2007/PartnerControls">a484111e-5b24-4ad9-9778-c536c8c88985</TermId>
        </TermInfo>
      </Terms>
    </p6919dbb65844893b164c5f63a6f0eeb>
    <f6ec388a6d534bab86a259abd1bfa088 xmlns="8c566321-f672-4e06-a901-b5e72b4c4357">
      <Terms xmlns="http://schemas.microsoft.com/office/infopath/2007/PartnerControls">
        <TermInfo xmlns="http://schemas.microsoft.com/office/infopath/2007/PartnerControls">
          <TermName xmlns="http://schemas.microsoft.com/office/infopath/2007/PartnerControls">DfE</TermName>
          <TermId xmlns="http://schemas.microsoft.com/office/infopath/2007/PartnerControls">cc08a6d4-dfde-4d0f-bd85-069ebcef80d5</TermId>
        </TermInfo>
      </Terms>
    </f6ec388a6d534bab86a259abd1bfa088>
    <i98b064926ea4fbe8f5b88c394ff652b xmlns="8c566321-f672-4e06-a901-b5e72b4c4357">
      <Terms xmlns="http://schemas.microsoft.com/office/infopath/2007/PartnerControls"/>
    </i98b064926ea4fbe8f5b88c394ff652b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ec07c698-60f5-424f-b9af-f4c59398b511" ContentTypeId="0x010100545E941595ED5448BA61900FDDAFF313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Official Document" ma:contentTypeID="0x010100545E941595ED5448BA61900FDDAFF31300DE0AFDA8D34BB344A29EB072430D0FC5" ma:contentTypeVersion="4" ma:contentTypeDescription="" ma:contentTypeScope="" ma:versionID="5201209d66b41d332f3e8fa46d14ed9a">
  <xsd:schema xmlns:xsd="http://www.w3.org/2001/XMLSchema" xmlns:xs="http://www.w3.org/2001/XMLSchema" xmlns:p="http://schemas.microsoft.com/office/2006/metadata/properties" xmlns:ns2="8c566321-f672-4e06-a901-b5e72b4c4357" targetNamespace="http://schemas.microsoft.com/office/2006/metadata/properties" ma:root="true" ma:fieldsID="d8c01d37f444a9866c12a5dd0c4446f0" ns2:_="">
    <xsd:import namespace="8c566321-f672-4e06-a901-b5e72b4c4357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f6ec388a6d534bab86a259abd1bfa088" minOccurs="0"/>
                <xsd:element ref="ns2:p6919dbb65844893b164c5f63a6f0eeb" minOccurs="0"/>
                <xsd:element ref="ns2:i98b064926ea4fbe8f5b88c394ff652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566321-f672-4e06-a901-b5e72b4c4357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caee2442-0512-4e5f-a210-922b9e4d9d44}" ma:internalName="TaxCatchAll" ma:showField="CatchAllData" ma:web="9584b2e9-468c-4e61-856a-c695d50da9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caee2442-0512-4e5f-a210-922b9e4d9d44}" ma:internalName="TaxCatchAllLabel" ma:readOnly="true" ma:showField="CatchAllDataLabel" ma:web="9584b2e9-468c-4e61-856a-c695d50da9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6ec388a6d534bab86a259abd1bfa088" ma:index="10" ma:taxonomy="true" ma:internalName="f6ec388a6d534bab86a259abd1bfa088" ma:taxonomyFieldName="DfeOrganisationalUnit" ma:displayName="Organisational Unit" ma:readOnly="false" ma:default="2;#DfE|cc08a6d4-dfde-4d0f-bd85-069ebcef80d5" ma:fieldId="{f6ec388a-6d53-4bab-86a2-59abd1bfa088}" ma:sspId="ec07c698-60f5-424f-b9af-f4c59398b511" ma:termSetId="b3e263f6-0ab6-425a-b3de-0e67f2faf76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6919dbb65844893b164c5f63a6f0eeb" ma:index="12" ma:taxonomy="true" ma:internalName="p6919dbb65844893b164c5f63a6f0eeb" ma:taxonomyFieldName="DfeOwner" ma:displayName="Owner" ma:readOnly="false" ma:default="3;#DfE|a484111e-5b24-4ad9-9778-c536c8c88985" ma:fieldId="{96919dbb-6584-4893-b164-c5f63a6f0eeb}" ma:sspId="ec07c698-60f5-424f-b9af-f4c59398b511" ma:termSetId="12161dbb-b36f-4439-aef1-21e7cc9228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98b064926ea4fbe8f5b88c394ff652b" ma:index="14" nillable="true" ma:taxonomy="true" ma:internalName="i98b064926ea4fbe8f5b88c394ff652b" ma:taxonomyFieldName="DfeSubject" ma:displayName="Subject" ma:default="" ma:fieldId="{298b0649-26ea-4fbe-8f5b-88c394ff652b}" ma:taxonomyMulti="true" ma:sspId="ec07c698-60f5-424f-b9af-f4c59398b511" ma:termSetId="2f3a6c16-0983-4d36-8f82-2cb41f34c00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9C44B8-8EA0-4D3D-BB93-78E619CDD670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8c566321-f672-4e06-a901-b5e72b4c4357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56DD5CC-7A6C-4C9D-B409-17CE304687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2E8367-E953-4819-9350-0A4AE02BFA51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05D4F1F0-35D3-4B4B-9ED3-759E62573B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566321-f672-4e06-a901-b5e72b4c43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bf2ff9d-e249-40e2-b463-0b922d4f2f25}" enabled="1" method="Privileged" siteId="{fad277c9-c60a-4da1-b5f3-b3b8b34a82f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Table_of_contents</vt:lpstr>
      <vt:lpstr>Overview_by_sector_and_nation</vt:lpstr>
      <vt:lpstr>Providers_&amp;_funding</vt:lpstr>
      <vt:lpstr>Participant_demographics</vt:lpstr>
      <vt:lpstr>Placement_durations</vt:lpstr>
      <vt:lpstr>List_of_destinations_(all)</vt:lpstr>
      <vt:lpstr>Destinations_(HE)</vt:lpstr>
      <vt:lpstr>Destinations_(FE)</vt:lpstr>
      <vt:lpstr>Destinations_(Schools)</vt:lpstr>
      <vt:lpstr>Top_10_destinations_by_nation</vt:lpstr>
      <vt:lpstr>OLD_Overview_by_sector_nation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COOMBS, Rebecca</cp:lastModifiedBy>
  <cp:revision/>
  <dcterms:created xsi:type="dcterms:W3CDTF">2026-04-15T11:10:36Z</dcterms:created>
  <dcterms:modified xsi:type="dcterms:W3CDTF">2026-04-29T16:16:15Z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0x010100545E941595ED5448BA61900FDDAFF31300DE0AFDA8D34BB344A29EB072430D0FC5</vt:lpwstr>
  </property>
  <property fmtid="{D5CDD505-2E9C-101B-9397-08002B2CF9AE}" pid="4" name="lcf76f155ced4ddcb4097134ff3c332f">
    <vt:lpwstr/>
  </property>
  <property fmtid="{D5CDD505-2E9C-101B-9397-08002B2CF9AE}" pid="5" name="DfeOrganisationalUnit">
    <vt:lpwstr>2;#DfE|cc08a6d4-dfde-4d0f-bd85-069ebcef80d5</vt:lpwstr>
  </property>
  <property fmtid="{D5CDD505-2E9C-101B-9397-08002B2CF9AE}" pid="6" name="DfeOwner">
    <vt:lpwstr>3;#DfE|a484111e-5b24-4ad9-9778-c536c8c88985</vt:lpwstr>
  </property>
  <property fmtid="{D5CDD505-2E9C-101B-9397-08002B2CF9AE}" pid="7" name="DfeSubject">
    <vt:lpwstr/>
  </property>
</Properties>
</file>