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7CB039B9-3475-4CAF-B575-12D59431AC89}" xr6:coauthVersionLast="47" xr6:coauthVersionMax="47" xr10:uidLastSave="{00000000-0000-0000-0000-000000000000}"/>
  <bookViews>
    <workbookView xWindow="-110" yWindow="-110" windowWidth="19420" windowHeight="10300" tabRatio="893" xr2:uid="{507983B4-6A6D-47F1-B8C1-406F35D04087}"/>
  </bookViews>
  <sheets>
    <sheet name="Cover Sheet" sheetId="1" r:id="rId1"/>
    <sheet name="Contents" sheetId="3" r:id="rId2"/>
    <sheet name="Notes" sheetId="4" r:id="rId3"/>
    <sheet name="Commentary" sheetId="2" r:id="rId4"/>
    <sheet name="Main Table (GWh)" sheetId="12" r:id="rId5"/>
    <sheet name="Annual (GWh)" sheetId="14" r:id="rId6"/>
    <sheet name="Quarter (GWh)" sheetId="18" r:id="rId7"/>
    <sheet name="Month (GWh)" sheetId="8" r:id="rId8"/>
    <sheet name="Calculation_GWh" sheetId="11" state="hidden" r:id="rId9"/>
    <sheet name="Main Table (mcm)" sheetId="15" r:id="rId10"/>
    <sheet name="Annual (mcm)" sheetId="16" r:id="rId11"/>
    <sheet name="Quarter (mcm)" sheetId="13" r:id="rId12"/>
    <sheet name="Month (mcm)" sheetId="9" r:id="rId13"/>
    <sheet name="Month (calorific values)" sheetId="10" r:id="rId14"/>
    <sheet name="Calculation_mcm" sheetId="17" state="hidden" r:id="rId15"/>
  </sheets>
  <definedNames>
    <definedName name="INPUT_BOX" localSheetId="6">#REF!</definedName>
    <definedName name="INPUT_BOX">#REF!</definedName>
    <definedName name="_xlnm.Print_Area" localSheetId="5">'Annual (GWh)'!$A$1:$K$36</definedName>
    <definedName name="_xlnm.Print_Area" localSheetId="10">'Annual (mcm)'!$A$1:$K$24</definedName>
    <definedName name="_xlnm.Print_Area" localSheetId="4">'Main Table (GWh)'!$A$1:$K$8</definedName>
    <definedName name="_xlnm.Print_Area" localSheetId="9">'Main Table (mcm)'!$A$1:$K$8</definedName>
    <definedName name="_xlnm.Print_Area" localSheetId="13">'Month (calorific values)'!$A$1:$F$42</definedName>
    <definedName name="_xlnm.Print_Area" localSheetId="7">'Month (GWh)'!$A$1:$K$42</definedName>
    <definedName name="_xlnm.Print_Area" localSheetId="12">'Month (mcm)'!$A$1:$K$8</definedName>
    <definedName name="_xlnm.Print_Area" localSheetId="6">'Quarter (GWh)'!$A$1:$K$42</definedName>
    <definedName name="_xlnm.Print_Area" localSheetId="11">'Quarter (mcm)'!$A$1:$K$8</definedName>
    <definedName name="t11_short" localSheetId="5">#REF!</definedName>
    <definedName name="t11_short" localSheetId="10">#REF!</definedName>
    <definedName name="t11_short" localSheetId="4">#REF!</definedName>
    <definedName name="t11_short" localSheetId="9">#REF!</definedName>
    <definedName name="t11_short" localSheetId="13">#REF!</definedName>
    <definedName name="t11_short" localSheetId="7">#REF!</definedName>
    <definedName name="t11_short" localSheetId="12">#REF!</definedName>
    <definedName name="t11_short" localSheetId="6">#REF!</definedName>
    <definedName name="t11_short" localSheetId="11">#REF!</definedName>
    <definedName name="t11_short">#REF!</definedName>
    <definedName name="t11full" localSheetId="5">#REF!</definedName>
    <definedName name="t11full" localSheetId="10">#REF!</definedName>
    <definedName name="t11full" localSheetId="4">#REF!</definedName>
    <definedName name="t11full" localSheetId="9">#REF!</definedName>
    <definedName name="t11full" localSheetId="13">#REF!</definedName>
    <definedName name="t11full" localSheetId="7">#REF!</definedName>
    <definedName name="t11full" localSheetId="12">#REF!</definedName>
    <definedName name="t11full" localSheetId="6">#REF!</definedName>
    <definedName name="t11full" localSheetId="11">#REF!</definedName>
    <definedName name="t11full">#REF!</definedName>
    <definedName name="TABLE_4.1_No_footnotes" localSheetId="5">#REF!</definedName>
    <definedName name="TABLE_4.1_No_footnotes" localSheetId="10">#REF!</definedName>
    <definedName name="TABLE_4.1_No_footnotes" localSheetId="4">#REF!</definedName>
    <definedName name="TABLE_4.1_No_footnotes" localSheetId="9">#REF!</definedName>
    <definedName name="TABLE_4.1_No_footnotes" localSheetId="13">#REF!</definedName>
    <definedName name="TABLE_4.1_No_footnotes" localSheetId="7">#REF!</definedName>
    <definedName name="TABLE_4.1_No_footnotes" localSheetId="12">#REF!</definedName>
    <definedName name="TABLE_4.1_No_footnotes" localSheetId="6">#REF!</definedName>
    <definedName name="TABLE_4.1_No_footnotes" localSheetId="11">#REF!</definedName>
    <definedName name="TABLE_4.1_No_footnotes">#REF!</definedName>
    <definedName name="table_8_full" localSheetId="5">#REF!</definedName>
    <definedName name="table_8_full" localSheetId="10">#REF!</definedName>
    <definedName name="table_8_full" localSheetId="4">#REF!</definedName>
    <definedName name="table_8_full" localSheetId="9">#REF!</definedName>
    <definedName name="table_8_full" localSheetId="13">#REF!</definedName>
    <definedName name="table_8_full" localSheetId="7">#REF!</definedName>
    <definedName name="table_8_full" localSheetId="12">#REF!</definedName>
    <definedName name="table_8_full" localSheetId="6">#REF!</definedName>
    <definedName name="table_8_full" localSheetId="11">#REF!</definedName>
    <definedName name="table_8_full">#REF!</definedName>
    <definedName name="table_8_short" localSheetId="5">#REF!</definedName>
    <definedName name="table_8_short" localSheetId="10">#REF!</definedName>
    <definedName name="table_8_short" localSheetId="4">#REF!</definedName>
    <definedName name="table_8_short" localSheetId="9">#REF!</definedName>
    <definedName name="table_8_short" localSheetId="13">#REF!</definedName>
    <definedName name="table_8_short" localSheetId="7">#REF!</definedName>
    <definedName name="table_8_short" localSheetId="12">#REF!</definedName>
    <definedName name="table_8_short" localSheetId="6">#REF!</definedName>
    <definedName name="table_8_short" localSheetId="11">#REF!</definedName>
    <definedName name="table_8_short">#REF!</definedName>
    <definedName name="table11_full" localSheetId="5">#REF!</definedName>
    <definedName name="table11_full" localSheetId="10">#REF!</definedName>
    <definedName name="table11_full" localSheetId="4">#REF!</definedName>
    <definedName name="table11_full" localSheetId="9">#REF!</definedName>
    <definedName name="table11_full" localSheetId="13">#REF!</definedName>
    <definedName name="table11_full" localSheetId="7">#REF!</definedName>
    <definedName name="table11_full" localSheetId="12">#REF!</definedName>
    <definedName name="table11_full" localSheetId="6">#REF!</definedName>
    <definedName name="table11_full" localSheetId="11">#REF!</definedName>
    <definedName name="table11_full">#REF!</definedName>
    <definedName name="table11_short" localSheetId="5">#REF!</definedName>
    <definedName name="table11_short" localSheetId="10">#REF!</definedName>
    <definedName name="table11_short" localSheetId="4">#REF!</definedName>
    <definedName name="table11_short" localSheetId="9">#REF!</definedName>
    <definedName name="table11_short" localSheetId="13">#REF!</definedName>
    <definedName name="table11_short" localSheetId="7">#REF!</definedName>
    <definedName name="table11_short" localSheetId="12">#REF!</definedName>
    <definedName name="table11_short" localSheetId="6">#REF!</definedName>
    <definedName name="table11_short" localSheetId="11">#REF!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24" i="9" l="1"/>
  <c r="I201" i="9"/>
  <c r="J201" i="9"/>
  <c r="I202" i="9"/>
  <c r="J202" i="9"/>
  <c r="I203" i="9"/>
  <c r="J203" i="9"/>
  <c r="I204" i="9"/>
  <c r="J204" i="9"/>
  <c r="I205" i="9"/>
  <c r="J205" i="9"/>
  <c r="I206" i="9"/>
  <c r="J206" i="9"/>
  <c r="I207" i="9"/>
  <c r="J207" i="9"/>
  <c r="I208" i="9"/>
  <c r="J208" i="9"/>
  <c r="I209" i="9"/>
  <c r="J209" i="9"/>
  <c r="I210" i="9"/>
  <c r="J210" i="9"/>
  <c r="I211" i="9"/>
  <c r="J211" i="9"/>
  <c r="I212" i="9"/>
  <c r="J212" i="9"/>
  <c r="I213" i="9"/>
  <c r="J213" i="9"/>
  <c r="I214" i="9"/>
  <c r="J214" i="9"/>
  <c r="I215" i="9"/>
  <c r="J215" i="9"/>
  <c r="I216" i="9"/>
  <c r="J216" i="9"/>
  <c r="I217" i="9"/>
  <c r="J217" i="9"/>
  <c r="I218" i="9"/>
  <c r="J218" i="9"/>
  <c r="I219" i="9"/>
  <c r="J219" i="9"/>
  <c r="I220" i="9"/>
  <c r="J220" i="9"/>
  <c r="I221" i="9"/>
  <c r="J221" i="9"/>
  <c r="I222" i="9"/>
  <c r="J222" i="9"/>
  <c r="I223" i="9"/>
  <c r="J223" i="9"/>
  <c r="I224" i="9"/>
  <c r="J224" i="9"/>
  <c r="I225" i="9"/>
  <c r="J225" i="9"/>
  <c r="E201" i="9"/>
  <c r="E202" i="9"/>
  <c r="E203" i="9"/>
  <c r="E204" i="9"/>
  <c r="E205" i="9"/>
  <c r="E206" i="9"/>
  <c r="E207" i="9"/>
  <c r="E208" i="9"/>
  <c r="E209" i="9"/>
  <c r="E210" i="9"/>
  <c r="E211" i="9"/>
  <c r="E212" i="9"/>
  <c r="E213" i="9"/>
  <c r="E214" i="9"/>
  <c r="E215" i="9"/>
  <c r="E216" i="9"/>
  <c r="E217" i="9"/>
  <c r="E218" i="9"/>
  <c r="E219" i="9"/>
  <c r="E220" i="9"/>
  <c r="E221" i="9"/>
  <c r="E222" i="9"/>
  <c r="E223" i="9"/>
  <c r="E224" i="9"/>
  <c r="E225" i="9"/>
  <c r="I225" i="17" l="1"/>
  <c r="I226" i="17" s="1"/>
  <c r="I227" i="17" s="1"/>
  <c r="I228" i="17" s="1"/>
  <c r="I229" i="17" s="1"/>
  <c r="I230" i="17" s="1"/>
  <c r="I231" i="17" s="1"/>
  <c r="I232" i="17" s="1"/>
  <c r="I233" i="17" s="1"/>
  <c r="I234" i="17" s="1"/>
  <c r="I235" i="17" s="1"/>
  <c r="I236" i="17" s="1"/>
  <c r="J225" i="17"/>
  <c r="J226" i="17" s="1"/>
  <c r="J227" i="17" s="1"/>
  <c r="J228" i="17" s="1"/>
  <c r="J229" i="17" s="1"/>
  <c r="J230" i="17" s="1"/>
  <c r="J231" i="17" s="1"/>
  <c r="J232" i="17" s="1"/>
  <c r="J233" i="17" s="1"/>
  <c r="J234" i="17" s="1"/>
  <c r="J235" i="17" s="1"/>
  <c r="J236" i="17" s="1"/>
  <c r="E225" i="17"/>
  <c r="E226" i="17" s="1"/>
  <c r="E227" i="17" s="1"/>
  <c r="E228" i="17" s="1"/>
  <c r="E229" i="17" s="1"/>
  <c r="E230" i="17" s="1"/>
  <c r="E231" i="17" s="1"/>
  <c r="E232" i="17" s="1"/>
  <c r="E233" i="17" s="1"/>
  <c r="E234" i="17" s="1"/>
  <c r="E235" i="17" s="1"/>
  <c r="E236" i="17" s="1"/>
  <c r="I357" i="8"/>
  <c r="J357" i="8"/>
  <c r="I358" i="8"/>
  <c r="J358" i="8"/>
  <c r="I359" i="8"/>
  <c r="J359" i="8"/>
  <c r="I360" i="8"/>
  <c r="J360" i="8"/>
  <c r="I361" i="8"/>
  <c r="J361" i="8"/>
  <c r="I362" i="8"/>
  <c r="J362" i="8"/>
  <c r="I363" i="8"/>
  <c r="J363" i="8"/>
  <c r="I364" i="8"/>
  <c r="J364" i="8"/>
  <c r="I365" i="8"/>
  <c r="J365" i="8"/>
  <c r="I366" i="8"/>
  <c r="J366" i="8"/>
  <c r="I367" i="8"/>
  <c r="J367" i="8"/>
  <c r="I368" i="8"/>
  <c r="J368" i="8"/>
  <c r="I369" i="8"/>
  <c r="I369" i="11" s="1"/>
  <c r="I370" i="11" s="1"/>
  <c r="I371" i="11" s="1"/>
  <c r="I372" i="11" s="1"/>
  <c r="I373" i="11" s="1"/>
  <c r="I374" i="11" s="1"/>
  <c r="I375" i="11" s="1"/>
  <c r="I376" i="11" s="1"/>
  <c r="I377" i="11" s="1"/>
  <c r="I378" i="11" s="1"/>
  <c r="I379" i="11" s="1"/>
  <c r="I380" i="11" s="1"/>
  <c r="J369" i="8"/>
  <c r="J369" i="11" s="1"/>
  <c r="J370" i="11" s="1"/>
  <c r="J371" i="11" s="1"/>
  <c r="J372" i="11" s="1"/>
  <c r="J373" i="11" s="1"/>
  <c r="J374" i="11" s="1"/>
  <c r="J375" i="11" s="1"/>
  <c r="J376" i="11" s="1"/>
  <c r="J377" i="11" s="1"/>
  <c r="J378" i="11" s="1"/>
  <c r="J379" i="11" s="1"/>
  <c r="J380" i="11" s="1"/>
  <c r="E357" i="8"/>
  <c r="E358" i="8"/>
  <c r="E359" i="8"/>
  <c r="E360" i="8"/>
  <c r="E361" i="8"/>
  <c r="E362" i="8"/>
  <c r="E363" i="8"/>
  <c r="E364" i="8"/>
  <c r="E365" i="8"/>
  <c r="E366" i="8"/>
  <c r="E367" i="8"/>
  <c r="E368" i="8"/>
  <c r="E369" i="8"/>
  <c r="E369" i="11" s="1"/>
  <c r="E370" i="11" s="1"/>
  <c r="E371" i="11" s="1"/>
  <c r="E372" i="11" s="1"/>
  <c r="E373" i="11" s="1"/>
  <c r="E374" i="11" s="1"/>
  <c r="E375" i="11" s="1"/>
  <c r="E376" i="11" s="1"/>
  <c r="E377" i="11" s="1"/>
  <c r="E378" i="11" s="1"/>
  <c r="E379" i="11" s="1"/>
  <c r="E380" i="11" s="1"/>
  <c r="S225" i="17"/>
  <c r="S226" i="17" s="1"/>
  <c r="S227" i="17" s="1"/>
  <c r="S228" i="17" s="1"/>
  <c r="S229" i="17" s="1"/>
  <c r="S230" i="17" s="1"/>
  <c r="S231" i="17" s="1"/>
  <c r="S232" i="17" s="1"/>
  <c r="S233" i="17" s="1"/>
  <c r="S234" i="17" s="1"/>
  <c r="S235" i="17" s="1"/>
  <c r="S236" i="17" s="1"/>
  <c r="R225" i="17"/>
  <c r="R226" i="17" s="1"/>
  <c r="R227" i="17" s="1"/>
  <c r="R228" i="17" s="1"/>
  <c r="R229" i="17" s="1"/>
  <c r="R230" i="17" s="1"/>
  <c r="R231" i="17" s="1"/>
  <c r="R232" i="17" s="1"/>
  <c r="R233" i="17" s="1"/>
  <c r="R234" i="17" s="1"/>
  <c r="R235" i="17" s="1"/>
  <c r="R236" i="17" s="1"/>
  <c r="Q225" i="17"/>
  <c r="Q226" i="17" s="1"/>
  <c r="Q227" i="17" s="1"/>
  <c r="Q228" i="17" s="1"/>
  <c r="Q229" i="17" s="1"/>
  <c r="Q230" i="17" s="1"/>
  <c r="Q231" i="17" s="1"/>
  <c r="Q232" i="17" s="1"/>
  <c r="Q233" i="17" s="1"/>
  <c r="Q234" i="17" s="1"/>
  <c r="Q235" i="17" s="1"/>
  <c r="Q236" i="17" s="1"/>
  <c r="P225" i="17"/>
  <c r="P226" i="17" s="1"/>
  <c r="P227" i="17" s="1"/>
  <c r="P228" i="17" s="1"/>
  <c r="P229" i="17" s="1"/>
  <c r="P230" i="17" s="1"/>
  <c r="P231" i="17" s="1"/>
  <c r="P232" i="17" s="1"/>
  <c r="P233" i="17" s="1"/>
  <c r="P234" i="17" s="1"/>
  <c r="P235" i="17" s="1"/>
  <c r="P236" i="17" s="1"/>
  <c r="O225" i="17"/>
  <c r="O226" i="17" s="1"/>
  <c r="O227" i="17" s="1"/>
  <c r="O228" i="17" s="1"/>
  <c r="O229" i="17" s="1"/>
  <c r="O230" i="17" s="1"/>
  <c r="O231" i="17" s="1"/>
  <c r="O232" i="17" s="1"/>
  <c r="O233" i="17" s="1"/>
  <c r="O234" i="17" s="1"/>
  <c r="O235" i="17" s="1"/>
  <c r="O236" i="17" s="1"/>
  <c r="N225" i="17"/>
  <c r="N226" i="17" s="1"/>
  <c r="N227" i="17" s="1"/>
  <c r="N228" i="17" s="1"/>
  <c r="N229" i="17" s="1"/>
  <c r="N230" i="17" s="1"/>
  <c r="N231" i="17" s="1"/>
  <c r="N232" i="17" s="1"/>
  <c r="N233" i="17" s="1"/>
  <c r="N234" i="17" s="1"/>
  <c r="N235" i="17" s="1"/>
  <c r="N236" i="17" s="1"/>
  <c r="M225" i="17"/>
  <c r="M226" i="17" s="1"/>
  <c r="M227" i="17" s="1"/>
  <c r="M228" i="17" s="1"/>
  <c r="M229" i="17" s="1"/>
  <c r="M230" i="17" s="1"/>
  <c r="M231" i="17" s="1"/>
  <c r="M232" i="17" s="1"/>
  <c r="M233" i="17" s="1"/>
  <c r="M234" i="17" s="1"/>
  <c r="M235" i="17" s="1"/>
  <c r="M236" i="17" s="1"/>
  <c r="L225" i="17"/>
  <c r="L226" i="17" s="1"/>
  <c r="L227" i="17" s="1"/>
  <c r="L228" i="17" s="1"/>
  <c r="L229" i="17" s="1"/>
  <c r="L230" i="17" s="1"/>
  <c r="L231" i="17" s="1"/>
  <c r="L232" i="17" s="1"/>
  <c r="L233" i="17" s="1"/>
  <c r="L234" i="17" s="1"/>
  <c r="L235" i="17" s="1"/>
  <c r="L236" i="17" s="1"/>
  <c r="K225" i="17"/>
  <c r="K226" i="17" s="1"/>
  <c r="K227" i="17" s="1"/>
  <c r="K228" i="17" s="1"/>
  <c r="K229" i="17" s="1"/>
  <c r="K230" i="17" s="1"/>
  <c r="K231" i="17" s="1"/>
  <c r="K232" i="17" s="1"/>
  <c r="K233" i="17" s="1"/>
  <c r="K234" i="17" s="1"/>
  <c r="K235" i="17" s="1"/>
  <c r="K236" i="17" s="1"/>
  <c r="H225" i="17"/>
  <c r="H226" i="17" s="1"/>
  <c r="H227" i="17" s="1"/>
  <c r="H228" i="17" s="1"/>
  <c r="H229" i="17" s="1"/>
  <c r="H230" i="17" s="1"/>
  <c r="H231" i="17" s="1"/>
  <c r="H232" i="17" s="1"/>
  <c r="H233" i="17" s="1"/>
  <c r="H234" i="17" s="1"/>
  <c r="H235" i="17" s="1"/>
  <c r="H236" i="17" s="1"/>
  <c r="G225" i="17"/>
  <c r="G226" i="17" s="1"/>
  <c r="G227" i="17" s="1"/>
  <c r="G228" i="17" s="1"/>
  <c r="G229" i="17" s="1"/>
  <c r="G230" i="17" s="1"/>
  <c r="G231" i="17" s="1"/>
  <c r="G232" i="17" s="1"/>
  <c r="G233" i="17" s="1"/>
  <c r="G234" i="17" s="1"/>
  <c r="G235" i="17" s="1"/>
  <c r="G236" i="17" s="1"/>
  <c r="F225" i="17"/>
  <c r="F226" i="17" s="1"/>
  <c r="F227" i="17" s="1"/>
  <c r="F228" i="17" s="1"/>
  <c r="F229" i="17" s="1"/>
  <c r="F230" i="17" s="1"/>
  <c r="F231" i="17" s="1"/>
  <c r="F232" i="17" s="1"/>
  <c r="F233" i="17" s="1"/>
  <c r="F234" i="17" s="1"/>
  <c r="F235" i="17" s="1"/>
  <c r="F236" i="17" s="1"/>
  <c r="D225" i="17"/>
  <c r="D226" i="17" s="1"/>
  <c r="D227" i="17" s="1"/>
  <c r="D228" i="17" s="1"/>
  <c r="D229" i="17" s="1"/>
  <c r="D230" i="17" s="1"/>
  <c r="D231" i="17" s="1"/>
  <c r="D232" i="17" s="1"/>
  <c r="D233" i="17" s="1"/>
  <c r="D234" i="17" s="1"/>
  <c r="D235" i="17" s="1"/>
  <c r="D236" i="17" s="1"/>
  <c r="C225" i="17"/>
  <c r="C226" i="17" s="1"/>
  <c r="C227" i="17" s="1"/>
  <c r="C228" i="17" s="1"/>
  <c r="C229" i="17" s="1"/>
  <c r="C230" i="17" s="1"/>
  <c r="C231" i="17" s="1"/>
  <c r="C232" i="17" s="1"/>
  <c r="C233" i="17" s="1"/>
  <c r="C234" i="17" s="1"/>
  <c r="C235" i="17" s="1"/>
  <c r="C236" i="17" s="1"/>
  <c r="B225" i="17"/>
  <c r="B226" i="17" s="1"/>
  <c r="B227" i="17" s="1"/>
  <c r="B228" i="17" s="1"/>
  <c r="B229" i="17" s="1"/>
  <c r="B230" i="17" s="1"/>
  <c r="B231" i="17" s="1"/>
  <c r="B232" i="17" s="1"/>
  <c r="B233" i="17" s="1"/>
  <c r="B234" i="17" s="1"/>
  <c r="B235" i="17" s="1"/>
  <c r="B236" i="17" s="1"/>
  <c r="S369" i="11"/>
  <c r="S370" i="11" s="1"/>
  <c r="S371" i="11" s="1"/>
  <c r="S372" i="11" s="1"/>
  <c r="S373" i="11" s="1"/>
  <c r="S374" i="11" s="1"/>
  <c r="S375" i="11" s="1"/>
  <c r="S376" i="11" s="1"/>
  <c r="S377" i="11" s="1"/>
  <c r="S378" i="11" s="1"/>
  <c r="S379" i="11" s="1"/>
  <c r="S380" i="11" s="1"/>
  <c r="R369" i="11"/>
  <c r="R370" i="11" s="1"/>
  <c r="R371" i="11" s="1"/>
  <c r="R372" i="11" s="1"/>
  <c r="R373" i="11" s="1"/>
  <c r="R374" i="11" s="1"/>
  <c r="R375" i="11" s="1"/>
  <c r="R376" i="11" s="1"/>
  <c r="R377" i="11" s="1"/>
  <c r="R378" i="11" s="1"/>
  <c r="R379" i="11" s="1"/>
  <c r="R380" i="11" s="1"/>
  <c r="Q369" i="11"/>
  <c r="Q370" i="11" s="1"/>
  <c r="Q371" i="11" s="1"/>
  <c r="Q372" i="11" s="1"/>
  <c r="Q373" i="11" s="1"/>
  <c r="Q374" i="11" s="1"/>
  <c r="Q375" i="11" s="1"/>
  <c r="Q376" i="11" s="1"/>
  <c r="Q377" i="11" s="1"/>
  <c r="Q378" i="11" s="1"/>
  <c r="Q379" i="11" s="1"/>
  <c r="Q380" i="11" s="1"/>
  <c r="P369" i="11"/>
  <c r="P370" i="11" s="1"/>
  <c r="P371" i="11" s="1"/>
  <c r="P372" i="11" s="1"/>
  <c r="P373" i="11" s="1"/>
  <c r="P374" i="11" s="1"/>
  <c r="P375" i="11" s="1"/>
  <c r="P376" i="11" s="1"/>
  <c r="P377" i="11" s="1"/>
  <c r="P378" i="11" s="1"/>
  <c r="P379" i="11" s="1"/>
  <c r="P380" i="11" s="1"/>
  <c r="O369" i="11"/>
  <c r="O370" i="11" s="1"/>
  <c r="O371" i="11" s="1"/>
  <c r="O372" i="11" s="1"/>
  <c r="O373" i="11" s="1"/>
  <c r="O374" i="11" s="1"/>
  <c r="O375" i="11" s="1"/>
  <c r="O376" i="11" s="1"/>
  <c r="O377" i="11" s="1"/>
  <c r="O378" i="11" s="1"/>
  <c r="O379" i="11" s="1"/>
  <c r="O380" i="11" s="1"/>
  <c r="N369" i="11"/>
  <c r="N370" i="11" s="1"/>
  <c r="N371" i="11" s="1"/>
  <c r="N372" i="11" s="1"/>
  <c r="N373" i="11" s="1"/>
  <c r="N374" i="11" s="1"/>
  <c r="N375" i="11" s="1"/>
  <c r="N376" i="11" s="1"/>
  <c r="N377" i="11" s="1"/>
  <c r="N378" i="11" s="1"/>
  <c r="N379" i="11" s="1"/>
  <c r="N380" i="11" s="1"/>
  <c r="M369" i="11"/>
  <c r="M370" i="11" s="1"/>
  <c r="M371" i="11" s="1"/>
  <c r="M372" i="11" s="1"/>
  <c r="M373" i="11" s="1"/>
  <c r="M374" i="11" s="1"/>
  <c r="M375" i="11" s="1"/>
  <c r="M376" i="11" s="1"/>
  <c r="M377" i="11" s="1"/>
  <c r="M378" i="11" s="1"/>
  <c r="M379" i="11" s="1"/>
  <c r="M380" i="11" s="1"/>
  <c r="L369" i="11"/>
  <c r="L370" i="11" s="1"/>
  <c r="L371" i="11" s="1"/>
  <c r="L372" i="11" s="1"/>
  <c r="L373" i="11" s="1"/>
  <c r="L374" i="11" s="1"/>
  <c r="L375" i="11" s="1"/>
  <c r="L376" i="11" s="1"/>
  <c r="L377" i="11" s="1"/>
  <c r="L378" i="11" s="1"/>
  <c r="L379" i="11" s="1"/>
  <c r="L380" i="11" s="1"/>
  <c r="K369" i="11"/>
  <c r="K370" i="11" s="1"/>
  <c r="K371" i="11" s="1"/>
  <c r="K372" i="11" s="1"/>
  <c r="K373" i="11" s="1"/>
  <c r="K374" i="11" s="1"/>
  <c r="K375" i="11" s="1"/>
  <c r="K376" i="11" s="1"/>
  <c r="K377" i="11" s="1"/>
  <c r="K378" i="11" s="1"/>
  <c r="K379" i="11" s="1"/>
  <c r="K380" i="11" s="1"/>
  <c r="H369" i="11"/>
  <c r="H370" i="11" s="1"/>
  <c r="H371" i="11" s="1"/>
  <c r="H372" i="11" s="1"/>
  <c r="H373" i="11" s="1"/>
  <c r="H374" i="11" s="1"/>
  <c r="H375" i="11" s="1"/>
  <c r="H376" i="11" s="1"/>
  <c r="H377" i="11" s="1"/>
  <c r="H378" i="11" s="1"/>
  <c r="H379" i="11" s="1"/>
  <c r="H380" i="11" s="1"/>
  <c r="G369" i="11"/>
  <c r="G370" i="11" s="1"/>
  <c r="G371" i="11" s="1"/>
  <c r="G372" i="11" s="1"/>
  <c r="G373" i="11" s="1"/>
  <c r="G374" i="11" s="1"/>
  <c r="G375" i="11" s="1"/>
  <c r="G376" i="11" s="1"/>
  <c r="G377" i="11" s="1"/>
  <c r="G378" i="11" s="1"/>
  <c r="G379" i="11" s="1"/>
  <c r="G380" i="11" s="1"/>
  <c r="F369" i="11"/>
  <c r="F370" i="11" s="1"/>
  <c r="F371" i="11" s="1"/>
  <c r="F372" i="11" s="1"/>
  <c r="F373" i="11" s="1"/>
  <c r="F374" i="11" s="1"/>
  <c r="F375" i="11" s="1"/>
  <c r="F376" i="11" s="1"/>
  <c r="F377" i="11" s="1"/>
  <c r="F378" i="11" s="1"/>
  <c r="F379" i="11" s="1"/>
  <c r="F380" i="11" s="1"/>
  <c r="D369" i="11"/>
  <c r="D370" i="11" s="1"/>
  <c r="D371" i="11" s="1"/>
  <c r="D372" i="11" s="1"/>
  <c r="D373" i="11" s="1"/>
  <c r="D374" i="11" s="1"/>
  <c r="D375" i="11" s="1"/>
  <c r="D376" i="11" s="1"/>
  <c r="D377" i="11" s="1"/>
  <c r="D378" i="11" s="1"/>
  <c r="D379" i="11" s="1"/>
  <c r="D380" i="11" s="1"/>
  <c r="C369" i="11"/>
  <c r="C370" i="11" s="1"/>
  <c r="C371" i="11" s="1"/>
  <c r="C372" i="11" s="1"/>
  <c r="C373" i="11" s="1"/>
  <c r="C374" i="11" s="1"/>
  <c r="C375" i="11" s="1"/>
  <c r="C376" i="11" s="1"/>
  <c r="C377" i="11" s="1"/>
  <c r="C378" i="11" s="1"/>
  <c r="C379" i="11" s="1"/>
  <c r="C380" i="11" s="1"/>
  <c r="B369" i="11"/>
  <c r="B370" i="11" s="1"/>
  <c r="B371" i="11" s="1"/>
  <c r="B372" i="11" s="1"/>
  <c r="B373" i="11" s="1"/>
  <c r="B374" i="11" s="1"/>
  <c r="B375" i="11" s="1"/>
  <c r="B376" i="11" s="1"/>
  <c r="B377" i="11" s="1"/>
  <c r="B378" i="11" s="1"/>
  <c r="B379" i="11" s="1"/>
  <c r="B380" i="11" s="1"/>
  <c r="W368" i="8"/>
  <c r="I345" i="8"/>
  <c r="J345" i="8"/>
  <c r="I346" i="8"/>
  <c r="J346" i="8"/>
  <c r="I347" i="8"/>
  <c r="J347" i="8"/>
  <c r="I348" i="8"/>
  <c r="J348" i="8"/>
  <c r="I349" i="8"/>
  <c r="J349" i="8"/>
  <c r="I350" i="8"/>
  <c r="J350" i="8"/>
  <c r="I351" i="8"/>
  <c r="J351" i="8"/>
  <c r="I352" i="8"/>
  <c r="J352" i="8"/>
  <c r="I353" i="8"/>
  <c r="J353" i="8"/>
  <c r="I354" i="8"/>
  <c r="J354" i="8"/>
  <c r="I355" i="8"/>
  <c r="J355" i="8"/>
  <c r="I356" i="8"/>
  <c r="J356" i="8"/>
  <c r="E345" i="8"/>
  <c r="E346" i="8"/>
  <c r="E347" i="8"/>
  <c r="E348" i="8"/>
  <c r="E349" i="8"/>
  <c r="E350" i="8"/>
  <c r="E351" i="8"/>
  <c r="E352" i="8"/>
  <c r="E353" i="8"/>
  <c r="E354" i="8"/>
  <c r="E355" i="8"/>
  <c r="E356" i="8"/>
  <c r="T225" i="9" l="1"/>
  <c r="T225" i="17" s="1"/>
  <c r="T226" i="17" s="1"/>
  <c r="T227" i="17" s="1"/>
  <c r="T228" i="17" s="1"/>
  <c r="T229" i="17" s="1"/>
  <c r="T230" i="17" s="1"/>
  <c r="T231" i="17" s="1"/>
  <c r="T232" i="17" s="1"/>
  <c r="T233" i="17" s="1"/>
  <c r="T234" i="17" s="1"/>
  <c r="T235" i="17" s="1"/>
  <c r="T236" i="17" s="1"/>
  <c r="T369" i="8"/>
  <c r="T369" i="11" s="1"/>
  <c r="T370" i="11" s="1"/>
  <c r="T371" i="11" s="1"/>
  <c r="T372" i="11" s="1"/>
  <c r="T373" i="11" s="1"/>
  <c r="T374" i="11" s="1"/>
  <c r="T375" i="11" s="1"/>
  <c r="T376" i="11" s="1"/>
  <c r="T377" i="11" s="1"/>
  <c r="T378" i="11" s="1"/>
  <c r="T379" i="11" s="1"/>
  <c r="T380" i="11" s="1"/>
  <c r="A225" i="9"/>
  <c r="Y225" i="9" a="1"/>
  <c r="Y225" i="9" s="1"/>
  <c r="X225" i="9" s="1"/>
  <c r="Y369" i="8" a="1"/>
  <c r="Y369" i="8" s="1"/>
  <c r="X369" i="8" s="1"/>
  <c r="A369" i="8"/>
  <c r="T357" i="8" l="1"/>
  <c r="T358" i="8"/>
  <c r="T359" i="8"/>
  <c r="T360" i="8"/>
  <c r="T361" i="8"/>
  <c r="T362" i="8"/>
  <c r="T363" i="8"/>
  <c r="T364" i="8"/>
  <c r="T365" i="8"/>
  <c r="T366" i="8"/>
  <c r="T367" i="8"/>
  <c r="T368" i="8"/>
  <c r="W223" i="9" l="1"/>
  <c r="W222" i="9"/>
  <c r="W367" i="8"/>
  <c r="W366" i="8"/>
  <c r="A80" i="13"/>
  <c r="Y80" i="13"/>
  <c r="A128" i="18" l="1"/>
  <c r="Y128" i="18"/>
  <c r="T224" i="9" l="1"/>
  <c r="A224" i="9"/>
  <c r="Y224" i="9" a="1"/>
  <c r="Y224" i="9" s="1"/>
  <c r="X224" i="9" s="1"/>
  <c r="A368" i="8"/>
  <c r="Y368" i="8" a="1"/>
  <c r="Y368" i="8" s="1"/>
  <c r="X368" i="8" s="1"/>
  <c r="T222" i="9"/>
  <c r="T223" i="9"/>
  <c r="Y222" i="9" a="1"/>
  <c r="Y222" i="9" s="1"/>
  <c r="X222" i="9" s="1"/>
  <c r="Y367" i="8" a="1"/>
  <c r="Y367" i="8" s="1"/>
  <c r="X367" i="8" s="1"/>
  <c r="A223" i="9"/>
  <c r="Y223" i="9" a="1"/>
  <c r="Y223" i="9" s="1"/>
  <c r="X223" i="9" s="1"/>
  <c r="A367" i="8"/>
  <c r="W221" i="9"/>
  <c r="T213" i="9"/>
  <c r="T214" i="9"/>
  <c r="T215" i="9"/>
  <c r="T216" i="9"/>
  <c r="T217" i="9"/>
  <c r="T218" i="9"/>
  <c r="T219" i="9"/>
  <c r="T220" i="9"/>
  <c r="T221" i="9"/>
  <c r="W365" i="8"/>
  <c r="A222" i="9"/>
  <c r="A366" i="8" l="1"/>
  <c r="Y366" i="8" a="1"/>
  <c r="Y366" i="8" s="1"/>
  <c r="X366" i="8" s="1"/>
  <c r="A79" i="13" l="1"/>
  <c r="Y79" i="13"/>
  <c r="A127" i="18"/>
  <c r="Y127" i="18"/>
  <c r="W220" i="9" l="1"/>
  <c r="W219" i="9"/>
  <c r="W364" i="8"/>
  <c r="W363" i="8"/>
  <c r="A221" i="9" l="1"/>
  <c r="Y221" i="9" a="1"/>
  <c r="Y221" i="9" s="1"/>
  <c r="X221" i="9" s="1"/>
  <c r="A365" i="8"/>
  <c r="Y365" i="8" a="1"/>
  <c r="Y365" i="8" s="1"/>
  <c r="X365" i="8" s="1"/>
  <c r="A220" i="9" l="1"/>
  <c r="Y220" i="9" a="1"/>
  <c r="Y220" i="9" s="1"/>
  <c r="X220" i="9" s="1"/>
  <c r="A364" i="8"/>
  <c r="Y364" i="8" a="1"/>
  <c r="Y364" i="8" s="1"/>
  <c r="X364" i="8" s="1"/>
  <c r="W362" i="8" l="1"/>
  <c r="W218" i="9"/>
  <c r="A219" i="9" l="1"/>
  <c r="Y219" i="9" a="1"/>
  <c r="Y219" i="9" s="1"/>
  <c r="X219" i="9" s="1"/>
  <c r="A363" i="8"/>
  <c r="Y363" i="8" a="1"/>
  <c r="Y363" i="8" s="1"/>
  <c r="X363" i="8" s="1"/>
  <c r="W361" i="8" l="1"/>
  <c r="W217" i="9"/>
  <c r="A78" i="13" l="1"/>
  <c r="Y78" i="13"/>
  <c r="A126" i="18"/>
  <c r="Y126" i="18"/>
  <c r="Y218" i="9" a="1"/>
  <c r="Y218" i="9" s="1"/>
  <c r="X218" i="9" s="1"/>
  <c r="A218" i="9"/>
  <c r="A362" i="8"/>
  <c r="Y362" i="8" a="1"/>
  <c r="Y362" i="8" s="1"/>
  <c r="X362" i="8" s="1"/>
  <c r="T190" i="9"/>
  <c r="T191" i="9"/>
  <c r="T192" i="9"/>
  <c r="T193" i="9"/>
  <c r="T194" i="9"/>
  <c r="T195" i="9"/>
  <c r="T196" i="9"/>
  <c r="T197" i="9"/>
  <c r="T198" i="9"/>
  <c r="T199" i="9"/>
  <c r="T200" i="9"/>
  <c r="T201" i="9"/>
  <c r="T202" i="9"/>
  <c r="T203" i="9"/>
  <c r="T204" i="9"/>
  <c r="T205" i="9"/>
  <c r="T206" i="9"/>
  <c r="T207" i="9"/>
  <c r="T208" i="9"/>
  <c r="T209" i="9"/>
  <c r="T210" i="9"/>
  <c r="T211" i="9"/>
  <c r="T212" i="9"/>
  <c r="T189" i="9"/>
  <c r="T334" i="8"/>
  <c r="T335" i="8"/>
  <c r="T336" i="8"/>
  <c r="T337" i="8"/>
  <c r="T338" i="8"/>
  <c r="T339" i="8"/>
  <c r="T340" i="8"/>
  <c r="T341" i="8"/>
  <c r="T342" i="8"/>
  <c r="T343" i="8"/>
  <c r="T344" i="8"/>
  <c r="T345" i="8"/>
  <c r="T346" i="8"/>
  <c r="T347" i="8"/>
  <c r="T348" i="8"/>
  <c r="T349" i="8"/>
  <c r="T350" i="8"/>
  <c r="T351" i="8"/>
  <c r="T352" i="8"/>
  <c r="T353" i="8"/>
  <c r="T354" i="8"/>
  <c r="T355" i="8"/>
  <c r="T356" i="8"/>
  <c r="T333" i="8"/>
  <c r="W216" i="9" l="1"/>
  <c r="W360" i="8"/>
  <c r="I177" i="9" l="1"/>
  <c r="J177" i="9"/>
  <c r="I178" i="9"/>
  <c r="J178" i="9"/>
  <c r="I179" i="9"/>
  <c r="J179" i="9"/>
  <c r="I180" i="9"/>
  <c r="J180" i="9"/>
  <c r="I181" i="9"/>
  <c r="J181" i="9"/>
  <c r="I182" i="9"/>
  <c r="J182" i="9"/>
  <c r="I183" i="9"/>
  <c r="J183" i="9"/>
  <c r="I184" i="9"/>
  <c r="J184" i="9"/>
  <c r="I185" i="9"/>
  <c r="J185" i="9"/>
  <c r="I186" i="9"/>
  <c r="J186" i="9"/>
  <c r="I187" i="9"/>
  <c r="J187" i="9"/>
  <c r="I188" i="9"/>
  <c r="J188" i="9"/>
  <c r="I189" i="9"/>
  <c r="J189" i="9"/>
  <c r="I190" i="9"/>
  <c r="J190" i="9"/>
  <c r="I191" i="9"/>
  <c r="J191" i="9"/>
  <c r="I192" i="9"/>
  <c r="J192" i="9"/>
  <c r="I193" i="9"/>
  <c r="J193" i="9"/>
  <c r="I194" i="9"/>
  <c r="J194" i="9"/>
  <c r="I195" i="9"/>
  <c r="J195" i="9"/>
  <c r="I196" i="9"/>
  <c r="J196" i="9"/>
  <c r="I197" i="9"/>
  <c r="J197" i="9"/>
  <c r="I198" i="9"/>
  <c r="J198" i="9"/>
  <c r="I199" i="9"/>
  <c r="J199" i="9"/>
  <c r="I200" i="9"/>
  <c r="J200" i="9"/>
  <c r="E177" i="9"/>
  <c r="E178" i="9"/>
  <c r="E179" i="9"/>
  <c r="E180" i="9"/>
  <c r="E181" i="9"/>
  <c r="E182" i="9"/>
  <c r="E183" i="9"/>
  <c r="E184" i="9"/>
  <c r="E185" i="9"/>
  <c r="E186" i="9"/>
  <c r="E187" i="9"/>
  <c r="E188" i="9"/>
  <c r="E189" i="9"/>
  <c r="E190" i="9"/>
  <c r="E191" i="9"/>
  <c r="E192" i="9"/>
  <c r="E193" i="9"/>
  <c r="E194" i="9"/>
  <c r="E195" i="9"/>
  <c r="E196" i="9"/>
  <c r="E197" i="9"/>
  <c r="E198" i="9"/>
  <c r="E199" i="9"/>
  <c r="E200" i="9"/>
  <c r="A217" i="9"/>
  <c r="Y217" i="9" a="1"/>
  <c r="Y217" i="9" s="1"/>
  <c r="X217" i="9" s="1"/>
  <c r="I321" i="8"/>
  <c r="J321" i="8"/>
  <c r="I322" i="8"/>
  <c r="J322" i="8"/>
  <c r="I323" i="8"/>
  <c r="J323" i="8"/>
  <c r="I324" i="8"/>
  <c r="J324" i="8"/>
  <c r="I325" i="8"/>
  <c r="J325" i="8"/>
  <c r="I326" i="8"/>
  <c r="J326" i="8"/>
  <c r="I327" i="8"/>
  <c r="J327" i="8"/>
  <c r="I328" i="8"/>
  <c r="J328" i="8"/>
  <c r="I329" i="8"/>
  <c r="J329" i="8"/>
  <c r="I330" i="8"/>
  <c r="J330" i="8"/>
  <c r="I331" i="8"/>
  <c r="J331" i="8"/>
  <c r="I332" i="8"/>
  <c r="J332" i="8"/>
  <c r="I333" i="8"/>
  <c r="J333" i="8"/>
  <c r="I334" i="8"/>
  <c r="J334" i="8"/>
  <c r="I335" i="8"/>
  <c r="J335" i="8"/>
  <c r="I336" i="8"/>
  <c r="J336" i="8"/>
  <c r="I337" i="8"/>
  <c r="J337" i="8"/>
  <c r="I338" i="8"/>
  <c r="J338" i="8"/>
  <c r="I339" i="8"/>
  <c r="J339" i="8"/>
  <c r="I340" i="8"/>
  <c r="J340" i="8"/>
  <c r="I341" i="8"/>
  <c r="J341" i="8"/>
  <c r="I342" i="8"/>
  <c r="J342" i="8"/>
  <c r="I343" i="8"/>
  <c r="J343" i="8"/>
  <c r="I344" i="8"/>
  <c r="J344" i="8"/>
  <c r="E321" i="8"/>
  <c r="E322" i="8"/>
  <c r="E323" i="8"/>
  <c r="E324" i="8"/>
  <c r="E325" i="8"/>
  <c r="E326" i="8"/>
  <c r="E327" i="8"/>
  <c r="E328" i="8"/>
  <c r="E329" i="8"/>
  <c r="E330" i="8"/>
  <c r="E331" i="8"/>
  <c r="E332" i="8"/>
  <c r="E333" i="8"/>
  <c r="E334" i="8"/>
  <c r="E335" i="8"/>
  <c r="E336" i="8"/>
  <c r="E337" i="8"/>
  <c r="E338" i="8"/>
  <c r="E339" i="8"/>
  <c r="E340" i="8"/>
  <c r="E341" i="8"/>
  <c r="E342" i="8"/>
  <c r="E343" i="8"/>
  <c r="E344" i="8"/>
  <c r="A361" i="8"/>
  <c r="Y361" i="8" a="1"/>
  <c r="Y361" i="8" s="1"/>
  <c r="X361" i="8" s="1"/>
  <c r="W215" i="9" l="1"/>
  <c r="I165" i="9"/>
  <c r="J165" i="9"/>
  <c r="I166" i="9"/>
  <c r="J166" i="9"/>
  <c r="I167" i="9"/>
  <c r="J167" i="9"/>
  <c r="I168" i="9"/>
  <c r="J168" i="9"/>
  <c r="I169" i="9"/>
  <c r="J169" i="9"/>
  <c r="I170" i="9"/>
  <c r="J170" i="9"/>
  <c r="I171" i="9"/>
  <c r="J171" i="9"/>
  <c r="I172" i="9"/>
  <c r="J172" i="9"/>
  <c r="I173" i="9"/>
  <c r="J173" i="9"/>
  <c r="I174" i="9"/>
  <c r="J174" i="9"/>
  <c r="I175" i="9"/>
  <c r="J175" i="9"/>
  <c r="I176" i="9"/>
  <c r="J176" i="9"/>
  <c r="E165" i="9"/>
  <c r="E166" i="9"/>
  <c r="E167" i="9"/>
  <c r="E168" i="9"/>
  <c r="E169" i="9"/>
  <c r="E170" i="9"/>
  <c r="E171" i="9"/>
  <c r="E172" i="9"/>
  <c r="E173" i="9"/>
  <c r="E174" i="9"/>
  <c r="E175" i="9"/>
  <c r="E176" i="9"/>
  <c r="I309" i="8" l="1"/>
  <c r="J309" i="8"/>
  <c r="I310" i="8"/>
  <c r="J310" i="8"/>
  <c r="I311" i="8"/>
  <c r="J311" i="8"/>
  <c r="I312" i="8"/>
  <c r="J312" i="8"/>
  <c r="I313" i="8"/>
  <c r="J313" i="8"/>
  <c r="I314" i="8"/>
  <c r="J314" i="8"/>
  <c r="I315" i="8"/>
  <c r="J315" i="8"/>
  <c r="I316" i="8"/>
  <c r="J316" i="8"/>
  <c r="I317" i="8"/>
  <c r="J317" i="8"/>
  <c r="I318" i="8"/>
  <c r="J318" i="8"/>
  <c r="I319" i="8"/>
  <c r="J319" i="8"/>
  <c r="I320" i="8"/>
  <c r="J320" i="8"/>
  <c r="E309" i="8"/>
  <c r="E310" i="8"/>
  <c r="E311" i="8"/>
  <c r="E312" i="8"/>
  <c r="E313" i="8"/>
  <c r="E314" i="8"/>
  <c r="E315" i="8"/>
  <c r="E316" i="8"/>
  <c r="E317" i="8"/>
  <c r="E318" i="8"/>
  <c r="E319" i="8"/>
  <c r="E320" i="8"/>
  <c r="W359" i="8" l="1"/>
  <c r="A216" i="9" l="1"/>
  <c r="Y216" i="9" a="1"/>
  <c r="Y216" i="9" s="1"/>
  <c r="X216" i="9" s="1"/>
  <c r="A360" i="8"/>
  <c r="Y360" i="8" a="1"/>
  <c r="Y360" i="8" s="1"/>
  <c r="X360" i="8" s="1"/>
  <c r="W214" i="9" l="1"/>
  <c r="W358" i="8"/>
  <c r="W357" i="8"/>
  <c r="W356" i="8"/>
  <c r="A125" i="18" l="1"/>
  <c r="Y125" i="18"/>
  <c r="A77" i="13"/>
  <c r="Y77" i="13"/>
  <c r="A215" i="9"/>
  <c r="Y215" i="9" a="1"/>
  <c r="Y215" i="9" s="1"/>
  <c r="X215" i="9" s="1"/>
  <c r="A359" i="8"/>
  <c r="Y359" i="8" a="1"/>
  <c r="Y359" i="8" s="1"/>
  <c r="X359" i="8" s="1"/>
  <c r="W213" i="9"/>
  <c r="W212" i="9"/>
  <c r="A214" i="9" l="1"/>
  <c r="Y214" i="9" a="1"/>
  <c r="Y214" i="9" s="1"/>
  <c r="X214" i="9" s="1"/>
  <c r="A358" i="8"/>
  <c r="A357" i="8"/>
  <c r="Y358" i="8" l="1" a="1"/>
  <c r="Y358" i="8" s="1"/>
  <c r="X358" i="8" s="1"/>
  <c r="J213" i="17" l="1"/>
  <c r="J214" i="17" s="1"/>
  <c r="J215" i="17" s="1"/>
  <c r="J216" i="17" s="1"/>
  <c r="J217" i="17" s="1"/>
  <c r="J218" i="17" s="1"/>
  <c r="J219" i="17" s="1"/>
  <c r="J220" i="17" s="1"/>
  <c r="J221" i="17" s="1"/>
  <c r="J222" i="17" s="1"/>
  <c r="J223" i="17" s="1"/>
  <c r="J224" i="17" s="1"/>
  <c r="J357" i="11"/>
  <c r="J358" i="11" s="1"/>
  <c r="J359" i="11" s="1"/>
  <c r="J360" i="11" s="1"/>
  <c r="J361" i="11" s="1"/>
  <c r="J362" i="11" s="1"/>
  <c r="J363" i="11" s="1"/>
  <c r="J364" i="11" s="1"/>
  <c r="J365" i="11" s="1"/>
  <c r="J366" i="11" s="1"/>
  <c r="J367" i="11" s="1"/>
  <c r="J368" i="11" s="1"/>
  <c r="I357" i="11"/>
  <c r="I358" i="11" s="1"/>
  <c r="I359" i="11" s="1"/>
  <c r="I360" i="11" s="1"/>
  <c r="I361" i="11" s="1"/>
  <c r="I362" i="11" s="1"/>
  <c r="I363" i="11" s="1"/>
  <c r="I364" i="11" s="1"/>
  <c r="I365" i="11" s="1"/>
  <c r="I366" i="11" s="1"/>
  <c r="I367" i="11" s="1"/>
  <c r="I368" i="11" s="1"/>
  <c r="S213" i="17"/>
  <c r="S214" i="17" s="1"/>
  <c r="S215" i="17" s="1"/>
  <c r="S216" i="17" s="1"/>
  <c r="S217" i="17" s="1"/>
  <c r="S218" i="17" s="1"/>
  <c r="S219" i="17" s="1"/>
  <c r="S220" i="17" s="1"/>
  <c r="S221" i="17" s="1"/>
  <c r="S222" i="17" s="1"/>
  <c r="S223" i="17" s="1"/>
  <c r="S224" i="17" s="1"/>
  <c r="R213" i="17"/>
  <c r="R214" i="17" s="1"/>
  <c r="R215" i="17" s="1"/>
  <c r="R216" i="17" s="1"/>
  <c r="R217" i="17" s="1"/>
  <c r="R218" i="17" s="1"/>
  <c r="R219" i="17" s="1"/>
  <c r="R220" i="17" s="1"/>
  <c r="R221" i="17" s="1"/>
  <c r="R222" i="17" s="1"/>
  <c r="R223" i="17" s="1"/>
  <c r="R224" i="17" s="1"/>
  <c r="Q213" i="17"/>
  <c r="Q214" i="17" s="1"/>
  <c r="Q215" i="17" s="1"/>
  <c r="Q216" i="17" s="1"/>
  <c r="Q217" i="17" s="1"/>
  <c r="Q218" i="17" s="1"/>
  <c r="Q219" i="17" s="1"/>
  <c r="Q220" i="17" s="1"/>
  <c r="Q221" i="17" s="1"/>
  <c r="Q222" i="17" s="1"/>
  <c r="Q223" i="17" s="1"/>
  <c r="Q224" i="17" s="1"/>
  <c r="P213" i="17"/>
  <c r="P214" i="17" s="1"/>
  <c r="P215" i="17" s="1"/>
  <c r="P216" i="17" s="1"/>
  <c r="P217" i="17" s="1"/>
  <c r="P218" i="17" s="1"/>
  <c r="P219" i="17" s="1"/>
  <c r="P220" i="17" s="1"/>
  <c r="P221" i="17" s="1"/>
  <c r="P222" i="17" s="1"/>
  <c r="P223" i="17" s="1"/>
  <c r="P224" i="17" s="1"/>
  <c r="O213" i="17"/>
  <c r="O214" i="17" s="1"/>
  <c r="O215" i="17" s="1"/>
  <c r="O216" i="17" s="1"/>
  <c r="O217" i="17" s="1"/>
  <c r="O218" i="17" s="1"/>
  <c r="O219" i="17" s="1"/>
  <c r="O220" i="17" s="1"/>
  <c r="O221" i="17" s="1"/>
  <c r="O222" i="17" s="1"/>
  <c r="O223" i="17" s="1"/>
  <c r="O224" i="17" s="1"/>
  <c r="N213" i="17"/>
  <c r="N214" i="17" s="1"/>
  <c r="N215" i="17" s="1"/>
  <c r="N216" i="17" s="1"/>
  <c r="N217" i="17" s="1"/>
  <c r="N218" i="17" s="1"/>
  <c r="N219" i="17" s="1"/>
  <c r="N220" i="17" s="1"/>
  <c r="N221" i="17" s="1"/>
  <c r="N222" i="17" s="1"/>
  <c r="N223" i="17" s="1"/>
  <c r="N224" i="17" s="1"/>
  <c r="M213" i="17"/>
  <c r="M214" i="17" s="1"/>
  <c r="M215" i="17" s="1"/>
  <c r="M216" i="17" s="1"/>
  <c r="M217" i="17" s="1"/>
  <c r="M218" i="17" s="1"/>
  <c r="M219" i="17" s="1"/>
  <c r="M220" i="17" s="1"/>
  <c r="M221" i="17" s="1"/>
  <c r="M222" i="17" s="1"/>
  <c r="M223" i="17" s="1"/>
  <c r="M224" i="17" s="1"/>
  <c r="L213" i="17"/>
  <c r="L214" i="17" s="1"/>
  <c r="L215" i="17" s="1"/>
  <c r="L216" i="17" s="1"/>
  <c r="L217" i="17" s="1"/>
  <c r="L218" i="17" s="1"/>
  <c r="L219" i="17" s="1"/>
  <c r="L220" i="17" s="1"/>
  <c r="L221" i="17" s="1"/>
  <c r="L222" i="17" s="1"/>
  <c r="L223" i="17" s="1"/>
  <c r="L224" i="17" s="1"/>
  <c r="K213" i="17"/>
  <c r="K214" i="17" s="1"/>
  <c r="K215" i="17" s="1"/>
  <c r="K216" i="17" s="1"/>
  <c r="K217" i="17" s="1"/>
  <c r="K218" i="17" s="1"/>
  <c r="K219" i="17" s="1"/>
  <c r="K220" i="17" s="1"/>
  <c r="K221" i="17" s="1"/>
  <c r="K222" i="17" s="1"/>
  <c r="K223" i="17" s="1"/>
  <c r="K224" i="17" s="1"/>
  <c r="I213" i="17"/>
  <c r="I214" i="17" s="1"/>
  <c r="I215" i="17" s="1"/>
  <c r="I216" i="17" s="1"/>
  <c r="I217" i="17" s="1"/>
  <c r="I218" i="17" s="1"/>
  <c r="I219" i="17" s="1"/>
  <c r="I220" i="17" s="1"/>
  <c r="I221" i="17" s="1"/>
  <c r="I222" i="17" s="1"/>
  <c r="I223" i="17" s="1"/>
  <c r="I224" i="17" s="1"/>
  <c r="H213" i="17"/>
  <c r="H214" i="17" s="1"/>
  <c r="H215" i="17" s="1"/>
  <c r="H216" i="17" s="1"/>
  <c r="H217" i="17" s="1"/>
  <c r="H218" i="17" s="1"/>
  <c r="H219" i="17" s="1"/>
  <c r="H220" i="17" s="1"/>
  <c r="H221" i="17" s="1"/>
  <c r="H222" i="17" s="1"/>
  <c r="H223" i="17" s="1"/>
  <c r="H224" i="17" s="1"/>
  <c r="G213" i="17"/>
  <c r="G214" i="17" s="1"/>
  <c r="G215" i="17" s="1"/>
  <c r="G216" i="17" s="1"/>
  <c r="G217" i="17" s="1"/>
  <c r="G218" i="17" s="1"/>
  <c r="G219" i="17" s="1"/>
  <c r="G220" i="17" s="1"/>
  <c r="G221" i="17" s="1"/>
  <c r="G222" i="17" s="1"/>
  <c r="G223" i="17" s="1"/>
  <c r="G224" i="17" s="1"/>
  <c r="F213" i="17"/>
  <c r="F214" i="17" s="1"/>
  <c r="F215" i="17" s="1"/>
  <c r="F216" i="17" s="1"/>
  <c r="F217" i="17" s="1"/>
  <c r="F218" i="17" s="1"/>
  <c r="F219" i="17" s="1"/>
  <c r="F220" i="17" s="1"/>
  <c r="F221" i="17" s="1"/>
  <c r="F222" i="17" s="1"/>
  <c r="F223" i="17" s="1"/>
  <c r="F224" i="17" s="1"/>
  <c r="E213" i="17"/>
  <c r="E214" i="17" s="1"/>
  <c r="E215" i="17" s="1"/>
  <c r="E216" i="17" s="1"/>
  <c r="E217" i="17" s="1"/>
  <c r="E218" i="17" s="1"/>
  <c r="E219" i="17" s="1"/>
  <c r="E220" i="17" s="1"/>
  <c r="E221" i="17" s="1"/>
  <c r="E222" i="17" s="1"/>
  <c r="E223" i="17" s="1"/>
  <c r="E224" i="17" s="1"/>
  <c r="D213" i="17"/>
  <c r="D214" i="17" s="1"/>
  <c r="D215" i="17" s="1"/>
  <c r="D216" i="17" s="1"/>
  <c r="D217" i="17" s="1"/>
  <c r="D218" i="17" s="1"/>
  <c r="D219" i="17" s="1"/>
  <c r="D220" i="17" s="1"/>
  <c r="D221" i="17" s="1"/>
  <c r="D222" i="17" s="1"/>
  <c r="D223" i="17" s="1"/>
  <c r="D224" i="17" s="1"/>
  <c r="C213" i="17"/>
  <c r="C214" i="17" s="1"/>
  <c r="C215" i="17" s="1"/>
  <c r="C216" i="17" s="1"/>
  <c r="C217" i="17" s="1"/>
  <c r="C218" i="17" s="1"/>
  <c r="C219" i="17" s="1"/>
  <c r="C220" i="17" s="1"/>
  <c r="C221" i="17" s="1"/>
  <c r="C222" i="17" s="1"/>
  <c r="C223" i="17" s="1"/>
  <c r="C224" i="17" s="1"/>
  <c r="B213" i="17"/>
  <c r="B214" i="17" s="1"/>
  <c r="B215" i="17" s="1"/>
  <c r="B216" i="17" s="1"/>
  <c r="B217" i="17" s="1"/>
  <c r="B218" i="17" s="1"/>
  <c r="B219" i="17" s="1"/>
  <c r="B220" i="17" s="1"/>
  <c r="B221" i="17" s="1"/>
  <c r="B222" i="17" s="1"/>
  <c r="B223" i="17" s="1"/>
  <c r="B224" i="17" s="1"/>
  <c r="S357" i="11"/>
  <c r="S358" i="11" s="1"/>
  <c r="S359" i="11" s="1"/>
  <c r="S360" i="11" s="1"/>
  <c r="S361" i="11" s="1"/>
  <c r="S362" i="11" s="1"/>
  <c r="S363" i="11" s="1"/>
  <c r="S364" i="11" s="1"/>
  <c r="S365" i="11" s="1"/>
  <c r="S366" i="11" s="1"/>
  <c r="S367" i="11" s="1"/>
  <c r="S368" i="11" s="1"/>
  <c r="R357" i="11"/>
  <c r="R358" i="11" s="1"/>
  <c r="R359" i="11" s="1"/>
  <c r="R360" i="11" s="1"/>
  <c r="R361" i="11" s="1"/>
  <c r="R362" i="11" s="1"/>
  <c r="R363" i="11" s="1"/>
  <c r="R364" i="11" s="1"/>
  <c r="R365" i="11" s="1"/>
  <c r="R366" i="11" s="1"/>
  <c r="R367" i="11" s="1"/>
  <c r="R368" i="11" s="1"/>
  <c r="Q357" i="11"/>
  <c r="Q358" i="11" s="1"/>
  <c r="Q359" i="11" s="1"/>
  <c r="Q360" i="11" s="1"/>
  <c r="Q361" i="11" s="1"/>
  <c r="Q362" i="11" s="1"/>
  <c r="Q363" i="11" s="1"/>
  <c r="Q364" i="11" s="1"/>
  <c r="Q365" i="11" s="1"/>
  <c r="Q366" i="11" s="1"/>
  <c r="Q367" i="11" s="1"/>
  <c r="Q368" i="11" s="1"/>
  <c r="P357" i="11"/>
  <c r="P358" i="11" s="1"/>
  <c r="P359" i="11" s="1"/>
  <c r="P360" i="11" s="1"/>
  <c r="P361" i="11" s="1"/>
  <c r="P362" i="11" s="1"/>
  <c r="P363" i="11" s="1"/>
  <c r="P364" i="11" s="1"/>
  <c r="P365" i="11" s="1"/>
  <c r="P366" i="11" s="1"/>
  <c r="P367" i="11" s="1"/>
  <c r="P368" i="11" s="1"/>
  <c r="O357" i="11"/>
  <c r="O358" i="11" s="1"/>
  <c r="O359" i="11" s="1"/>
  <c r="O360" i="11" s="1"/>
  <c r="O361" i="11" s="1"/>
  <c r="O362" i="11" s="1"/>
  <c r="O363" i="11" s="1"/>
  <c r="O364" i="11" s="1"/>
  <c r="O365" i="11" s="1"/>
  <c r="O366" i="11" s="1"/>
  <c r="O367" i="11" s="1"/>
  <c r="O368" i="11" s="1"/>
  <c r="N357" i="11"/>
  <c r="N358" i="11" s="1"/>
  <c r="N359" i="11" s="1"/>
  <c r="N360" i="11" s="1"/>
  <c r="N361" i="11" s="1"/>
  <c r="N362" i="11" s="1"/>
  <c r="N363" i="11" s="1"/>
  <c r="N364" i="11" s="1"/>
  <c r="N365" i="11" s="1"/>
  <c r="N366" i="11" s="1"/>
  <c r="N367" i="11" s="1"/>
  <c r="N368" i="11" s="1"/>
  <c r="M357" i="11"/>
  <c r="M358" i="11" s="1"/>
  <c r="M359" i="11" s="1"/>
  <c r="M360" i="11" s="1"/>
  <c r="M361" i="11" s="1"/>
  <c r="M362" i="11" s="1"/>
  <c r="M363" i="11" s="1"/>
  <c r="M364" i="11" s="1"/>
  <c r="M365" i="11" s="1"/>
  <c r="M366" i="11" s="1"/>
  <c r="M367" i="11" s="1"/>
  <c r="M368" i="11" s="1"/>
  <c r="L357" i="11"/>
  <c r="L358" i="11" s="1"/>
  <c r="L359" i="11" s="1"/>
  <c r="L360" i="11" s="1"/>
  <c r="L361" i="11" s="1"/>
  <c r="L362" i="11" s="1"/>
  <c r="L363" i="11" s="1"/>
  <c r="L364" i="11" s="1"/>
  <c r="L365" i="11" s="1"/>
  <c r="L366" i="11" s="1"/>
  <c r="L367" i="11" s="1"/>
  <c r="L368" i="11" s="1"/>
  <c r="K357" i="11"/>
  <c r="K358" i="11" s="1"/>
  <c r="K359" i="11" s="1"/>
  <c r="K360" i="11" s="1"/>
  <c r="K361" i="11" s="1"/>
  <c r="K362" i="11" s="1"/>
  <c r="K363" i="11" s="1"/>
  <c r="K364" i="11" s="1"/>
  <c r="K365" i="11" s="1"/>
  <c r="K366" i="11" s="1"/>
  <c r="K367" i="11" s="1"/>
  <c r="K368" i="11" s="1"/>
  <c r="H357" i="11"/>
  <c r="H358" i="11" s="1"/>
  <c r="H359" i="11" s="1"/>
  <c r="H360" i="11" s="1"/>
  <c r="H361" i="11" s="1"/>
  <c r="H362" i="11" s="1"/>
  <c r="H363" i="11" s="1"/>
  <c r="H364" i="11" s="1"/>
  <c r="H365" i="11" s="1"/>
  <c r="H366" i="11" s="1"/>
  <c r="H367" i="11" s="1"/>
  <c r="H368" i="11" s="1"/>
  <c r="G357" i="11"/>
  <c r="G358" i="11" s="1"/>
  <c r="G359" i="11" s="1"/>
  <c r="G360" i="11" s="1"/>
  <c r="G361" i="11" s="1"/>
  <c r="G362" i="11" s="1"/>
  <c r="G363" i="11" s="1"/>
  <c r="G364" i="11" s="1"/>
  <c r="G365" i="11" s="1"/>
  <c r="G366" i="11" s="1"/>
  <c r="G367" i="11" s="1"/>
  <c r="G368" i="11" s="1"/>
  <c r="F357" i="11"/>
  <c r="F358" i="11" s="1"/>
  <c r="F359" i="11" s="1"/>
  <c r="F360" i="11" s="1"/>
  <c r="F361" i="11" s="1"/>
  <c r="F362" i="11" s="1"/>
  <c r="F363" i="11" s="1"/>
  <c r="F364" i="11" s="1"/>
  <c r="F365" i="11" s="1"/>
  <c r="F366" i="11" s="1"/>
  <c r="F367" i="11" s="1"/>
  <c r="F368" i="11" s="1"/>
  <c r="E357" i="11"/>
  <c r="E358" i="11" s="1"/>
  <c r="E359" i="11" s="1"/>
  <c r="E360" i="11" s="1"/>
  <c r="E361" i="11" s="1"/>
  <c r="E362" i="11" s="1"/>
  <c r="E363" i="11" s="1"/>
  <c r="E364" i="11" s="1"/>
  <c r="E365" i="11" s="1"/>
  <c r="E366" i="11" s="1"/>
  <c r="E367" i="11" s="1"/>
  <c r="E368" i="11" s="1"/>
  <c r="D357" i="11"/>
  <c r="D358" i="11" s="1"/>
  <c r="D359" i="11" s="1"/>
  <c r="D360" i="11" s="1"/>
  <c r="D361" i="11" s="1"/>
  <c r="D362" i="11" s="1"/>
  <c r="D363" i="11" s="1"/>
  <c r="D364" i="11" s="1"/>
  <c r="D365" i="11" s="1"/>
  <c r="D366" i="11" s="1"/>
  <c r="D367" i="11" s="1"/>
  <c r="D368" i="11" s="1"/>
  <c r="C357" i="11"/>
  <c r="C358" i="11" s="1"/>
  <c r="C359" i="11" s="1"/>
  <c r="C360" i="11" s="1"/>
  <c r="C361" i="11" s="1"/>
  <c r="C362" i="11" s="1"/>
  <c r="C363" i="11" s="1"/>
  <c r="C364" i="11" s="1"/>
  <c r="C365" i="11" s="1"/>
  <c r="C366" i="11" s="1"/>
  <c r="C367" i="11" s="1"/>
  <c r="C368" i="11" s="1"/>
  <c r="B357" i="11"/>
  <c r="B358" i="11" s="1"/>
  <c r="B359" i="11" s="1"/>
  <c r="B360" i="11" s="1"/>
  <c r="B361" i="11" s="1"/>
  <c r="B362" i="11" s="1"/>
  <c r="B363" i="11" s="1"/>
  <c r="B364" i="11" s="1"/>
  <c r="B365" i="11" s="1"/>
  <c r="B366" i="11" s="1"/>
  <c r="B367" i="11" s="1"/>
  <c r="B368" i="11" s="1"/>
  <c r="T213" i="17"/>
  <c r="T214" i="17" s="1"/>
  <c r="T215" i="17" s="1"/>
  <c r="T216" i="17" s="1"/>
  <c r="T217" i="17" s="1"/>
  <c r="T218" i="17" s="1"/>
  <c r="T219" i="17" s="1"/>
  <c r="T220" i="17" s="1"/>
  <c r="T221" i="17" s="1"/>
  <c r="T222" i="17" s="1"/>
  <c r="T223" i="17" s="1"/>
  <c r="T224" i="17" s="1"/>
  <c r="T357" i="11"/>
  <c r="T358" i="11" s="1"/>
  <c r="T359" i="11" s="1"/>
  <c r="T360" i="11" s="1"/>
  <c r="T361" i="11" s="1"/>
  <c r="T362" i="11" s="1"/>
  <c r="T363" i="11" s="1"/>
  <c r="T364" i="11" s="1"/>
  <c r="T365" i="11" s="1"/>
  <c r="T366" i="11" s="1"/>
  <c r="T367" i="11" s="1"/>
  <c r="T368" i="11" s="1"/>
  <c r="W333" i="8"/>
  <c r="Y333" i="8" s="1" a="1"/>
  <c r="Y333" i="8" s="1"/>
  <c r="X333" i="8" s="1"/>
  <c r="W334" i="8"/>
  <c r="Y334" i="8" s="1" a="1"/>
  <c r="Y334" i="8" s="1"/>
  <c r="X334" i="8" s="1"/>
  <c r="W335" i="8"/>
  <c r="Y335" i="8" s="1" a="1"/>
  <c r="Y335" i="8" s="1"/>
  <c r="X335" i="8" s="1"/>
  <c r="W336" i="8"/>
  <c r="Y336" i="8" s="1" a="1"/>
  <c r="Y336" i="8" s="1"/>
  <c r="X336" i="8" s="1"/>
  <c r="W337" i="8"/>
  <c r="Y337" i="8" s="1" a="1"/>
  <c r="Y337" i="8" s="1"/>
  <c r="X337" i="8" s="1"/>
  <c r="W338" i="8"/>
  <c r="Y338" i="8" s="1" a="1"/>
  <c r="Y338" i="8" s="1"/>
  <c r="X338" i="8" s="1"/>
  <c r="W339" i="8"/>
  <c r="Y339" i="8" s="1" a="1"/>
  <c r="Y339" i="8" s="1"/>
  <c r="X339" i="8" s="1"/>
  <c r="W340" i="8"/>
  <c r="Y340" i="8" s="1" a="1"/>
  <c r="Y340" i="8" s="1"/>
  <c r="X340" i="8" s="1"/>
  <c r="W341" i="8"/>
  <c r="Y341" i="8" s="1" a="1"/>
  <c r="Y341" i="8" s="1"/>
  <c r="X341" i="8" s="1"/>
  <c r="W342" i="8"/>
  <c r="Y342" i="8" s="1" a="1"/>
  <c r="Y342" i="8" s="1"/>
  <c r="X342" i="8" s="1"/>
  <c r="W343" i="8"/>
  <c r="Y343" i="8" s="1" a="1"/>
  <c r="Y343" i="8" s="1"/>
  <c r="X343" i="8" s="1"/>
  <c r="W344" i="8"/>
  <c r="Y344" i="8" s="1" a="1"/>
  <c r="Y344" i="8" s="1"/>
  <c r="X344" i="8" s="1"/>
  <c r="W345" i="8"/>
  <c r="Y345" i="8" s="1" a="1"/>
  <c r="Y345" i="8" s="1"/>
  <c r="X345" i="8" s="1"/>
  <c r="W346" i="8"/>
  <c r="Y346" i="8" s="1" a="1"/>
  <c r="Y346" i="8" s="1"/>
  <c r="X346" i="8" s="1"/>
  <c r="W347" i="8"/>
  <c r="Y347" i="8" s="1" a="1"/>
  <c r="Y347" i="8" s="1"/>
  <c r="X347" i="8" s="1"/>
  <c r="W348" i="8"/>
  <c r="Y348" i="8" s="1" a="1"/>
  <c r="Y348" i="8" s="1"/>
  <c r="X348" i="8" s="1"/>
  <c r="W349" i="8"/>
  <c r="Y349" i="8" s="1" a="1"/>
  <c r="Y349" i="8" s="1"/>
  <c r="X349" i="8" s="1"/>
  <c r="W350" i="8"/>
  <c r="Y350" i="8" s="1" a="1"/>
  <c r="Y350" i="8" s="1"/>
  <c r="X350" i="8" s="1"/>
  <c r="W351" i="8"/>
  <c r="Y351" i="8" s="1" a="1"/>
  <c r="Y351" i="8" s="1"/>
  <c r="X351" i="8" s="1"/>
  <c r="A213" i="9"/>
  <c r="Y213" i="9" a="1"/>
  <c r="Y213" i="9" s="1"/>
  <c r="Y357" i="8" a="1"/>
  <c r="Y357" i="8" s="1"/>
  <c r="E128" i="18" l="1"/>
  <c r="H128" i="18"/>
  <c r="D128" i="18"/>
  <c r="Q128" i="18"/>
  <c r="F128" i="18"/>
  <c r="M128" i="18"/>
  <c r="G128" i="18"/>
  <c r="C128" i="18"/>
  <c r="S128" i="18"/>
  <c r="K128" i="18"/>
  <c r="P128" i="18"/>
  <c r="O128" i="18"/>
  <c r="T128" i="18"/>
  <c r="R128" i="18"/>
  <c r="L128" i="18"/>
  <c r="B128" i="18"/>
  <c r="J128" i="18"/>
  <c r="I128" i="18"/>
  <c r="N128" i="18"/>
  <c r="J80" i="13"/>
  <c r="N80" i="13"/>
  <c r="L80" i="13"/>
  <c r="I80" i="13"/>
  <c r="M80" i="13"/>
  <c r="H80" i="13"/>
  <c r="G80" i="13"/>
  <c r="K80" i="13"/>
  <c r="E80" i="13"/>
  <c r="F80" i="13"/>
  <c r="S80" i="13"/>
  <c r="R80" i="13"/>
  <c r="D80" i="13"/>
  <c r="Q80" i="13"/>
  <c r="O80" i="13"/>
  <c r="C80" i="13"/>
  <c r="P80" i="13"/>
  <c r="B80" i="13"/>
  <c r="T80" i="13"/>
  <c r="M79" i="13"/>
  <c r="B79" i="13"/>
  <c r="C79" i="13"/>
  <c r="O79" i="13"/>
  <c r="D79" i="13"/>
  <c r="P79" i="13"/>
  <c r="E79" i="13"/>
  <c r="Q79" i="13"/>
  <c r="H79" i="13"/>
  <c r="L79" i="13"/>
  <c r="K79" i="13"/>
  <c r="N79" i="13"/>
  <c r="F79" i="13"/>
  <c r="I79" i="13"/>
  <c r="J79" i="13"/>
  <c r="R79" i="13"/>
  <c r="T79" i="13"/>
  <c r="S79" i="13"/>
  <c r="G79" i="13"/>
  <c r="P127" i="18"/>
  <c r="T127" i="18"/>
  <c r="F127" i="18"/>
  <c r="G127" i="18"/>
  <c r="H127" i="18"/>
  <c r="M127" i="18"/>
  <c r="O127" i="18"/>
  <c r="E127" i="18"/>
  <c r="B127" i="18"/>
  <c r="C127" i="18"/>
  <c r="Q127" i="18"/>
  <c r="D127" i="18"/>
  <c r="S127" i="18"/>
  <c r="N127" i="18"/>
  <c r="R127" i="18"/>
  <c r="I127" i="18"/>
  <c r="L127" i="18"/>
  <c r="K127" i="18"/>
  <c r="J127" i="18"/>
  <c r="H126" i="18"/>
  <c r="S126" i="18"/>
  <c r="N126" i="18"/>
  <c r="J126" i="18"/>
  <c r="M126" i="18"/>
  <c r="R126" i="18"/>
  <c r="D126" i="18"/>
  <c r="L126" i="18"/>
  <c r="G126" i="18"/>
  <c r="I126" i="18"/>
  <c r="F126" i="18"/>
  <c r="P126" i="18"/>
  <c r="E126" i="18"/>
  <c r="Q126" i="18"/>
  <c r="C126" i="18"/>
  <c r="T126" i="18"/>
  <c r="B126" i="18"/>
  <c r="K126" i="18"/>
  <c r="O126" i="18"/>
  <c r="G78" i="13"/>
  <c r="D78" i="13"/>
  <c r="O78" i="13"/>
  <c r="Q78" i="13"/>
  <c r="H78" i="13"/>
  <c r="T78" i="13"/>
  <c r="C78" i="13"/>
  <c r="N78" i="13"/>
  <c r="K78" i="13"/>
  <c r="F78" i="13"/>
  <c r="B78" i="13"/>
  <c r="R78" i="13"/>
  <c r="L78" i="13"/>
  <c r="S78" i="13"/>
  <c r="P78" i="13"/>
  <c r="J78" i="13"/>
  <c r="E78" i="13"/>
  <c r="M78" i="13"/>
  <c r="I78" i="13"/>
  <c r="X213" i="9"/>
  <c r="M77" i="13"/>
  <c r="T77" i="13"/>
  <c r="H77" i="13"/>
  <c r="B77" i="13"/>
  <c r="I77" i="13"/>
  <c r="P77" i="13"/>
  <c r="O77" i="13"/>
  <c r="K77" i="13"/>
  <c r="S77" i="13"/>
  <c r="G77" i="13"/>
  <c r="C77" i="13"/>
  <c r="F77" i="13"/>
  <c r="L77" i="13"/>
  <c r="R77" i="13"/>
  <c r="N77" i="13"/>
  <c r="Q77" i="13"/>
  <c r="J77" i="13"/>
  <c r="E77" i="13"/>
  <c r="D77" i="13"/>
  <c r="X357" i="8"/>
  <c r="I125" i="18"/>
  <c r="R125" i="18"/>
  <c r="K125" i="18"/>
  <c r="L125" i="18"/>
  <c r="M125" i="18"/>
  <c r="F125" i="18"/>
  <c r="G125" i="18"/>
  <c r="B125" i="18"/>
  <c r="T125" i="18"/>
  <c r="P125" i="18"/>
  <c r="H125" i="18"/>
  <c r="D125" i="18"/>
  <c r="Q125" i="18"/>
  <c r="J125" i="18"/>
  <c r="E125" i="18"/>
  <c r="S125" i="18"/>
  <c r="C125" i="18"/>
  <c r="O125" i="18"/>
  <c r="N125" i="18"/>
  <c r="A76" i="13"/>
  <c r="Y76" i="13"/>
  <c r="C26" i="16" l="1"/>
  <c r="Q26" i="16"/>
  <c r="E38" i="14"/>
  <c r="G26" i="16"/>
  <c r="K26" i="16"/>
  <c r="D26" i="16"/>
  <c r="E26" i="16"/>
  <c r="T26" i="16"/>
  <c r="M26" i="16"/>
  <c r="R26" i="16"/>
  <c r="O26" i="16"/>
  <c r="P26" i="16"/>
  <c r="J26" i="16"/>
  <c r="N26" i="16"/>
  <c r="L26" i="16"/>
  <c r="S26" i="16"/>
  <c r="I26" i="16"/>
  <c r="B26" i="16"/>
  <c r="H26" i="16"/>
  <c r="F26" i="16"/>
  <c r="H38" i="14"/>
  <c r="N38" i="14"/>
  <c r="J38" i="14"/>
  <c r="M38" i="14"/>
  <c r="O38" i="14"/>
  <c r="C38" i="14"/>
  <c r="K38" i="14"/>
  <c r="B38" i="14"/>
  <c r="G38" i="14"/>
  <c r="P38" i="14"/>
  <c r="F38" i="14"/>
  <c r="R38" i="14"/>
  <c r="I38" i="14"/>
  <c r="L38" i="14"/>
  <c r="Q38" i="14"/>
  <c r="D38" i="14"/>
  <c r="S38" i="14"/>
  <c r="T38" i="14"/>
  <c r="A124" i="18"/>
  <c r="Y124" i="18"/>
  <c r="W211" i="9"/>
  <c r="W355" i="8"/>
  <c r="A212" i="9" l="1"/>
  <c r="Y212" i="9" a="1"/>
  <c r="Y212" i="9" s="1"/>
  <c r="X212" i="9" s="1"/>
  <c r="A356" i="8"/>
  <c r="Y356" i="8" a="1"/>
  <c r="Y356" i="8" s="1"/>
  <c r="X356" i="8" s="1"/>
  <c r="W210" i="9" l="1"/>
  <c r="A211" i="9"/>
  <c r="Y211" i="9" a="1"/>
  <c r="Y211" i="9" s="1"/>
  <c r="X211" i="9" s="1"/>
  <c r="W354" i="8"/>
  <c r="Y355" i="8" a="1"/>
  <c r="Y355" i="8" s="1"/>
  <c r="X355" i="8" s="1"/>
  <c r="A355" i="8"/>
  <c r="W206" i="9" l="1"/>
  <c r="Y206" i="9" s="1" a="1"/>
  <c r="Y206" i="9" s="1"/>
  <c r="X206" i="9" s="1"/>
  <c r="Y210" i="9" a="1"/>
  <c r="Y210" i="9" s="1"/>
  <c r="X210" i="9" s="1"/>
  <c r="W209" i="9"/>
  <c r="Y209" i="9" s="1" a="1"/>
  <c r="Y209" i="9" s="1"/>
  <c r="X209" i="9" s="1"/>
  <c r="W208" i="9"/>
  <c r="Y208" i="9" s="1" a="1"/>
  <c r="Y208" i="9" s="1"/>
  <c r="X208" i="9" s="1"/>
  <c r="W207" i="9"/>
  <c r="Y207" i="9" s="1" a="1"/>
  <c r="Y207" i="9" s="1"/>
  <c r="X207" i="9" s="1"/>
  <c r="W205" i="9"/>
  <c r="A209" i="9"/>
  <c r="C345" i="11"/>
  <c r="C346" i="11" s="1"/>
  <c r="C347" i="11" s="1"/>
  <c r="C348" i="11" s="1"/>
  <c r="C349" i="11" s="1"/>
  <c r="C350" i="11" s="1"/>
  <c r="C351" i="11" s="1"/>
  <c r="C352" i="11" s="1"/>
  <c r="C353" i="11" s="1"/>
  <c r="C354" i="11" s="1"/>
  <c r="C355" i="11" s="1"/>
  <c r="C356" i="11" s="1"/>
  <c r="D345" i="11"/>
  <c r="D346" i="11" s="1"/>
  <c r="D347" i="11" s="1"/>
  <c r="D348" i="11" s="1"/>
  <c r="D349" i="11" s="1"/>
  <c r="D350" i="11" s="1"/>
  <c r="D351" i="11" s="1"/>
  <c r="D352" i="11" s="1"/>
  <c r="D353" i="11" s="1"/>
  <c r="D354" i="11" s="1"/>
  <c r="D355" i="11" s="1"/>
  <c r="D356" i="11" s="1"/>
  <c r="E345" i="11"/>
  <c r="E346" i="11" s="1"/>
  <c r="E347" i="11" s="1"/>
  <c r="E348" i="11" s="1"/>
  <c r="E349" i="11" s="1"/>
  <c r="E350" i="11" s="1"/>
  <c r="E351" i="11" s="1"/>
  <c r="E352" i="11" s="1"/>
  <c r="E353" i="11" s="1"/>
  <c r="E354" i="11" s="1"/>
  <c r="E355" i="11" s="1"/>
  <c r="E356" i="11" s="1"/>
  <c r="F345" i="11"/>
  <c r="F346" i="11" s="1"/>
  <c r="F347" i="11" s="1"/>
  <c r="F348" i="11" s="1"/>
  <c r="F349" i="11" s="1"/>
  <c r="F350" i="11" s="1"/>
  <c r="F351" i="11" s="1"/>
  <c r="F352" i="11" s="1"/>
  <c r="F353" i="11" s="1"/>
  <c r="F354" i="11" s="1"/>
  <c r="F355" i="11" s="1"/>
  <c r="F356" i="11" s="1"/>
  <c r="G345" i="11"/>
  <c r="G346" i="11" s="1"/>
  <c r="G347" i="11" s="1"/>
  <c r="G348" i="11" s="1"/>
  <c r="G349" i="11" s="1"/>
  <c r="G350" i="11" s="1"/>
  <c r="G351" i="11" s="1"/>
  <c r="G352" i="11" s="1"/>
  <c r="G353" i="11" s="1"/>
  <c r="G354" i="11" s="1"/>
  <c r="G355" i="11" s="1"/>
  <c r="G356" i="11" s="1"/>
  <c r="H345" i="11"/>
  <c r="H346" i="11" s="1"/>
  <c r="H347" i="11" s="1"/>
  <c r="H348" i="11" s="1"/>
  <c r="H349" i="11" s="1"/>
  <c r="H350" i="11" s="1"/>
  <c r="H351" i="11" s="1"/>
  <c r="H352" i="11" s="1"/>
  <c r="H353" i="11" s="1"/>
  <c r="H354" i="11" s="1"/>
  <c r="H355" i="11" s="1"/>
  <c r="H356" i="11" s="1"/>
  <c r="I345" i="11"/>
  <c r="I346" i="11" s="1"/>
  <c r="I347" i="11" s="1"/>
  <c r="I348" i="11" s="1"/>
  <c r="I349" i="11" s="1"/>
  <c r="I350" i="11" s="1"/>
  <c r="I351" i="11" s="1"/>
  <c r="I352" i="11" s="1"/>
  <c r="I353" i="11" s="1"/>
  <c r="I354" i="11" s="1"/>
  <c r="I355" i="11" s="1"/>
  <c r="I356" i="11" s="1"/>
  <c r="J345" i="11"/>
  <c r="J346" i="11" s="1"/>
  <c r="J347" i="11" s="1"/>
  <c r="J348" i="11" s="1"/>
  <c r="J349" i="11" s="1"/>
  <c r="J350" i="11" s="1"/>
  <c r="J351" i="11" s="1"/>
  <c r="J352" i="11" s="1"/>
  <c r="J353" i="11" s="1"/>
  <c r="J354" i="11" s="1"/>
  <c r="J355" i="11" s="1"/>
  <c r="J356" i="11" s="1"/>
  <c r="K345" i="11"/>
  <c r="K346" i="11" s="1"/>
  <c r="K347" i="11" s="1"/>
  <c r="K348" i="11" s="1"/>
  <c r="K349" i="11" s="1"/>
  <c r="K350" i="11" s="1"/>
  <c r="K351" i="11" s="1"/>
  <c r="K352" i="11" s="1"/>
  <c r="K353" i="11" s="1"/>
  <c r="K354" i="11" s="1"/>
  <c r="K355" i="11" s="1"/>
  <c r="K356" i="11" s="1"/>
  <c r="L345" i="11"/>
  <c r="L346" i="11" s="1"/>
  <c r="L347" i="11" s="1"/>
  <c r="L348" i="11" s="1"/>
  <c r="L349" i="11" s="1"/>
  <c r="L350" i="11" s="1"/>
  <c r="L351" i="11" s="1"/>
  <c r="L352" i="11" s="1"/>
  <c r="L353" i="11" s="1"/>
  <c r="L354" i="11" s="1"/>
  <c r="L355" i="11" s="1"/>
  <c r="L356" i="11" s="1"/>
  <c r="M345" i="11"/>
  <c r="M346" i="11" s="1"/>
  <c r="M347" i="11" s="1"/>
  <c r="M348" i="11" s="1"/>
  <c r="M349" i="11" s="1"/>
  <c r="M350" i="11" s="1"/>
  <c r="M351" i="11" s="1"/>
  <c r="M352" i="11" s="1"/>
  <c r="M353" i="11" s="1"/>
  <c r="M354" i="11" s="1"/>
  <c r="M355" i="11" s="1"/>
  <c r="M356" i="11" s="1"/>
  <c r="N345" i="11"/>
  <c r="N346" i="11" s="1"/>
  <c r="N347" i="11" s="1"/>
  <c r="N348" i="11" s="1"/>
  <c r="N349" i="11" s="1"/>
  <c r="N350" i="11" s="1"/>
  <c r="N351" i="11" s="1"/>
  <c r="N352" i="11" s="1"/>
  <c r="N353" i="11" s="1"/>
  <c r="N354" i="11" s="1"/>
  <c r="N355" i="11" s="1"/>
  <c r="N356" i="11" s="1"/>
  <c r="O345" i="11"/>
  <c r="O346" i="11" s="1"/>
  <c r="O347" i="11" s="1"/>
  <c r="O348" i="11" s="1"/>
  <c r="O349" i="11" s="1"/>
  <c r="O350" i="11" s="1"/>
  <c r="O351" i="11" s="1"/>
  <c r="O352" i="11" s="1"/>
  <c r="O353" i="11" s="1"/>
  <c r="O354" i="11" s="1"/>
  <c r="O355" i="11" s="1"/>
  <c r="O356" i="11" s="1"/>
  <c r="P345" i="11"/>
  <c r="P346" i="11" s="1"/>
  <c r="P347" i="11" s="1"/>
  <c r="P348" i="11" s="1"/>
  <c r="P349" i="11" s="1"/>
  <c r="P350" i="11" s="1"/>
  <c r="P351" i="11" s="1"/>
  <c r="P352" i="11" s="1"/>
  <c r="P353" i="11" s="1"/>
  <c r="P354" i="11" s="1"/>
  <c r="P355" i="11" s="1"/>
  <c r="P356" i="11" s="1"/>
  <c r="Q345" i="11"/>
  <c r="Q346" i="11" s="1"/>
  <c r="Q347" i="11" s="1"/>
  <c r="Q348" i="11" s="1"/>
  <c r="Q349" i="11" s="1"/>
  <c r="Q350" i="11" s="1"/>
  <c r="Q351" i="11" s="1"/>
  <c r="Q352" i="11" s="1"/>
  <c r="Q353" i="11" s="1"/>
  <c r="Q354" i="11" s="1"/>
  <c r="Q355" i="11" s="1"/>
  <c r="Q356" i="11" s="1"/>
  <c r="R345" i="11"/>
  <c r="R346" i="11" s="1"/>
  <c r="R347" i="11" s="1"/>
  <c r="R348" i="11" s="1"/>
  <c r="R349" i="11" s="1"/>
  <c r="R350" i="11" s="1"/>
  <c r="R351" i="11" s="1"/>
  <c r="R352" i="11" s="1"/>
  <c r="R353" i="11" s="1"/>
  <c r="R354" i="11" s="1"/>
  <c r="R355" i="11" s="1"/>
  <c r="R356" i="11" s="1"/>
  <c r="S345" i="11"/>
  <c r="S346" i="11" s="1"/>
  <c r="S347" i="11" s="1"/>
  <c r="S348" i="11" s="1"/>
  <c r="S349" i="11" s="1"/>
  <c r="S350" i="11" s="1"/>
  <c r="S351" i="11" s="1"/>
  <c r="S352" i="11" s="1"/>
  <c r="S353" i="11" s="1"/>
  <c r="S354" i="11" s="1"/>
  <c r="S355" i="11" s="1"/>
  <c r="S356" i="11" s="1"/>
  <c r="W353" i="8"/>
  <c r="Y353" i="8" s="1" a="1"/>
  <c r="Y353" i="8" s="1"/>
  <c r="X353" i="8" s="1"/>
  <c r="A353" i="8"/>
  <c r="W352" i="8" l="1"/>
  <c r="A75" i="13" l="1"/>
  <c r="Y75" i="13"/>
  <c r="A123" i="18"/>
  <c r="Y123" i="18"/>
  <c r="A210" i="9"/>
  <c r="A354" i="8"/>
  <c r="Y354" i="8" a="1"/>
  <c r="Y354" i="8" s="1"/>
  <c r="X354" i="8" s="1"/>
  <c r="V19" i="11" l="1"/>
  <c r="V18" i="11" s="1"/>
  <c r="A208" i="9"/>
  <c r="A352" i="8" l="1"/>
  <c r="Y352" i="8" a="1"/>
  <c r="Y352" i="8" s="1"/>
  <c r="X352" i="8" l="1"/>
  <c r="T124" i="18"/>
  <c r="A207" i="9"/>
  <c r="A351" i="8"/>
  <c r="A73" i="13" l="1"/>
  <c r="A205" i="9"/>
  <c r="Y74" i="13"/>
  <c r="Y73" i="13"/>
  <c r="Y205" i="9" a="1"/>
  <c r="Y205" i="9" s="1"/>
  <c r="X205" i="9" s="1"/>
  <c r="Y122" i="18" l="1"/>
  <c r="A121" i="18"/>
  <c r="A122" i="18"/>
  <c r="Y121" i="18"/>
  <c r="A349" i="8"/>
  <c r="W204" i="9" l="1"/>
  <c r="J164" i="9"/>
  <c r="I164" i="9"/>
  <c r="J163" i="9"/>
  <c r="I163" i="9"/>
  <c r="J162" i="9"/>
  <c r="I162" i="9"/>
  <c r="J161" i="9"/>
  <c r="I161" i="9"/>
  <c r="J160" i="9"/>
  <c r="I160" i="9"/>
  <c r="J159" i="9"/>
  <c r="I159" i="9"/>
  <c r="J158" i="9"/>
  <c r="I158" i="9"/>
  <c r="J157" i="9"/>
  <c r="I157" i="9"/>
  <c r="J156" i="9"/>
  <c r="I156" i="9"/>
  <c r="J155" i="9"/>
  <c r="I155" i="9"/>
  <c r="J154" i="9"/>
  <c r="I154" i="9"/>
  <c r="J153" i="9"/>
  <c r="I153" i="9"/>
  <c r="E164" i="9"/>
  <c r="E163" i="9"/>
  <c r="E162" i="9"/>
  <c r="E161" i="9"/>
  <c r="E160" i="9"/>
  <c r="E159" i="9"/>
  <c r="E158" i="9"/>
  <c r="E157" i="9"/>
  <c r="E156" i="9"/>
  <c r="E155" i="9"/>
  <c r="E154" i="9"/>
  <c r="E153" i="9"/>
  <c r="J308" i="8"/>
  <c r="I308" i="8"/>
  <c r="J307" i="8"/>
  <c r="I307" i="8"/>
  <c r="J306" i="8"/>
  <c r="I306" i="8"/>
  <c r="J305" i="8"/>
  <c r="I305" i="8"/>
  <c r="J304" i="8"/>
  <c r="I304" i="8"/>
  <c r="J303" i="8"/>
  <c r="I303" i="8"/>
  <c r="J302" i="8"/>
  <c r="I302" i="8"/>
  <c r="J301" i="8"/>
  <c r="I301" i="8"/>
  <c r="J300" i="8"/>
  <c r="I300" i="8"/>
  <c r="J299" i="8"/>
  <c r="I299" i="8"/>
  <c r="J298" i="8"/>
  <c r="I298" i="8"/>
  <c r="J297" i="8"/>
  <c r="I297" i="8"/>
  <c r="E308" i="8"/>
  <c r="E307" i="8"/>
  <c r="E306" i="8"/>
  <c r="E305" i="8"/>
  <c r="E304" i="8"/>
  <c r="E303" i="8"/>
  <c r="E302" i="8"/>
  <c r="E301" i="8"/>
  <c r="E300" i="8"/>
  <c r="E299" i="8"/>
  <c r="E298" i="8"/>
  <c r="E297" i="8"/>
  <c r="A206" i="9"/>
  <c r="A350" i="8"/>
  <c r="A204" i="9" l="1"/>
  <c r="W203" i="9"/>
  <c r="Y204" i="9" a="1"/>
  <c r="Y204" i="9" s="1"/>
  <c r="X204" i="9" s="1"/>
  <c r="A348" i="8" l="1"/>
  <c r="J201" i="17" l="1"/>
  <c r="J202" i="17" s="1"/>
  <c r="J203" i="17" s="1"/>
  <c r="J204" i="17" s="1"/>
  <c r="J205" i="17" s="1"/>
  <c r="J206" i="17" s="1"/>
  <c r="J207" i="17" s="1"/>
  <c r="J208" i="17" s="1"/>
  <c r="J209" i="17" s="1"/>
  <c r="J210" i="17" s="1"/>
  <c r="J211" i="17" s="1"/>
  <c r="J212" i="17" s="1"/>
  <c r="I201" i="17"/>
  <c r="I202" i="17" s="1"/>
  <c r="I203" i="17" s="1"/>
  <c r="I204" i="17" s="1"/>
  <c r="I205" i="17" s="1"/>
  <c r="I206" i="17" s="1"/>
  <c r="I207" i="17" s="1"/>
  <c r="I208" i="17" s="1"/>
  <c r="I209" i="17" s="1"/>
  <c r="I210" i="17" s="1"/>
  <c r="I211" i="17" s="1"/>
  <c r="I212" i="17" s="1"/>
  <c r="E201" i="17"/>
  <c r="E202" i="17" s="1"/>
  <c r="E203" i="17" s="1"/>
  <c r="E204" i="17" s="1"/>
  <c r="E205" i="17" s="1"/>
  <c r="E206" i="17" s="1"/>
  <c r="E207" i="17" s="1"/>
  <c r="E208" i="17" s="1"/>
  <c r="E209" i="17" s="1"/>
  <c r="E210" i="17" s="1"/>
  <c r="E211" i="17" s="1"/>
  <c r="E212" i="17" s="1"/>
  <c r="S201" i="17"/>
  <c r="S202" i="17" s="1"/>
  <c r="S203" i="17" s="1"/>
  <c r="S204" i="17" s="1"/>
  <c r="S205" i="17" s="1"/>
  <c r="S206" i="17" s="1"/>
  <c r="S207" i="17" s="1"/>
  <c r="S208" i="17" s="1"/>
  <c r="S209" i="17" s="1"/>
  <c r="S210" i="17" s="1"/>
  <c r="S211" i="17" s="1"/>
  <c r="S212" i="17" s="1"/>
  <c r="R201" i="17"/>
  <c r="R202" i="17" s="1"/>
  <c r="R203" i="17" s="1"/>
  <c r="R204" i="17" s="1"/>
  <c r="R205" i="17" s="1"/>
  <c r="R206" i="17" s="1"/>
  <c r="R207" i="17" s="1"/>
  <c r="R208" i="17" s="1"/>
  <c r="R209" i="17" s="1"/>
  <c r="R210" i="17" s="1"/>
  <c r="R211" i="17" s="1"/>
  <c r="R212" i="17" s="1"/>
  <c r="Q201" i="17"/>
  <c r="Q202" i="17" s="1"/>
  <c r="Q203" i="17" s="1"/>
  <c r="Q204" i="17" s="1"/>
  <c r="Q205" i="17" s="1"/>
  <c r="Q206" i="17" s="1"/>
  <c r="Q207" i="17" s="1"/>
  <c r="Q208" i="17" s="1"/>
  <c r="Q209" i="17" s="1"/>
  <c r="Q210" i="17" s="1"/>
  <c r="Q211" i="17" s="1"/>
  <c r="Q212" i="17" s="1"/>
  <c r="P201" i="17"/>
  <c r="P202" i="17" s="1"/>
  <c r="P203" i="17" s="1"/>
  <c r="P204" i="17" s="1"/>
  <c r="P205" i="17" s="1"/>
  <c r="P206" i="17" s="1"/>
  <c r="P207" i="17" s="1"/>
  <c r="P208" i="17" s="1"/>
  <c r="P209" i="17" s="1"/>
  <c r="P210" i="17" s="1"/>
  <c r="P211" i="17" s="1"/>
  <c r="P212" i="17" s="1"/>
  <c r="O201" i="17"/>
  <c r="O202" i="17" s="1"/>
  <c r="O203" i="17" s="1"/>
  <c r="O204" i="17" s="1"/>
  <c r="O205" i="17" s="1"/>
  <c r="O206" i="17" s="1"/>
  <c r="O207" i="17" s="1"/>
  <c r="O208" i="17" s="1"/>
  <c r="O209" i="17" s="1"/>
  <c r="O210" i="17" s="1"/>
  <c r="O211" i="17" s="1"/>
  <c r="O212" i="17" s="1"/>
  <c r="N201" i="17"/>
  <c r="N202" i="17" s="1"/>
  <c r="N203" i="17" s="1"/>
  <c r="N204" i="17" s="1"/>
  <c r="N205" i="17" s="1"/>
  <c r="N206" i="17" s="1"/>
  <c r="N207" i="17" s="1"/>
  <c r="N208" i="17" s="1"/>
  <c r="N209" i="17" s="1"/>
  <c r="N210" i="17" s="1"/>
  <c r="N211" i="17" s="1"/>
  <c r="N212" i="17" s="1"/>
  <c r="M201" i="17"/>
  <c r="M202" i="17" s="1"/>
  <c r="M203" i="17" s="1"/>
  <c r="M204" i="17" s="1"/>
  <c r="M205" i="17" s="1"/>
  <c r="M206" i="17" s="1"/>
  <c r="M207" i="17" s="1"/>
  <c r="M208" i="17" s="1"/>
  <c r="M209" i="17" s="1"/>
  <c r="M210" i="17" s="1"/>
  <c r="M211" i="17" s="1"/>
  <c r="M212" i="17" s="1"/>
  <c r="L201" i="17"/>
  <c r="L202" i="17" s="1"/>
  <c r="L203" i="17" s="1"/>
  <c r="L204" i="17" s="1"/>
  <c r="L205" i="17" s="1"/>
  <c r="L206" i="17" s="1"/>
  <c r="L207" i="17" s="1"/>
  <c r="L208" i="17" s="1"/>
  <c r="L209" i="17" s="1"/>
  <c r="L210" i="17" s="1"/>
  <c r="L211" i="17" s="1"/>
  <c r="L212" i="17" s="1"/>
  <c r="K201" i="17"/>
  <c r="K202" i="17" s="1"/>
  <c r="K203" i="17" s="1"/>
  <c r="K204" i="17" s="1"/>
  <c r="K205" i="17" s="1"/>
  <c r="K206" i="17" s="1"/>
  <c r="K207" i="17" s="1"/>
  <c r="K208" i="17" s="1"/>
  <c r="K209" i="17" s="1"/>
  <c r="K210" i="17" s="1"/>
  <c r="K211" i="17" s="1"/>
  <c r="K212" i="17" s="1"/>
  <c r="H201" i="17"/>
  <c r="H202" i="17" s="1"/>
  <c r="H203" i="17" s="1"/>
  <c r="H204" i="17" s="1"/>
  <c r="H205" i="17" s="1"/>
  <c r="H206" i="17" s="1"/>
  <c r="H207" i="17" s="1"/>
  <c r="H208" i="17" s="1"/>
  <c r="H209" i="17" s="1"/>
  <c r="H210" i="17" s="1"/>
  <c r="H211" i="17" s="1"/>
  <c r="H212" i="17" s="1"/>
  <c r="G201" i="17"/>
  <c r="G202" i="17" s="1"/>
  <c r="G203" i="17" s="1"/>
  <c r="G204" i="17" s="1"/>
  <c r="G205" i="17" s="1"/>
  <c r="G206" i="17" s="1"/>
  <c r="G207" i="17" s="1"/>
  <c r="G208" i="17" s="1"/>
  <c r="G209" i="17" s="1"/>
  <c r="G210" i="17" s="1"/>
  <c r="G211" i="17" s="1"/>
  <c r="G212" i="17" s="1"/>
  <c r="F201" i="17"/>
  <c r="F202" i="17" s="1"/>
  <c r="F203" i="17" s="1"/>
  <c r="F204" i="17" s="1"/>
  <c r="F205" i="17" s="1"/>
  <c r="F206" i="17" s="1"/>
  <c r="F207" i="17" s="1"/>
  <c r="F208" i="17" s="1"/>
  <c r="F209" i="17" s="1"/>
  <c r="F210" i="17" s="1"/>
  <c r="F211" i="17" s="1"/>
  <c r="F212" i="17" s="1"/>
  <c r="D201" i="17"/>
  <c r="D202" i="17" s="1"/>
  <c r="D203" i="17" s="1"/>
  <c r="D204" i="17" s="1"/>
  <c r="D205" i="17" s="1"/>
  <c r="D206" i="17" s="1"/>
  <c r="D207" i="17" s="1"/>
  <c r="D208" i="17" s="1"/>
  <c r="D209" i="17" s="1"/>
  <c r="D210" i="17" s="1"/>
  <c r="D211" i="17" s="1"/>
  <c r="D212" i="17" s="1"/>
  <c r="C201" i="17"/>
  <c r="C202" i="17" s="1"/>
  <c r="C203" i="17" s="1"/>
  <c r="C204" i="17" s="1"/>
  <c r="C205" i="17" s="1"/>
  <c r="C206" i="17" s="1"/>
  <c r="C207" i="17" s="1"/>
  <c r="C208" i="17" s="1"/>
  <c r="C209" i="17" s="1"/>
  <c r="C210" i="17" s="1"/>
  <c r="C211" i="17" s="1"/>
  <c r="C212" i="17" s="1"/>
  <c r="W202" i="9"/>
  <c r="Y202" i="9" s="1" a="1"/>
  <c r="Y202" i="9" s="1"/>
  <c r="X202" i="9" s="1"/>
  <c r="Y72" i="13"/>
  <c r="A72" i="13"/>
  <c r="A202" i="9"/>
  <c r="A346" i="8"/>
  <c r="W201" i="9"/>
  <c r="Y203" i="9" l="1" a="1"/>
  <c r="Y203" i="9" s="1"/>
  <c r="X203" i="9" s="1"/>
  <c r="A203" i="9"/>
  <c r="A347" i="8"/>
  <c r="J139" i="8" l="1"/>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140"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K9" i="16" l="1"/>
  <c r="L9" i="16"/>
  <c r="M9" i="16"/>
  <c r="N9" i="16"/>
  <c r="S9" i="16"/>
  <c r="T9" i="16"/>
  <c r="K10" i="16"/>
  <c r="L10" i="16"/>
  <c r="M10" i="16"/>
  <c r="N10" i="16"/>
  <c r="S10" i="16"/>
  <c r="T10" i="16"/>
  <c r="K11" i="16"/>
  <c r="L11" i="16"/>
  <c r="M11" i="16"/>
  <c r="N11" i="16"/>
  <c r="S11" i="16"/>
  <c r="T11" i="16"/>
  <c r="K12" i="16"/>
  <c r="L12" i="16"/>
  <c r="M12" i="16"/>
  <c r="N12" i="16"/>
  <c r="S12" i="16"/>
  <c r="T12" i="16"/>
  <c r="K13" i="16"/>
  <c r="L13" i="16"/>
  <c r="M13" i="16"/>
  <c r="N13" i="16"/>
  <c r="S13" i="16"/>
  <c r="T13" i="16"/>
  <c r="K14" i="16"/>
  <c r="L14" i="16"/>
  <c r="M14" i="16"/>
  <c r="N14" i="16"/>
  <c r="S14" i="16"/>
  <c r="T14" i="16"/>
  <c r="K15" i="16"/>
  <c r="L15" i="16"/>
  <c r="M15" i="16"/>
  <c r="N15" i="16"/>
  <c r="S15" i="16"/>
  <c r="T15" i="16"/>
  <c r="K16" i="16"/>
  <c r="L16" i="16"/>
  <c r="M16" i="16"/>
  <c r="N16" i="16"/>
  <c r="S16" i="16"/>
  <c r="T16" i="16"/>
  <c r="K17" i="16"/>
  <c r="L17" i="16"/>
  <c r="M17" i="16"/>
  <c r="N17" i="16"/>
  <c r="S17" i="16"/>
  <c r="T17" i="16"/>
  <c r="K18" i="16"/>
  <c r="L18" i="16"/>
  <c r="M18" i="16"/>
  <c r="N18" i="16"/>
  <c r="S18" i="16"/>
  <c r="T18" i="16"/>
  <c r="K19" i="16"/>
  <c r="L19" i="16"/>
  <c r="M19" i="16"/>
  <c r="N19" i="16"/>
  <c r="S19" i="16"/>
  <c r="T19" i="16"/>
  <c r="K20" i="16"/>
  <c r="L20" i="16"/>
  <c r="M20" i="16"/>
  <c r="N20" i="16"/>
  <c r="S20" i="16"/>
  <c r="T20" i="16"/>
  <c r="K21" i="16"/>
  <c r="L21" i="16"/>
  <c r="M21" i="16"/>
  <c r="N21" i="16"/>
  <c r="S21" i="16"/>
  <c r="T21" i="16"/>
  <c r="K22" i="16"/>
  <c r="L22" i="16"/>
  <c r="M22" i="16"/>
  <c r="N22" i="16"/>
  <c r="S22" i="16"/>
  <c r="T22" i="16"/>
  <c r="K23" i="16"/>
  <c r="L23" i="16"/>
  <c r="M23" i="16"/>
  <c r="N23" i="16"/>
  <c r="S23" i="16"/>
  <c r="T23" i="16"/>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9" i="9"/>
  <c r="Y201" i="9" a="1"/>
  <c r="Y201" i="9" s="1"/>
  <c r="T76" i="13" s="1"/>
  <c r="W200" i="9"/>
  <c r="Y200" i="9" s="1" a="1"/>
  <c r="Y200" i="9" s="1"/>
  <c r="X200" i="9" s="1"/>
  <c r="W199" i="9"/>
  <c r="Y199" i="9" s="1" a="1"/>
  <c r="Y199" i="9" s="1"/>
  <c r="X199" i="9" s="1"/>
  <c r="W198" i="9"/>
  <c r="Y198" i="9" s="1" a="1"/>
  <c r="Y198" i="9" s="1"/>
  <c r="X198" i="9" s="1"/>
  <c r="W197" i="9"/>
  <c r="Y197" i="9" s="1" a="1"/>
  <c r="Y197" i="9" s="1"/>
  <c r="X197" i="9" s="1"/>
  <c r="W196" i="9"/>
  <c r="Y196" i="9" s="1" a="1"/>
  <c r="Y196" i="9" s="1"/>
  <c r="X196" i="9" s="1"/>
  <c r="W195" i="9"/>
  <c r="Y195" i="9" s="1" a="1"/>
  <c r="Y195" i="9" s="1"/>
  <c r="X195" i="9" s="1"/>
  <c r="W194" i="9"/>
  <c r="Y194" i="9" s="1" a="1"/>
  <c r="Y194" i="9" s="1"/>
  <c r="X194" i="9" s="1"/>
  <c r="W193" i="9"/>
  <c r="Y193" i="9" s="1" a="1"/>
  <c r="Y193" i="9" s="1"/>
  <c r="X193" i="9" s="1"/>
  <c r="W192" i="9"/>
  <c r="Y192" i="9" s="1" a="1"/>
  <c r="Y192" i="9" s="1"/>
  <c r="X192" i="9" s="1"/>
  <c r="W191" i="9"/>
  <c r="Y191" i="9" s="1" a="1"/>
  <c r="Y191" i="9" s="1"/>
  <c r="X191" i="9" s="1"/>
  <c r="W190" i="9"/>
  <c r="Y190" i="9" s="1" a="1"/>
  <c r="Y190" i="9" s="1"/>
  <c r="X190" i="9" s="1"/>
  <c r="W189" i="9"/>
  <c r="Y189" i="9" s="1" a="1"/>
  <c r="Y189" i="9" s="1"/>
  <c r="W188" i="9"/>
  <c r="Y188" i="9" s="1" a="1"/>
  <c r="Y188" i="9" s="1"/>
  <c r="X188" i="9" s="1"/>
  <c r="W187" i="9"/>
  <c r="Y187" i="9" s="1" a="1"/>
  <c r="Y187" i="9" s="1"/>
  <c r="X187" i="9" s="1"/>
  <c r="W186" i="9"/>
  <c r="Y186" i="9" s="1" a="1"/>
  <c r="Y186" i="9" s="1"/>
  <c r="X186" i="9" s="1"/>
  <c r="W185" i="9"/>
  <c r="Y185" i="9" s="1" a="1"/>
  <c r="Y185" i="9" s="1"/>
  <c r="X185" i="9" s="1"/>
  <c r="W184" i="9"/>
  <c r="Y184" i="9" s="1" a="1"/>
  <c r="Y184" i="9" s="1"/>
  <c r="X184" i="9" s="1"/>
  <c r="W183" i="9"/>
  <c r="Y183" i="9" s="1" a="1"/>
  <c r="Y183" i="9" s="1"/>
  <c r="X183" i="9" s="1"/>
  <c r="W182" i="9"/>
  <c r="Y182" i="9" s="1" a="1"/>
  <c r="Y182" i="9" s="1"/>
  <c r="X182" i="9" s="1"/>
  <c r="W181" i="9"/>
  <c r="Y181" i="9" s="1" a="1"/>
  <c r="Y181" i="9" s="1"/>
  <c r="X181" i="9" s="1"/>
  <c r="W180" i="9"/>
  <c r="Y180" i="9" s="1" a="1"/>
  <c r="Y180" i="9" s="1"/>
  <c r="X180" i="9" s="1"/>
  <c r="W179" i="9"/>
  <c r="Y179" i="9" s="1" a="1"/>
  <c r="Y179" i="9" s="1"/>
  <c r="X179" i="9" s="1"/>
  <c r="W178" i="9"/>
  <c r="Y178" i="9" s="1" a="1"/>
  <c r="Y178" i="9" s="1"/>
  <c r="X178" i="9" s="1"/>
  <c r="W177" i="9"/>
  <c r="Y177" i="9" s="1" a="1"/>
  <c r="Y177" i="9" s="1"/>
  <c r="X177" i="9" s="1"/>
  <c r="W176" i="9"/>
  <c r="Y176" i="9" s="1" a="1"/>
  <c r="Y176" i="9" s="1"/>
  <c r="X176" i="9" s="1"/>
  <c r="W175" i="9"/>
  <c r="Y175" i="9" s="1" a="1"/>
  <c r="Y175" i="9" s="1"/>
  <c r="X175" i="9" s="1"/>
  <c r="W174" i="9"/>
  <c r="Y174" i="9" s="1" a="1"/>
  <c r="Y174" i="9" s="1"/>
  <c r="X174" i="9" s="1"/>
  <c r="W173" i="9"/>
  <c r="Y173" i="9" s="1" a="1"/>
  <c r="Y173" i="9" s="1"/>
  <c r="X173" i="9" s="1"/>
  <c r="W172" i="9"/>
  <c r="Y172" i="9" s="1" a="1"/>
  <c r="Y172" i="9" s="1"/>
  <c r="X172" i="9" s="1"/>
  <c r="W171" i="9"/>
  <c r="Y171" i="9" s="1" a="1"/>
  <c r="Y171" i="9" s="1"/>
  <c r="X171" i="9" s="1"/>
  <c r="W170" i="9"/>
  <c r="Y170" i="9" s="1" a="1"/>
  <c r="Y170" i="9" s="1"/>
  <c r="X170" i="9" s="1"/>
  <c r="W169" i="9"/>
  <c r="Y169" i="9" s="1" a="1"/>
  <c r="Y169" i="9" s="1"/>
  <c r="X169" i="9" s="1"/>
  <c r="W168" i="9"/>
  <c r="Y168" i="9" s="1" a="1"/>
  <c r="Y168" i="9" s="1"/>
  <c r="X168" i="9" s="1"/>
  <c r="W167" i="9"/>
  <c r="Y167" i="9" s="1" a="1"/>
  <c r="Y167" i="9" s="1"/>
  <c r="X167" i="9" s="1"/>
  <c r="W166" i="9"/>
  <c r="Y166" i="9" s="1" a="1"/>
  <c r="Y166" i="9" s="1"/>
  <c r="X166" i="9" s="1"/>
  <c r="W165" i="9"/>
  <c r="Y165" i="9" s="1" a="1"/>
  <c r="Y165" i="9" s="1"/>
  <c r="X165" i="9" s="1"/>
  <c r="W164" i="9"/>
  <c r="Y164" i="9" s="1" a="1"/>
  <c r="Y164" i="9" s="1"/>
  <c r="X164" i="9" s="1"/>
  <c r="W163" i="9"/>
  <c r="Y163" i="9" s="1" a="1"/>
  <c r="Y163" i="9" s="1"/>
  <c r="X163" i="9" s="1"/>
  <c r="W162" i="9"/>
  <c r="Y162" i="9" s="1" a="1"/>
  <c r="Y162" i="9" s="1"/>
  <c r="X162" i="9" s="1"/>
  <c r="W161" i="9"/>
  <c r="Y161" i="9" s="1" a="1"/>
  <c r="Y161" i="9" s="1"/>
  <c r="X161" i="9" s="1"/>
  <c r="W160" i="9"/>
  <c r="Y160" i="9" s="1" a="1"/>
  <c r="Y160" i="9" s="1"/>
  <c r="X160" i="9" s="1"/>
  <c r="W159" i="9"/>
  <c r="Y159" i="9" s="1" a="1"/>
  <c r="Y159" i="9" s="1"/>
  <c r="X159" i="9" s="1"/>
  <c r="W158" i="9"/>
  <c r="Y158" i="9" s="1" a="1"/>
  <c r="Y158" i="9" s="1"/>
  <c r="X158" i="9" s="1"/>
  <c r="W157" i="9"/>
  <c r="Y157" i="9" s="1" a="1"/>
  <c r="Y157" i="9" s="1"/>
  <c r="X157" i="9" s="1"/>
  <c r="W156" i="9"/>
  <c r="Y156" i="9" s="1" a="1"/>
  <c r="Y156" i="9" s="1"/>
  <c r="X156" i="9" s="1"/>
  <c r="W155" i="9"/>
  <c r="Y155" i="9" s="1" a="1"/>
  <c r="Y155" i="9" s="1"/>
  <c r="X155" i="9" s="1"/>
  <c r="W154" i="9"/>
  <c r="Y154" i="9" s="1" a="1"/>
  <c r="Y154" i="9" s="1"/>
  <c r="X154" i="9" s="1"/>
  <c r="W153" i="9"/>
  <c r="Y153" i="9" s="1" a="1"/>
  <c r="Y153" i="9" s="1"/>
  <c r="X153" i="9" s="1"/>
  <c r="W152" i="9"/>
  <c r="Y152" i="9" s="1" a="1"/>
  <c r="Y152" i="9" s="1"/>
  <c r="X152" i="9" s="1"/>
  <c r="W151" i="9"/>
  <c r="Y151" i="9" s="1" a="1"/>
  <c r="Y151" i="9" s="1"/>
  <c r="X151" i="9" s="1"/>
  <c r="W150" i="9"/>
  <c r="Y150" i="9" s="1" a="1"/>
  <c r="Y150" i="9" s="1"/>
  <c r="X150" i="9" s="1"/>
  <c r="W149" i="9"/>
  <c r="Y149" i="9" s="1" a="1"/>
  <c r="Y149" i="9" s="1"/>
  <c r="X149" i="9" s="1"/>
  <c r="W148" i="9"/>
  <c r="Y148" i="9" s="1" a="1"/>
  <c r="Y148" i="9" s="1"/>
  <c r="X148" i="9" s="1"/>
  <c r="W147" i="9"/>
  <c r="Y147" i="9" s="1" a="1"/>
  <c r="Y147" i="9" s="1"/>
  <c r="X147" i="9" s="1"/>
  <c r="W146" i="9"/>
  <c r="Y146" i="9" s="1" a="1"/>
  <c r="Y146" i="9" s="1"/>
  <c r="X146" i="9" s="1"/>
  <c r="W145" i="9"/>
  <c r="Y145" i="9" s="1" a="1"/>
  <c r="Y145" i="9" s="1"/>
  <c r="X145" i="9" s="1"/>
  <c r="W144" i="9"/>
  <c r="Y144" i="9" s="1" a="1"/>
  <c r="Y144" i="9" s="1"/>
  <c r="X144" i="9" s="1"/>
  <c r="W143" i="9"/>
  <c r="Y143" i="9" s="1" a="1"/>
  <c r="Y143" i="9" s="1"/>
  <c r="X143" i="9" s="1"/>
  <c r="W142" i="9"/>
  <c r="Y142" i="9" s="1" a="1"/>
  <c r="Y142" i="9" s="1"/>
  <c r="X142" i="9" s="1"/>
  <c r="W141" i="9"/>
  <c r="Y141" i="9" s="1" a="1"/>
  <c r="Y141" i="9" s="1"/>
  <c r="X141" i="9" s="1"/>
  <c r="W140" i="9"/>
  <c r="Y140" i="9" s="1" a="1"/>
  <c r="Y140" i="9" s="1"/>
  <c r="X140" i="9" s="1"/>
  <c r="W139" i="9"/>
  <c r="Y139" i="9" s="1" a="1"/>
  <c r="Y139" i="9" s="1"/>
  <c r="X139" i="9" s="1"/>
  <c r="W138" i="9"/>
  <c r="Y138" i="9" s="1" a="1"/>
  <c r="Y138" i="9" s="1"/>
  <c r="X138" i="9" s="1"/>
  <c r="W137" i="9"/>
  <c r="Y137" i="9" s="1" a="1"/>
  <c r="Y137" i="9" s="1"/>
  <c r="X137" i="9" s="1"/>
  <c r="W136" i="9"/>
  <c r="Y136" i="9" s="1" a="1"/>
  <c r="Y136" i="9" s="1"/>
  <c r="X136" i="9" s="1"/>
  <c r="W135" i="9"/>
  <c r="Y135" i="9" s="1" a="1"/>
  <c r="Y135" i="9" s="1"/>
  <c r="X135" i="9" s="1"/>
  <c r="W134" i="9"/>
  <c r="Y134" i="9" s="1" a="1"/>
  <c r="Y134" i="9" s="1"/>
  <c r="X134" i="9" s="1"/>
  <c r="W133" i="9"/>
  <c r="Y133" i="9" s="1" a="1"/>
  <c r="Y133" i="9" s="1"/>
  <c r="X133" i="9" s="1"/>
  <c r="W132" i="9"/>
  <c r="Y132" i="9" s="1" a="1"/>
  <c r="Y132" i="9" s="1"/>
  <c r="X132" i="9" s="1"/>
  <c r="W131" i="9"/>
  <c r="Y131" i="9" s="1" a="1"/>
  <c r="Y131" i="9" s="1"/>
  <c r="X131" i="9" s="1"/>
  <c r="W130" i="9"/>
  <c r="Y130" i="9" s="1" a="1"/>
  <c r="Y130" i="9" s="1"/>
  <c r="X130" i="9" s="1"/>
  <c r="W129" i="9"/>
  <c r="Y129" i="9" s="1" a="1"/>
  <c r="Y129" i="9" s="1"/>
  <c r="X129" i="9" s="1"/>
  <c r="W128" i="9"/>
  <c r="Y128" i="9" s="1" a="1"/>
  <c r="Y128" i="9" s="1"/>
  <c r="X128" i="9" s="1"/>
  <c r="W127" i="9"/>
  <c r="Y127" i="9" s="1" a="1"/>
  <c r="Y127" i="9" s="1"/>
  <c r="X127" i="9" s="1"/>
  <c r="W126" i="9"/>
  <c r="Y126" i="9" s="1" a="1"/>
  <c r="Y126" i="9" s="1"/>
  <c r="X126" i="9" s="1"/>
  <c r="W125" i="9"/>
  <c r="Y125" i="9" s="1" a="1"/>
  <c r="Y125" i="9" s="1"/>
  <c r="X125" i="9" s="1"/>
  <c r="W124" i="9"/>
  <c r="Y124" i="9" s="1" a="1"/>
  <c r="Y124" i="9" s="1"/>
  <c r="X124" i="9" s="1"/>
  <c r="W123" i="9"/>
  <c r="Y123" i="9" s="1" a="1"/>
  <c r="Y123" i="9" s="1"/>
  <c r="X123" i="9" s="1"/>
  <c r="W122" i="9"/>
  <c r="Y122" i="9" s="1" a="1"/>
  <c r="Y122" i="9" s="1"/>
  <c r="X122" i="9" s="1"/>
  <c r="W121" i="9"/>
  <c r="Y121" i="9" s="1" a="1"/>
  <c r="Y121" i="9" s="1"/>
  <c r="X121" i="9" s="1"/>
  <c r="W120" i="9"/>
  <c r="Y120" i="9" s="1" a="1"/>
  <c r="Y120" i="9" s="1"/>
  <c r="X120" i="9" s="1"/>
  <c r="W119" i="9"/>
  <c r="Y119" i="9" s="1" a="1"/>
  <c r="Y119" i="9" s="1"/>
  <c r="X119" i="9" s="1"/>
  <c r="W118" i="9"/>
  <c r="Y118" i="9" s="1" a="1"/>
  <c r="Y118" i="9" s="1"/>
  <c r="X118" i="9" s="1"/>
  <c r="W117" i="9"/>
  <c r="Y117" i="9" s="1" a="1"/>
  <c r="Y117" i="9" s="1"/>
  <c r="X117" i="9" s="1"/>
  <c r="W116" i="9"/>
  <c r="Y116" i="9" s="1" a="1"/>
  <c r="Y116" i="9" s="1"/>
  <c r="X116" i="9" s="1"/>
  <c r="W115" i="9"/>
  <c r="Y115" i="9" s="1" a="1"/>
  <c r="Y115" i="9" s="1"/>
  <c r="X115" i="9" s="1"/>
  <c r="W114" i="9"/>
  <c r="Y114" i="9" s="1" a="1"/>
  <c r="Y114" i="9" s="1"/>
  <c r="X114" i="9" s="1"/>
  <c r="W113" i="9"/>
  <c r="Y113" i="9" s="1" a="1"/>
  <c r="Y113" i="9" s="1"/>
  <c r="X113" i="9" s="1"/>
  <c r="W112" i="9"/>
  <c r="Y112" i="9" s="1" a="1"/>
  <c r="Y112" i="9" s="1"/>
  <c r="X112" i="9" s="1"/>
  <c r="W111" i="9"/>
  <c r="Y111" i="9" s="1" a="1"/>
  <c r="Y111" i="9" s="1"/>
  <c r="X111" i="9" s="1"/>
  <c r="W110" i="9"/>
  <c r="Y110" i="9" s="1" a="1"/>
  <c r="Y110" i="9" s="1"/>
  <c r="X110" i="9" s="1"/>
  <c r="W109" i="9"/>
  <c r="Y109" i="9" s="1" a="1"/>
  <c r="Y109" i="9" s="1"/>
  <c r="X109" i="9" s="1"/>
  <c r="W108" i="9"/>
  <c r="Y108" i="9" s="1" a="1"/>
  <c r="Y108" i="9" s="1"/>
  <c r="X108" i="9" s="1"/>
  <c r="W107" i="9"/>
  <c r="Y107" i="9" s="1" a="1"/>
  <c r="Y107" i="9" s="1"/>
  <c r="X107" i="9" s="1"/>
  <c r="W106" i="9"/>
  <c r="Y106" i="9" s="1" a="1"/>
  <c r="Y106" i="9" s="1"/>
  <c r="X106" i="9" s="1"/>
  <c r="W105" i="9"/>
  <c r="Y105" i="9" s="1" a="1"/>
  <c r="Y105" i="9" s="1"/>
  <c r="X105" i="9" s="1"/>
  <c r="W104" i="9"/>
  <c r="Y104" i="9" s="1" a="1"/>
  <c r="Y104" i="9" s="1"/>
  <c r="X104" i="9" s="1"/>
  <c r="W103" i="9"/>
  <c r="Y103" i="9" s="1" a="1"/>
  <c r="Y103" i="9" s="1"/>
  <c r="X103" i="9" s="1"/>
  <c r="W102" i="9"/>
  <c r="Y102" i="9" s="1" a="1"/>
  <c r="Y102" i="9" s="1"/>
  <c r="X102" i="9" s="1"/>
  <c r="W101" i="9"/>
  <c r="Y101" i="9" s="1" a="1"/>
  <c r="Y101" i="9" s="1"/>
  <c r="X101" i="9" s="1"/>
  <c r="W100" i="9"/>
  <c r="Y100" i="9" s="1" a="1"/>
  <c r="Y100" i="9" s="1"/>
  <c r="X100" i="9" s="1"/>
  <c r="W99" i="9"/>
  <c r="Y99" i="9" s="1" a="1"/>
  <c r="Y99" i="9" s="1"/>
  <c r="X99" i="9" s="1"/>
  <c r="W98" i="9"/>
  <c r="Y98" i="9" s="1" a="1"/>
  <c r="Y98" i="9" s="1"/>
  <c r="X98" i="9" s="1"/>
  <c r="W97" i="9"/>
  <c r="Y97" i="9" s="1" a="1"/>
  <c r="Y97" i="9" s="1"/>
  <c r="X97" i="9" s="1"/>
  <c r="W96" i="9"/>
  <c r="Y96" i="9" s="1" a="1"/>
  <c r="Y96" i="9" s="1"/>
  <c r="X96" i="9" s="1"/>
  <c r="W95" i="9"/>
  <c r="Y95" i="9" s="1" a="1"/>
  <c r="Y95" i="9" s="1"/>
  <c r="X95" i="9" s="1"/>
  <c r="W94" i="9"/>
  <c r="Y94" i="9" s="1" a="1"/>
  <c r="Y94" i="9" s="1"/>
  <c r="X94" i="9" s="1"/>
  <c r="W93" i="9"/>
  <c r="Y93" i="9" s="1" a="1"/>
  <c r="Y93" i="9" s="1"/>
  <c r="X93" i="9" s="1"/>
  <c r="W92" i="9"/>
  <c r="Y92" i="9" s="1" a="1"/>
  <c r="Y92" i="9" s="1"/>
  <c r="X92" i="9" s="1"/>
  <c r="W91" i="9"/>
  <c r="Y91" i="9" s="1" a="1"/>
  <c r="Y91" i="9" s="1"/>
  <c r="X91" i="9" s="1"/>
  <c r="W90" i="9"/>
  <c r="Y90" i="9" s="1" a="1"/>
  <c r="Y90" i="9" s="1"/>
  <c r="X90" i="9" s="1"/>
  <c r="W89" i="9"/>
  <c r="Y89" i="9" s="1" a="1"/>
  <c r="Y89" i="9" s="1"/>
  <c r="X89" i="9" s="1"/>
  <c r="W88" i="9"/>
  <c r="Y88" i="9" s="1" a="1"/>
  <c r="Y88" i="9" s="1"/>
  <c r="X88" i="9" s="1"/>
  <c r="W87" i="9"/>
  <c r="Y87" i="9" s="1" a="1"/>
  <c r="Y87" i="9" s="1"/>
  <c r="X87" i="9" s="1"/>
  <c r="W86" i="9"/>
  <c r="Y86" i="9" s="1" a="1"/>
  <c r="Y86" i="9" s="1"/>
  <c r="X86" i="9" s="1"/>
  <c r="W85" i="9"/>
  <c r="Y85" i="9" s="1" a="1"/>
  <c r="Y85" i="9" s="1"/>
  <c r="X85" i="9" s="1"/>
  <c r="W84" i="9"/>
  <c r="Y84" i="9" s="1" a="1"/>
  <c r="Y84" i="9" s="1"/>
  <c r="X84" i="9" s="1"/>
  <c r="W83" i="9"/>
  <c r="Y83" i="9" s="1" a="1"/>
  <c r="Y83" i="9" s="1"/>
  <c r="X83" i="9" s="1"/>
  <c r="W82" i="9"/>
  <c r="Y82" i="9" s="1" a="1"/>
  <c r="Y82" i="9" s="1"/>
  <c r="X82" i="9" s="1"/>
  <c r="W81" i="9"/>
  <c r="Y81" i="9" s="1" a="1"/>
  <c r="Y81" i="9" s="1"/>
  <c r="X81" i="9" s="1"/>
  <c r="W80" i="9"/>
  <c r="Y80" i="9" s="1" a="1"/>
  <c r="Y80" i="9" s="1"/>
  <c r="X80" i="9" s="1"/>
  <c r="W79" i="9"/>
  <c r="Y79" i="9" s="1" a="1"/>
  <c r="Y79" i="9" s="1"/>
  <c r="X79" i="9" s="1"/>
  <c r="W78" i="9"/>
  <c r="Y78" i="9" s="1" a="1"/>
  <c r="Y78" i="9" s="1"/>
  <c r="X78" i="9" s="1"/>
  <c r="W77" i="9"/>
  <c r="Y77" i="9" s="1" a="1"/>
  <c r="Y77" i="9" s="1"/>
  <c r="X77" i="9" s="1"/>
  <c r="W76" i="9"/>
  <c r="Y76" i="9" s="1" a="1"/>
  <c r="Y76" i="9" s="1"/>
  <c r="X76" i="9" s="1"/>
  <c r="W75" i="9"/>
  <c r="Y75" i="9" s="1" a="1"/>
  <c r="Y75" i="9" s="1"/>
  <c r="X75" i="9" s="1"/>
  <c r="W74" i="9"/>
  <c r="Y74" i="9" s="1" a="1"/>
  <c r="Y74" i="9" s="1"/>
  <c r="X74" i="9" s="1"/>
  <c r="W73" i="9"/>
  <c r="Y73" i="9" s="1" a="1"/>
  <c r="Y73" i="9" s="1"/>
  <c r="X73" i="9" s="1"/>
  <c r="W72" i="9"/>
  <c r="Y72" i="9" s="1" a="1"/>
  <c r="Y72" i="9" s="1"/>
  <c r="X72" i="9" s="1"/>
  <c r="W71" i="9"/>
  <c r="Y71" i="9" s="1" a="1"/>
  <c r="Y71" i="9" s="1"/>
  <c r="X71" i="9" s="1"/>
  <c r="W70" i="9"/>
  <c r="Y70" i="9" s="1" a="1"/>
  <c r="Y70" i="9" s="1"/>
  <c r="X70" i="9" s="1"/>
  <c r="W69" i="9"/>
  <c r="Y69" i="9" s="1" a="1"/>
  <c r="Y69" i="9" s="1"/>
  <c r="W68" i="9"/>
  <c r="Y68" i="9" s="1" a="1"/>
  <c r="Y68" i="9" s="1"/>
  <c r="X68" i="9" s="1"/>
  <c r="W67" i="9"/>
  <c r="Y67" i="9" s="1" a="1"/>
  <c r="Y67" i="9" s="1"/>
  <c r="X67" i="9" s="1"/>
  <c r="W66" i="9"/>
  <c r="Y66" i="9" s="1" a="1"/>
  <c r="Y66" i="9" s="1"/>
  <c r="X66" i="9" s="1"/>
  <c r="W65" i="9"/>
  <c r="Y65" i="9" s="1" a="1"/>
  <c r="Y65" i="9" s="1"/>
  <c r="X65" i="9" s="1"/>
  <c r="W64" i="9"/>
  <c r="Y64" i="9" s="1" a="1"/>
  <c r="Y64" i="9" s="1"/>
  <c r="X64" i="9" s="1"/>
  <c r="W63" i="9"/>
  <c r="Y63" i="9" s="1" a="1"/>
  <c r="Y63" i="9" s="1"/>
  <c r="X63" i="9" s="1"/>
  <c r="W62" i="9"/>
  <c r="Y62" i="9" s="1" a="1"/>
  <c r="Y62" i="9" s="1"/>
  <c r="X62" i="9" s="1"/>
  <c r="W61" i="9"/>
  <c r="Y61" i="9" s="1" a="1"/>
  <c r="Y61" i="9" s="1"/>
  <c r="X61" i="9" s="1"/>
  <c r="W60" i="9"/>
  <c r="Y60" i="9" s="1" a="1"/>
  <c r="Y60" i="9" s="1"/>
  <c r="X60" i="9" s="1"/>
  <c r="W59" i="9"/>
  <c r="Y59" i="9" s="1" a="1"/>
  <c r="Y59" i="9" s="1"/>
  <c r="X59" i="9" s="1"/>
  <c r="W58" i="9"/>
  <c r="Y58" i="9" s="1" a="1"/>
  <c r="Y58" i="9" s="1"/>
  <c r="X58" i="9" s="1"/>
  <c r="W57" i="9"/>
  <c r="Y57" i="9" s="1" a="1"/>
  <c r="Y57" i="9" s="1"/>
  <c r="X57" i="9" s="1"/>
  <c r="W56" i="9"/>
  <c r="Y56" i="9" s="1" a="1"/>
  <c r="Y56" i="9" s="1"/>
  <c r="X56" i="9" s="1"/>
  <c r="W55" i="9"/>
  <c r="Y55" i="9" s="1" a="1"/>
  <c r="Y55" i="9" s="1"/>
  <c r="X55" i="9" s="1"/>
  <c r="W54" i="9"/>
  <c r="Y54" i="9" s="1" a="1"/>
  <c r="Y54" i="9" s="1"/>
  <c r="X54" i="9" s="1"/>
  <c r="W53" i="9"/>
  <c r="Y53" i="9" s="1" a="1"/>
  <c r="Y53" i="9" s="1"/>
  <c r="X53" i="9" s="1"/>
  <c r="W52" i="9"/>
  <c r="Y52" i="9" s="1" a="1"/>
  <c r="Y52" i="9" s="1"/>
  <c r="X52" i="9" s="1"/>
  <c r="W51" i="9"/>
  <c r="Y51" i="9" s="1" a="1"/>
  <c r="Y51" i="9" s="1"/>
  <c r="X51" i="9" s="1"/>
  <c r="W50" i="9"/>
  <c r="Y50" i="9" s="1" a="1"/>
  <c r="Y50" i="9" s="1"/>
  <c r="X50" i="9" s="1"/>
  <c r="W49" i="9"/>
  <c r="Y49" i="9" s="1" a="1"/>
  <c r="Y49" i="9" s="1"/>
  <c r="X49" i="9" s="1"/>
  <c r="W48" i="9"/>
  <c r="Y48" i="9" s="1" a="1"/>
  <c r="Y48" i="9" s="1"/>
  <c r="X48" i="9" s="1"/>
  <c r="W47" i="9"/>
  <c r="Y47" i="9" s="1" a="1"/>
  <c r="Y47" i="9" s="1"/>
  <c r="X47" i="9" s="1"/>
  <c r="W46" i="9"/>
  <c r="Y46" i="9" s="1" a="1"/>
  <c r="Y46" i="9" s="1"/>
  <c r="X46" i="9" s="1"/>
  <c r="W45" i="9"/>
  <c r="Y45" i="9" s="1" a="1"/>
  <c r="Y45" i="9" s="1"/>
  <c r="X45" i="9" s="1"/>
  <c r="W44" i="9"/>
  <c r="Y44" i="9" s="1" a="1"/>
  <c r="Y44" i="9" s="1"/>
  <c r="X44" i="9" s="1"/>
  <c r="W43" i="9"/>
  <c r="Y43" i="9" s="1" a="1"/>
  <c r="Y43" i="9" s="1"/>
  <c r="X43" i="9" s="1"/>
  <c r="W42" i="9"/>
  <c r="Y42" i="9" s="1" a="1"/>
  <c r="Y42" i="9" s="1"/>
  <c r="X42" i="9" s="1"/>
  <c r="W41" i="9"/>
  <c r="Y41" i="9" s="1" a="1"/>
  <c r="Y41" i="9" s="1"/>
  <c r="X41" i="9" s="1"/>
  <c r="W40" i="9"/>
  <c r="Y40" i="9" s="1" a="1"/>
  <c r="Y40" i="9" s="1"/>
  <c r="X40" i="9" s="1"/>
  <c r="W39" i="9"/>
  <c r="Y39" i="9" s="1" a="1"/>
  <c r="Y39" i="9" s="1"/>
  <c r="X39" i="9" s="1"/>
  <c r="W38" i="9"/>
  <c r="Y38" i="9" s="1" a="1"/>
  <c r="Y38" i="9" s="1"/>
  <c r="X38" i="9" s="1"/>
  <c r="W37" i="9"/>
  <c r="Y37" i="9" s="1" a="1"/>
  <c r="Y37" i="9" s="1"/>
  <c r="X37" i="9" s="1"/>
  <c r="W36" i="9"/>
  <c r="Y36" i="9" s="1" a="1"/>
  <c r="Y36" i="9" s="1"/>
  <c r="X36" i="9" s="1"/>
  <c r="W35" i="9"/>
  <c r="Y35" i="9" s="1" a="1"/>
  <c r="Y35" i="9" s="1"/>
  <c r="X35" i="9" s="1"/>
  <c r="W34" i="9"/>
  <c r="Y34" i="9" s="1" a="1"/>
  <c r="Y34" i="9" s="1"/>
  <c r="X34" i="9" s="1"/>
  <c r="W33" i="9"/>
  <c r="Y33" i="9" s="1" a="1"/>
  <c r="Y33" i="9" s="1"/>
  <c r="X33" i="9" s="1"/>
  <c r="W32" i="9"/>
  <c r="Y32" i="9" s="1" a="1"/>
  <c r="Y32" i="9" s="1"/>
  <c r="X32" i="9" s="1"/>
  <c r="W31" i="9"/>
  <c r="Y31" i="9" s="1" a="1"/>
  <c r="Y31" i="9" s="1"/>
  <c r="X31" i="9" s="1"/>
  <c r="W30" i="9"/>
  <c r="Y30" i="9" s="1" a="1"/>
  <c r="Y30" i="9" s="1"/>
  <c r="X30" i="9" s="1"/>
  <c r="W29" i="9"/>
  <c r="Y29" i="9" s="1" a="1"/>
  <c r="Y29" i="9" s="1"/>
  <c r="X29" i="9" s="1"/>
  <c r="W28" i="9"/>
  <c r="Y28" i="9" s="1" a="1"/>
  <c r="Y28" i="9" s="1"/>
  <c r="X28" i="9" s="1"/>
  <c r="W27" i="9"/>
  <c r="Y27" i="9" s="1" a="1"/>
  <c r="Y27" i="9" s="1"/>
  <c r="X27" i="9" s="1"/>
  <c r="W26" i="9"/>
  <c r="Y26" i="9" s="1" a="1"/>
  <c r="Y26" i="9" s="1"/>
  <c r="X26" i="9" s="1"/>
  <c r="W25" i="9"/>
  <c r="Y25" i="9" s="1" a="1"/>
  <c r="Y25" i="9" s="1"/>
  <c r="X25" i="9" s="1"/>
  <c r="W24" i="9"/>
  <c r="Y24" i="9" s="1" a="1"/>
  <c r="Y24" i="9" s="1"/>
  <c r="X24" i="9" s="1"/>
  <c r="W23" i="9"/>
  <c r="Y23" i="9" s="1" a="1"/>
  <c r="Y23" i="9" s="1"/>
  <c r="X23" i="9" s="1"/>
  <c r="W22" i="9"/>
  <c r="Y22" i="9" s="1" a="1"/>
  <c r="Y22" i="9" s="1"/>
  <c r="W21" i="9"/>
  <c r="Y21" i="9" s="1" a="1"/>
  <c r="Y21" i="9" s="1"/>
  <c r="X21" i="9" s="1"/>
  <c r="W20" i="9"/>
  <c r="Y20" i="9" s="1" a="1"/>
  <c r="Y20" i="9" s="1"/>
  <c r="X20" i="9" s="1"/>
  <c r="W19" i="9"/>
  <c r="Y19" i="9" s="1" a="1"/>
  <c r="Y19" i="9" s="1"/>
  <c r="X19" i="9" s="1"/>
  <c r="W18" i="9"/>
  <c r="Y18" i="9" s="1" a="1"/>
  <c r="Y18" i="9" s="1"/>
  <c r="X18" i="9" s="1"/>
  <c r="W17" i="9"/>
  <c r="Y17" i="9" s="1" a="1"/>
  <c r="Y17" i="9" s="1"/>
  <c r="X17" i="9" s="1"/>
  <c r="W16" i="9"/>
  <c r="Y16" i="9" s="1" a="1"/>
  <c r="Y16" i="9" s="1"/>
  <c r="X16" i="9" s="1"/>
  <c r="W15" i="9"/>
  <c r="Y15" i="9" s="1" a="1"/>
  <c r="Y15" i="9" s="1"/>
  <c r="X15" i="9" s="1"/>
  <c r="W14" i="9"/>
  <c r="Y14" i="9" s="1" a="1"/>
  <c r="Y14" i="9" s="1"/>
  <c r="X14" i="9" s="1"/>
  <c r="W13" i="9"/>
  <c r="Y13" i="9" s="1" a="1"/>
  <c r="Y13" i="9" s="1"/>
  <c r="X13" i="9" s="1"/>
  <c r="W12" i="9"/>
  <c r="Y12" i="9" s="1" a="1"/>
  <c r="Y12" i="9" s="1"/>
  <c r="X12" i="9" s="1"/>
  <c r="W11" i="9"/>
  <c r="Y11" i="9" s="1" a="1"/>
  <c r="Y11" i="9" s="1"/>
  <c r="X11" i="9" s="1"/>
  <c r="W10" i="9"/>
  <c r="Y10" i="9" s="1" a="1"/>
  <c r="Y10" i="9" s="1"/>
  <c r="X10" i="9" s="1"/>
  <c r="W9" i="9"/>
  <c r="Y9" i="9" s="1" a="1"/>
  <c r="Y9" i="9" s="1"/>
  <c r="X9" i="9" s="1"/>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4" i="13"/>
  <c r="A9" i="13"/>
  <c r="Y71" i="13"/>
  <c r="Y70" i="13"/>
  <c r="Y69" i="13"/>
  <c r="Y68" i="13"/>
  <c r="Y67" i="13"/>
  <c r="Y66" i="13"/>
  <c r="Y65" i="13"/>
  <c r="Y64" i="13"/>
  <c r="Y63" i="13"/>
  <c r="Y62" i="13"/>
  <c r="Y61" i="13"/>
  <c r="Y60" i="13"/>
  <c r="Y59" i="13"/>
  <c r="Y58" i="13"/>
  <c r="Y57" i="13"/>
  <c r="Y56" i="13"/>
  <c r="Y55" i="13"/>
  <c r="Y54" i="13"/>
  <c r="Y53" i="13"/>
  <c r="Y52" i="13"/>
  <c r="Y51" i="13"/>
  <c r="Y50" i="13"/>
  <c r="Y49" i="13"/>
  <c r="Y48" i="13"/>
  <c r="Y47" i="13"/>
  <c r="Y46" i="13"/>
  <c r="Y45" i="13"/>
  <c r="Y44" i="13"/>
  <c r="Y43" i="13"/>
  <c r="Y42" i="13"/>
  <c r="Y41" i="13"/>
  <c r="Y40" i="13"/>
  <c r="Y39" i="13"/>
  <c r="Y38" i="13"/>
  <c r="Y37" i="13"/>
  <c r="Y36" i="13"/>
  <c r="Y35" i="13"/>
  <c r="Y34" i="13"/>
  <c r="Y33" i="13"/>
  <c r="Y32" i="13"/>
  <c r="Y31" i="13"/>
  <c r="Y30" i="13"/>
  <c r="Y29" i="13"/>
  <c r="Y28" i="13"/>
  <c r="Y27" i="13"/>
  <c r="Y26" i="13"/>
  <c r="Y25" i="13"/>
  <c r="Y24" i="13"/>
  <c r="Y23" i="13"/>
  <c r="Y22" i="13"/>
  <c r="Y21" i="13"/>
  <c r="Y20" i="13"/>
  <c r="Y19" i="13"/>
  <c r="Y18" i="13"/>
  <c r="Y17" i="13"/>
  <c r="Y16" i="13"/>
  <c r="Y15" i="13"/>
  <c r="Y14" i="13"/>
  <c r="Y13" i="13"/>
  <c r="Y12" i="13"/>
  <c r="Y11" i="13"/>
  <c r="Y10" i="13"/>
  <c r="Y9" i="13"/>
  <c r="A10" i="16"/>
  <c r="A11" i="16"/>
  <c r="A12" i="16"/>
  <c r="A13" i="16"/>
  <c r="A14" i="16"/>
  <c r="A15" i="16"/>
  <c r="A16" i="16"/>
  <c r="A17" i="16"/>
  <c r="A18" i="16"/>
  <c r="A19" i="16"/>
  <c r="A20" i="16"/>
  <c r="A21" i="16"/>
  <c r="A22" i="16"/>
  <c r="A23" i="16"/>
  <c r="A9" i="16"/>
  <c r="B76" i="13" l="1"/>
  <c r="C76" i="13"/>
  <c r="N76" i="13"/>
  <c r="L76" i="13"/>
  <c r="H76" i="13"/>
  <c r="M76" i="13"/>
  <c r="S76" i="13"/>
  <c r="G76" i="13"/>
  <c r="K76" i="13"/>
  <c r="J76" i="13"/>
  <c r="R76" i="13"/>
  <c r="F76" i="13"/>
  <c r="I76" i="13"/>
  <c r="Q76" i="13"/>
  <c r="E76" i="13"/>
  <c r="O76" i="13"/>
  <c r="P76" i="13"/>
  <c r="D76" i="13"/>
  <c r="Q75" i="13"/>
  <c r="I75" i="13"/>
  <c r="D75" i="13"/>
  <c r="J75" i="13"/>
  <c r="B75" i="13"/>
  <c r="O75" i="13"/>
  <c r="M75" i="13"/>
  <c r="F75" i="13"/>
  <c r="G75" i="13"/>
  <c r="E75" i="13"/>
  <c r="S75" i="13"/>
  <c r="L75" i="13"/>
  <c r="K75" i="13"/>
  <c r="P75" i="13"/>
  <c r="C75" i="13"/>
  <c r="R75" i="13"/>
  <c r="H75" i="13"/>
  <c r="N75" i="13"/>
  <c r="X201" i="9"/>
  <c r="E73" i="13"/>
  <c r="M73" i="13"/>
  <c r="L73" i="13"/>
  <c r="Q73" i="13"/>
  <c r="S73" i="13"/>
  <c r="D73" i="13"/>
  <c r="I73" i="13"/>
  <c r="P73" i="13"/>
  <c r="G73" i="13"/>
  <c r="R73" i="13"/>
  <c r="H73" i="13"/>
  <c r="B73" i="13"/>
  <c r="O73" i="13"/>
  <c r="F73" i="13"/>
  <c r="C73" i="13"/>
  <c r="N73" i="13"/>
  <c r="J73" i="13"/>
  <c r="K73" i="13"/>
  <c r="X189" i="9"/>
  <c r="M72" i="13"/>
  <c r="B72" i="13"/>
  <c r="K72" i="13"/>
  <c r="R72" i="13"/>
  <c r="L72" i="13"/>
  <c r="C72" i="13"/>
  <c r="S72" i="13"/>
  <c r="D72" i="13"/>
  <c r="F72" i="13"/>
  <c r="P72" i="13"/>
  <c r="I72" i="13"/>
  <c r="Q72" i="13"/>
  <c r="N72" i="13"/>
  <c r="G72" i="13"/>
  <c r="O72" i="13"/>
  <c r="H72" i="13"/>
  <c r="J72" i="13"/>
  <c r="E72" i="13"/>
  <c r="O50" i="13"/>
  <c r="B42" i="13"/>
  <c r="H63" i="13"/>
  <c r="C48" i="13"/>
  <c r="D56" i="13"/>
  <c r="D13" i="13"/>
  <c r="O59" i="13"/>
  <c r="F60" i="13"/>
  <c r="R37" i="13"/>
  <c r="R45" i="13"/>
  <c r="B53" i="13"/>
  <c r="O20" i="13"/>
  <c r="B54" i="13"/>
  <c r="B46" i="13"/>
  <c r="D62" i="13"/>
  <c r="O13" i="13"/>
  <c r="H53" i="13"/>
  <c r="H33" i="13"/>
  <c r="P41" i="13"/>
  <c r="P49" i="13"/>
  <c r="D49" i="13"/>
  <c r="G68" i="13"/>
  <c r="L69" i="13"/>
  <c r="N71" i="13"/>
  <c r="Q43" i="13"/>
  <c r="P43" i="13"/>
  <c r="G43" i="13"/>
  <c r="O43" i="13"/>
  <c r="R43" i="13"/>
  <c r="D43" i="13"/>
  <c r="F43" i="13"/>
  <c r="B43" i="13"/>
  <c r="C43" i="13"/>
  <c r="H43" i="13"/>
  <c r="X69" i="9"/>
  <c r="R30" i="13"/>
  <c r="H29" i="13"/>
  <c r="C12" i="13"/>
  <c r="O28" i="13"/>
  <c r="G21" i="13"/>
  <c r="O21" i="13"/>
  <c r="C11" i="13"/>
  <c r="Q11" i="13"/>
  <c r="G11" i="13"/>
  <c r="O11" i="13"/>
  <c r="P11" i="13"/>
  <c r="F11" i="13"/>
  <c r="R11" i="13"/>
  <c r="B11" i="13"/>
  <c r="D11" i="13"/>
  <c r="H11" i="13"/>
  <c r="Q51" i="13"/>
  <c r="P51" i="13"/>
  <c r="G51" i="13"/>
  <c r="O51" i="13"/>
  <c r="F51" i="13"/>
  <c r="R51" i="13"/>
  <c r="B51" i="13"/>
  <c r="C51" i="13"/>
  <c r="D51" i="13"/>
  <c r="H51" i="13"/>
  <c r="H30" i="13"/>
  <c r="Q35" i="13"/>
  <c r="P35" i="13"/>
  <c r="G35" i="13"/>
  <c r="C35" i="13"/>
  <c r="D35" i="13"/>
  <c r="H35" i="13"/>
  <c r="O35" i="13"/>
  <c r="R35" i="13"/>
  <c r="B35" i="13"/>
  <c r="F35" i="13"/>
  <c r="Q67" i="13"/>
  <c r="P67" i="13"/>
  <c r="F67" i="13"/>
  <c r="B67" i="13"/>
  <c r="C67" i="13"/>
  <c r="D67" i="13"/>
  <c r="G67" i="13"/>
  <c r="O67" i="13"/>
  <c r="H67" i="13"/>
  <c r="R67" i="13"/>
  <c r="G14" i="13"/>
  <c r="F22" i="13"/>
  <c r="G15" i="13"/>
  <c r="Q15" i="13"/>
  <c r="C15" i="13"/>
  <c r="B15" i="13"/>
  <c r="O15" i="13"/>
  <c r="P15" i="13"/>
  <c r="D15" i="13"/>
  <c r="R15" i="13"/>
  <c r="F15" i="13"/>
  <c r="H15" i="13"/>
  <c r="Q23" i="13"/>
  <c r="C23" i="13"/>
  <c r="D23" i="13"/>
  <c r="O23" i="13"/>
  <c r="B23" i="13"/>
  <c r="P23" i="13"/>
  <c r="F23" i="13"/>
  <c r="H23" i="13"/>
  <c r="R23" i="13"/>
  <c r="G23" i="13"/>
  <c r="Q31" i="13"/>
  <c r="C31" i="13"/>
  <c r="O31" i="13"/>
  <c r="B31" i="13"/>
  <c r="D31" i="13"/>
  <c r="P31" i="13"/>
  <c r="G31" i="13"/>
  <c r="F31" i="13"/>
  <c r="R31" i="13"/>
  <c r="H31" i="13"/>
  <c r="Q39" i="13"/>
  <c r="C39" i="13"/>
  <c r="O39" i="13"/>
  <c r="R39" i="13"/>
  <c r="D39" i="13"/>
  <c r="F39" i="13"/>
  <c r="H39" i="13"/>
  <c r="B39" i="13"/>
  <c r="G39" i="13"/>
  <c r="P39" i="13"/>
  <c r="Q47" i="13"/>
  <c r="C47" i="13"/>
  <c r="O47" i="13"/>
  <c r="P47" i="13"/>
  <c r="R47" i="13"/>
  <c r="F47" i="13"/>
  <c r="B47" i="13"/>
  <c r="D47" i="13"/>
  <c r="G47" i="13"/>
  <c r="H47" i="13"/>
  <c r="Q55" i="13"/>
  <c r="C55" i="13"/>
  <c r="O55" i="13"/>
  <c r="F55" i="13"/>
  <c r="G55" i="13"/>
  <c r="P55" i="13"/>
  <c r="B55" i="13"/>
  <c r="D55" i="13"/>
  <c r="R55" i="13"/>
  <c r="H55" i="13"/>
  <c r="Q63" i="13"/>
  <c r="O63" i="13"/>
  <c r="B63" i="13"/>
  <c r="P63" i="13"/>
  <c r="C63" i="13"/>
  <c r="R63" i="13"/>
  <c r="D63" i="13"/>
  <c r="F63" i="13"/>
  <c r="G63" i="13"/>
  <c r="Q74" i="13"/>
  <c r="K74" i="13"/>
  <c r="S74" i="13"/>
  <c r="R74" i="13"/>
  <c r="M74" i="13"/>
  <c r="L74" i="13"/>
  <c r="O74" i="13"/>
  <c r="N74" i="13"/>
  <c r="P74" i="13"/>
  <c r="C74" i="13"/>
  <c r="D74" i="13"/>
  <c r="F74" i="13"/>
  <c r="G74" i="13"/>
  <c r="H74" i="13"/>
  <c r="B74" i="13"/>
  <c r="X22" i="9"/>
  <c r="B13" i="13"/>
  <c r="Q27" i="13"/>
  <c r="G27" i="13"/>
  <c r="P27" i="13"/>
  <c r="D27" i="13"/>
  <c r="R27" i="13"/>
  <c r="C27" i="13"/>
  <c r="H27" i="13"/>
  <c r="O27" i="13"/>
  <c r="B27" i="13"/>
  <c r="F27" i="13"/>
  <c r="Q59" i="13"/>
  <c r="P59" i="13"/>
  <c r="F59" i="13"/>
  <c r="R59" i="13"/>
  <c r="B59" i="13"/>
  <c r="C59" i="13"/>
  <c r="D59" i="13"/>
  <c r="G59" i="13"/>
  <c r="F29" i="13"/>
  <c r="H59" i="13"/>
  <c r="C25" i="13"/>
  <c r="C19" i="13"/>
  <c r="Q19" i="13"/>
  <c r="G19" i="13"/>
  <c r="P19" i="13"/>
  <c r="B19" i="13"/>
  <c r="D19" i="13"/>
  <c r="O19" i="13"/>
  <c r="R19" i="13"/>
  <c r="F19" i="13"/>
  <c r="H19" i="13"/>
  <c r="C9" i="13"/>
  <c r="B25" i="13"/>
  <c r="C16" i="13"/>
  <c r="H62" i="13"/>
  <c r="G58" i="13"/>
  <c r="D53" i="13"/>
  <c r="P10" i="13"/>
  <c r="G57" i="13"/>
  <c r="C52" i="13"/>
  <c r="B9" i="13"/>
  <c r="H61" i="13"/>
  <c r="B52" i="13"/>
  <c r="H46" i="13"/>
  <c r="H22" i="13"/>
  <c r="Q16" i="13"/>
  <c r="F16" i="13"/>
  <c r="B16" i="13"/>
  <c r="R16" i="13"/>
  <c r="D16" i="13"/>
  <c r="G16" i="13"/>
  <c r="H16" i="13"/>
  <c r="O16" i="13"/>
  <c r="P16" i="13"/>
  <c r="Q32" i="13"/>
  <c r="R32" i="13"/>
  <c r="B32" i="13"/>
  <c r="P32" i="13"/>
  <c r="C32" i="13"/>
  <c r="D32" i="13"/>
  <c r="G32" i="13"/>
  <c r="O32" i="13"/>
  <c r="F32" i="13"/>
  <c r="H32" i="13"/>
  <c r="Q48" i="13"/>
  <c r="R48" i="13"/>
  <c r="B48" i="13"/>
  <c r="F48" i="13"/>
  <c r="O48" i="13"/>
  <c r="D48" i="13"/>
  <c r="G48" i="13"/>
  <c r="H48" i="13"/>
  <c r="P48" i="13"/>
  <c r="Q64" i="13"/>
  <c r="R64" i="13"/>
  <c r="P64" i="13"/>
  <c r="B64" i="13"/>
  <c r="C64" i="13"/>
  <c r="D64" i="13"/>
  <c r="O64" i="13"/>
  <c r="F64" i="13"/>
  <c r="G64" i="13"/>
  <c r="G45" i="13"/>
  <c r="D20" i="13"/>
  <c r="R69" i="13"/>
  <c r="Q24" i="13"/>
  <c r="B24" i="13"/>
  <c r="R24" i="13"/>
  <c r="D24" i="13"/>
  <c r="F24" i="13"/>
  <c r="G24" i="13"/>
  <c r="O24" i="13"/>
  <c r="P24" i="13"/>
  <c r="C24" i="13"/>
  <c r="H24" i="13"/>
  <c r="Q56" i="13"/>
  <c r="R56" i="13"/>
  <c r="B56" i="13"/>
  <c r="F56" i="13"/>
  <c r="G56" i="13"/>
  <c r="O56" i="13"/>
  <c r="H56" i="13"/>
  <c r="P56" i="13"/>
  <c r="Q71" i="13"/>
  <c r="M71" i="13"/>
  <c r="S71" i="13"/>
  <c r="O71" i="13"/>
  <c r="R71" i="13"/>
  <c r="B71" i="13"/>
  <c r="L71" i="13"/>
  <c r="C71" i="13"/>
  <c r="P71" i="13"/>
  <c r="D71" i="13"/>
  <c r="F71" i="13"/>
  <c r="G71" i="13"/>
  <c r="K71" i="13"/>
  <c r="H71" i="13"/>
  <c r="Q17" i="13"/>
  <c r="F17" i="13"/>
  <c r="R17" i="13"/>
  <c r="H17" i="13"/>
  <c r="O17" i="13"/>
  <c r="C17" i="13"/>
  <c r="D17" i="13"/>
  <c r="G17" i="13"/>
  <c r="P17" i="13"/>
  <c r="Q33" i="13"/>
  <c r="R33" i="13"/>
  <c r="O33" i="13"/>
  <c r="C33" i="13"/>
  <c r="P33" i="13"/>
  <c r="D33" i="13"/>
  <c r="G33" i="13"/>
  <c r="B33" i="13"/>
  <c r="F33" i="13"/>
  <c r="Q49" i="13"/>
  <c r="R49" i="13"/>
  <c r="F49" i="13"/>
  <c r="O49" i="13"/>
  <c r="H49" i="13"/>
  <c r="B49" i="13"/>
  <c r="C49" i="13"/>
  <c r="Q65" i="13"/>
  <c r="R65" i="13"/>
  <c r="O65" i="13"/>
  <c r="H65" i="13"/>
  <c r="P65" i="13"/>
  <c r="B65" i="13"/>
  <c r="C65" i="13"/>
  <c r="D65" i="13"/>
  <c r="F65" i="13"/>
  <c r="G65" i="13"/>
  <c r="H64" i="13"/>
  <c r="H60" i="13"/>
  <c r="C56" i="13"/>
  <c r="C45" i="13"/>
  <c r="C20" i="13"/>
  <c r="Q40" i="13"/>
  <c r="R40" i="13"/>
  <c r="B40" i="13"/>
  <c r="O40" i="13"/>
  <c r="D40" i="13"/>
  <c r="P40" i="13"/>
  <c r="F40" i="13"/>
  <c r="H40" i="13"/>
  <c r="C40" i="13"/>
  <c r="G40" i="13"/>
  <c r="R9" i="13"/>
  <c r="O9" i="13"/>
  <c r="P9" i="13"/>
  <c r="D9" i="13"/>
  <c r="Q9" i="13"/>
  <c r="F9" i="13"/>
  <c r="G9" i="13"/>
  <c r="H9" i="13"/>
  <c r="Q25" i="13"/>
  <c r="D25" i="13"/>
  <c r="R25" i="13"/>
  <c r="P25" i="13"/>
  <c r="F25" i="13"/>
  <c r="G25" i="13"/>
  <c r="H25" i="13"/>
  <c r="O25" i="13"/>
  <c r="Q41" i="13"/>
  <c r="R41" i="13"/>
  <c r="D41" i="13"/>
  <c r="O41" i="13"/>
  <c r="F41" i="13"/>
  <c r="H41" i="13"/>
  <c r="B41" i="13"/>
  <c r="C41" i="13"/>
  <c r="G41" i="13"/>
  <c r="Q57" i="13"/>
  <c r="R57" i="13"/>
  <c r="P57" i="13"/>
  <c r="F57" i="13"/>
  <c r="H57" i="13"/>
  <c r="B57" i="13"/>
  <c r="C57" i="13"/>
  <c r="O57" i="13"/>
  <c r="D57" i="13"/>
  <c r="G49" i="13"/>
  <c r="B17" i="13"/>
  <c r="O60" i="13"/>
  <c r="P21" i="13"/>
  <c r="Q10" i="13"/>
  <c r="D10" i="13"/>
  <c r="H10" i="13"/>
  <c r="R10" i="13"/>
  <c r="B10" i="13"/>
  <c r="F10" i="13"/>
  <c r="Q18" i="13"/>
  <c r="D18" i="13"/>
  <c r="H18" i="13"/>
  <c r="G18" i="13"/>
  <c r="P18" i="13"/>
  <c r="R18" i="13"/>
  <c r="B18" i="13"/>
  <c r="C18" i="13"/>
  <c r="F18" i="13"/>
  <c r="Q26" i="13"/>
  <c r="H26" i="13"/>
  <c r="D26" i="13"/>
  <c r="O26" i="13"/>
  <c r="G26" i="13"/>
  <c r="P26" i="13"/>
  <c r="R26" i="13"/>
  <c r="B26" i="13"/>
  <c r="Q34" i="13"/>
  <c r="H34" i="13"/>
  <c r="C34" i="13"/>
  <c r="D34" i="13"/>
  <c r="O34" i="13"/>
  <c r="R34" i="13"/>
  <c r="G34" i="13"/>
  <c r="Q42" i="13"/>
  <c r="H42" i="13"/>
  <c r="D42" i="13"/>
  <c r="F42" i="13"/>
  <c r="O42" i="13"/>
  <c r="Q50" i="13"/>
  <c r="H50" i="13"/>
  <c r="P50" i="13"/>
  <c r="R50" i="13"/>
  <c r="F50" i="13"/>
  <c r="Q58" i="13"/>
  <c r="H58" i="13"/>
  <c r="O58" i="13"/>
  <c r="F58" i="13"/>
  <c r="P58" i="13"/>
  <c r="R58" i="13"/>
  <c r="Q66" i="13"/>
  <c r="G66" i="13"/>
  <c r="O66" i="13"/>
  <c r="R66" i="13"/>
  <c r="H70" i="13"/>
  <c r="H69" i="13"/>
  <c r="H68" i="13"/>
  <c r="H66" i="13"/>
  <c r="G62" i="13"/>
  <c r="G61" i="13"/>
  <c r="G60" i="13"/>
  <c r="H54" i="13"/>
  <c r="C53" i="13"/>
  <c r="G50" i="13"/>
  <c r="G46" i="13"/>
  <c r="B45" i="13"/>
  <c r="G37" i="13"/>
  <c r="R38" i="13"/>
  <c r="R28" i="13"/>
  <c r="O10" i="13"/>
  <c r="G70" i="13"/>
  <c r="G69" i="13"/>
  <c r="F66" i="13"/>
  <c r="F62" i="13"/>
  <c r="F61" i="13"/>
  <c r="D58" i="13"/>
  <c r="D50" i="13"/>
  <c r="C46" i="13"/>
  <c r="B37" i="13"/>
  <c r="F26" i="13"/>
  <c r="H21" i="13"/>
  <c r="N69" i="13"/>
  <c r="P66" i="13"/>
  <c r="P46" i="13"/>
  <c r="O18" i="13"/>
  <c r="Q12" i="13"/>
  <c r="B12" i="13"/>
  <c r="F12" i="13"/>
  <c r="H12" i="13"/>
  <c r="P12" i="13"/>
  <c r="D12" i="13"/>
  <c r="O12" i="13"/>
  <c r="G12" i="13"/>
  <c r="R12" i="13"/>
  <c r="Q20" i="13"/>
  <c r="B20" i="13"/>
  <c r="F20" i="13"/>
  <c r="P20" i="13"/>
  <c r="G20" i="13"/>
  <c r="H20" i="13"/>
  <c r="R20" i="13"/>
  <c r="Q28" i="13"/>
  <c r="F28" i="13"/>
  <c r="D28" i="13"/>
  <c r="P28" i="13"/>
  <c r="B28" i="13"/>
  <c r="Q36" i="13"/>
  <c r="F36" i="13"/>
  <c r="P36" i="13"/>
  <c r="O36" i="13"/>
  <c r="R36" i="13"/>
  <c r="C36" i="13"/>
  <c r="D36" i="13"/>
  <c r="H36" i="13"/>
  <c r="Q44" i="13"/>
  <c r="F44" i="13"/>
  <c r="P44" i="13"/>
  <c r="D44" i="13"/>
  <c r="O44" i="13"/>
  <c r="R44" i="13"/>
  <c r="G44" i="13"/>
  <c r="Q52" i="13"/>
  <c r="F52" i="13"/>
  <c r="P52" i="13"/>
  <c r="G52" i="13"/>
  <c r="R52" i="13"/>
  <c r="Q60" i="13"/>
  <c r="P60" i="13"/>
  <c r="Q68" i="13"/>
  <c r="P68" i="13"/>
  <c r="O68" i="13"/>
  <c r="R68" i="13"/>
  <c r="F70" i="13"/>
  <c r="F69" i="13"/>
  <c r="F68" i="13"/>
  <c r="D60" i="13"/>
  <c r="C58" i="13"/>
  <c r="C54" i="13"/>
  <c r="C50" i="13"/>
  <c r="H28" i="13"/>
  <c r="Q13" i="13"/>
  <c r="G13" i="13"/>
  <c r="H13" i="13"/>
  <c r="P13" i="13"/>
  <c r="C13" i="13"/>
  <c r="Q21" i="13"/>
  <c r="B21" i="13"/>
  <c r="R21" i="13"/>
  <c r="D21" i="13"/>
  <c r="Q29" i="13"/>
  <c r="D29" i="13"/>
  <c r="O29" i="13"/>
  <c r="P29" i="13"/>
  <c r="R29" i="13"/>
  <c r="B29" i="13"/>
  <c r="C29" i="13"/>
  <c r="G29" i="13"/>
  <c r="Q37" i="13"/>
  <c r="C37" i="13"/>
  <c r="O37" i="13"/>
  <c r="D37" i="13"/>
  <c r="P37" i="13"/>
  <c r="F37" i="13"/>
  <c r="H37" i="13"/>
  <c r="Q45" i="13"/>
  <c r="D45" i="13"/>
  <c r="F45" i="13"/>
  <c r="P45" i="13"/>
  <c r="Q53" i="13"/>
  <c r="R53" i="13"/>
  <c r="F53" i="13"/>
  <c r="G53" i="13"/>
  <c r="Q61" i="13"/>
  <c r="O61" i="13"/>
  <c r="P61" i="13"/>
  <c r="D61" i="13"/>
  <c r="R61" i="13"/>
  <c r="M69" i="13"/>
  <c r="Q69" i="13"/>
  <c r="S69" i="13"/>
  <c r="D69" i="13"/>
  <c r="O69" i="13"/>
  <c r="P69" i="13"/>
  <c r="K69" i="13"/>
  <c r="D68" i="13"/>
  <c r="D66" i="13"/>
  <c r="C61" i="13"/>
  <c r="C60" i="13"/>
  <c r="B58" i="13"/>
  <c r="B50" i="13"/>
  <c r="H44" i="13"/>
  <c r="G28" i="13"/>
  <c r="C26" i="13"/>
  <c r="F21" i="13"/>
  <c r="P53" i="13"/>
  <c r="O45" i="13"/>
  <c r="Q14" i="13"/>
  <c r="H14" i="13"/>
  <c r="D14" i="13"/>
  <c r="O14" i="13"/>
  <c r="R14" i="13"/>
  <c r="B14" i="13"/>
  <c r="C14" i="13"/>
  <c r="F14" i="13"/>
  <c r="Q22" i="13"/>
  <c r="D22" i="13"/>
  <c r="O22" i="13"/>
  <c r="C22" i="13"/>
  <c r="P22" i="13"/>
  <c r="R22" i="13"/>
  <c r="B22" i="13"/>
  <c r="G22" i="13"/>
  <c r="Q30" i="13"/>
  <c r="O30" i="13"/>
  <c r="D30" i="13"/>
  <c r="B30" i="13"/>
  <c r="C30" i="13"/>
  <c r="P30" i="13"/>
  <c r="G30" i="13"/>
  <c r="Q38" i="13"/>
  <c r="O38" i="13"/>
  <c r="D38" i="13"/>
  <c r="C38" i="13"/>
  <c r="F38" i="13"/>
  <c r="P38" i="13"/>
  <c r="H38" i="13"/>
  <c r="Q46" i="13"/>
  <c r="O46" i="13"/>
  <c r="D46" i="13"/>
  <c r="R46" i="13"/>
  <c r="F46" i="13"/>
  <c r="Q54" i="13"/>
  <c r="O54" i="13"/>
  <c r="D54" i="13"/>
  <c r="P54" i="13"/>
  <c r="F54" i="13"/>
  <c r="R54" i="13"/>
  <c r="G54" i="13"/>
  <c r="Q62" i="13"/>
  <c r="O62" i="13"/>
  <c r="C62" i="13"/>
  <c r="P62" i="13"/>
  <c r="Q70" i="13"/>
  <c r="S70" i="13"/>
  <c r="K70" i="13"/>
  <c r="O70" i="13"/>
  <c r="N70" i="13"/>
  <c r="L70" i="13"/>
  <c r="C70" i="13"/>
  <c r="M70" i="13"/>
  <c r="P70" i="13"/>
  <c r="D70" i="13"/>
  <c r="C69" i="13"/>
  <c r="C68" i="13"/>
  <c r="C66" i="13"/>
  <c r="B62" i="13"/>
  <c r="B61" i="13"/>
  <c r="B60" i="13"/>
  <c r="H52" i="13"/>
  <c r="C44" i="13"/>
  <c r="G42" i="13"/>
  <c r="G38" i="13"/>
  <c r="G36" i="13"/>
  <c r="F34" i="13"/>
  <c r="F30" i="13"/>
  <c r="C28" i="13"/>
  <c r="C21" i="13"/>
  <c r="G10" i="13"/>
  <c r="R62" i="13"/>
  <c r="O53" i="13"/>
  <c r="R42" i="13"/>
  <c r="P34" i="13"/>
  <c r="P14" i="13"/>
  <c r="B70" i="13"/>
  <c r="B69" i="13"/>
  <c r="B68" i="13"/>
  <c r="B66" i="13"/>
  <c r="D52" i="13"/>
  <c r="H45" i="13"/>
  <c r="B44" i="13"/>
  <c r="C42" i="13"/>
  <c r="B38" i="13"/>
  <c r="B36" i="13"/>
  <c r="B34" i="13"/>
  <c r="F13" i="13"/>
  <c r="C10" i="13"/>
  <c r="R70" i="13"/>
  <c r="R60" i="13"/>
  <c r="O52" i="13"/>
  <c r="P42" i="13"/>
  <c r="R13" i="13"/>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9" i="14"/>
  <c r="B345" i="11"/>
  <c r="B346" i="11" s="1"/>
  <c r="B347" i="11" s="1"/>
  <c r="B348" i="11" s="1"/>
  <c r="B349" i="11" s="1"/>
  <c r="B350" i="11" s="1"/>
  <c r="B351" i="11" s="1"/>
  <c r="B352" i="11" s="1"/>
  <c r="B353" i="11" s="1"/>
  <c r="B354" i="11" s="1"/>
  <c r="B355" i="11" s="1"/>
  <c r="B356" i="11" s="1"/>
  <c r="B201" i="17"/>
  <c r="B202" i="17" s="1"/>
  <c r="B203" i="17" s="1"/>
  <c r="B204" i="17" s="1"/>
  <c r="B205" i="17" s="1"/>
  <c r="B206" i="17" s="1"/>
  <c r="B207" i="17" s="1"/>
  <c r="B208" i="17" s="1"/>
  <c r="B209" i="17" s="1"/>
  <c r="B210" i="17" s="1"/>
  <c r="B211" i="17" s="1"/>
  <c r="B212" i="17" s="1"/>
  <c r="N25" i="16" l="1"/>
  <c r="Q25" i="16"/>
  <c r="C25" i="16"/>
  <c r="L25" i="16"/>
  <c r="F25" i="16"/>
  <c r="M25" i="16"/>
  <c r="O25" i="16"/>
  <c r="B25" i="16"/>
  <c r="H25" i="16"/>
  <c r="R25" i="16"/>
  <c r="G25" i="16"/>
  <c r="P25" i="16"/>
  <c r="K25" i="16"/>
  <c r="D25" i="16"/>
  <c r="S25" i="16"/>
  <c r="B18" i="16"/>
  <c r="H18" i="16"/>
  <c r="D10" i="16"/>
  <c r="L24" i="16"/>
  <c r="P18" i="16"/>
  <c r="H20" i="16"/>
  <c r="H12" i="16"/>
  <c r="O10" i="16"/>
  <c r="R18" i="16"/>
  <c r="R16" i="16"/>
  <c r="P17" i="16"/>
  <c r="R14" i="16"/>
  <c r="B11" i="16"/>
  <c r="P13" i="16"/>
  <c r="B20" i="16"/>
  <c r="D16" i="16"/>
  <c r="C10" i="16"/>
  <c r="C15" i="16"/>
  <c r="O11" i="16"/>
  <c r="P19" i="16"/>
  <c r="O16" i="16"/>
  <c r="R17" i="16"/>
  <c r="C11" i="16"/>
  <c r="P22" i="16"/>
  <c r="F18" i="16"/>
  <c r="G17" i="16"/>
  <c r="Q19" i="16"/>
  <c r="B10" i="16"/>
  <c r="O24" i="16"/>
  <c r="G10" i="16"/>
  <c r="C17" i="16"/>
  <c r="D19" i="16"/>
  <c r="H15" i="16"/>
  <c r="G9" i="16"/>
  <c r="D23" i="16"/>
  <c r="C19" i="16"/>
  <c r="P14" i="16"/>
  <c r="R12" i="16"/>
  <c r="P12" i="16"/>
  <c r="B19" i="16"/>
  <c r="R24" i="16"/>
  <c r="R10" i="16"/>
  <c r="B12" i="16"/>
  <c r="F22" i="16"/>
  <c r="F13" i="16"/>
  <c r="D24" i="16"/>
  <c r="F9" i="16"/>
  <c r="C23" i="16"/>
  <c r="G21" i="16"/>
  <c r="G12" i="16"/>
  <c r="B24" i="16"/>
  <c r="O18" i="16"/>
  <c r="C22" i="16"/>
  <c r="S24" i="16"/>
  <c r="Q22" i="16"/>
  <c r="D18" i="16"/>
  <c r="C16" i="16"/>
  <c r="O14" i="16"/>
  <c r="H21" i="16"/>
  <c r="B17" i="16"/>
  <c r="Q17" i="16"/>
  <c r="R13" i="16"/>
  <c r="Q9" i="16"/>
  <c r="B23" i="16"/>
  <c r="F15" i="16"/>
  <c r="R15" i="16"/>
  <c r="F21" i="16"/>
  <c r="H17" i="16"/>
  <c r="O13" i="16"/>
  <c r="D13" i="16"/>
  <c r="P23" i="16"/>
  <c r="H19" i="16"/>
  <c r="B15" i="16"/>
  <c r="H11" i="16"/>
  <c r="G18" i="16"/>
  <c r="H22" i="16"/>
  <c r="C13" i="16"/>
  <c r="B21" i="16"/>
  <c r="R9" i="16"/>
  <c r="G22" i="16"/>
  <c r="P20" i="16"/>
  <c r="Q12" i="16"/>
  <c r="Q24" i="16"/>
  <c r="F20" i="16"/>
  <c r="Q18" i="16"/>
  <c r="Q16" i="16"/>
  <c r="B16" i="16"/>
  <c r="G24" i="16"/>
  <c r="G19" i="16"/>
  <c r="P21" i="16"/>
  <c r="F17" i="16"/>
  <c r="D9" i="16"/>
  <c r="H23" i="16"/>
  <c r="O19" i="16"/>
  <c r="G15" i="16"/>
  <c r="Q15" i="16"/>
  <c r="R11" i="16"/>
  <c r="B9" i="16"/>
  <c r="B13" i="16"/>
  <c r="C24" i="16"/>
  <c r="M24" i="16"/>
  <c r="R20" i="16"/>
  <c r="H16" i="16"/>
  <c r="G14" i="16"/>
  <c r="Q14" i="16"/>
  <c r="C20" i="16"/>
  <c r="H24" i="16"/>
  <c r="D21" i="16"/>
  <c r="R21" i="16"/>
  <c r="O17" i="16"/>
  <c r="Q13" i="16"/>
  <c r="P9" i="16"/>
  <c r="G23" i="16"/>
  <c r="O23" i="16"/>
  <c r="F19" i="16"/>
  <c r="P11" i="16"/>
  <c r="F11" i="16"/>
  <c r="C9" i="16"/>
  <c r="C12" i="16"/>
  <c r="G20" i="16"/>
  <c r="Q10" i="16"/>
  <c r="F12" i="16"/>
  <c r="K24" i="16"/>
  <c r="R22" i="16"/>
  <c r="F16" i="16"/>
  <c r="C14" i="16"/>
  <c r="D12" i="16"/>
  <c r="P10" i="16"/>
  <c r="F24" i="16"/>
  <c r="N24" i="16"/>
  <c r="O21" i="16"/>
  <c r="H13" i="16"/>
  <c r="F23" i="16"/>
  <c r="R23" i="16"/>
  <c r="D15" i="16"/>
  <c r="G11" i="16"/>
  <c r="D20" i="16"/>
  <c r="O22" i="16"/>
  <c r="G16" i="16"/>
  <c r="O15" i="16"/>
  <c r="D14" i="16"/>
  <c r="F10" i="16"/>
  <c r="O20" i="16"/>
  <c r="B22" i="16"/>
  <c r="P24" i="16"/>
  <c r="D22" i="16"/>
  <c r="Q20" i="16"/>
  <c r="P16" i="16"/>
  <c r="B14" i="16"/>
  <c r="H10" i="16"/>
  <c r="C21" i="16"/>
  <c r="Q21" i="16"/>
  <c r="D17" i="16"/>
  <c r="G13" i="16"/>
  <c r="H9" i="16"/>
  <c r="O9" i="16"/>
  <c r="C18" i="16"/>
  <c r="Q23" i="16"/>
  <c r="R19" i="16"/>
  <c r="P15" i="16"/>
  <c r="D11" i="16"/>
  <c r="Q11" i="16"/>
  <c r="F14" i="16"/>
  <c r="O12" i="16"/>
  <c r="H14" i="16"/>
  <c r="A345" i="8" l="1"/>
  <c r="K124" i="18" l="1"/>
  <c r="I124" i="18"/>
  <c r="M124" i="18"/>
  <c r="Q124" i="18"/>
  <c r="E124" i="18"/>
  <c r="F124" i="18"/>
  <c r="G124" i="18"/>
  <c r="N124" i="18"/>
  <c r="C124" i="18"/>
  <c r="B124" i="18"/>
  <c r="L124" i="18"/>
  <c r="P124" i="18"/>
  <c r="O124" i="18"/>
  <c r="J124" i="18"/>
  <c r="S124" i="18"/>
  <c r="D124" i="18"/>
  <c r="H124" i="18"/>
  <c r="R124" i="18"/>
  <c r="D123" i="18"/>
  <c r="L123" i="18"/>
  <c r="E123" i="18"/>
  <c r="J123" i="18"/>
  <c r="P123" i="18"/>
  <c r="B123" i="18"/>
  <c r="H123" i="18"/>
  <c r="N123" i="18"/>
  <c r="S123" i="18"/>
  <c r="F123" i="18"/>
  <c r="K123" i="18"/>
  <c r="C123" i="18"/>
  <c r="Q123" i="18"/>
  <c r="O123" i="18"/>
  <c r="I123" i="18"/>
  <c r="G123" i="18"/>
  <c r="M123" i="18"/>
  <c r="R123" i="18"/>
  <c r="S121" i="18"/>
  <c r="L121" i="18"/>
  <c r="H121" i="18"/>
  <c r="M121" i="18"/>
  <c r="I121" i="18"/>
  <c r="C121" i="18"/>
  <c r="P121" i="18"/>
  <c r="J121" i="18"/>
  <c r="F121" i="18"/>
  <c r="R121" i="18"/>
  <c r="Q121" i="18"/>
  <c r="K121" i="18"/>
  <c r="B121" i="18"/>
  <c r="G121" i="18"/>
  <c r="O121" i="18"/>
  <c r="N121" i="18"/>
  <c r="D121" i="18"/>
  <c r="E121" i="18"/>
  <c r="B122" i="18"/>
  <c r="H122" i="18"/>
  <c r="S122" i="18"/>
  <c r="P122" i="18"/>
  <c r="D122" i="18"/>
  <c r="G122" i="18"/>
  <c r="R122" i="18"/>
  <c r="O122" i="18"/>
  <c r="C122" i="18"/>
  <c r="F122" i="18"/>
  <c r="N122" i="18"/>
  <c r="Q122" i="18"/>
  <c r="M122" i="18"/>
  <c r="E122" i="18"/>
  <c r="L122" i="18"/>
  <c r="K122" i="18"/>
  <c r="J122" i="18"/>
  <c r="I122" i="1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9" i="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9" i="18"/>
  <c r="K12" i="14"/>
  <c r="L12" i="14"/>
  <c r="M12" i="14"/>
  <c r="N12" i="14"/>
  <c r="T12" i="14"/>
  <c r="K13" i="14"/>
  <c r="L13" i="14"/>
  <c r="M13" i="14"/>
  <c r="N13" i="14"/>
  <c r="T13" i="14"/>
  <c r="K14" i="14"/>
  <c r="L14" i="14"/>
  <c r="M14" i="14"/>
  <c r="N14" i="14"/>
  <c r="T14" i="14"/>
  <c r="K15" i="14"/>
  <c r="L15" i="14"/>
  <c r="M15" i="14"/>
  <c r="N15" i="14"/>
  <c r="T15" i="14"/>
  <c r="K16" i="14"/>
  <c r="L16" i="14"/>
  <c r="M16" i="14"/>
  <c r="N16" i="14"/>
  <c r="T16" i="14"/>
  <c r="K17" i="14"/>
  <c r="L17" i="14"/>
  <c r="M17" i="14"/>
  <c r="N17" i="14"/>
  <c r="T17" i="14"/>
  <c r="K18" i="14"/>
  <c r="L18" i="14"/>
  <c r="M18" i="14"/>
  <c r="N18" i="14"/>
  <c r="T18" i="14"/>
  <c r="K19" i="14"/>
  <c r="L19" i="14"/>
  <c r="M19" i="14"/>
  <c r="N19" i="14"/>
  <c r="T19" i="14"/>
  <c r="K20" i="14"/>
  <c r="L20" i="14"/>
  <c r="M20" i="14"/>
  <c r="N20" i="14"/>
  <c r="T20" i="14"/>
  <c r="K21" i="14"/>
  <c r="L21" i="14"/>
  <c r="M21" i="14"/>
  <c r="N21" i="14"/>
  <c r="T21" i="14"/>
  <c r="K22" i="14"/>
  <c r="L22" i="14"/>
  <c r="M22" i="14"/>
  <c r="N22" i="14"/>
  <c r="T22" i="14"/>
  <c r="K23" i="14"/>
  <c r="L23" i="14"/>
  <c r="M23" i="14"/>
  <c r="N23" i="14"/>
  <c r="T23" i="14"/>
  <c r="K24" i="14"/>
  <c r="L24" i="14"/>
  <c r="M24" i="14"/>
  <c r="N24" i="14"/>
  <c r="T24" i="14"/>
  <c r="K25" i="14"/>
  <c r="L25" i="14"/>
  <c r="M25" i="14"/>
  <c r="N25" i="14"/>
  <c r="T25" i="14"/>
  <c r="K26" i="14"/>
  <c r="L26" i="14"/>
  <c r="M26" i="14"/>
  <c r="N26" i="14"/>
  <c r="T26" i="14"/>
  <c r="K27" i="14"/>
  <c r="L27" i="14"/>
  <c r="M27" i="14"/>
  <c r="N27" i="14"/>
  <c r="T27" i="14"/>
  <c r="K28" i="14"/>
  <c r="L28" i="14"/>
  <c r="M28" i="14"/>
  <c r="N28" i="14"/>
  <c r="T28" i="14"/>
  <c r="K29" i="14"/>
  <c r="L29" i="14"/>
  <c r="M29" i="14"/>
  <c r="N29" i="14"/>
  <c r="T29" i="14"/>
  <c r="K30" i="14"/>
  <c r="L30" i="14"/>
  <c r="M30" i="14"/>
  <c r="N30" i="14"/>
  <c r="T30" i="14"/>
  <c r="K31" i="14"/>
  <c r="L31" i="14"/>
  <c r="M31" i="14"/>
  <c r="N31" i="14"/>
  <c r="T31" i="14"/>
  <c r="K32" i="14"/>
  <c r="L32" i="14"/>
  <c r="M32" i="14"/>
  <c r="N32" i="14"/>
  <c r="T32" i="14"/>
  <c r="K33" i="14"/>
  <c r="L33" i="14"/>
  <c r="M33" i="14"/>
  <c r="N33" i="14"/>
  <c r="K34" i="14"/>
  <c r="L34" i="14"/>
  <c r="M34" i="14"/>
  <c r="N34" i="14"/>
  <c r="T34" i="14"/>
  <c r="K35" i="14"/>
  <c r="L35" i="14"/>
  <c r="M35" i="14"/>
  <c r="N35" i="14"/>
  <c r="T35" i="14"/>
  <c r="K11" i="14"/>
  <c r="L11" i="14"/>
  <c r="M11" i="14"/>
  <c r="N11" i="14"/>
  <c r="T11" i="14"/>
  <c r="Y10" i="18"/>
  <c r="Y11" i="18"/>
  <c r="Y12" i="18"/>
  <c r="Y13" i="18"/>
  <c r="Y14" i="18"/>
  <c r="Y15" i="18"/>
  <c r="Y16" i="18"/>
  <c r="Y17" i="18"/>
  <c r="Y18" i="18"/>
  <c r="Y19" i="18"/>
  <c r="Y20" i="18"/>
  <c r="Y21" i="18"/>
  <c r="Y22" i="18"/>
  <c r="Y23" i="18"/>
  <c r="Y24" i="18"/>
  <c r="Y25" i="18"/>
  <c r="Y26" i="18"/>
  <c r="Y27" i="18"/>
  <c r="Y28" i="18"/>
  <c r="Y29" i="18"/>
  <c r="Y30" i="18"/>
  <c r="Y31" i="18"/>
  <c r="Y32" i="18"/>
  <c r="Y33" i="18"/>
  <c r="Y34" i="18"/>
  <c r="Y35" i="18"/>
  <c r="Y36" i="18"/>
  <c r="Y37" i="18"/>
  <c r="Y38" i="18"/>
  <c r="Y39" i="18"/>
  <c r="Y40" i="18"/>
  <c r="Y41" i="18"/>
  <c r="Y42" i="18"/>
  <c r="Y43" i="18"/>
  <c r="Y44" i="18"/>
  <c r="Y45" i="18"/>
  <c r="Y46" i="18"/>
  <c r="Y47" i="18"/>
  <c r="Y48" i="18"/>
  <c r="Y49" i="18"/>
  <c r="Y50" i="18"/>
  <c r="Y51" i="18"/>
  <c r="Y52" i="18"/>
  <c r="Y53" i="18"/>
  <c r="Y54" i="18"/>
  <c r="Y55" i="18"/>
  <c r="Y56" i="18"/>
  <c r="Y57" i="18"/>
  <c r="Y58" i="18"/>
  <c r="Y59" i="18"/>
  <c r="Y60" i="18"/>
  <c r="Y61" i="18"/>
  <c r="Y62" i="18"/>
  <c r="Y63" i="18"/>
  <c r="Y64" i="18"/>
  <c r="Y65" i="18"/>
  <c r="Y66" i="18"/>
  <c r="Y67" i="18"/>
  <c r="Y68" i="18"/>
  <c r="Y69" i="18"/>
  <c r="Y70" i="18"/>
  <c r="Y71" i="18"/>
  <c r="Y72" i="18"/>
  <c r="Y73" i="18"/>
  <c r="Y74" i="18"/>
  <c r="Y75" i="18"/>
  <c r="Y76" i="18"/>
  <c r="Y77" i="18"/>
  <c r="Y78" i="18"/>
  <c r="Y79" i="18"/>
  <c r="Y80" i="18"/>
  <c r="Y81" i="18"/>
  <c r="Y82" i="18"/>
  <c r="Y83" i="18"/>
  <c r="Y84" i="18"/>
  <c r="Y85" i="18"/>
  <c r="Y86" i="18"/>
  <c r="Y87" i="18"/>
  <c r="Y88" i="18"/>
  <c r="Y89" i="18"/>
  <c r="Y90" i="18"/>
  <c r="Y91" i="18"/>
  <c r="Y92" i="18"/>
  <c r="Y93" i="18"/>
  <c r="Y94" i="18"/>
  <c r="Y95" i="18"/>
  <c r="Y96" i="18"/>
  <c r="Y97" i="18"/>
  <c r="Y98" i="18"/>
  <c r="Y99" i="18"/>
  <c r="Y100" i="18"/>
  <c r="Y101" i="18"/>
  <c r="Y102" i="18"/>
  <c r="Y103" i="18"/>
  <c r="Y104" i="18"/>
  <c r="Y105" i="18"/>
  <c r="Y106" i="18"/>
  <c r="Y107" i="18"/>
  <c r="Y108" i="18"/>
  <c r="Y109" i="18"/>
  <c r="Y110" i="18"/>
  <c r="Y111" i="18"/>
  <c r="Y112" i="18"/>
  <c r="Y113" i="18"/>
  <c r="Y114" i="18"/>
  <c r="Y115" i="18"/>
  <c r="Y116" i="18"/>
  <c r="Y117" i="18"/>
  <c r="Y118" i="18"/>
  <c r="Y119" i="18"/>
  <c r="Y120" i="18"/>
  <c r="Y9" i="18"/>
  <c r="W10" i="8"/>
  <c r="Y10" i="8" s="1" a="1"/>
  <c r="Y10" i="8" s="1"/>
  <c r="X10" i="8" s="1"/>
  <c r="W11" i="8"/>
  <c r="Y11" i="8" s="1" a="1"/>
  <c r="Y11" i="8" s="1"/>
  <c r="X11" i="8" s="1"/>
  <c r="W12" i="8"/>
  <c r="Y12" i="8" s="1" a="1"/>
  <c r="Y12" i="8" s="1"/>
  <c r="X12" i="8" s="1"/>
  <c r="W13" i="8"/>
  <c r="Y13" i="8" s="1" a="1"/>
  <c r="Y13" i="8" s="1"/>
  <c r="X13" i="8" s="1"/>
  <c r="W14" i="8"/>
  <c r="Y14" i="8" s="1" a="1"/>
  <c r="Y14" i="8" s="1"/>
  <c r="X14" i="8" s="1"/>
  <c r="W15" i="8"/>
  <c r="Y15" i="8" s="1" a="1"/>
  <c r="Y15" i="8" s="1"/>
  <c r="X15" i="8" s="1"/>
  <c r="W16" i="8"/>
  <c r="Y16" i="8" s="1" a="1"/>
  <c r="Y16" i="8" s="1"/>
  <c r="X16" i="8" s="1"/>
  <c r="W17" i="8"/>
  <c r="Y17" i="8" s="1" a="1"/>
  <c r="Y17" i="8" s="1"/>
  <c r="X17" i="8" s="1"/>
  <c r="W18" i="8"/>
  <c r="Y18" i="8" s="1" a="1"/>
  <c r="Y18" i="8" s="1"/>
  <c r="X18" i="8" s="1"/>
  <c r="W19" i="8"/>
  <c r="Y19" i="8" s="1" a="1"/>
  <c r="Y19" i="8" s="1"/>
  <c r="X19" i="8" s="1"/>
  <c r="W20" i="8"/>
  <c r="Y20" i="8" s="1" a="1"/>
  <c r="Y20" i="8" s="1"/>
  <c r="X20" i="8" s="1"/>
  <c r="W21" i="8"/>
  <c r="Y21" i="8" s="1" a="1"/>
  <c r="Y21" i="8" s="1"/>
  <c r="W22" i="8"/>
  <c r="Y22" i="8" s="1" a="1"/>
  <c r="Y22" i="8" s="1"/>
  <c r="X22" i="8" s="1"/>
  <c r="W23" i="8"/>
  <c r="Y23" i="8" s="1" a="1"/>
  <c r="Y23" i="8" s="1"/>
  <c r="X23" i="8" s="1"/>
  <c r="W24" i="8"/>
  <c r="Y24" i="8" s="1" a="1"/>
  <c r="Y24" i="8" s="1"/>
  <c r="X24" i="8" s="1"/>
  <c r="W25" i="8"/>
  <c r="Y25" i="8" s="1" a="1"/>
  <c r="Y25" i="8" s="1"/>
  <c r="X25" i="8" s="1"/>
  <c r="W26" i="8"/>
  <c r="Y26" i="8" s="1" a="1"/>
  <c r="Y26" i="8" s="1"/>
  <c r="X26" i="8" s="1"/>
  <c r="W27" i="8"/>
  <c r="Y27" i="8" s="1" a="1"/>
  <c r="Y27" i="8" s="1"/>
  <c r="X27" i="8" s="1"/>
  <c r="W28" i="8"/>
  <c r="Y28" i="8" s="1" a="1"/>
  <c r="Y28" i="8" s="1"/>
  <c r="X28" i="8" s="1"/>
  <c r="W29" i="8"/>
  <c r="Y29" i="8" s="1" a="1"/>
  <c r="Y29" i="8" s="1"/>
  <c r="X29" i="8" s="1"/>
  <c r="W30" i="8"/>
  <c r="Y30" i="8" s="1" a="1"/>
  <c r="Y30" i="8" s="1"/>
  <c r="X30" i="8" s="1"/>
  <c r="W31" i="8"/>
  <c r="Y31" i="8" s="1" a="1"/>
  <c r="Y31" i="8" s="1"/>
  <c r="X31" i="8" s="1"/>
  <c r="W32" i="8"/>
  <c r="Y32" i="8" s="1" a="1"/>
  <c r="Y32" i="8" s="1"/>
  <c r="X32" i="8" s="1"/>
  <c r="W33" i="8"/>
  <c r="Y33" i="8" s="1" a="1"/>
  <c r="Y33" i="8" s="1"/>
  <c r="W34" i="8"/>
  <c r="Y34" i="8" s="1" a="1"/>
  <c r="Y34" i="8" s="1"/>
  <c r="X34" i="8" s="1"/>
  <c r="W35" i="8"/>
  <c r="Y35" i="8" s="1" a="1"/>
  <c r="Y35" i="8" s="1"/>
  <c r="X35" i="8" s="1"/>
  <c r="W36" i="8"/>
  <c r="Y36" i="8" s="1" a="1"/>
  <c r="Y36" i="8" s="1"/>
  <c r="X36" i="8" s="1"/>
  <c r="W37" i="8"/>
  <c r="Y37" i="8" s="1" a="1"/>
  <c r="Y37" i="8" s="1"/>
  <c r="X37" i="8" s="1"/>
  <c r="W38" i="8"/>
  <c r="Y38" i="8" s="1" a="1"/>
  <c r="Y38" i="8" s="1"/>
  <c r="X38" i="8" s="1"/>
  <c r="W39" i="8"/>
  <c r="Y39" i="8" s="1" a="1"/>
  <c r="Y39" i="8" s="1"/>
  <c r="X39" i="8" s="1"/>
  <c r="W40" i="8"/>
  <c r="Y40" i="8" s="1" a="1"/>
  <c r="Y40" i="8" s="1"/>
  <c r="X40" i="8" s="1"/>
  <c r="W41" i="8"/>
  <c r="Y41" i="8" s="1" a="1"/>
  <c r="Y41" i="8" s="1"/>
  <c r="X41" i="8" s="1"/>
  <c r="W42" i="8"/>
  <c r="Y42" i="8" s="1" a="1"/>
  <c r="Y42" i="8" s="1"/>
  <c r="X42" i="8" s="1"/>
  <c r="W43" i="8"/>
  <c r="Y43" i="8" s="1" a="1"/>
  <c r="Y43" i="8" s="1"/>
  <c r="X43" i="8" s="1"/>
  <c r="W44" i="8"/>
  <c r="Y44" i="8" s="1" a="1"/>
  <c r="Y44" i="8" s="1"/>
  <c r="X44" i="8" s="1"/>
  <c r="W45" i="8"/>
  <c r="Y45" i="8" s="1" a="1"/>
  <c r="Y45" i="8" s="1"/>
  <c r="W46" i="8"/>
  <c r="Y46" i="8" s="1" a="1"/>
  <c r="Y46" i="8" s="1"/>
  <c r="X46" i="8" s="1"/>
  <c r="W47" i="8"/>
  <c r="Y47" i="8" s="1" a="1"/>
  <c r="Y47" i="8" s="1"/>
  <c r="X47" i="8" s="1"/>
  <c r="W48" i="8"/>
  <c r="Y48" i="8" s="1" a="1"/>
  <c r="Y48" i="8" s="1"/>
  <c r="X48" i="8" s="1"/>
  <c r="W49" i="8"/>
  <c r="Y49" i="8" s="1" a="1"/>
  <c r="Y49" i="8" s="1"/>
  <c r="X49" i="8" s="1"/>
  <c r="W50" i="8"/>
  <c r="Y50" i="8" s="1" a="1"/>
  <c r="Y50" i="8" s="1"/>
  <c r="X50" i="8" s="1"/>
  <c r="W51" i="8"/>
  <c r="Y51" i="8" s="1" a="1"/>
  <c r="Y51" i="8" s="1"/>
  <c r="X51" i="8" s="1"/>
  <c r="W52" i="8"/>
  <c r="Y52" i="8" s="1" a="1"/>
  <c r="Y52" i="8" s="1"/>
  <c r="X52" i="8" s="1"/>
  <c r="W53" i="8"/>
  <c r="Y53" i="8" s="1" a="1"/>
  <c r="Y53" i="8" s="1"/>
  <c r="X53" i="8" s="1"/>
  <c r="W54" i="8"/>
  <c r="Y54" i="8" s="1" a="1"/>
  <c r="Y54" i="8" s="1"/>
  <c r="X54" i="8" s="1"/>
  <c r="W55" i="8"/>
  <c r="Y55" i="8" s="1" a="1"/>
  <c r="Y55" i="8" s="1"/>
  <c r="X55" i="8" s="1"/>
  <c r="W56" i="8"/>
  <c r="Y56" i="8" s="1" a="1"/>
  <c r="Y56" i="8" s="1"/>
  <c r="X56" i="8" s="1"/>
  <c r="W57" i="8"/>
  <c r="Y57" i="8" s="1" a="1"/>
  <c r="Y57" i="8" s="1"/>
  <c r="W58" i="8"/>
  <c r="Y58" i="8" s="1" a="1"/>
  <c r="Y58" i="8" s="1"/>
  <c r="X58" i="8" s="1"/>
  <c r="W59" i="8"/>
  <c r="Y59" i="8" s="1" a="1"/>
  <c r="Y59" i="8" s="1"/>
  <c r="X59" i="8" s="1"/>
  <c r="W60" i="8"/>
  <c r="Y60" i="8" s="1" a="1"/>
  <c r="Y60" i="8" s="1"/>
  <c r="X60" i="8" s="1"/>
  <c r="W61" i="8"/>
  <c r="Y61" i="8" s="1" a="1"/>
  <c r="Y61" i="8" s="1"/>
  <c r="X61" i="8" s="1"/>
  <c r="W62" i="8"/>
  <c r="Y62" i="8" s="1" a="1"/>
  <c r="Y62" i="8" s="1"/>
  <c r="X62" i="8" s="1"/>
  <c r="W63" i="8"/>
  <c r="Y63" i="8" s="1" a="1"/>
  <c r="Y63" i="8" s="1"/>
  <c r="X63" i="8" s="1"/>
  <c r="W64" i="8"/>
  <c r="Y64" i="8" s="1" a="1"/>
  <c r="Y64" i="8" s="1"/>
  <c r="X64" i="8" s="1"/>
  <c r="W65" i="8"/>
  <c r="Y65" i="8" s="1" a="1"/>
  <c r="Y65" i="8" s="1"/>
  <c r="X65" i="8" s="1"/>
  <c r="W66" i="8"/>
  <c r="Y66" i="8" s="1" a="1"/>
  <c r="Y66" i="8" s="1"/>
  <c r="X66" i="8" s="1"/>
  <c r="W67" i="8"/>
  <c r="Y67" i="8" s="1" a="1"/>
  <c r="Y67" i="8" s="1"/>
  <c r="X67" i="8" s="1"/>
  <c r="W68" i="8"/>
  <c r="Y68" i="8" s="1" a="1"/>
  <c r="Y68" i="8" s="1"/>
  <c r="X68" i="8" s="1"/>
  <c r="W69" i="8"/>
  <c r="Y69" i="8" s="1" a="1"/>
  <c r="Y69" i="8" s="1"/>
  <c r="W70" i="8"/>
  <c r="Y70" i="8" s="1" a="1"/>
  <c r="Y70" i="8" s="1"/>
  <c r="X70" i="8" s="1"/>
  <c r="W71" i="8"/>
  <c r="Y71" i="8" s="1" a="1"/>
  <c r="Y71" i="8" s="1"/>
  <c r="X71" i="8" s="1"/>
  <c r="W72" i="8"/>
  <c r="Y72" i="8" s="1" a="1"/>
  <c r="Y72" i="8" s="1"/>
  <c r="X72" i="8" s="1"/>
  <c r="W73" i="8"/>
  <c r="Y73" i="8" s="1" a="1"/>
  <c r="Y73" i="8" s="1"/>
  <c r="X73" i="8" s="1"/>
  <c r="W74" i="8"/>
  <c r="Y74" i="8" s="1" a="1"/>
  <c r="Y74" i="8" s="1"/>
  <c r="X74" i="8" s="1"/>
  <c r="W75" i="8"/>
  <c r="Y75" i="8" s="1" a="1"/>
  <c r="Y75" i="8" s="1"/>
  <c r="X75" i="8" s="1"/>
  <c r="W76" i="8"/>
  <c r="Y76" i="8" s="1" a="1"/>
  <c r="Y76" i="8" s="1"/>
  <c r="X76" i="8" s="1"/>
  <c r="W77" i="8"/>
  <c r="Y77" i="8" s="1" a="1"/>
  <c r="Y77" i="8" s="1"/>
  <c r="X77" i="8" s="1"/>
  <c r="W78" i="8"/>
  <c r="Y78" i="8" s="1" a="1"/>
  <c r="Y78" i="8" s="1"/>
  <c r="X78" i="8" s="1"/>
  <c r="W79" i="8"/>
  <c r="Y79" i="8" s="1" a="1"/>
  <c r="Y79" i="8" s="1"/>
  <c r="X79" i="8" s="1"/>
  <c r="W80" i="8"/>
  <c r="Y80" i="8" s="1" a="1"/>
  <c r="Y80" i="8" s="1"/>
  <c r="X80" i="8" s="1"/>
  <c r="W81" i="8"/>
  <c r="Y81" i="8" s="1" a="1"/>
  <c r="Y81" i="8" s="1"/>
  <c r="W82" i="8"/>
  <c r="Y82" i="8" s="1" a="1"/>
  <c r="Y82" i="8" s="1"/>
  <c r="X82" i="8" s="1"/>
  <c r="W83" i="8"/>
  <c r="Y83" i="8" s="1" a="1"/>
  <c r="Y83" i="8" s="1"/>
  <c r="X83" i="8" s="1"/>
  <c r="W84" i="8"/>
  <c r="Y84" i="8" s="1" a="1"/>
  <c r="Y84" i="8" s="1"/>
  <c r="X84" i="8" s="1"/>
  <c r="W85" i="8"/>
  <c r="Y85" i="8" s="1" a="1"/>
  <c r="Y85" i="8" s="1"/>
  <c r="X85" i="8" s="1"/>
  <c r="W86" i="8"/>
  <c r="Y86" i="8" s="1" a="1"/>
  <c r="Y86" i="8" s="1"/>
  <c r="X86" i="8" s="1"/>
  <c r="W87" i="8"/>
  <c r="Y87" i="8" s="1" a="1"/>
  <c r="Y87" i="8" s="1"/>
  <c r="X87" i="8" s="1"/>
  <c r="W88" i="8"/>
  <c r="Y88" i="8" s="1" a="1"/>
  <c r="Y88" i="8" s="1"/>
  <c r="X88" i="8" s="1"/>
  <c r="W89" i="8"/>
  <c r="Y89" i="8" s="1" a="1"/>
  <c r="Y89" i="8" s="1"/>
  <c r="X89" i="8" s="1"/>
  <c r="W90" i="8"/>
  <c r="Y90" i="8" s="1" a="1"/>
  <c r="Y90" i="8" s="1"/>
  <c r="X90" i="8" s="1"/>
  <c r="W91" i="8"/>
  <c r="Y91" i="8" s="1" a="1"/>
  <c r="Y91" i="8" s="1"/>
  <c r="X91" i="8" s="1"/>
  <c r="W92" i="8"/>
  <c r="Y92" i="8" s="1" a="1"/>
  <c r="Y92" i="8" s="1"/>
  <c r="X92" i="8" s="1"/>
  <c r="W93" i="8"/>
  <c r="Y93" i="8" s="1" a="1"/>
  <c r="Y93" i="8" s="1"/>
  <c r="W94" i="8"/>
  <c r="Y94" i="8" s="1" a="1"/>
  <c r="Y94" i="8" s="1"/>
  <c r="X94" i="8" s="1"/>
  <c r="W95" i="8"/>
  <c r="Y95" i="8" s="1" a="1"/>
  <c r="Y95" i="8" s="1"/>
  <c r="X95" i="8" s="1"/>
  <c r="W96" i="8"/>
  <c r="Y96" i="8" s="1" a="1"/>
  <c r="Y96" i="8" s="1"/>
  <c r="X96" i="8" s="1"/>
  <c r="W97" i="8"/>
  <c r="Y97" i="8" s="1" a="1"/>
  <c r="Y97" i="8" s="1"/>
  <c r="X97" i="8" s="1"/>
  <c r="W98" i="8"/>
  <c r="Y98" i="8" s="1" a="1"/>
  <c r="Y98" i="8" s="1"/>
  <c r="X98" i="8" s="1"/>
  <c r="W99" i="8"/>
  <c r="Y99" i="8" s="1" a="1"/>
  <c r="Y99" i="8" s="1"/>
  <c r="X99" i="8" s="1"/>
  <c r="W100" i="8"/>
  <c r="Y100" i="8" s="1" a="1"/>
  <c r="Y100" i="8" s="1"/>
  <c r="X100" i="8" s="1"/>
  <c r="W101" i="8"/>
  <c r="Y101" i="8" s="1" a="1"/>
  <c r="Y101" i="8" s="1"/>
  <c r="X101" i="8" s="1"/>
  <c r="W102" i="8"/>
  <c r="Y102" i="8" s="1" a="1"/>
  <c r="Y102" i="8" s="1"/>
  <c r="X102" i="8" s="1"/>
  <c r="W103" i="8"/>
  <c r="Y103" i="8" s="1" a="1"/>
  <c r="Y103" i="8" s="1"/>
  <c r="X103" i="8" s="1"/>
  <c r="W104" i="8"/>
  <c r="Y104" i="8" s="1" a="1"/>
  <c r="Y104" i="8" s="1"/>
  <c r="X104" i="8" s="1"/>
  <c r="W105" i="8"/>
  <c r="Y105" i="8" s="1" a="1"/>
  <c r="Y105" i="8" s="1"/>
  <c r="W106" i="8"/>
  <c r="Y106" i="8" s="1" a="1"/>
  <c r="Y106" i="8" s="1"/>
  <c r="X106" i="8" s="1"/>
  <c r="W107" i="8"/>
  <c r="Y107" i="8" s="1" a="1"/>
  <c r="Y107" i="8" s="1"/>
  <c r="X107" i="8" s="1"/>
  <c r="W108" i="8"/>
  <c r="Y108" i="8" s="1" a="1"/>
  <c r="Y108" i="8" s="1"/>
  <c r="X108" i="8" s="1"/>
  <c r="W109" i="8"/>
  <c r="Y109" i="8" s="1" a="1"/>
  <c r="Y109" i="8" s="1"/>
  <c r="X109" i="8" s="1"/>
  <c r="W110" i="8"/>
  <c r="Y110" i="8" s="1" a="1"/>
  <c r="Y110" i="8" s="1"/>
  <c r="X110" i="8" s="1"/>
  <c r="W111" i="8"/>
  <c r="Y111" i="8" s="1" a="1"/>
  <c r="Y111" i="8" s="1"/>
  <c r="X111" i="8" s="1"/>
  <c r="W112" i="8"/>
  <c r="Y112" i="8" s="1" a="1"/>
  <c r="Y112" i="8" s="1"/>
  <c r="X112" i="8" s="1"/>
  <c r="W113" i="8"/>
  <c r="Y113" i="8" s="1" a="1"/>
  <c r="Y113" i="8" s="1"/>
  <c r="X113" i="8" s="1"/>
  <c r="W114" i="8"/>
  <c r="Y114" i="8" s="1" a="1"/>
  <c r="Y114" i="8" s="1"/>
  <c r="X114" i="8" s="1"/>
  <c r="W115" i="8"/>
  <c r="Y115" i="8" s="1" a="1"/>
  <c r="Y115" i="8" s="1"/>
  <c r="X115" i="8" s="1"/>
  <c r="W116" i="8"/>
  <c r="Y116" i="8" s="1" a="1"/>
  <c r="Y116" i="8" s="1"/>
  <c r="X116" i="8" s="1"/>
  <c r="W117" i="8"/>
  <c r="Y117" i="8" s="1" a="1"/>
  <c r="Y117" i="8" s="1"/>
  <c r="W118" i="8"/>
  <c r="Y118" i="8" s="1" a="1"/>
  <c r="Y118" i="8" s="1"/>
  <c r="X118" i="8" s="1"/>
  <c r="W119" i="8"/>
  <c r="Y119" i="8" s="1" a="1"/>
  <c r="Y119" i="8" s="1"/>
  <c r="X119" i="8" s="1"/>
  <c r="W120" i="8"/>
  <c r="Y120" i="8" s="1" a="1"/>
  <c r="Y120" i="8" s="1"/>
  <c r="X120" i="8" s="1"/>
  <c r="W121" i="8"/>
  <c r="Y121" i="8" s="1" a="1"/>
  <c r="Y121" i="8" s="1"/>
  <c r="X121" i="8" s="1"/>
  <c r="W122" i="8"/>
  <c r="Y122" i="8" s="1" a="1"/>
  <c r="Y122" i="8" s="1"/>
  <c r="X122" i="8" s="1"/>
  <c r="W123" i="8"/>
  <c r="Y123" i="8" s="1" a="1"/>
  <c r="Y123" i="8" s="1"/>
  <c r="X123" i="8" s="1"/>
  <c r="W124" i="8"/>
  <c r="Y124" i="8" s="1" a="1"/>
  <c r="Y124" i="8" s="1"/>
  <c r="X124" i="8" s="1"/>
  <c r="W125" i="8"/>
  <c r="Y125" i="8" s="1" a="1"/>
  <c r="Y125" i="8" s="1"/>
  <c r="X125" i="8" s="1"/>
  <c r="W126" i="8"/>
  <c r="Y126" i="8" s="1" a="1"/>
  <c r="Y126" i="8" s="1"/>
  <c r="X126" i="8" s="1"/>
  <c r="W127" i="8"/>
  <c r="Y127" i="8" s="1" a="1"/>
  <c r="Y127" i="8" s="1"/>
  <c r="X127" i="8" s="1"/>
  <c r="W128" i="8"/>
  <c r="Y128" i="8" s="1" a="1"/>
  <c r="Y128" i="8" s="1"/>
  <c r="X128" i="8" s="1"/>
  <c r="W129" i="8"/>
  <c r="Y129" i="8" s="1" a="1"/>
  <c r="Y129" i="8" s="1"/>
  <c r="W130" i="8"/>
  <c r="Y130" i="8" s="1" a="1"/>
  <c r="Y130" i="8" s="1"/>
  <c r="X130" i="8" s="1"/>
  <c r="W131" i="8"/>
  <c r="Y131" i="8" s="1" a="1"/>
  <c r="Y131" i="8" s="1"/>
  <c r="X131" i="8" s="1"/>
  <c r="W132" i="8"/>
  <c r="Y132" i="8" s="1" a="1"/>
  <c r="Y132" i="8" s="1"/>
  <c r="X132" i="8" s="1"/>
  <c r="W133" i="8"/>
  <c r="Y133" i="8" s="1" a="1"/>
  <c r="Y133" i="8" s="1"/>
  <c r="X133" i="8" s="1"/>
  <c r="W134" i="8"/>
  <c r="Y134" i="8" s="1" a="1"/>
  <c r="Y134" i="8" s="1"/>
  <c r="X134" i="8" s="1"/>
  <c r="W135" i="8"/>
  <c r="Y135" i="8" s="1" a="1"/>
  <c r="Y135" i="8" s="1"/>
  <c r="X135" i="8" s="1"/>
  <c r="W136" i="8"/>
  <c r="Y136" i="8" s="1" a="1"/>
  <c r="Y136" i="8" s="1"/>
  <c r="X136" i="8" s="1"/>
  <c r="W137" i="8"/>
  <c r="Y137" i="8" s="1" a="1"/>
  <c r="Y137" i="8" s="1"/>
  <c r="X137" i="8" s="1"/>
  <c r="W138" i="8"/>
  <c r="Y138" i="8" s="1" a="1"/>
  <c r="Y138" i="8" s="1"/>
  <c r="X138" i="8" s="1"/>
  <c r="W139" i="8"/>
  <c r="Y139" i="8" s="1" a="1"/>
  <c r="Y139" i="8" s="1"/>
  <c r="X139" i="8" s="1"/>
  <c r="W140" i="8"/>
  <c r="Y140" i="8" s="1" a="1"/>
  <c r="Y140" i="8" s="1"/>
  <c r="X140" i="8" s="1"/>
  <c r="W141" i="8"/>
  <c r="Y141" i="8" s="1" a="1"/>
  <c r="Y141" i="8" s="1"/>
  <c r="W142" i="8"/>
  <c r="Y142" i="8" s="1" a="1"/>
  <c r="Y142" i="8" s="1"/>
  <c r="X142" i="8" s="1"/>
  <c r="W143" i="8"/>
  <c r="Y143" i="8" s="1" a="1"/>
  <c r="Y143" i="8" s="1"/>
  <c r="X143" i="8" s="1"/>
  <c r="W144" i="8"/>
  <c r="Y144" i="8" s="1" a="1"/>
  <c r="Y144" i="8" s="1"/>
  <c r="X144" i="8" s="1"/>
  <c r="W145" i="8"/>
  <c r="Y145" i="8" s="1" a="1"/>
  <c r="Y145" i="8" s="1"/>
  <c r="X145" i="8" s="1"/>
  <c r="W146" i="8"/>
  <c r="Y146" i="8" s="1" a="1"/>
  <c r="Y146" i="8" s="1"/>
  <c r="X146" i="8" s="1"/>
  <c r="W147" i="8"/>
  <c r="Y147" i="8" s="1" a="1"/>
  <c r="Y147" i="8" s="1"/>
  <c r="X147" i="8" s="1"/>
  <c r="W148" i="8"/>
  <c r="Y148" i="8" s="1" a="1"/>
  <c r="Y148" i="8" s="1"/>
  <c r="X148" i="8" s="1"/>
  <c r="W149" i="8"/>
  <c r="Y149" i="8" s="1" a="1"/>
  <c r="Y149" i="8" s="1"/>
  <c r="X149" i="8" s="1"/>
  <c r="W150" i="8"/>
  <c r="Y150" i="8" s="1" a="1"/>
  <c r="Y150" i="8" s="1"/>
  <c r="X150" i="8" s="1"/>
  <c r="W151" i="8"/>
  <c r="Y151" i="8" s="1" a="1"/>
  <c r="Y151" i="8" s="1"/>
  <c r="X151" i="8" s="1"/>
  <c r="W152" i="8"/>
  <c r="Y152" i="8" s="1" a="1"/>
  <c r="Y152" i="8" s="1"/>
  <c r="X152" i="8" s="1"/>
  <c r="W153" i="8"/>
  <c r="Y153" i="8" s="1" a="1"/>
  <c r="Y153" i="8" s="1"/>
  <c r="W154" i="8"/>
  <c r="Y154" i="8" s="1" a="1"/>
  <c r="Y154" i="8" s="1"/>
  <c r="X154" i="8" s="1"/>
  <c r="W155" i="8"/>
  <c r="Y155" i="8" s="1" a="1"/>
  <c r="Y155" i="8" s="1"/>
  <c r="X155" i="8" s="1"/>
  <c r="W156" i="8"/>
  <c r="Y156" i="8" s="1" a="1"/>
  <c r="Y156" i="8" s="1"/>
  <c r="X156" i="8" s="1"/>
  <c r="W157" i="8"/>
  <c r="Y157" i="8" s="1" a="1"/>
  <c r="Y157" i="8" s="1"/>
  <c r="X157" i="8" s="1"/>
  <c r="W158" i="8"/>
  <c r="Y158" i="8" s="1" a="1"/>
  <c r="Y158" i="8" s="1"/>
  <c r="X158" i="8" s="1"/>
  <c r="W159" i="8"/>
  <c r="Y159" i="8" s="1" a="1"/>
  <c r="Y159" i="8" s="1"/>
  <c r="X159" i="8" s="1"/>
  <c r="W160" i="8"/>
  <c r="Y160" i="8" s="1" a="1"/>
  <c r="Y160" i="8" s="1"/>
  <c r="X160" i="8" s="1"/>
  <c r="W161" i="8"/>
  <c r="Y161" i="8" s="1" a="1"/>
  <c r="Y161" i="8" s="1"/>
  <c r="X161" i="8" s="1"/>
  <c r="W162" i="8"/>
  <c r="Y162" i="8" s="1" a="1"/>
  <c r="Y162" i="8" s="1"/>
  <c r="X162" i="8" s="1"/>
  <c r="W163" i="8"/>
  <c r="Y163" i="8" s="1" a="1"/>
  <c r="Y163" i="8" s="1"/>
  <c r="X163" i="8" s="1"/>
  <c r="W164" i="8"/>
  <c r="Y164" i="8" s="1" a="1"/>
  <c r="Y164" i="8" s="1"/>
  <c r="X164" i="8" s="1"/>
  <c r="W165" i="8"/>
  <c r="Y165" i="8" s="1" a="1"/>
  <c r="Y165" i="8" s="1"/>
  <c r="W166" i="8"/>
  <c r="Y166" i="8" s="1" a="1"/>
  <c r="Y166" i="8" s="1"/>
  <c r="X166" i="8" s="1"/>
  <c r="W167" i="8"/>
  <c r="Y167" i="8" s="1" a="1"/>
  <c r="Y167" i="8" s="1"/>
  <c r="X167" i="8" s="1"/>
  <c r="W168" i="8"/>
  <c r="Y168" i="8" s="1" a="1"/>
  <c r="Y168" i="8" s="1"/>
  <c r="X168" i="8" s="1"/>
  <c r="W169" i="8"/>
  <c r="Y169" i="8" s="1" a="1"/>
  <c r="Y169" i="8" s="1"/>
  <c r="X169" i="8" s="1"/>
  <c r="W170" i="8"/>
  <c r="Y170" i="8" s="1" a="1"/>
  <c r="Y170" i="8" s="1"/>
  <c r="X170" i="8" s="1"/>
  <c r="W171" i="8"/>
  <c r="Y171" i="8" s="1" a="1"/>
  <c r="Y171" i="8" s="1"/>
  <c r="X171" i="8" s="1"/>
  <c r="W172" i="8"/>
  <c r="Y172" i="8" s="1" a="1"/>
  <c r="Y172" i="8" s="1"/>
  <c r="X172" i="8" s="1"/>
  <c r="W173" i="8"/>
  <c r="Y173" i="8" s="1" a="1"/>
  <c r="Y173" i="8" s="1"/>
  <c r="X173" i="8" s="1"/>
  <c r="W174" i="8"/>
  <c r="Y174" i="8" s="1" a="1"/>
  <c r="Y174" i="8" s="1"/>
  <c r="X174" i="8" s="1"/>
  <c r="W175" i="8"/>
  <c r="Y175" i="8" s="1" a="1"/>
  <c r="Y175" i="8" s="1"/>
  <c r="X175" i="8" s="1"/>
  <c r="W176" i="8"/>
  <c r="Y176" i="8" s="1" a="1"/>
  <c r="Y176" i="8" s="1"/>
  <c r="X176" i="8" s="1"/>
  <c r="W177" i="8"/>
  <c r="Y177" i="8" s="1" a="1"/>
  <c r="Y177" i="8" s="1"/>
  <c r="W178" i="8"/>
  <c r="Y178" i="8" s="1" a="1"/>
  <c r="Y178" i="8" s="1"/>
  <c r="X178" i="8" s="1"/>
  <c r="W179" i="8"/>
  <c r="Y179" i="8" s="1" a="1"/>
  <c r="Y179" i="8" s="1"/>
  <c r="X179" i="8" s="1"/>
  <c r="W180" i="8"/>
  <c r="Y180" i="8" s="1" a="1"/>
  <c r="Y180" i="8" s="1"/>
  <c r="X180" i="8" s="1"/>
  <c r="W181" i="8"/>
  <c r="Y181" i="8" s="1" a="1"/>
  <c r="Y181" i="8" s="1"/>
  <c r="X181" i="8" s="1"/>
  <c r="W182" i="8"/>
  <c r="Y182" i="8" s="1" a="1"/>
  <c r="Y182" i="8" s="1"/>
  <c r="X182" i="8" s="1"/>
  <c r="W183" i="8"/>
  <c r="Y183" i="8" s="1" a="1"/>
  <c r="Y183" i="8" s="1"/>
  <c r="X183" i="8" s="1"/>
  <c r="W184" i="8"/>
  <c r="Y184" i="8" s="1" a="1"/>
  <c r="Y184" i="8" s="1"/>
  <c r="X184" i="8" s="1"/>
  <c r="W185" i="8"/>
  <c r="Y185" i="8" s="1" a="1"/>
  <c r="Y185" i="8" s="1"/>
  <c r="X185" i="8" s="1"/>
  <c r="W186" i="8"/>
  <c r="Y186" i="8" s="1" a="1"/>
  <c r="Y186" i="8" s="1"/>
  <c r="X186" i="8" s="1"/>
  <c r="W187" i="8"/>
  <c r="Y187" i="8" s="1" a="1"/>
  <c r="Y187" i="8" s="1"/>
  <c r="X187" i="8" s="1"/>
  <c r="W188" i="8"/>
  <c r="Y188" i="8" s="1" a="1"/>
  <c r="Y188" i="8" s="1"/>
  <c r="X188" i="8" s="1"/>
  <c r="W189" i="8"/>
  <c r="Y189" i="8" s="1" a="1"/>
  <c r="Y189" i="8" s="1"/>
  <c r="W190" i="8"/>
  <c r="Y190" i="8" s="1" a="1"/>
  <c r="Y190" i="8" s="1"/>
  <c r="X190" i="8" s="1"/>
  <c r="W191" i="8"/>
  <c r="Y191" i="8" s="1" a="1"/>
  <c r="Y191" i="8" s="1"/>
  <c r="X191" i="8" s="1"/>
  <c r="W192" i="8"/>
  <c r="Y192" i="8" s="1" a="1"/>
  <c r="Y192" i="8" s="1"/>
  <c r="X192" i="8" s="1"/>
  <c r="W193" i="8"/>
  <c r="Y193" i="8" s="1" a="1"/>
  <c r="Y193" i="8" s="1"/>
  <c r="X193" i="8" s="1"/>
  <c r="W194" i="8"/>
  <c r="Y194" i="8" s="1" a="1"/>
  <c r="Y194" i="8" s="1"/>
  <c r="X194" i="8" s="1"/>
  <c r="W195" i="8"/>
  <c r="Y195" i="8" s="1" a="1"/>
  <c r="Y195" i="8" s="1"/>
  <c r="X195" i="8" s="1"/>
  <c r="W196" i="8"/>
  <c r="Y196" i="8" s="1" a="1"/>
  <c r="Y196" i="8" s="1"/>
  <c r="X196" i="8" s="1"/>
  <c r="W197" i="8"/>
  <c r="Y197" i="8" s="1" a="1"/>
  <c r="Y197" i="8" s="1"/>
  <c r="X197" i="8" s="1"/>
  <c r="W198" i="8"/>
  <c r="Y198" i="8" s="1" a="1"/>
  <c r="Y198" i="8" s="1"/>
  <c r="X198" i="8" s="1"/>
  <c r="W199" i="8"/>
  <c r="Y199" i="8" s="1" a="1"/>
  <c r="Y199" i="8" s="1"/>
  <c r="X199" i="8" s="1"/>
  <c r="W200" i="8"/>
  <c r="Y200" i="8" s="1" a="1"/>
  <c r="Y200" i="8" s="1"/>
  <c r="X200" i="8" s="1"/>
  <c r="W201" i="8"/>
  <c r="Y201" i="8" s="1" a="1"/>
  <c r="Y201" i="8" s="1"/>
  <c r="W202" i="8"/>
  <c r="Y202" i="8" s="1" a="1"/>
  <c r="Y202" i="8" s="1"/>
  <c r="X202" i="8" s="1"/>
  <c r="W203" i="8"/>
  <c r="Y203" i="8" s="1" a="1"/>
  <c r="Y203" i="8" s="1"/>
  <c r="X203" i="8" s="1"/>
  <c r="W204" i="8"/>
  <c r="Y204" i="8" s="1" a="1"/>
  <c r="Y204" i="8" s="1"/>
  <c r="X204" i="8" s="1"/>
  <c r="W205" i="8"/>
  <c r="Y205" i="8" s="1" a="1"/>
  <c r="Y205" i="8" s="1"/>
  <c r="X205" i="8" s="1"/>
  <c r="W206" i="8"/>
  <c r="Y206" i="8" s="1" a="1"/>
  <c r="Y206" i="8" s="1"/>
  <c r="X206" i="8" s="1"/>
  <c r="W207" i="8"/>
  <c r="Y207" i="8" s="1" a="1"/>
  <c r="Y207" i="8" s="1"/>
  <c r="X207" i="8" s="1"/>
  <c r="W208" i="8"/>
  <c r="Y208" i="8" s="1" a="1"/>
  <c r="Y208" i="8" s="1"/>
  <c r="X208" i="8" s="1"/>
  <c r="W209" i="8"/>
  <c r="Y209" i="8" s="1" a="1"/>
  <c r="Y209" i="8" s="1"/>
  <c r="X209" i="8" s="1"/>
  <c r="W210" i="8"/>
  <c r="Y210" i="8" s="1" a="1"/>
  <c r="Y210" i="8" s="1"/>
  <c r="X210" i="8" s="1"/>
  <c r="W211" i="8"/>
  <c r="Y211" i="8" s="1" a="1"/>
  <c r="Y211" i="8" s="1"/>
  <c r="X211" i="8" s="1"/>
  <c r="W212" i="8"/>
  <c r="Y212" i="8" s="1" a="1"/>
  <c r="Y212" i="8" s="1"/>
  <c r="X212" i="8" s="1"/>
  <c r="W213" i="8"/>
  <c r="Y213" i="8" s="1" a="1"/>
  <c r="Y213" i="8" s="1"/>
  <c r="W214" i="8"/>
  <c r="Y214" i="8" s="1" a="1"/>
  <c r="Y214" i="8" s="1"/>
  <c r="X214" i="8" s="1"/>
  <c r="W215" i="8"/>
  <c r="Y215" i="8" s="1" a="1"/>
  <c r="Y215" i="8" s="1"/>
  <c r="X215" i="8" s="1"/>
  <c r="W216" i="8"/>
  <c r="Y216" i="8" s="1" a="1"/>
  <c r="Y216" i="8" s="1"/>
  <c r="X216" i="8" s="1"/>
  <c r="W217" i="8"/>
  <c r="Y217" i="8" s="1" a="1"/>
  <c r="Y217" i="8" s="1"/>
  <c r="X217" i="8" s="1"/>
  <c r="W218" i="8"/>
  <c r="Y218" i="8" s="1" a="1"/>
  <c r="Y218" i="8" s="1"/>
  <c r="X218" i="8" s="1"/>
  <c r="W219" i="8"/>
  <c r="Y219" i="8" s="1" a="1"/>
  <c r="Y219" i="8" s="1"/>
  <c r="X219" i="8" s="1"/>
  <c r="W220" i="8"/>
  <c r="Y220" i="8" s="1" a="1"/>
  <c r="Y220" i="8" s="1"/>
  <c r="X220" i="8" s="1"/>
  <c r="W221" i="8"/>
  <c r="Y221" i="8" s="1" a="1"/>
  <c r="Y221" i="8" s="1"/>
  <c r="X221" i="8" s="1"/>
  <c r="W222" i="8"/>
  <c r="Y222" i="8" s="1" a="1"/>
  <c r="Y222" i="8" s="1"/>
  <c r="X222" i="8" s="1"/>
  <c r="W223" i="8"/>
  <c r="Y223" i="8" s="1" a="1"/>
  <c r="Y223" i="8" s="1"/>
  <c r="X223" i="8" s="1"/>
  <c r="W224" i="8"/>
  <c r="Y224" i="8" s="1" a="1"/>
  <c r="Y224" i="8" s="1"/>
  <c r="X224" i="8" s="1"/>
  <c r="W225" i="8"/>
  <c r="Y225" i="8" s="1" a="1"/>
  <c r="Y225" i="8" s="1"/>
  <c r="W226" i="8"/>
  <c r="Y226" i="8" s="1" a="1"/>
  <c r="Y226" i="8" s="1"/>
  <c r="X226" i="8" s="1"/>
  <c r="W227" i="8"/>
  <c r="Y227" i="8" s="1" a="1"/>
  <c r="Y227" i="8" s="1"/>
  <c r="X227" i="8" s="1"/>
  <c r="W228" i="8"/>
  <c r="Y228" i="8" s="1" a="1"/>
  <c r="Y228" i="8" s="1"/>
  <c r="X228" i="8" s="1"/>
  <c r="W229" i="8"/>
  <c r="Y229" i="8" s="1" a="1"/>
  <c r="Y229" i="8" s="1"/>
  <c r="X229" i="8" s="1"/>
  <c r="W230" i="8"/>
  <c r="Y230" i="8" s="1" a="1"/>
  <c r="Y230" i="8" s="1"/>
  <c r="X230" i="8" s="1"/>
  <c r="W231" i="8"/>
  <c r="Y231" i="8" s="1" a="1"/>
  <c r="Y231" i="8" s="1"/>
  <c r="X231" i="8" s="1"/>
  <c r="W232" i="8"/>
  <c r="Y232" i="8" s="1" a="1"/>
  <c r="Y232" i="8" s="1"/>
  <c r="X232" i="8" s="1"/>
  <c r="W233" i="8"/>
  <c r="Y233" i="8" s="1" a="1"/>
  <c r="Y233" i="8" s="1"/>
  <c r="X233" i="8" s="1"/>
  <c r="W234" i="8"/>
  <c r="Y234" i="8" s="1" a="1"/>
  <c r="Y234" i="8" s="1"/>
  <c r="X234" i="8" s="1"/>
  <c r="W235" i="8"/>
  <c r="Y235" i="8" s="1" a="1"/>
  <c r="Y235" i="8" s="1"/>
  <c r="X235" i="8" s="1"/>
  <c r="W236" i="8"/>
  <c r="Y236" i="8" s="1" a="1"/>
  <c r="Y236" i="8" s="1"/>
  <c r="X236" i="8" s="1"/>
  <c r="W237" i="8"/>
  <c r="Y237" i="8" s="1" a="1"/>
  <c r="Y237" i="8" s="1"/>
  <c r="W238" i="8"/>
  <c r="Y238" i="8" s="1" a="1"/>
  <c r="Y238" i="8" s="1"/>
  <c r="X238" i="8" s="1"/>
  <c r="W239" i="8"/>
  <c r="Y239" i="8" s="1" a="1"/>
  <c r="Y239" i="8" s="1"/>
  <c r="X239" i="8" s="1"/>
  <c r="W240" i="8"/>
  <c r="Y240" i="8" s="1" a="1"/>
  <c r="Y240" i="8" s="1"/>
  <c r="X240" i="8" s="1"/>
  <c r="W241" i="8"/>
  <c r="Y241" i="8" s="1" a="1"/>
  <c r="Y241" i="8" s="1"/>
  <c r="X241" i="8" s="1"/>
  <c r="W242" i="8"/>
  <c r="Y242" i="8" s="1" a="1"/>
  <c r="Y242" i="8" s="1"/>
  <c r="X242" i="8" s="1"/>
  <c r="W243" i="8"/>
  <c r="Y243" i="8" s="1" a="1"/>
  <c r="Y243" i="8" s="1"/>
  <c r="X243" i="8" s="1"/>
  <c r="W244" i="8"/>
  <c r="Y244" i="8" s="1" a="1"/>
  <c r="Y244" i="8" s="1"/>
  <c r="X244" i="8" s="1"/>
  <c r="W245" i="8"/>
  <c r="Y245" i="8" s="1" a="1"/>
  <c r="Y245" i="8" s="1"/>
  <c r="X245" i="8" s="1"/>
  <c r="W246" i="8"/>
  <c r="Y246" i="8" s="1" a="1"/>
  <c r="Y246" i="8" s="1"/>
  <c r="X246" i="8" s="1"/>
  <c r="W247" i="8"/>
  <c r="Y247" i="8" s="1" a="1"/>
  <c r="Y247" i="8" s="1"/>
  <c r="X247" i="8" s="1"/>
  <c r="W248" i="8"/>
  <c r="Y248" i="8" s="1" a="1"/>
  <c r="Y248" i="8" s="1"/>
  <c r="X248" i="8" s="1"/>
  <c r="W249" i="8"/>
  <c r="Y249" i="8" s="1" a="1"/>
  <c r="Y249" i="8" s="1"/>
  <c r="W250" i="8"/>
  <c r="Y250" i="8" s="1" a="1"/>
  <c r="Y250" i="8" s="1"/>
  <c r="X250" i="8" s="1"/>
  <c r="W251" i="8"/>
  <c r="Y251" i="8" s="1" a="1"/>
  <c r="Y251" i="8" s="1"/>
  <c r="X251" i="8" s="1"/>
  <c r="W252" i="8"/>
  <c r="Y252" i="8" s="1" a="1"/>
  <c r="Y252" i="8" s="1"/>
  <c r="X252" i="8" s="1"/>
  <c r="W253" i="8"/>
  <c r="Y253" i="8" s="1" a="1"/>
  <c r="Y253" i="8" s="1"/>
  <c r="X253" i="8" s="1"/>
  <c r="W254" i="8"/>
  <c r="Y254" i="8" s="1" a="1"/>
  <c r="Y254" i="8" s="1"/>
  <c r="X254" i="8" s="1"/>
  <c r="W255" i="8"/>
  <c r="Y255" i="8" s="1" a="1"/>
  <c r="Y255" i="8" s="1"/>
  <c r="X255" i="8" s="1"/>
  <c r="W256" i="8"/>
  <c r="Y256" i="8" s="1" a="1"/>
  <c r="Y256" i="8" s="1"/>
  <c r="X256" i="8" s="1"/>
  <c r="W257" i="8"/>
  <c r="Y257" i="8" s="1" a="1"/>
  <c r="Y257" i="8" s="1"/>
  <c r="X257" i="8" s="1"/>
  <c r="W258" i="8"/>
  <c r="Y258" i="8" s="1" a="1"/>
  <c r="Y258" i="8" s="1"/>
  <c r="X258" i="8" s="1"/>
  <c r="W259" i="8"/>
  <c r="Y259" i="8" s="1" a="1"/>
  <c r="Y259" i="8" s="1"/>
  <c r="X259" i="8" s="1"/>
  <c r="W260" i="8"/>
  <c r="Y260" i="8" s="1" a="1"/>
  <c r="Y260" i="8" s="1"/>
  <c r="X260" i="8" s="1"/>
  <c r="W261" i="8"/>
  <c r="Y261" i="8" s="1" a="1"/>
  <c r="Y261" i="8" s="1"/>
  <c r="W262" i="8"/>
  <c r="Y262" i="8" s="1" a="1"/>
  <c r="Y262" i="8" s="1"/>
  <c r="X262" i="8" s="1"/>
  <c r="W263" i="8"/>
  <c r="Y263" i="8" s="1" a="1"/>
  <c r="Y263" i="8" s="1"/>
  <c r="X263" i="8" s="1"/>
  <c r="W264" i="8"/>
  <c r="Y264" i="8" s="1" a="1"/>
  <c r="Y264" i="8" s="1"/>
  <c r="X264" i="8" s="1"/>
  <c r="W265" i="8"/>
  <c r="Y265" i="8" s="1" a="1"/>
  <c r="Y265" i="8" s="1"/>
  <c r="X265" i="8" s="1"/>
  <c r="W266" i="8"/>
  <c r="Y266" i="8" s="1" a="1"/>
  <c r="Y266" i="8" s="1"/>
  <c r="X266" i="8" s="1"/>
  <c r="W267" i="8"/>
  <c r="Y267" i="8" s="1" a="1"/>
  <c r="Y267" i="8" s="1"/>
  <c r="X267" i="8" s="1"/>
  <c r="W268" i="8"/>
  <c r="Y268" i="8" s="1" a="1"/>
  <c r="Y268" i="8" s="1"/>
  <c r="X268" i="8" s="1"/>
  <c r="W269" i="8"/>
  <c r="Y269" i="8" s="1" a="1"/>
  <c r="Y269" i="8" s="1"/>
  <c r="X269" i="8" s="1"/>
  <c r="W270" i="8"/>
  <c r="Y270" i="8" s="1" a="1"/>
  <c r="Y270" i="8" s="1"/>
  <c r="X270" i="8" s="1"/>
  <c r="W271" i="8"/>
  <c r="Y271" i="8" s="1" a="1"/>
  <c r="Y271" i="8" s="1"/>
  <c r="X271" i="8" s="1"/>
  <c r="W272" i="8"/>
  <c r="Y272" i="8" s="1" a="1"/>
  <c r="Y272" i="8" s="1"/>
  <c r="X272" i="8" s="1"/>
  <c r="W273" i="8"/>
  <c r="Y273" i="8" s="1" a="1"/>
  <c r="Y273" i="8" s="1"/>
  <c r="W274" i="8"/>
  <c r="Y274" i="8" s="1" a="1"/>
  <c r="Y274" i="8" s="1"/>
  <c r="X274" i="8" s="1"/>
  <c r="W275" i="8"/>
  <c r="Y275" i="8" s="1" a="1"/>
  <c r="Y275" i="8" s="1"/>
  <c r="X275" i="8" s="1"/>
  <c r="W276" i="8"/>
  <c r="Y276" i="8" s="1" a="1"/>
  <c r="Y276" i="8" s="1"/>
  <c r="X276" i="8" s="1"/>
  <c r="W277" i="8"/>
  <c r="Y277" i="8" s="1" a="1"/>
  <c r="Y277" i="8" s="1"/>
  <c r="X277" i="8" s="1"/>
  <c r="W278" i="8"/>
  <c r="Y278" i="8" s="1" a="1"/>
  <c r="Y278" i="8" s="1"/>
  <c r="X278" i="8" s="1"/>
  <c r="W279" i="8"/>
  <c r="Y279" i="8" s="1" a="1"/>
  <c r="Y279" i="8" s="1"/>
  <c r="X279" i="8" s="1"/>
  <c r="W280" i="8"/>
  <c r="Y280" i="8" s="1" a="1"/>
  <c r="Y280" i="8" s="1"/>
  <c r="X280" i="8" s="1"/>
  <c r="W281" i="8"/>
  <c r="Y281" i="8" s="1" a="1"/>
  <c r="Y281" i="8" s="1"/>
  <c r="X281" i="8" s="1"/>
  <c r="W282" i="8"/>
  <c r="Y282" i="8" s="1" a="1"/>
  <c r="Y282" i="8" s="1"/>
  <c r="X282" i="8" s="1"/>
  <c r="W283" i="8"/>
  <c r="Y283" i="8" s="1" a="1"/>
  <c r="Y283" i="8" s="1"/>
  <c r="X283" i="8" s="1"/>
  <c r="W284" i="8"/>
  <c r="Y284" i="8" s="1" a="1"/>
  <c r="Y284" i="8" s="1"/>
  <c r="X284" i="8" s="1"/>
  <c r="W285" i="8"/>
  <c r="Y285" i="8" s="1" a="1"/>
  <c r="Y285" i="8" s="1"/>
  <c r="W286" i="8"/>
  <c r="Y286" i="8" s="1" a="1"/>
  <c r="Y286" i="8" s="1"/>
  <c r="X286" i="8" s="1"/>
  <c r="W287" i="8"/>
  <c r="Y287" i="8" s="1" a="1"/>
  <c r="Y287" i="8" s="1"/>
  <c r="X287" i="8" s="1"/>
  <c r="W288" i="8"/>
  <c r="Y288" i="8" s="1" a="1"/>
  <c r="Y288" i="8" s="1"/>
  <c r="X288" i="8" s="1"/>
  <c r="W289" i="8"/>
  <c r="Y289" i="8" s="1" a="1"/>
  <c r="Y289" i="8" s="1"/>
  <c r="X289" i="8" s="1"/>
  <c r="W290" i="8"/>
  <c r="Y290" i="8" s="1" a="1"/>
  <c r="Y290" i="8" s="1"/>
  <c r="X290" i="8" s="1"/>
  <c r="W291" i="8"/>
  <c r="Y291" i="8" s="1" a="1"/>
  <c r="Y291" i="8" s="1"/>
  <c r="X291" i="8" s="1"/>
  <c r="W292" i="8"/>
  <c r="Y292" i="8" s="1" a="1"/>
  <c r="Y292" i="8" s="1"/>
  <c r="X292" i="8" s="1"/>
  <c r="W293" i="8"/>
  <c r="Y293" i="8" s="1" a="1"/>
  <c r="Y293" i="8" s="1"/>
  <c r="X293" i="8" s="1"/>
  <c r="W294" i="8"/>
  <c r="Y294" i="8" s="1" a="1"/>
  <c r="Y294" i="8" s="1"/>
  <c r="X294" i="8" s="1"/>
  <c r="W295" i="8"/>
  <c r="Y295" i="8" s="1" a="1"/>
  <c r="Y295" i="8" s="1"/>
  <c r="X295" i="8" s="1"/>
  <c r="W296" i="8"/>
  <c r="Y296" i="8" s="1" a="1"/>
  <c r="Y296" i="8" s="1"/>
  <c r="X296" i="8" s="1"/>
  <c r="W297" i="8"/>
  <c r="Y297" i="8" s="1" a="1"/>
  <c r="Y297" i="8" s="1"/>
  <c r="W298" i="8"/>
  <c r="Y298" i="8" s="1" a="1"/>
  <c r="Y298" i="8" s="1"/>
  <c r="X298" i="8" s="1"/>
  <c r="W299" i="8"/>
  <c r="Y299" i="8" s="1" a="1"/>
  <c r="Y299" i="8" s="1"/>
  <c r="X299" i="8" s="1"/>
  <c r="W300" i="8"/>
  <c r="Y300" i="8" s="1" a="1"/>
  <c r="Y300" i="8" s="1"/>
  <c r="X300" i="8" s="1"/>
  <c r="W301" i="8"/>
  <c r="Y301" i="8" s="1" a="1"/>
  <c r="Y301" i="8" s="1"/>
  <c r="X301" i="8" s="1"/>
  <c r="W302" i="8"/>
  <c r="Y302" i="8" s="1" a="1"/>
  <c r="Y302" i="8" s="1"/>
  <c r="X302" i="8" s="1"/>
  <c r="W303" i="8"/>
  <c r="Y303" i="8" s="1" a="1"/>
  <c r="Y303" i="8" s="1"/>
  <c r="X303" i="8" s="1"/>
  <c r="W304" i="8"/>
  <c r="Y304" i="8" s="1" a="1"/>
  <c r="Y304" i="8" s="1"/>
  <c r="X304" i="8" s="1"/>
  <c r="W305" i="8"/>
  <c r="Y305" i="8" s="1" a="1"/>
  <c r="Y305" i="8" s="1"/>
  <c r="X305" i="8" s="1"/>
  <c r="W306" i="8"/>
  <c r="Y306" i="8" s="1" a="1"/>
  <c r="Y306" i="8" s="1"/>
  <c r="X306" i="8" s="1"/>
  <c r="W307" i="8"/>
  <c r="Y307" i="8" s="1" a="1"/>
  <c r="Y307" i="8" s="1"/>
  <c r="X307" i="8" s="1"/>
  <c r="W308" i="8"/>
  <c r="Y308" i="8" s="1" a="1"/>
  <c r="Y308" i="8" s="1"/>
  <c r="X308" i="8" s="1"/>
  <c r="W309" i="8"/>
  <c r="Y309" i="8" s="1" a="1"/>
  <c r="Y309" i="8" s="1"/>
  <c r="W310" i="8"/>
  <c r="Y310" i="8" s="1" a="1"/>
  <c r="Y310" i="8" s="1"/>
  <c r="X310" i="8" s="1"/>
  <c r="W311" i="8"/>
  <c r="Y311" i="8" s="1" a="1"/>
  <c r="Y311" i="8" s="1"/>
  <c r="X311" i="8" s="1"/>
  <c r="W312" i="8"/>
  <c r="Y312" i="8" s="1" a="1"/>
  <c r="Y312" i="8" s="1"/>
  <c r="X312" i="8" s="1"/>
  <c r="W313" i="8"/>
  <c r="Y313" i="8" s="1" a="1"/>
  <c r="Y313" i="8" s="1"/>
  <c r="X313" i="8" s="1"/>
  <c r="W314" i="8"/>
  <c r="Y314" i="8" s="1" a="1"/>
  <c r="Y314" i="8" s="1"/>
  <c r="X314" i="8" s="1"/>
  <c r="W315" i="8"/>
  <c r="Y315" i="8" s="1" a="1"/>
  <c r="Y315" i="8" s="1"/>
  <c r="X315" i="8" s="1"/>
  <c r="W316" i="8"/>
  <c r="Y316" i="8" s="1" a="1"/>
  <c r="Y316" i="8" s="1"/>
  <c r="X316" i="8" s="1"/>
  <c r="W317" i="8"/>
  <c r="Y317" i="8" s="1" a="1"/>
  <c r="Y317" i="8" s="1"/>
  <c r="X317" i="8" s="1"/>
  <c r="W318" i="8"/>
  <c r="Y318" i="8" s="1" a="1"/>
  <c r="Y318" i="8" s="1"/>
  <c r="X318" i="8" s="1"/>
  <c r="W319" i="8"/>
  <c r="Y319" i="8" s="1" a="1"/>
  <c r="Y319" i="8" s="1"/>
  <c r="X319" i="8" s="1"/>
  <c r="W320" i="8"/>
  <c r="Y320" i="8" s="1" a="1"/>
  <c r="Y320" i="8" s="1"/>
  <c r="X320" i="8" s="1"/>
  <c r="W321" i="8"/>
  <c r="Y321" i="8" s="1" a="1"/>
  <c r="Y321" i="8" s="1"/>
  <c r="W322" i="8"/>
  <c r="Y322" i="8" s="1" a="1"/>
  <c r="Y322" i="8" s="1"/>
  <c r="X322" i="8" s="1"/>
  <c r="W323" i="8"/>
  <c r="Y323" i="8" s="1" a="1"/>
  <c r="Y323" i="8" s="1"/>
  <c r="X323" i="8" s="1"/>
  <c r="W324" i="8"/>
  <c r="Y324" i="8" s="1" a="1"/>
  <c r="Y324" i="8" s="1"/>
  <c r="X324" i="8" s="1"/>
  <c r="W325" i="8"/>
  <c r="Y325" i="8" s="1" a="1"/>
  <c r="Y325" i="8" s="1"/>
  <c r="X325" i="8" s="1"/>
  <c r="W326" i="8"/>
  <c r="Y326" i="8" s="1" a="1"/>
  <c r="Y326" i="8" s="1"/>
  <c r="X326" i="8" s="1"/>
  <c r="W327" i="8"/>
  <c r="Y327" i="8" s="1" a="1"/>
  <c r="Y327" i="8" s="1"/>
  <c r="X327" i="8" s="1"/>
  <c r="W328" i="8"/>
  <c r="Y328" i="8" s="1" a="1"/>
  <c r="Y328" i="8" s="1"/>
  <c r="X328" i="8" s="1"/>
  <c r="W329" i="8"/>
  <c r="Y329" i="8" s="1" a="1"/>
  <c r="Y329" i="8" s="1"/>
  <c r="X329" i="8" s="1"/>
  <c r="W330" i="8"/>
  <c r="Y330" i="8" s="1" a="1"/>
  <c r="Y330" i="8" s="1"/>
  <c r="X330" i="8" s="1"/>
  <c r="W331" i="8"/>
  <c r="Y331" i="8" s="1" a="1"/>
  <c r="Y331" i="8" s="1"/>
  <c r="X331" i="8" s="1"/>
  <c r="W332" i="8"/>
  <c r="Y332" i="8" s="1" a="1"/>
  <c r="Y332" i="8" s="1"/>
  <c r="X332" i="8" s="1"/>
  <c r="W9" i="8"/>
  <c r="Y9" i="8" s="1" a="1"/>
  <c r="Y9" i="8" s="1"/>
  <c r="F37" i="14" l="1"/>
  <c r="B37" i="14"/>
  <c r="Q37" i="14"/>
  <c r="J37" i="14"/>
  <c r="P37" i="14"/>
  <c r="E37" i="14"/>
  <c r="C37" i="14"/>
  <c r="D37" i="14"/>
  <c r="I37" i="14"/>
  <c r="N37" i="14"/>
  <c r="O37" i="14"/>
  <c r="M37" i="14"/>
  <c r="G37" i="14"/>
  <c r="H37" i="14"/>
  <c r="L37" i="14"/>
  <c r="K37" i="14"/>
  <c r="S37" i="14"/>
  <c r="R37" i="14"/>
  <c r="X285" i="8"/>
  <c r="Q102" i="18"/>
  <c r="R102" i="18"/>
  <c r="P103" i="18"/>
  <c r="Q103" i="18"/>
  <c r="O101" i="18"/>
  <c r="G101" i="18"/>
  <c r="P101" i="18"/>
  <c r="R103" i="18"/>
  <c r="O102" i="18"/>
  <c r="Q101" i="18"/>
  <c r="P104" i="18"/>
  <c r="O103" i="18"/>
  <c r="R101" i="18"/>
  <c r="Q104" i="18"/>
  <c r="O104" i="18"/>
  <c r="H101" i="18"/>
  <c r="C102" i="18"/>
  <c r="F103" i="18"/>
  <c r="G102" i="18"/>
  <c r="H102" i="18"/>
  <c r="B101" i="18"/>
  <c r="C104" i="18"/>
  <c r="C101" i="18"/>
  <c r="F102" i="18"/>
  <c r="D104" i="18"/>
  <c r="G103" i="18"/>
  <c r="P102" i="18"/>
  <c r="H103" i="18"/>
  <c r="D101" i="18"/>
  <c r="B103" i="18"/>
  <c r="R104" i="18"/>
  <c r="G104" i="18"/>
  <c r="C103" i="18"/>
  <c r="F104" i="18"/>
  <c r="H104" i="18"/>
  <c r="F101" i="18"/>
  <c r="D103" i="18"/>
  <c r="B102" i="18"/>
  <c r="D102" i="18"/>
  <c r="B104" i="18"/>
  <c r="X237" i="8"/>
  <c r="Q86" i="18"/>
  <c r="H87" i="18"/>
  <c r="R86" i="18"/>
  <c r="P87" i="18"/>
  <c r="Q87" i="18"/>
  <c r="O85" i="18"/>
  <c r="G85" i="18"/>
  <c r="P85" i="18"/>
  <c r="R87" i="18"/>
  <c r="O86" i="18"/>
  <c r="H85" i="18"/>
  <c r="Q85" i="18"/>
  <c r="P88" i="18"/>
  <c r="O87" i="18"/>
  <c r="G86" i="18"/>
  <c r="R85" i="18"/>
  <c r="Q88" i="18"/>
  <c r="O88" i="18"/>
  <c r="H86" i="18"/>
  <c r="H88" i="18"/>
  <c r="C86" i="18"/>
  <c r="F87" i="18"/>
  <c r="D86" i="18"/>
  <c r="B85" i="18"/>
  <c r="C88" i="18"/>
  <c r="C85" i="18"/>
  <c r="F86" i="18"/>
  <c r="D88" i="18"/>
  <c r="D85" i="18"/>
  <c r="B87" i="18"/>
  <c r="C87" i="18"/>
  <c r="F88" i="18"/>
  <c r="P86" i="18"/>
  <c r="G87" i="18"/>
  <c r="F85" i="18"/>
  <c r="D87" i="18"/>
  <c r="R88" i="18"/>
  <c r="G88" i="18"/>
  <c r="B86" i="18"/>
  <c r="B88" i="18"/>
  <c r="X213" i="8"/>
  <c r="Q78" i="18"/>
  <c r="H79" i="18"/>
  <c r="R78" i="18"/>
  <c r="P79" i="18"/>
  <c r="Q79" i="18"/>
  <c r="O77" i="18"/>
  <c r="G77" i="18"/>
  <c r="P77" i="18"/>
  <c r="R79" i="18"/>
  <c r="O78" i="18"/>
  <c r="H77" i="18"/>
  <c r="Q77" i="18"/>
  <c r="P80" i="18"/>
  <c r="O79" i="18"/>
  <c r="G78" i="18"/>
  <c r="R77" i="18"/>
  <c r="Q80" i="18"/>
  <c r="O80" i="18"/>
  <c r="H78" i="18"/>
  <c r="G79" i="18"/>
  <c r="C78" i="18"/>
  <c r="F79" i="18"/>
  <c r="G80" i="18"/>
  <c r="D78" i="18"/>
  <c r="B80" i="18"/>
  <c r="H80" i="18"/>
  <c r="B77" i="18"/>
  <c r="C80" i="18"/>
  <c r="P78" i="18"/>
  <c r="C77" i="18"/>
  <c r="F78" i="18"/>
  <c r="D80" i="18"/>
  <c r="R80" i="18"/>
  <c r="D77" i="18"/>
  <c r="B79" i="18"/>
  <c r="C79" i="18"/>
  <c r="F80" i="18"/>
  <c r="B78" i="18"/>
  <c r="F77" i="18"/>
  <c r="D79" i="18"/>
  <c r="X189" i="8"/>
  <c r="Q70" i="18"/>
  <c r="H71" i="18"/>
  <c r="R70" i="18"/>
  <c r="G72" i="18"/>
  <c r="P71" i="18"/>
  <c r="H72" i="18"/>
  <c r="Q71" i="18"/>
  <c r="O69" i="18"/>
  <c r="G69" i="18"/>
  <c r="P69" i="18"/>
  <c r="R71" i="18"/>
  <c r="O70" i="18"/>
  <c r="H69" i="18"/>
  <c r="Q69" i="18"/>
  <c r="P72" i="18"/>
  <c r="O71" i="18"/>
  <c r="G70" i="18"/>
  <c r="R69" i="18"/>
  <c r="Q72" i="18"/>
  <c r="O72" i="18"/>
  <c r="H70" i="18"/>
  <c r="P70" i="18"/>
  <c r="C70" i="18"/>
  <c r="F71" i="18"/>
  <c r="R72" i="18"/>
  <c r="D70" i="18"/>
  <c r="B72" i="18"/>
  <c r="B69" i="18"/>
  <c r="C72" i="18"/>
  <c r="C69" i="18"/>
  <c r="F70" i="18"/>
  <c r="D72" i="18"/>
  <c r="D69" i="18"/>
  <c r="B71" i="18"/>
  <c r="C71" i="18"/>
  <c r="F72" i="18"/>
  <c r="G71" i="18"/>
  <c r="F69" i="18"/>
  <c r="D71" i="18"/>
  <c r="B70" i="18"/>
  <c r="X165" i="8"/>
  <c r="Q62" i="18"/>
  <c r="H63" i="18"/>
  <c r="R62" i="18"/>
  <c r="G64" i="18"/>
  <c r="P63" i="18"/>
  <c r="H64" i="18"/>
  <c r="Q63" i="18"/>
  <c r="O61" i="18"/>
  <c r="G61" i="18"/>
  <c r="P61" i="18"/>
  <c r="R63" i="18"/>
  <c r="O62" i="18"/>
  <c r="H61" i="18"/>
  <c r="Q61" i="18"/>
  <c r="P64" i="18"/>
  <c r="O63" i="18"/>
  <c r="G62" i="18"/>
  <c r="R61" i="18"/>
  <c r="Q64" i="18"/>
  <c r="O64" i="18"/>
  <c r="H62" i="18"/>
  <c r="C62" i="18"/>
  <c r="F63" i="18"/>
  <c r="D62" i="18"/>
  <c r="B64" i="18"/>
  <c r="B61" i="18"/>
  <c r="C64" i="18"/>
  <c r="C61" i="18"/>
  <c r="F62" i="18"/>
  <c r="D64" i="18"/>
  <c r="G63" i="18"/>
  <c r="D61" i="18"/>
  <c r="B63" i="18"/>
  <c r="P62" i="18"/>
  <c r="C63" i="18"/>
  <c r="F64" i="18"/>
  <c r="R64" i="18"/>
  <c r="F61" i="18"/>
  <c r="D63" i="18"/>
  <c r="B62" i="18"/>
  <c r="X141" i="8"/>
  <c r="Q54" i="18"/>
  <c r="H55" i="18"/>
  <c r="R54" i="18"/>
  <c r="G56" i="18"/>
  <c r="P55" i="18"/>
  <c r="H56" i="18"/>
  <c r="Q55" i="18"/>
  <c r="O53" i="18"/>
  <c r="G53" i="18"/>
  <c r="D54" i="18"/>
  <c r="P53" i="18"/>
  <c r="R55" i="18"/>
  <c r="O54" i="18"/>
  <c r="H53" i="18"/>
  <c r="Q53" i="18"/>
  <c r="P56" i="18"/>
  <c r="O55" i="18"/>
  <c r="G54" i="18"/>
  <c r="R53" i="18"/>
  <c r="Q56" i="18"/>
  <c r="O56" i="18"/>
  <c r="H54" i="18"/>
  <c r="B54" i="18"/>
  <c r="F55" i="18"/>
  <c r="C54" i="18"/>
  <c r="B56" i="18"/>
  <c r="P54" i="18"/>
  <c r="G55" i="18"/>
  <c r="C56" i="18"/>
  <c r="R56" i="18"/>
  <c r="B53" i="18"/>
  <c r="F54" i="18"/>
  <c r="D56" i="18"/>
  <c r="C53" i="18"/>
  <c r="B55" i="18"/>
  <c r="D53" i="18"/>
  <c r="C55" i="18"/>
  <c r="F56" i="18"/>
  <c r="D55" i="18"/>
  <c r="F53" i="18"/>
  <c r="X321" i="8"/>
  <c r="P113" i="18"/>
  <c r="R115" i="18"/>
  <c r="O114" i="18"/>
  <c r="Q113" i="18"/>
  <c r="P116" i="18"/>
  <c r="O115" i="18"/>
  <c r="R113" i="18"/>
  <c r="Q116" i="18"/>
  <c r="O116" i="18"/>
  <c r="P114" i="18"/>
  <c r="R116" i="18"/>
  <c r="G113" i="18"/>
  <c r="C115" i="18"/>
  <c r="F116" i="18"/>
  <c r="Q114" i="18"/>
  <c r="R114" i="18"/>
  <c r="P115" i="18"/>
  <c r="G115" i="18"/>
  <c r="C113" i="18"/>
  <c r="B115" i="18"/>
  <c r="Q115" i="18"/>
  <c r="H115" i="18"/>
  <c r="D113" i="18"/>
  <c r="D115" i="18"/>
  <c r="G116" i="18"/>
  <c r="F113" i="18"/>
  <c r="H116" i="18"/>
  <c r="B114" i="18"/>
  <c r="F115" i="18"/>
  <c r="O113" i="18"/>
  <c r="C114" i="18"/>
  <c r="B116" i="18"/>
  <c r="H113" i="18"/>
  <c r="D114" i="18"/>
  <c r="C116" i="18"/>
  <c r="B113" i="18"/>
  <c r="G114" i="18"/>
  <c r="D116" i="18"/>
  <c r="H114" i="18"/>
  <c r="F114" i="18"/>
  <c r="X297" i="8"/>
  <c r="P105" i="18"/>
  <c r="R107" i="18"/>
  <c r="O106" i="18"/>
  <c r="Q105" i="18"/>
  <c r="P108" i="18"/>
  <c r="O107" i="18"/>
  <c r="R105" i="18"/>
  <c r="Q108" i="18"/>
  <c r="O108" i="18"/>
  <c r="P106" i="18"/>
  <c r="R108" i="18"/>
  <c r="G105" i="18"/>
  <c r="Q106" i="18"/>
  <c r="R106" i="18"/>
  <c r="P107" i="18"/>
  <c r="G106" i="18"/>
  <c r="D105" i="18"/>
  <c r="B107" i="18"/>
  <c r="H106" i="18"/>
  <c r="G107" i="18"/>
  <c r="F105" i="18"/>
  <c r="D107" i="18"/>
  <c r="O105" i="18"/>
  <c r="H107" i="18"/>
  <c r="B106" i="18"/>
  <c r="G108" i="18"/>
  <c r="C106" i="18"/>
  <c r="F107" i="18"/>
  <c r="H108" i="18"/>
  <c r="D106" i="18"/>
  <c r="B108" i="18"/>
  <c r="H105" i="18"/>
  <c r="Q107" i="18"/>
  <c r="B105" i="18"/>
  <c r="C108" i="18"/>
  <c r="F106" i="18"/>
  <c r="C107" i="18"/>
  <c r="D108" i="18"/>
  <c r="F108" i="18"/>
  <c r="C105" i="18"/>
  <c r="X273" i="8"/>
  <c r="P97" i="18"/>
  <c r="R99" i="18"/>
  <c r="O98" i="18"/>
  <c r="Q97" i="18"/>
  <c r="P100" i="18"/>
  <c r="O99" i="18"/>
  <c r="R97" i="18"/>
  <c r="Q100" i="18"/>
  <c r="O100" i="18"/>
  <c r="P98" i="18"/>
  <c r="R100" i="18"/>
  <c r="G97" i="18"/>
  <c r="Q98" i="18"/>
  <c r="R98" i="18"/>
  <c r="P99" i="18"/>
  <c r="D97" i="18"/>
  <c r="B99" i="18"/>
  <c r="H97" i="18"/>
  <c r="O97" i="18"/>
  <c r="G98" i="18"/>
  <c r="F97" i="18"/>
  <c r="D99" i="18"/>
  <c r="B98" i="18"/>
  <c r="Q99" i="18"/>
  <c r="H98" i="18"/>
  <c r="G99" i="18"/>
  <c r="C98" i="18"/>
  <c r="F99" i="18"/>
  <c r="C97" i="18"/>
  <c r="H99" i="18"/>
  <c r="D98" i="18"/>
  <c r="B100" i="18"/>
  <c r="F98" i="18"/>
  <c r="G100" i="18"/>
  <c r="B97" i="18"/>
  <c r="C100" i="18"/>
  <c r="H100" i="18"/>
  <c r="D100" i="18"/>
  <c r="F100" i="18"/>
  <c r="C99" i="18"/>
  <c r="X249" i="8"/>
  <c r="P89" i="18"/>
  <c r="R91" i="18"/>
  <c r="O90" i="18"/>
  <c r="H91" i="18"/>
  <c r="Q89" i="18"/>
  <c r="P92" i="18"/>
  <c r="O91" i="18"/>
  <c r="R89" i="18"/>
  <c r="Q92" i="18"/>
  <c r="O92" i="18"/>
  <c r="P90" i="18"/>
  <c r="R92" i="18"/>
  <c r="G89" i="18"/>
  <c r="Q90" i="18"/>
  <c r="H89" i="18"/>
  <c r="R90" i="18"/>
  <c r="G90" i="18"/>
  <c r="P91" i="18"/>
  <c r="H90" i="18"/>
  <c r="Q91" i="18"/>
  <c r="D89" i="18"/>
  <c r="B91" i="18"/>
  <c r="O89" i="18"/>
  <c r="G91" i="18"/>
  <c r="G92" i="18"/>
  <c r="F89" i="18"/>
  <c r="D91" i="18"/>
  <c r="H92" i="18"/>
  <c r="B90" i="18"/>
  <c r="C90" i="18"/>
  <c r="F91" i="18"/>
  <c r="D92" i="18"/>
  <c r="D90" i="18"/>
  <c r="B92" i="18"/>
  <c r="C89" i="18"/>
  <c r="B89" i="18"/>
  <c r="C92" i="18"/>
  <c r="F90" i="18"/>
  <c r="C91" i="18"/>
  <c r="F92" i="18"/>
  <c r="X225" i="8"/>
  <c r="P81" i="18"/>
  <c r="R83" i="18"/>
  <c r="O82" i="18"/>
  <c r="H83" i="18"/>
  <c r="Q81" i="18"/>
  <c r="P84" i="18"/>
  <c r="O83" i="18"/>
  <c r="R81" i="18"/>
  <c r="Q84" i="18"/>
  <c r="O84" i="18"/>
  <c r="P82" i="18"/>
  <c r="R84" i="18"/>
  <c r="G81" i="18"/>
  <c r="Q82" i="18"/>
  <c r="H81" i="18"/>
  <c r="R82" i="18"/>
  <c r="G82" i="18"/>
  <c r="P83" i="18"/>
  <c r="H82" i="18"/>
  <c r="O81" i="18"/>
  <c r="D81" i="18"/>
  <c r="B83" i="18"/>
  <c r="C83" i="18"/>
  <c r="F84" i="18"/>
  <c r="F81" i="18"/>
  <c r="D83" i="18"/>
  <c r="G83" i="18"/>
  <c r="B82" i="18"/>
  <c r="G84" i="18"/>
  <c r="C82" i="18"/>
  <c r="F83" i="18"/>
  <c r="C81" i="18"/>
  <c r="Q83" i="18"/>
  <c r="H84" i="18"/>
  <c r="D82" i="18"/>
  <c r="B84" i="18"/>
  <c r="D84" i="18"/>
  <c r="B81" i="18"/>
  <c r="C84" i="18"/>
  <c r="F82" i="18"/>
  <c r="X309" i="8"/>
  <c r="Q110" i="18"/>
  <c r="R110" i="18"/>
  <c r="P111" i="18"/>
  <c r="Q111" i="18"/>
  <c r="O109" i="18"/>
  <c r="G109" i="18"/>
  <c r="B112" i="18"/>
  <c r="P109" i="18"/>
  <c r="R111" i="18"/>
  <c r="O110" i="18"/>
  <c r="Q109" i="18"/>
  <c r="P112" i="18"/>
  <c r="O111" i="18"/>
  <c r="R109" i="18"/>
  <c r="Q112" i="18"/>
  <c r="O112" i="18"/>
  <c r="R112" i="18"/>
  <c r="H110" i="18"/>
  <c r="C110" i="18"/>
  <c r="F111" i="18"/>
  <c r="G111" i="18"/>
  <c r="H111" i="18"/>
  <c r="B109" i="18"/>
  <c r="C109" i="18"/>
  <c r="G112" i="18"/>
  <c r="C112" i="18"/>
  <c r="H112" i="18"/>
  <c r="D112" i="18"/>
  <c r="D109" i="18"/>
  <c r="B111" i="18"/>
  <c r="C111" i="18"/>
  <c r="H109" i="18"/>
  <c r="F112" i="18"/>
  <c r="F109" i="18"/>
  <c r="D111" i="18"/>
  <c r="P110" i="18"/>
  <c r="G110" i="18"/>
  <c r="B110" i="18"/>
  <c r="D110" i="18"/>
  <c r="F110" i="18"/>
  <c r="X261" i="8"/>
  <c r="Q94" i="18"/>
  <c r="H95" i="18"/>
  <c r="R94" i="18"/>
  <c r="P95" i="18"/>
  <c r="Q95" i="18"/>
  <c r="O93" i="18"/>
  <c r="G93" i="18"/>
  <c r="P93" i="18"/>
  <c r="R95" i="18"/>
  <c r="O94" i="18"/>
  <c r="H93" i="18"/>
  <c r="Q93" i="18"/>
  <c r="P96" i="18"/>
  <c r="O95" i="18"/>
  <c r="R93" i="18"/>
  <c r="Q96" i="18"/>
  <c r="O96" i="18"/>
  <c r="H96" i="18"/>
  <c r="C94" i="18"/>
  <c r="F95" i="18"/>
  <c r="P94" i="18"/>
  <c r="R96" i="18"/>
  <c r="B93" i="18"/>
  <c r="C96" i="18"/>
  <c r="D96" i="18"/>
  <c r="C93" i="18"/>
  <c r="F94" i="18"/>
  <c r="G94" i="18"/>
  <c r="D93" i="18"/>
  <c r="B95" i="18"/>
  <c r="H94" i="18"/>
  <c r="C95" i="18"/>
  <c r="F96" i="18"/>
  <c r="B94" i="18"/>
  <c r="G95" i="18"/>
  <c r="F93" i="18"/>
  <c r="D95" i="18"/>
  <c r="G96" i="18"/>
  <c r="D94" i="18"/>
  <c r="B96" i="18"/>
  <c r="S117" i="18"/>
  <c r="Q118" i="18"/>
  <c r="K118" i="18"/>
  <c r="N119" i="18"/>
  <c r="M117" i="18"/>
  <c r="S118" i="18"/>
  <c r="R118" i="18"/>
  <c r="L118" i="18"/>
  <c r="J120" i="18"/>
  <c r="N117" i="18"/>
  <c r="S119" i="18"/>
  <c r="P119" i="18"/>
  <c r="M118" i="18"/>
  <c r="K120" i="18"/>
  <c r="I117" i="18"/>
  <c r="S120" i="18"/>
  <c r="Q119" i="18"/>
  <c r="O117" i="18"/>
  <c r="N118" i="18"/>
  <c r="L120" i="18"/>
  <c r="J117" i="18"/>
  <c r="G117" i="18"/>
  <c r="D118" i="18"/>
  <c r="B120" i="18"/>
  <c r="P117" i="18"/>
  <c r="R119" i="18"/>
  <c r="O118" i="18"/>
  <c r="J119" i="18"/>
  <c r="M120" i="18"/>
  <c r="I118" i="18"/>
  <c r="Q117" i="18"/>
  <c r="P120" i="18"/>
  <c r="O119" i="18"/>
  <c r="K119" i="18"/>
  <c r="N120" i="18"/>
  <c r="I119" i="18"/>
  <c r="R117" i="18"/>
  <c r="Q120" i="18"/>
  <c r="O120" i="18"/>
  <c r="L119" i="18"/>
  <c r="K117" i="18"/>
  <c r="I120" i="18"/>
  <c r="H119" i="18"/>
  <c r="B117" i="18"/>
  <c r="F118" i="18"/>
  <c r="E120" i="18"/>
  <c r="G120" i="18"/>
  <c r="C117" i="18"/>
  <c r="B119" i="18"/>
  <c r="F120" i="18"/>
  <c r="P118" i="18"/>
  <c r="H120" i="18"/>
  <c r="D117" i="18"/>
  <c r="C119" i="18"/>
  <c r="R120" i="18"/>
  <c r="E117" i="18"/>
  <c r="D119" i="18"/>
  <c r="H117" i="18"/>
  <c r="F117" i="18"/>
  <c r="E119" i="18"/>
  <c r="G119" i="18"/>
  <c r="J118" i="18"/>
  <c r="G118" i="18"/>
  <c r="B118" i="18"/>
  <c r="F119" i="18"/>
  <c r="E118" i="18"/>
  <c r="M119" i="18"/>
  <c r="H118" i="18"/>
  <c r="C118" i="18"/>
  <c r="C120" i="18"/>
  <c r="L117" i="18"/>
  <c r="D120" i="18"/>
  <c r="X201" i="8"/>
  <c r="P73" i="18"/>
  <c r="R75" i="18"/>
  <c r="O74" i="18"/>
  <c r="H75" i="18"/>
  <c r="Q73" i="18"/>
  <c r="P76" i="18"/>
  <c r="O75" i="18"/>
  <c r="G76" i="18"/>
  <c r="R73" i="18"/>
  <c r="Q76" i="18"/>
  <c r="O76" i="18"/>
  <c r="H76" i="18"/>
  <c r="P74" i="18"/>
  <c r="R76" i="18"/>
  <c r="G73" i="18"/>
  <c r="Q74" i="18"/>
  <c r="H73" i="18"/>
  <c r="R74" i="18"/>
  <c r="G74" i="18"/>
  <c r="P75" i="18"/>
  <c r="H74" i="18"/>
  <c r="D73" i="18"/>
  <c r="B75" i="18"/>
  <c r="C75" i="18"/>
  <c r="F76" i="18"/>
  <c r="Q75" i="18"/>
  <c r="F73" i="18"/>
  <c r="D75" i="18"/>
  <c r="B74" i="18"/>
  <c r="C74" i="18"/>
  <c r="F75" i="18"/>
  <c r="D76" i="18"/>
  <c r="D74" i="18"/>
  <c r="B76" i="18"/>
  <c r="C73" i="18"/>
  <c r="B73" i="18"/>
  <c r="C76" i="18"/>
  <c r="O73" i="18"/>
  <c r="G75" i="18"/>
  <c r="F74" i="18"/>
  <c r="X177" i="8"/>
  <c r="P65" i="18"/>
  <c r="R67" i="18"/>
  <c r="O66" i="18"/>
  <c r="H67" i="18"/>
  <c r="Q65" i="18"/>
  <c r="P68" i="18"/>
  <c r="O67" i="18"/>
  <c r="G68" i="18"/>
  <c r="R65" i="18"/>
  <c r="Q68" i="18"/>
  <c r="O68" i="18"/>
  <c r="H68" i="18"/>
  <c r="P66" i="18"/>
  <c r="R68" i="18"/>
  <c r="G65" i="18"/>
  <c r="Q66" i="18"/>
  <c r="H65" i="18"/>
  <c r="R66" i="18"/>
  <c r="G66" i="18"/>
  <c r="P67" i="18"/>
  <c r="H66" i="18"/>
  <c r="D65" i="18"/>
  <c r="B67" i="18"/>
  <c r="C67" i="18"/>
  <c r="F68" i="18"/>
  <c r="F65" i="18"/>
  <c r="D67" i="18"/>
  <c r="B66" i="18"/>
  <c r="C66" i="18"/>
  <c r="F67" i="18"/>
  <c r="F66" i="18"/>
  <c r="G67" i="18"/>
  <c r="D66" i="18"/>
  <c r="B68" i="18"/>
  <c r="D68" i="18"/>
  <c r="O65" i="18"/>
  <c r="B65" i="18"/>
  <c r="C68" i="18"/>
  <c r="Q67" i="18"/>
  <c r="C65" i="18"/>
  <c r="X153" i="8"/>
  <c r="P57" i="18"/>
  <c r="R59" i="18"/>
  <c r="O58" i="18"/>
  <c r="H59" i="18"/>
  <c r="Q57" i="18"/>
  <c r="P60" i="18"/>
  <c r="O59" i="18"/>
  <c r="G60" i="18"/>
  <c r="R57" i="18"/>
  <c r="Q60" i="18"/>
  <c r="O60" i="18"/>
  <c r="H60" i="18"/>
  <c r="P58" i="18"/>
  <c r="R60" i="18"/>
  <c r="G57" i="18"/>
  <c r="Q58" i="18"/>
  <c r="H57" i="18"/>
  <c r="R58" i="18"/>
  <c r="G58" i="18"/>
  <c r="P59" i="18"/>
  <c r="H58" i="18"/>
  <c r="D57" i="18"/>
  <c r="B59" i="18"/>
  <c r="C59" i="18"/>
  <c r="F60" i="18"/>
  <c r="F57" i="18"/>
  <c r="D59" i="18"/>
  <c r="G59" i="18"/>
  <c r="B58" i="18"/>
  <c r="Q59" i="18"/>
  <c r="C58" i="18"/>
  <c r="F59" i="18"/>
  <c r="D60" i="18"/>
  <c r="O57" i="18"/>
  <c r="D58" i="18"/>
  <c r="B60" i="18"/>
  <c r="C57" i="18"/>
  <c r="B57" i="18"/>
  <c r="C60" i="18"/>
  <c r="F58" i="18"/>
  <c r="X129" i="8"/>
  <c r="P49" i="18"/>
  <c r="R51" i="18"/>
  <c r="O50" i="18"/>
  <c r="H50" i="18"/>
  <c r="Q49" i="18"/>
  <c r="P52" i="18"/>
  <c r="O51" i="18"/>
  <c r="H51" i="18"/>
  <c r="R49" i="18"/>
  <c r="Q52" i="18"/>
  <c r="O52" i="18"/>
  <c r="H52" i="18"/>
  <c r="P50" i="18"/>
  <c r="R52" i="18"/>
  <c r="C51" i="18"/>
  <c r="F52" i="18"/>
  <c r="Q50" i="18"/>
  <c r="R50" i="18"/>
  <c r="P51" i="18"/>
  <c r="D50" i="18"/>
  <c r="C52" i="18"/>
  <c r="Q51" i="18"/>
  <c r="H49" i="18"/>
  <c r="D52" i="18"/>
  <c r="B49" i="18"/>
  <c r="F50" i="18"/>
  <c r="C49" i="18"/>
  <c r="B51" i="18"/>
  <c r="O49" i="18"/>
  <c r="D49" i="18"/>
  <c r="D51" i="18"/>
  <c r="C50" i="18"/>
  <c r="F49" i="18"/>
  <c r="B52" i="18"/>
  <c r="B50" i="18"/>
  <c r="F51" i="18"/>
  <c r="X69" i="8"/>
  <c r="Q30" i="18"/>
  <c r="H32" i="18"/>
  <c r="D30" i="18"/>
  <c r="B32" i="18"/>
  <c r="R30" i="18"/>
  <c r="B29" i="18"/>
  <c r="C32" i="18"/>
  <c r="P31" i="18"/>
  <c r="C29" i="18"/>
  <c r="F30" i="18"/>
  <c r="D32" i="18"/>
  <c r="Q31" i="18"/>
  <c r="D29" i="18"/>
  <c r="B31" i="18"/>
  <c r="P29" i="18"/>
  <c r="R31" i="18"/>
  <c r="O29" i="18"/>
  <c r="C31" i="18"/>
  <c r="F32" i="18"/>
  <c r="Q29" i="18"/>
  <c r="P32" i="18"/>
  <c r="O30" i="18"/>
  <c r="H29" i="18"/>
  <c r="F29" i="18"/>
  <c r="D31" i="18"/>
  <c r="R32" i="18"/>
  <c r="O32" i="18"/>
  <c r="R29" i="18"/>
  <c r="Q32" i="18"/>
  <c r="O31" i="18"/>
  <c r="H30" i="18"/>
  <c r="B30" i="18"/>
  <c r="P30" i="18"/>
  <c r="F31" i="18"/>
  <c r="H31" i="18"/>
  <c r="C30" i="18"/>
  <c r="X9" i="8"/>
  <c r="P9" i="18"/>
  <c r="R11" i="18"/>
  <c r="O9" i="18"/>
  <c r="C11" i="18"/>
  <c r="F12" i="18"/>
  <c r="C9" i="18"/>
  <c r="Q9" i="18"/>
  <c r="P12" i="18"/>
  <c r="O10" i="18"/>
  <c r="H9" i="18"/>
  <c r="D11" i="18"/>
  <c r="D9" i="18"/>
  <c r="R9" i="18"/>
  <c r="Q12" i="18"/>
  <c r="O11" i="18"/>
  <c r="H10" i="18"/>
  <c r="B10" i="18"/>
  <c r="P10" i="18"/>
  <c r="R12" i="18"/>
  <c r="O12" i="18"/>
  <c r="H11" i="18"/>
  <c r="C10" i="18"/>
  <c r="F11" i="18"/>
  <c r="F9" i="18"/>
  <c r="Q10" i="18"/>
  <c r="H12" i="18"/>
  <c r="D10" i="18"/>
  <c r="B12" i="18"/>
  <c r="B9" i="18"/>
  <c r="R10" i="18"/>
  <c r="C12" i="18"/>
  <c r="P11" i="18"/>
  <c r="F10" i="18"/>
  <c r="D12" i="18"/>
  <c r="Q11" i="18"/>
  <c r="B11" i="18"/>
  <c r="X93" i="8"/>
  <c r="Q38" i="18"/>
  <c r="H40" i="18"/>
  <c r="D38" i="18"/>
  <c r="B40" i="18"/>
  <c r="R38" i="18"/>
  <c r="B37" i="18"/>
  <c r="C40" i="18"/>
  <c r="P39" i="18"/>
  <c r="C37" i="18"/>
  <c r="F38" i="18"/>
  <c r="D40" i="18"/>
  <c r="Q39" i="18"/>
  <c r="D37" i="18"/>
  <c r="B39" i="18"/>
  <c r="P37" i="18"/>
  <c r="R39" i="18"/>
  <c r="O37" i="18"/>
  <c r="C39" i="18"/>
  <c r="F40" i="18"/>
  <c r="Q37" i="18"/>
  <c r="P40" i="18"/>
  <c r="O38" i="18"/>
  <c r="H37" i="18"/>
  <c r="F37" i="18"/>
  <c r="D39" i="18"/>
  <c r="P38" i="18"/>
  <c r="R40" i="18"/>
  <c r="O40" i="18"/>
  <c r="R37" i="18"/>
  <c r="Q40" i="18"/>
  <c r="O39" i="18"/>
  <c r="H38" i="18"/>
  <c r="B38" i="18"/>
  <c r="C38" i="18"/>
  <c r="F39" i="18"/>
  <c r="H39" i="18"/>
  <c r="X45" i="8"/>
  <c r="Q22" i="18"/>
  <c r="H24" i="18"/>
  <c r="D22" i="18"/>
  <c r="B24" i="18"/>
  <c r="R22" i="18"/>
  <c r="B21" i="18"/>
  <c r="C24" i="18"/>
  <c r="P23" i="18"/>
  <c r="C21" i="18"/>
  <c r="F22" i="18"/>
  <c r="D24" i="18"/>
  <c r="Q23" i="18"/>
  <c r="D21" i="18"/>
  <c r="B23" i="18"/>
  <c r="P21" i="18"/>
  <c r="R23" i="18"/>
  <c r="O21" i="18"/>
  <c r="C23" i="18"/>
  <c r="F24" i="18"/>
  <c r="Q21" i="18"/>
  <c r="P24" i="18"/>
  <c r="O22" i="18"/>
  <c r="H21" i="18"/>
  <c r="F21" i="18"/>
  <c r="D23" i="18"/>
  <c r="P22" i="18"/>
  <c r="O24" i="18"/>
  <c r="R21" i="18"/>
  <c r="Q24" i="18"/>
  <c r="O23" i="18"/>
  <c r="H22" i="18"/>
  <c r="B22" i="18"/>
  <c r="R24" i="18"/>
  <c r="H23" i="18"/>
  <c r="C22" i="18"/>
  <c r="F23" i="18"/>
  <c r="X21" i="8"/>
  <c r="Q14" i="18"/>
  <c r="H16" i="18"/>
  <c r="D14" i="18"/>
  <c r="B16" i="18"/>
  <c r="R14" i="18"/>
  <c r="B13" i="18"/>
  <c r="C16" i="18"/>
  <c r="P15" i="18"/>
  <c r="C13" i="18"/>
  <c r="F14" i="18"/>
  <c r="D16" i="18"/>
  <c r="Q15" i="18"/>
  <c r="D13" i="18"/>
  <c r="B15" i="18"/>
  <c r="P13" i="18"/>
  <c r="R15" i="18"/>
  <c r="O13" i="18"/>
  <c r="C15" i="18"/>
  <c r="F16" i="18"/>
  <c r="Q13" i="18"/>
  <c r="P16" i="18"/>
  <c r="O14" i="18"/>
  <c r="H13" i="18"/>
  <c r="F13" i="18"/>
  <c r="D15" i="18"/>
  <c r="O16" i="18"/>
  <c r="R13" i="18"/>
  <c r="Q16" i="18"/>
  <c r="O15" i="18"/>
  <c r="H14" i="18"/>
  <c r="B14" i="18"/>
  <c r="P14" i="18"/>
  <c r="R16" i="18"/>
  <c r="H15" i="18"/>
  <c r="C14" i="18"/>
  <c r="F15" i="18"/>
  <c r="X105" i="8"/>
  <c r="P41" i="18"/>
  <c r="R43" i="18"/>
  <c r="O41" i="18"/>
  <c r="C43" i="18"/>
  <c r="F44" i="18"/>
  <c r="Q41" i="18"/>
  <c r="P44" i="18"/>
  <c r="O42" i="18"/>
  <c r="H41" i="18"/>
  <c r="F41" i="18"/>
  <c r="D43" i="18"/>
  <c r="R41" i="18"/>
  <c r="Q44" i="18"/>
  <c r="O43" i="18"/>
  <c r="H42" i="18"/>
  <c r="B42" i="18"/>
  <c r="P42" i="18"/>
  <c r="R44" i="18"/>
  <c r="O44" i="18"/>
  <c r="H43" i="18"/>
  <c r="C42" i="18"/>
  <c r="F43" i="18"/>
  <c r="Q42" i="18"/>
  <c r="H44" i="18"/>
  <c r="D42" i="18"/>
  <c r="B44" i="18"/>
  <c r="R42" i="18"/>
  <c r="B41" i="18"/>
  <c r="C44" i="18"/>
  <c r="P43" i="18"/>
  <c r="C41" i="18"/>
  <c r="F42" i="18"/>
  <c r="D44" i="18"/>
  <c r="Q43" i="18"/>
  <c r="D41" i="18"/>
  <c r="B43" i="18"/>
  <c r="X81" i="8"/>
  <c r="P33" i="18"/>
  <c r="R35" i="18"/>
  <c r="O33" i="18"/>
  <c r="C35" i="18"/>
  <c r="F36" i="18"/>
  <c r="Q33" i="18"/>
  <c r="P36" i="18"/>
  <c r="O34" i="18"/>
  <c r="H33" i="18"/>
  <c r="F33" i="18"/>
  <c r="D35" i="18"/>
  <c r="R33" i="18"/>
  <c r="Q36" i="18"/>
  <c r="O35" i="18"/>
  <c r="H34" i="18"/>
  <c r="B34" i="18"/>
  <c r="P34" i="18"/>
  <c r="R36" i="18"/>
  <c r="O36" i="18"/>
  <c r="H35" i="18"/>
  <c r="C34" i="18"/>
  <c r="F35" i="18"/>
  <c r="Q34" i="18"/>
  <c r="H36" i="18"/>
  <c r="D34" i="18"/>
  <c r="B36" i="18"/>
  <c r="R34" i="18"/>
  <c r="B33" i="18"/>
  <c r="C36" i="18"/>
  <c r="P35" i="18"/>
  <c r="C33" i="18"/>
  <c r="F34" i="18"/>
  <c r="D36" i="18"/>
  <c r="Q35" i="18"/>
  <c r="D33" i="18"/>
  <c r="B35" i="18"/>
  <c r="X57" i="8"/>
  <c r="P25" i="18"/>
  <c r="R27" i="18"/>
  <c r="O25" i="18"/>
  <c r="C27" i="18"/>
  <c r="F28" i="18"/>
  <c r="Q25" i="18"/>
  <c r="P28" i="18"/>
  <c r="O26" i="18"/>
  <c r="H25" i="18"/>
  <c r="F25" i="18"/>
  <c r="D27" i="18"/>
  <c r="R25" i="18"/>
  <c r="Q28" i="18"/>
  <c r="O27" i="18"/>
  <c r="H26" i="18"/>
  <c r="B26" i="18"/>
  <c r="P26" i="18"/>
  <c r="R28" i="18"/>
  <c r="O28" i="18"/>
  <c r="H27" i="18"/>
  <c r="C26" i="18"/>
  <c r="F27" i="18"/>
  <c r="Q26" i="18"/>
  <c r="H28" i="18"/>
  <c r="D26" i="18"/>
  <c r="B28" i="18"/>
  <c r="R26" i="18"/>
  <c r="B25" i="18"/>
  <c r="C28" i="18"/>
  <c r="Q27" i="18"/>
  <c r="P27" i="18"/>
  <c r="C25" i="18"/>
  <c r="F26" i="18"/>
  <c r="D28" i="18"/>
  <c r="D25" i="18"/>
  <c r="B27" i="18"/>
  <c r="X117" i="8"/>
  <c r="Q46" i="18"/>
  <c r="H48" i="18"/>
  <c r="D46" i="18"/>
  <c r="B48" i="18"/>
  <c r="R46" i="18"/>
  <c r="B45" i="18"/>
  <c r="C48" i="18"/>
  <c r="P47" i="18"/>
  <c r="C45" i="18"/>
  <c r="F46" i="18"/>
  <c r="D48" i="18"/>
  <c r="Q47" i="18"/>
  <c r="D45" i="18"/>
  <c r="B47" i="18"/>
  <c r="P45" i="18"/>
  <c r="R47" i="18"/>
  <c r="O45" i="18"/>
  <c r="C47" i="18"/>
  <c r="F48" i="18"/>
  <c r="Q45" i="18"/>
  <c r="P48" i="18"/>
  <c r="O46" i="18"/>
  <c r="H45" i="18"/>
  <c r="F45" i="18"/>
  <c r="D47" i="18"/>
  <c r="P46" i="18"/>
  <c r="O48" i="18"/>
  <c r="R45" i="18"/>
  <c r="Q48" i="18"/>
  <c r="O47" i="18"/>
  <c r="H46" i="18"/>
  <c r="B46" i="18"/>
  <c r="R48" i="18"/>
  <c r="H47" i="18"/>
  <c r="C46" i="18"/>
  <c r="F47" i="18"/>
  <c r="X33" i="8"/>
  <c r="P17" i="18"/>
  <c r="R19" i="18"/>
  <c r="O17" i="18"/>
  <c r="C19" i="18"/>
  <c r="F20" i="18"/>
  <c r="Q17" i="18"/>
  <c r="P20" i="18"/>
  <c r="O18" i="18"/>
  <c r="H17" i="18"/>
  <c r="F17" i="18"/>
  <c r="D19" i="18"/>
  <c r="R17" i="18"/>
  <c r="Q20" i="18"/>
  <c r="O19" i="18"/>
  <c r="H18" i="18"/>
  <c r="B18" i="18"/>
  <c r="P18" i="18"/>
  <c r="R20" i="18"/>
  <c r="O20" i="18"/>
  <c r="H19" i="18"/>
  <c r="C18" i="18"/>
  <c r="F19" i="18"/>
  <c r="Q18" i="18"/>
  <c r="H20" i="18"/>
  <c r="D18" i="18"/>
  <c r="B20" i="18"/>
  <c r="R18" i="18"/>
  <c r="B17" i="18"/>
  <c r="C20" i="18"/>
  <c r="P19" i="18"/>
  <c r="C17" i="18"/>
  <c r="F18" i="18"/>
  <c r="D20" i="18"/>
  <c r="Q19" i="18"/>
  <c r="B19" i="18"/>
  <c r="D17" i="18"/>
  <c r="S78" i="18" l="1"/>
  <c r="S57" i="18"/>
  <c r="B9" i="14"/>
  <c r="S71" i="18"/>
  <c r="S49" i="18"/>
  <c r="B33" i="14"/>
  <c r="S55" i="18"/>
  <c r="S81" i="18"/>
  <c r="S107" i="18"/>
  <c r="S95" i="18"/>
  <c r="S99" i="18"/>
  <c r="L36" i="14"/>
  <c r="S102" i="18"/>
  <c r="S65" i="18"/>
  <c r="S86" i="18"/>
  <c r="S111" i="18"/>
  <c r="S92" i="18"/>
  <c r="S63" i="18"/>
  <c r="S62" i="18"/>
  <c r="J36" i="14"/>
  <c r="M36" i="14"/>
  <c r="S28" i="18"/>
  <c r="S29" i="18"/>
  <c r="K36" i="14"/>
  <c r="N36" i="14"/>
  <c r="S52" i="18"/>
  <c r="S36" i="14"/>
  <c r="S80" i="18"/>
  <c r="B36" i="14"/>
  <c r="S116" i="18"/>
  <c r="S109" i="18"/>
  <c r="S61" i="18"/>
  <c r="S24" i="18"/>
  <c r="S67" i="18"/>
  <c r="S66" i="18"/>
  <c r="S75" i="18"/>
  <c r="S83" i="18"/>
  <c r="S84" i="18"/>
  <c r="S108" i="18"/>
  <c r="S106" i="18"/>
  <c r="S113" i="18"/>
  <c r="S64" i="18"/>
  <c r="S85" i="18"/>
  <c r="S22" i="18"/>
  <c r="S60" i="18"/>
  <c r="S93" i="18"/>
  <c r="S110" i="18"/>
  <c r="S112" i="18"/>
  <c r="S82" i="18"/>
  <c r="S115" i="18"/>
  <c r="S79" i="18"/>
  <c r="S88" i="18"/>
  <c r="S104" i="18"/>
  <c r="S51" i="18"/>
  <c r="S89" i="18"/>
  <c r="S54" i="18"/>
  <c r="S56" i="18"/>
  <c r="S53" i="18"/>
  <c r="S70" i="18"/>
  <c r="S47" i="18"/>
  <c r="S45" i="18"/>
  <c r="S19" i="18"/>
  <c r="S27" i="18"/>
  <c r="S58" i="18"/>
  <c r="S76" i="18"/>
  <c r="S96" i="18"/>
  <c r="S97" i="18"/>
  <c r="S100" i="18"/>
  <c r="S98" i="18"/>
  <c r="S77" i="18"/>
  <c r="S69" i="18"/>
  <c r="S59" i="18"/>
  <c r="S74" i="18"/>
  <c r="S114" i="18"/>
  <c r="S72" i="18"/>
  <c r="S103" i="18"/>
  <c r="S50" i="18"/>
  <c r="S68" i="18"/>
  <c r="S73" i="18"/>
  <c r="S94" i="18"/>
  <c r="S91" i="18"/>
  <c r="S90" i="18"/>
  <c r="S87" i="18"/>
  <c r="S101" i="18"/>
  <c r="S42" i="18"/>
  <c r="S36" i="18"/>
  <c r="S40" i="18"/>
  <c r="S44" i="18"/>
  <c r="S38" i="18"/>
  <c r="S30" i="18"/>
  <c r="S17" i="18"/>
  <c r="S48" i="18"/>
  <c r="S32" i="18"/>
  <c r="S18" i="18"/>
  <c r="S46" i="18"/>
  <c r="S23" i="18"/>
  <c r="S25" i="18"/>
  <c r="S35" i="18"/>
  <c r="S21" i="18"/>
  <c r="S39" i="18"/>
  <c r="S20" i="18"/>
  <c r="S26" i="18"/>
  <c r="S33" i="18"/>
  <c r="S43" i="18"/>
  <c r="S37" i="18"/>
  <c r="S34" i="18"/>
  <c r="S41" i="18"/>
  <c r="S31" i="18"/>
  <c r="J71" i="13"/>
  <c r="I71" i="13"/>
  <c r="J70" i="13"/>
  <c r="J68" i="13"/>
  <c r="E74" i="13"/>
  <c r="E25" i="16" s="1"/>
  <c r="I70" i="13" l="1"/>
  <c r="I69" i="13"/>
  <c r="J69" i="13"/>
  <c r="I68" i="13"/>
  <c r="I74" i="13"/>
  <c r="I25" i="16" s="1"/>
  <c r="J74" i="13"/>
  <c r="J25" i="16" s="1"/>
  <c r="I116" i="18"/>
  <c r="J112" i="18"/>
  <c r="I296" i="8"/>
  <c r="I295" i="8"/>
  <c r="I294" i="8"/>
  <c r="I293" i="8"/>
  <c r="I292" i="8"/>
  <c r="I291" i="8"/>
  <c r="I290" i="8"/>
  <c r="I289" i="8"/>
  <c r="I288" i="8"/>
  <c r="I287" i="8"/>
  <c r="I286" i="8"/>
  <c r="I285" i="8"/>
  <c r="I284" i="8"/>
  <c r="I283" i="8"/>
  <c r="I282" i="8"/>
  <c r="I281" i="8"/>
  <c r="I280" i="8"/>
  <c r="I279" i="8"/>
  <c r="I278" i="8"/>
  <c r="I277" i="8"/>
  <c r="I276" i="8"/>
  <c r="I275" i="8"/>
  <c r="I274" i="8"/>
  <c r="I273" i="8"/>
  <c r="I272" i="8"/>
  <c r="I271" i="8"/>
  <c r="I270" i="8"/>
  <c r="I269" i="8"/>
  <c r="I268" i="8"/>
  <c r="I267" i="8"/>
  <c r="I266" i="8"/>
  <c r="I265" i="8"/>
  <c r="I264" i="8"/>
  <c r="I263" i="8"/>
  <c r="I262" i="8"/>
  <c r="I261" i="8"/>
  <c r="I260" i="8"/>
  <c r="I259" i="8"/>
  <c r="I258" i="8"/>
  <c r="I257" i="8"/>
  <c r="I256" i="8"/>
  <c r="I255" i="8"/>
  <c r="I254" i="8"/>
  <c r="I253" i="8"/>
  <c r="I252" i="8"/>
  <c r="I251" i="8"/>
  <c r="I250" i="8"/>
  <c r="I249" i="8"/>
  <c r="I248" i="8"/>
  <c r="I247" i="8"/>
  <c r="I246" i="8"/>
  <c r="I245" i="8"/>
  <c r="I244" i="8"/>
  <c r="I243" i="8"/>
  <c r="I242" i="8"/>
  <c r="I241" i="8"/>
  <c r="I240" i="8"/>
  <c r="I239" i="8"/>
  <c r="I238" i="8"/>
  <c r="I237" i="8"/>
  <c r="I236" i="8"/>
  <c r="I235" i="8"/>
  <c r="I234" i="8"/>
  <c r="I233" i="8"/>
  <c r="I232" i="8"/>
  <c r="I231" i="8"/>
  <c r="I230" i="8"/>
  <c r="I229" i="8"/>
  <c r="I228" i="8"/>
  <c r="I227" i="8"/>
  <c r="I226" i="8"/>
  <c r="I225" i="8"/>
  <c r="I224" i="8"/>
  <c r="I223" i="8"/>
  <c r="I222" i="8"/>
  <c r="I221" i="8"/>
  <c r="I220" i="8"/>
  <c r="I219" i="8"/>
  <c r="I218" i="8"/>
  <c r="I217" i="8"/>
  <c r="I216" i="8"/>
  <c r="I215" i="8"/>
  <c r="I214" i="8"/>
  <c r="I213" i="8"/>
  <c r="I212" i="8"/>
  <c r="I211" i="8"/>
  <c r="I210" i="8"/>
  <c r="I209" i="8"/>
  <c r="I208" i="8"/>
  <c r="I207" i="8"/>
  <c r="I206" i="8"/>
  <c r="I205" i="8"/>
  <c r="I204" i="8"/>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J16" i="18"/>
  <c r="I30" i="8"/>
  <c r="I29" i="8"/>
  <c r="I28" i="8"/>
  <c r="I27" i="8"/>
  <c r="I26" i="8"/>
  <c r="I25" i="8"/>
  <c r="I24" i="8"/>
  <c r="I23" i="8"/>
  <c r="I22" i="8"/>
  <c r="I21" i="8"/>
  <c r="I20" i="8"/>
  <c r="I19" i="8"/>
  <c r="J12" i="18"/>
  <c r="I18" i="8"/>
  <c r="I17" i="8"/>
  <c r="I16" i="8"/>
  <c r="I15" i="8"/>
  <c r="I14" i="8"/>
  <c r="I13" i="8"/>
  <c r="I12" i="8"/>
  <c r="I11" i="8"/>
  <c r="I10" i="8"/>
  <c r="E116" i="18"/>
  <c r="E115" i="1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I112" i="18" l="1"/>
  <c r="E16" i="18"/>
  <c r="E32" i="18"/>
  <c r="E56" i="18"/>
  <c r="E24" i="18"/>
  <c r="E40" i="18"/>
  <c r="E48" i="18"/>
  <c r="E64" i="18"/>
  <c r="E72" i="18"/>
  <c r="E80" i="18"/>
  <c r="E88" i="18"/>
  <c r="E96" i="18"/>
  <c r="E83" i="18"/>
  <c r="J24" i="18"/>
  <c r="J32" i="18"/>
  <c r="J40" i="18"/>
  <c r="J20" i="18"/>
  <c r="J28" i="18"/>
  <c r="J36" i="18"/>
  <c r="J44" i="18"/>
  <c r="E104" i="18"/>
  <c r="E112" i="18"/>
  <c r="E11" i="18"/>
  <c r="E19" i="18"/>
  <c r="E27" i="18"/>
  <c r="E35" i="18"/>
  <c r="E43" i="18"/>
  <c r="E51" i="18"/>
  <c r="E59" i="18"/>
  <c r="E67" i="18"/>
  <c r="E75" i="18"/>
  <c r="E91" i="18"/>
  <c r="E107" i="18"/>
  <c r="E99" i="18"/>
  <c r="J11" i="18"/>
  <c r="J15" i="18"/>
  <c r="J19" i="18"/>
  <c r="J23" i="18"/>
  <c r="I64" i="18"/>
  <c r="I68" i="18"/>
  <c r="I72" i="18"/>
  <c r="J48" i="18"/>
  <c r="J56" i="18"/>
  <c r="J64" i="18"/>
  <c r="J72" i="18"/>
  <c r="J76" i="18"/>
  <c r="J80" i="18"/>
  <c r="J84" i="18"/>
  <c r="J88" i="18"/>
  <c r="J92" i="18"/>
  <c r="J96" i="18"/>
  <c r="J100" i="18"/>
  <c r="J104" i="18"/>
  <c r="J52" i="18"/>
  <c r="J60" i="18"/>
  <c r="J68" i="18"/>
  <c r="I11" i="18"/>
  <c r="I15" i="18"/>
  <c r="I19" i="18"/>
  <c r="I23" i="18"/>
  <c r="I27" i="18"/>
  <c r="I31" i="18"/>
  <c r="I35" i="18"/>
  <c r="I39" i="18"/>
  <c r="I43" i="18"/>
  <c r="I47" i="18"/>
  <c r="I51" i="18"/>
  <c r="I55" i="18"/>
  <c r="I59" i="18"/>
  <c r="I63" i="18"/>
  <c r="J27" i="18"/>
  <c r="J31" i="18"/>
  <c r="J35" i="18"/>
  <c r="J39" i="18"/>
  <c r="J43" i="18"/>
  <c r="J47" i="18"/>
  <c r="J51" i="18"/>
  <c r="J55" i="18"/>
  <c r="J59" i="18"/>
  <c r="J63" i="18"/>
  <c r="J67" i="18"/>
  <c r="J71" i="18"/>
  <c r="J75" i="18"/>
  <c r="J79" i="18"/>
  <c r="J83" i="18"/>
  <c r="J87" i="18"/>
  <c r="J91" i="18"/>
  <c r="J95" i="18"/>
  <c r="J99" i="18"/>
  <c r="I76" i="18"/>
  <c r="I80" i="18"/>
  <c r="I84" i="18"/>
  <c r="J108" i="18"/>
  <c r="I67" i="18"/>
  <c r="I71" i="18"/>
  <c r="I75" i="18"/>
  <c r="I79" i="18"/>
  <c r="I83" i="18"/>
  <c r="J103" i="18"/>
  <c r="J107" i="18"/>
  <c r="E22" i="18"/>
  <c r="E38" i="18"/>
  <c r="E54" i="18"/>
  <c r="E70" i="18"/>
  <c r="E86" i="18"/>
  <c r="E102" i="18"/>
  <c r="E110" i="18"/>
  <c r="E14" i="18"/>
  <c r="E30" i="18"/>
  <c r="E46" i="18"/>
  <c r="E62" i="18"/>
  <c r="E78" i="18"/>
  <c r="E94" i="18"/>
  <c r="E12" i="18"/>
  <c r="E20" i="18"/>
  <c r="E28" i="18"/>
  <c r="E36" i="18"/>
  <c r="E44" i="18"/>
  <c r="E52" i="18"/>
  <c r="E60" i="18"/>
  <c r="E68" i="18"/>
  <c r="E76" i="18"/>
  <c r="E84" i="18"/>
  <c r="E92" i="18"/>
  <c r="E100" i="18"/>
  <c r="E108" i="18"/>
  <c r="I88" i="18"/>
  <c r="I92" i="18"/>
  <c r="I96" i="18"/>
  <c r="I100" i="18"/>
  <c r="I104" i="18"/>
  <c r="I108" i="18"/>
  <c r="I87" i="18"/>
  <c r="I91" i="18"/>
  <c r="I95" i="18"/>
  <c r="I99" i="18"/>
  <c r="I103" i="18"/>
  <c r="I107" i="18"/>
  <c r="J116" i="18"/>
  <c r="I111" i="18"/>
  <c r="I115" i="18"/>
  <c r="J24" i="16"/>
  <c r="J111" i="18"/>
  <c r="J115" i="18"/>
  <c r="I24" i="16"/>
  <c r="E105" i="18"/>
  <c r="E113" i="18"/>
  <c r="E13" i="18"/>
  <c r="E21" i="18"/>
  <c r="E29" i="18"/>
  <c r="E37" i="18"/>
  <c r="E45" i="18"/>
  <c r="E53" i="18"/>
  <c r="E61" i="18"/>
  <c r="E69" i="18"/>
  <c r="E77" i="18"/>
  <c r="E85" i="18"/>
  <c r="E93" i="18"/>
  <c r="E101" i="18"/>
  <c r="E109" i="18"/>
  <c r="I12" i="18"/>
  <c r="I16" i="18"/>
  <c r="I20" i="18"/>
  <c r="I24" i="18"/>
  <c r="I28" i="18"/>
  <c r="I32" i="18"/>
  <c r="I36" i="18"/>
  <c r="I40" i="18"/>
  <c r="I44" i="18"/>
  <c r="I48" i="18"/>
  <c r="I52" i="18"/>
  <c r="I56" i="18"/>
  <c r="I60" i="18"/>
  <c r="E17" i="18"/>
  <c r="E25" i="18"/>
  <c r="E33" i="18"/>
  <c r="E41" i="18"/>
  <c r="E49" i="18"/>
  <c r="E57" i="18"/>
  <c r="E65" i="18"/>
  <c r="E73" i="18"/>
  <c r="E81" i="18"/>
  <c r="E89" i="18"/>
  <c r="E97" i="18"/>
  <c r="I10" i="18"/>
  <c r="I14" i="18"/>
  <c r="I18" i="18"/>
  <c r="I22" i="18"/>
  <c r="I26" i="18"/>
  <c r="I30" i="18"/>
  <c r="I34" i="18"/>
  <c r="I38" i="18"/>
  <c r="I42" i="18"/>
  <c r="I46" i="18"/>
  <c r="I50" i="18"/>
  <c r="I54" i="18"/>
  <c r="I58" i="18"/>
  <c r="I62" i="18"/>
  <c r="I66" i="18"/>
  <c r="I70" i="18"/>
  <c r="I74" i="18"/>
  <c r="I78" i="18"/>
  <c r="I82" i="18"/>
  <c r="I86" i="18"/>
  <c r="I90" i="18"/>
  <c r="I94" i="18"/>
  <c r="I98" i="18"/>
  <c r="I102" i="18"/>
  <c r="I106" i="18"/>
  <c r="I110" i="18"/>
  <c r="I114" i="18"/>
  <c r="J10" i="18"/>
  <c r="J14" i="18"/>
  <c r="J18" i="18"/>
  <c r="J22" i="18"/>
  <c r="J26" i="18"/>
  <c r="J30" i="18"/>
  <c r="J34" i="18"/>
  <c r="J38" i="18"/>
  <c r="J42" i="18"/>
  <c r="J46" i="18"/>
  <c r="J50" i="18"/>
  <c r="J54" i="18"/>
  <c r="J58" i="18"/>
  <c r="J62" i="18"/>
  <c r="J66" i="18"/>
  <c r="J70" i="18"/>
  <c r="J74" i="18"/>
  <c r="J78" i="18"/>
  <c r="J82" i="18"/>
  <c r="J86" i="18"/>
  <c r="J90" i="18"/>
  <c r="J94" i="18"/>
  <c r="J98" i="18"/>
  <c r="J102" i="18"/>
  <c r="J106" i="18"/>
  <c r="J110" i="18"/>
  <c r="J114" i="18"/>
  <c r="E15" i="18"/>
  <c r="E23" i="18"/>
  <c r="E31" i="18"/>
  <c r="E39" i="18"/>
  <c r="E47" i="18"/>
  <c r="E55" i="18"/>
  <c r="E63" i="18"/>
  <c r="E71" i="18"/>
  <c r="E79" i="18"/>
  <c r="E87" i="18"/>
  <c r="E95" i="18"/>
  <c r="E103" i="18"/>
  <c r="E111" i="18"/>
  <c r="I13" i="18"/>
  <c r="I17" i="18"/>
  <c r="I21" i="18"/>
  <c r="I25" i="18"/>
  <c r="I29" i="18"/>
  <c r="I33" i="18"/>
  <c r="I37" i="18"/>
  <c r="I41" i="18"/>
  <c r="I45" i="18"/>
  <c r="I49" i="18"/>
  <c r="I53" i="18"/>
  <c r="I57" i="18"/>
  <c r="I61" i="18"/>
  <c r="I65" i="18"/>
  <c r="I69" i="18"/>
  <c r="I73" i="18"/>
  <c r="I77" i="18"/>
  <c r="I81" i="18"/>
  <c r="I85" i="18"/>
  <c r="I89" i="18"/>
  <c r="I93" i="18"/>
  <c r="I97" i="18"/>
  <c r="I101" i="18"/>
  <c r="I105" i="18"/>
  <c r="I109" i="18"/>
  <c r="I113" i="18"/>
  <c r="E10" i="18"/>
  <c r="E18" i="18"/>
  <c r="E26" i="18"/>
  <c r="E34" i="18"/>
  <c r="E42" i="18"/>
  <c r="E50" i="18"/>
  <c r="E58" i="18"/>
  <c r="E66" i="18"/>
  <c r="E74" i="18"/>
  <c r="E82" i="18"/>
  <c r="E90" i="18"/>
  <c r="E98" i="18"/>
  <c r="E106" i="18"/>
  <c r="E114" i="18"/>
  <c r="J13" i="18"/>
  <c r="J17" i="18"/>
  <c r="J21" i="18"/>
  <c r="J25" i="18"/>
  <c r="J29" i="18"/>
  <c r="J33" i="18"/>
  <c r="J37" i="18"/>
  <c r="J41" i="18"/>
  <c r="J45" i="18"/>
  <c r="J49" i="18"/>
  <c r="J53" i="18"/>
  <c r="J57" i="18"/>
  <c r="J61" i="18"/>
  <c r="J65" i="18"/>
  <c r="J69" i="18"/>
  <c r="J73" i="18"/>
  <c r="J77" i="18"/>
  <c r="J81" i="18"/>
  <c r="J85" i="18"/>
  <c r="J89" i="18"/>
  <c r="J93" i="18"/>
  <c r="J97" i="18"/>
  <c r="J101" i="18"/>
  <c r="J105" i="18"/>
  <c r="J109" i="18"/>
  <c r="J113" i="18"/>
  <c r="V25" i="17" l="1"/>
  <c r="AA25" i="17" s="1"/>
  <c r="V17" i="17"/>
  <c r="AL17" i="17" s="1"/>
  <c r="V10" i="17"/>
  <c r="AA10" i="17" s="1"/>
  <c r="C189" i="17"/>
  <c r="C190" i="17" s="1"/>
  <c r="C191" i="17" s="1"/>
  <c r="C192" i="17" s="1"/>
  <c r="C193" i="17" s="1"/>
  <c r="C194" i="17" s="1"/>
  <c r="C195" i="17" s="1"/>
  <c r="C196" i="17" s="1"/>
  <c r="C197" i="17" s="1"/>
  <c r="C198" i="17" s="1"/>
  <c r="C199" i="17" s="1"/>
  <c r="C200" i="17" s="1"/>
  <c r="D189" i="17"/>
  <c r="D190" i="17" s="1"/>
  <c r="D191" i="17" s="1"/>
  <c r="D192" i="17" s="1"/>
  <c r="D193" i="17" s="1"/>
  <c r="D194" i="17" s="1"/>
  <c r="D195" i="17" s="1"/>
  <c r="D196" i="17" s="1"/>
  <c r="D197" i="17" s="1"/>
  <c r="D198" i="17" s="1"/>
  <c r="D199" i="17" s="1"/>
  <c r="D200" i="17" s="1"/>
  <c r="F189" i="17"/>
  <c r="F190" i="17" s="1"/>
  <c r="F191" i="17" s="1"/>
  <c r="F192" i="17" s="1"/>
  <c r="F193" i="17" s="1"/>
  <c r="F194" i="17" s="1"/>
  <c r="F195" i="17" s="1"/>
  <c r="F196" i="17" s="1"/>
  <c r="F197" i="17" s="1"/>
  <c r="F198" i="17" s="1"/>
  <c r="F199" i="17" s="1"/>
  <c r="F200" i="17" s="1"/>
  <c r="G189" i="17"/>
  <c r="G190" i="17" s="1"/>
  <c r="G191" i="17" s="1"/>
  <c r="G192" i="17" s="1"/>
  <c r="G193" i="17" s="1"/>
  <c r="G194" i="17" s="1"/>
  <c r="G195" i="17" s="1"/>
  <c r="G196" i="17" s="1"/>
  <c r="G197" i="17" s="1"/>
  <c r="G198" i="17" s="1"/>
  <c r="G199" i="17" s="1"/>
  <c r="G200" i="17" s="1"/>
  <c r="H189" i="17"/>
  <c r="H190" i="17" s="1"/>
  <c r="H191" i="17" s="1"/>
  <c r="H192" i="17" s="1"/>
  <c r="H193" i="17" s="1"/>
  <c r="H194" i="17" s="1"/>
  <c r="H195" i="17" s="1"/>
  <c r="H196" i="17" s="1"/>
  <c r="H197" i="17" s="1"/>
  <c r="H198" i="17" s="1"/>
  <c r="H199" i="17" s="1"/>
  <c r="H200" i="17" s="1"/>
  <c r="K189" i="17"/>
  <c r="K190" i="17" s="1"/>
  <c r="K191" i="17" s="1"/>
  <c r="K192" i="17" s="1"/>
  <c r="K193" i="17" s="1"/>
  <c r="K194" i="17" s="1"/>
  <c r="K195" i="17" s="1"/>
  <c r="K196" i="17" s="1"/>
  <c r="K197" i="17" s="1"/>
  <c r="K198" i="17" s="1"/>
  <c r="K199" i="17" s="1"/>
  <c r="K200" i="17" s="1"/>
  <c r="L189" i="17"/>
  <c r="L190" i="17" s="1"/>
  <c r="L191" i="17" s="1"/>
  <c r="L192" i="17" s="1"/>
  <c r="L193" i="17" s="1"/>
  <c r="L194" i="17" s="1"/>
  <c r="L195" i="17" s="1"/>
  <c r="L196" i="17" s="1"/>
  <c r="L197" i="17" s="1"/>
  <c r="L198" i="17" s="1"/>
  <c r="L199" i="17" s="1"/>
  <c r="L200" i="17" s="1"/>
  <c r="M189" i="17"/>
  <c r="M190" i="17" s="1"/>
  <c r="M191" i="17" s="1"/>
  <c r="M192" i="17" s="1"/>
  <c r="M193" i="17" s="1"/>
  <c r="M194" i="17" s="1"/>
  <c r="M195" i="17" s="1"/>
  <c r="M196" i="17" s="1"/>
  <c r="M197" i="17" s="1"/>
  <c r="M198" i="17" s="1"/>
  <c r="M199" i="17" s="1"/>
  <c r="M200" i="17" s="1"/>
  <c r="N189" i="17"/>
  <c r="N190" i="17" s="1"/>
  <c r="N191" i="17" s="1"/>
  <c r="N192" i="17" s="1"/>
  <c r="N193" i="17" s="1"/>
  <c r="N194" i="17" s="1"/>
  <c r="N195" i="17" s="1"/>
  <c r="N196" i="17" s="1"/>
  <c r="N197" i="17" s="1"/>
  <c r="N198" i="17" s="1"/>
  <c r="N199" i="17" s="1"/>
  <c r="N200" i="17" s="1"/>
  <c r="O189" i="17"/>
  <c r="O190" i="17" s="1"/>
  <c r="O191" i="17" s="1"/>
  <c r="O192" i="17" s="1"/>
  <c r="O193" i="17" s="1"/>
  <c r="O194" i="17" s="1"/>
  <c r="O195" i="17" s="1"/>
  <c r="O196" i="17" s="1"/>
  <c r="O197" i="17" s="1"/>
  <c r="O198" i="17" s="1"/>
  <c r="O199" i="17" s="1"/>
  <c r="O200" i="17" s="1"/>
  <c r="P189" i="17"/>
  <c r="P190" i="17" s="1"/>
  <c r="P191" i="17" s="1"/>
  <c r="P192" i="17" s="1"/>
  <c r="P193" i="17" s="1"/>
  <c r="P194" i="17" s="1"/>
  <c r="P195" i="17" s="1"/>
  <c r="P196" i="17" s="1"/>
  <c r="P197" i="17" s="1"/>
  <c r="P198" i="17" s="1"/>
  <c r="P199" i="17" s="1"/>
  <c r="P200" i="17" s="1"/>
  <c r="Q189" i="17"/>
  <c r="Q190" i="17" s="1"/>
  <c r="Q191" i="17" s="1"/>
  <c r="Q192" i="17" s="1"/>
  <c r="Q193" i="17" s="1"/>
  <c r="Q194" i="17" s="1"/>
  <c r="Q195" i="17" s="1"/>
  <c r="Q196" i="17" s="1"/>
  <c r="Q197" i="17" s="1"/>
  <c r="Q198" i="17" s="1"/>
  <c r="Q199" i="17" s="1"/>
  <c r="Q200" i="17" s="1"/>
  <c r="R189" i="17"/>
  <c r="R190" i="17" s="1"/>
  <c r="R191" i="17" s="1"/>
  <c r="R192" i="17" s="1"/>
  <c r="R193" i="17" s="1"/>
  <c r="R194" i="17" s="1"/>
  <c r="R195" i="17" s="1"/>
  <c r="R196" i="17" s="1"/>
  <c r="R197" i="17" s="1"/>
  <c r="R198" i="17" s="1"/>
  <c r="R199" i="17" s="1"/>
  <c r="R200" i="17" s="1"/>
  <c r="S189" i="17"/>
  <c r="S190" i="17" s="1"/>
  <c r="S191" i="17" s="1"/>
  <c r="S192" i="17" s="1"/>
  <c r="S193" i="17" s="1"/>
  <c r="S194" i="17" s="1"/>
  <c r="S195" i="17" s="1"/>
  <c r="S196" i="17" s="1"/>
  <c r="S197" i="17" s="1"/>
  <c r="S198" i="17" s="1"/>
  <c r="S199" i="17" s="1"/>
  <c r="S200" i="17" s="1"/>
  <c r="B189" i="17"/>
  <c r="B190" i="17" s="1"/>
  <c r="B191" i="17" s="1"/>
  <c r="B192" i="17" s="1"/>
  <c r="B193" i="17" s="1"/>
  <c r="B194" i="17" s="1"/>
  <c r="B195" i="17" s="1"/>
  <c r="B196" i="17" s="1"/>
  <c r="B197" i="17" s="1"/>
  <c r="B198" i="17" s="1"/>
  <c r="B199" i="17" s="1"/>
  <c r="B200" i="17" s="1"/>
  <c r="C177" i="17"/>
  <c r="C178" i="17" s="1"/>
  <c r="C179" i="17" s="1"/>
  <c r="C180" i="17" s="1"/>
  <c r="C181" i="17" s="1"/>
  <c r="C182" i="17" s="1"/>
  <c r="C183" i="17" s="1"/>
  <c r="C184" i="17" s="1"/>
  <c r="C185" i="17" s="1"/>
  <c r="C186" i="17" s="1"/>
  <c r="C187" i="17" s="1"/>
  <c r="C188" i="17" s="1"/>
  <c r="D177" i="17"/>
  <c r="D178" i="17" s="1"/>
  <c r="D179" i="17" s="1"/>
  <c r="D180" i="17" s="1"/>
  <c r="D181" i="17" s="1"/>
  <c r="D182" i="17" s="1"/>
  <c r="D183" i="17" s="1"/>
  <c r="D184" i="17" s="1"/>
  <c r="D185" i="17" s="1"/>
  <c r="D186" i="17" s="1"/>
  <c r="D187" i="17" s="1"/>
  <c r="D188" i="17" s="1"/>
  <c r="F177" i="17"/>
  <c r="F178" i="17" s="1"/>
  <c r="F179" i="17" s="1"/>
  <c r="F180" i="17" s="1"/>
  <c r="F181" i="17" s="1"/>
  <c r="F182" i="17" s="1"/>
  <c r="F183" i="17" s="1"/>
  <c r="F184" i="17" s="1"/>
  <c r="F185" i="17" s="1"/>
  <c r="F186" i="17" s="1"/>
  <c r="F187" i="17" s="1"/>
  <c r="F188" i="17" s="1"/>
  <c r="G177" i="17"/>
  <c r="G178" i="17" s="1"/>
  <c r="G179" i="17" s="1"/>
  <c r="G180" i="17" s="1"/>
  <c r="G181" i="17" s="1"/>
  <c r="G182" i="17" s="1"/>
  <c r="G183" i="17" s="1"/>
  <c r="G184" i="17" s="1"/>
  <c r="G185" i="17" s="1"/>
  <c r="G186" i="17" s="1"/>
  <c r="G187" i="17" s="1"/>
  <c r="G188" i="17" s="1"/>
  <c r="H177" i="17"/>
  <c r="H178" i="17" s="1"/>
  <c r="H179" i="17" s="1"/>
  <c r="H180" i="17" s="1"/>
  <c r="H181" i="17" s="1"/>
  <c r="H182" i="17" s="1"/>
  <c r="H183" i="17" s="1"/>
  <c r="H184" i="17" s="1"/>
  <c r="H185" i="17" s="1"/>
  <c r="H186" i="17" s="1"/>
  <c r="H187" i="17" s="1"/>
  <c r="H188" i="17" s="1"/>
  <c r="K177" i="17"/>
  <c r="L177" i="17"/>
  <c r="M177" i="17"/>
  <c r="N177" i="17"/>
  <c r="O177" i="17"/>
  <c r="O178" i="17" s="1"/>
  <c r="O179" i="17" s="1"/>
  <c r="O180" i="17" s="1"/>
  <c r="O181" i="17" s="1"/>
  <c r="O182" i="17" s="1"/>
  <c r="O183" i="17" s="1"/>
  <c r="O184" i="17" s="1"/>
  <c r="O185" i="17" s="1"/>
  <c r="O186" i="17" s="1"/>
  <c r="O187" i="17" s="1"/>
  <c r="O188" i="17" s="1"/>
  <c r="P177" i="17"/>
  <c r="P178" i="17" s="1"/>
  <c r="P179" i="17" s="1"/>
  <c r="P180" i="17" s="1"/>
  <c r="P181" i="17" s="1"/>
  <c r="P182" i="17" s="1"/>
  <c r="P183" i="17" s="1"/>
  <c r="P184" i="17" s="1"/>
  <c r="P185" i="17" s="1"/>
  <c r="P186" i="17" s="1"/>
  <c r="P187" i="17" s="1"/>
  <c r="P188" i="17" s="1"/>
  <c r="Q177" i="17"/>
  <c r="Q178" i="17" s="1"/>
  <c r="Q179" i="17" s="1"/>
  <c r="Q180" i="17" s="1"/>
  <c r="Q181" i="17" s="1"/>
  <c r="Q182" i="17" s="1"/>
  <c r="Q183" i="17" s="1"/>
  <c r="Q184" i="17" s="1"/>
  <c r="Q185" i="17" s="1"/>
  <c r="Q186" i="17" s="1"/>
  <c r="Q187" i="17" s="1"/>
  <c r="Q188" i="17" s="1"/>
  <c r="R177" i="17"/>
  <c r="R178" i="17" s="1"/>
  <c r="R179" i="17" s="1"/>
  <c r="R180" i="17" s="1"/>
  <c r="R181" i="17" s="1"/>
  <c r="R182" i="17" s="1"/>
  <c r="R183" i="17" s="1"/>
  <c r="R184" i="17" s="1"/>
  <c r="R185" i="17" s="1"/>
  <c r="R186" i="17" s="1"/>
  <c r="R187" i="17" s="1"/>
  <c r="R188" i="17" s="1"/>
  <c r="S177" i="17"/>
  <c r="T177" i="17"/>
  <c r="B177" i="17"/>
  <c r="B178" i="17" s="1"/>
  <c r="B179" i="17" s="1"/>
  <c r="B180" i="17" s="1"/>
  <c r="B181" i="17" s="1"/>
  <c r="B182" i="17" s="1"/>
  <c r="B183" i="17" s="1"/>
  <c r="B184" i="17" s="1"/>
  <c r="B185" i="17" s="1"/>
  <c r="B186" i="17" s="1"/>
  <c r="B187" i="17" s="1"/>
  <c r="B188" i="17" s="1"/>
  <c r="E24" i="15"/>
  <c r="P16" i="15"/>
  <c r="AM17" i="17" l="1"/>
  <c r="W10" i="17"/>
  <c r="AO25" i="17"/>
  <c r="AE25" i="17"/>
  <c r="AI25" i="17"/>
  <c r="AM25" i="17"/>
  <c r="AA17" i="17"/>
  <c r="AE17" i="17"/>
  <c r="AI17" i="17"/>
  <c r="AD17" i="17"/>
  <c r="AH25" i="17"/>
  <c r="AI10" i="17"/>
  <c r="AM10" i="17"/>
  <c r="W17" i="17"/>
  <c r="W25" i="17"/>
  <c r="Z25" i="17"/>
  <c r="AP25" i="17"/>
  <c r="AQ25" i="17"/>
  <c r="AL10" i="17"/>
  <c r="AQ10" i="17"/>
  <c r="AK17" i="17"/>
  <c r="AC17" i="17"/>
  <c r="AJ17" i="17"/>
  <c r="AB17" i="17"/>
  <c r="AP17" i="17"/>
  <c r="AH17" i="17"/>
  <c r="Z17" i="17"/>
  <c r="AO17" i="17"/>
  <c r="AG17" i="17"/>
  <c r="Y17" i="17"/>
  <c r="AN17" i="17"/>
  <c r="AF17" i="17"/>
  <c r="X17" i="17"/>
  <c r="V16" i="17"/>
  <c r="AQ17" i="17"/>
  <c r="AK10" i="17"/>
  <c r="AC10" i="17"/>
  <c r="V11" i="17"/>
  <c r="W11" i="17" s="1"/>
  <c r="AJ10" i="17"/>
  <c r="AB10" i="17"/>
  <c r="AP10" i="17"/>
  <c r="AH10" i="17"/>
  <c r="Z10" i="17"/>
  <c r="AO10" i="17"/>
  <c r="AG10" i="17"/>
  <c r="Y10" i="17"/>
  <c r="AN10" i="17"/>
  <c r="AF10" i="17"/>
  <c r="X10" i="17"/>
  <c r="AD10" i="17"/>
  <c r="AE10" i="17"/>
  <c r="V21" i="17"/>
  <c r="AB25" i="17"/>
  <c r="AJ25" i="17"/>
  <c r="AC25" i="17"/>
  <c r="AK25" i="17"/>
  <c r="AD25" i="17"/>
  <c r="AL25" i="17"/>
  <c r="V24" i="17"/>
  <c r="X25" i="17"/>
  <c r="AF25" i="17"/>
  <c r="AN25" i="17"/>
  <c r="Y25" i="17"/>
  <c r="AG25" i="17"/>
  <c r="K16" i="15"/>
  <c r="A24" i="15"/>
  <c r="E16" i="15"/>
  <c r="N24" i="15"/>
  <c r="C9" i="15"/>
  <c r="Q24" i="15"/>
  <c r="B24" i="15"/>
  <c r="M9" i="15"/>
  <c r="B16" i="15"/>
  <c r="S24" i="15"/>
  <c r="D24" i="15"/>
  <c r="R24" i="15"/>
  <c r="K9" i="15"/>
  <c r="M24" i="15"/>
  <c r="S9" i="15"/>
  <c r="N16" i="15"/>
  <c r="F16" i="15"/>
  <c r="P24" i="15"/>
  <c r="P9" i="15"/>
  <c r="C16" i="15"/>
  <c r="J16" i="15"/>
  <c r="I24" i="15"/>
  <c r="A9" i="15"/>
  <c r="I16" i="15"/>
  <c r="D9" i="15"/>
  <c r="C24" i="15"/>
  <c r="R9" i="15"/>
  <c r="Q16" i="15"/>
  <c r="O9" i="15"/>
  <c r="J24" i="15"/>
  <c r="H24" i="15"/>
  <c r="R16" i="15"/>
  <c r="O16" i="15"/>
  <c r="H9" i="15"/>
  <c r="M16" i="15"/>
  <c r="N9" i="15"/>
  <c r="T9" i="15"/>
  <c r="S16" i="15"/>
  <c r="B9" i="15"/>
  <c r="L24" i="15"/>
  <c r="D16" i="15"/>
  <c r="A16" i="15"/>
  <c r="A10" i="15"/>
  <c r="L16" i="15"/>
  <c r="H16" i="15"/>
  <c r="O24" i="15"/>
  <c r="G16" i="15"/>
  <c r="K24" i="15"/>
  <c r="G9" i="15"/>
  <c r="F24" i="15"/>
  <c r="Q9" i="15"/>
  <c r="G24" i="15"/>
  <c r="L9" i="15"/>
  <c r="F9" i="15"/>
  <c r="AQ16" i="17" l="1"/>
  <c r="AI16" i="17"/>
  <c r="AA16" i="17"/>
  <c r="AP16" i="17"/>
  <c r="AH16" i="17"/>
  <c r="Z16" i="17"/>
  <c r="AN16" i="17"/>
  <c r="AF16" i="17"/>
  <c r="X16" i="17"/>
  <c r="AM16" i="17"/>
  <c r="AE16" i="17"/>
  <c r="W16" i="17"/>
  <c r="AL16" i="17"/>
  <c r="AD16" i="17"/>
  <c r="AG16" i="17"/>
  <c r="AO16" i="17"/>
  <c r="AC16" i="17"/>
  <c r="Y16" i="17"/>
  <c r="AB16" i="17"/>
  <c r="AK16" i="17"/>
  <c r="AJ16" i="17"/>
  <c r="AN11" i="17"/>
  <c r="AF11" i="17"/>
  <c r="X11" i="17"/>
  <c r="AM11" i="17"/>
  <c r="AE11" i="17"/>
  <c r="AK11" i="17"/>
  <c r="AC11" i="17"/>
  <c r="V12" i="17"/>
  <c r="W12" i="17" s="1"/>
  <c r="AJ11" i="17"/>
  <c r="AB11" i="17"/>
  <c r="AQ11" i="17"/>
  <c r="AI11" i="17"/>
  <c r="AA11" i="17"/>
  <c r="AG11" i="17"/>
  <c r="Y11" i="17"/>
  <c r="AD11" i="17"/>
  <c r="Z11" i="17"/>
  <c r="AH11" i="17"/>
  <c r="AP11" i="17"/>
  <c r="AO11" i="17"/>
  <c r="AL11" i="17"/>
  <c r="AQ21" i="17"/>
  <c r="AI21" i="17"/>
  <c r="AA21" i="17"/>
  <c r="AP21" i="17"/>
  <c r="AH21" i="17"/>
  <c r="Z21" i="17"/>
  <c r="AN21" i="17"/>
  <c r="AF21" i="17"/>
  <c r="X21" i="17"/>
  <c r="AM21" i="17"/>
  <c r="AE21" i="17"/>
  <c r="W21" i="17"/>
  <c r="AL21" i="17"/>
  <c r="AD21" i="17"/>
  <c r="AG21" i="17"/>
  <c r="AC21" i="17"/>
  <c r="AB21" i="17"/>
  <c r="Y21" i="17"/>
  <c r="AO21" i="17"/>
  <c r="AK21" i="17"/>
  <c r="AJ21" i="17"/>
  <c r="AM24" i="17"/>
  <c r="AE24" i="17"/>
  <c r="W24" i="17"/>
  <c r="AL24" i="17"/>
  <c r="AD24" i="17"/>
  <c r="AJ24" i="17"/>
  <c r="AB24" i="17"/>
  <c r="V20" i="17"/>
  <c r="AQ24" i="17"/>
  <c r="AI24" i="17"/>
  <c r="AA24" i="17"/>
  <c r="AP24" i="17"/>
  <c r="AH24" i="17"/>
  <c r="Z24" i="17"/>
  <c r="AF24" i="17"/>
  <c r="AC24" i="17"/>
  <c r="Y24" i="17"/>
  <c r="X24" i="17"/>
  <c r="AO24" i="17"/>
  <c r="V23" i="17"/>
  <c r="AN24" i="17"/>
  <c r="AK24" i="17"/>
  <c r="AG24" i="17"/>
  <c r="O23" i="15"/>
  <c r="K23" i="15"/>
  <c r="M20" i="15"/>
  <c r="M23" i="15"/>
  <c r="A11" i="15"/>
  <c r="F10" i="15"/>
  <c r="J20" i="15"/>
  <c r="G23" i="15"/>
  <c r="Q23" i="15"/>
  <c r="I23" i="15"/>
  <c r="R10" i="15"/>
  <c r="E23" i="15"/>
  <c r="C10" i="15"/>
  <c r="Q20" i="15"/>
  <c r="C15" i="15"/>
  <c r="D15" i="15"/>
  <c r="G15" i="15"/>
  <c r="S15" i="15"/>
  <c r="F15" i="15"/>
  <c r="B10" i="15"/>
  <c r="L23" i="15"/>
  <c r="L10" i="15"/>
  <c r="G20" i="15"/>
  <c r="L20" i="15"/>
  <c r="H10" i="15"/>
  <c r="H20" i="15"/>
  <c r="N20" i="15"/>
  <c r="M10" i="15"/>
  <c r="J23" i="15"/>
  <c r="B20" i="15"/>
  <c r="K15" i="15"/>
  <c r="K20" i="15"/>
  <c r="A23" i="15"/>
  <c r="C20" i="15"/>
  <c r="N10" i="15"/>
  <c r="M15" i="15"/>
  <c r="B23" i="15"/>
  <c r="B15" i="15"/>
  <c r="F20" i="15"/>
  <c r="L15" i="15"/>
  <c r="S20" i="15"/>
  <c r="O15" i="15"/>
  <c r="D20" i="15"/>
  <c r="O20" i="15"/>
  <c r="R15" i="15"/>
  <c r="N15" i="15"/>
  <c r="K10" i="15"/>
  <c r="R20" i="15"/>
  <c r="D23" i="15"/>
  <c r="Q15" i="15"/>
  <c r="D10" i="15"/>
  <c r="C23" i="15"/>
  <c r="Q10" i="15"/>
  <c r="I20" i="15"/>
  <c r="P23" i="15"/>
  <c r="A15" i="15"/>
  <c r="H23" i="15"/>
  <c r="P15" i="15"/>
  <c r="O10" i="15"/>
  <c r="S10" i="15"/>
  <c r="P20" i="15"/>
  <c r="N23" i="15"/>
  <c r="H15" i="15"/>
  <c r="P10" i="15"/>
  <c r="F23" i="15"/>
  <c r="A20" i="15"/>
  <c r="R23" i="15"/>
  <c r="T10" i="15"/>
  <c r="S23" i="15"/>
  <c r="G10" i="15"/>
  <c r="AQ12" i="17" l="1"/>
  <c r="AI12" i="17"/>
  <c r="AA12" i="17"/>
  <c r="AP12" i="17"/>
  <c r="AH12" i="17"/>
  <c r="Z12" i="17"/>
  <c r="AN12" i="17"/>
  <c r="AF12" i="17"/>
  <c r="X12" i="17"/>
  <c r="AM12" i="17"/>
  <c r="AE12" i="17"/>
  <c r="AL12" i="17"/>
  <c r="AD12" i="17"/>
  <c r="AG12" i="17"/>
  <c r="Y12" i="17"/>
  <c r="AC12" i="17"/>
  <c r="AJ12" i="17"/>
  <c r="AB12" i="17"/>
  <c r="V13" i="17"/>
  <c r="W13" i="17" s="1"/>
  <c r="AO12" i="17"/>
  <c r="AK12" i="17"/>
  <c r="AO20" i="17"/>
  <c r="AG20" i="17"/>
  <c r="Y20" i="17"/>
  <c r="AN20" i="17"/>
  <c r="AF20" i="17"/>
  <c r="X20" i="17"/>
  <c r="AL20" i="17"/>
  <c r="AD20" i="17"/>
  <c r="AK20" i="17"/>
  <c r="AC20" i="17"/>
  <c r="AJ20" i="17"/>
  <c r="AB20" i="17"/>
  <c r="AH20" i="17"/>
  <c r="AE20" i="17"/>
  <c r="W20" i="17"/>
  <c r="AA20" i="17"/>
  <c r="AQ20" i="17"/>
  <c r="Z20" i="17"/>
  <c r="AP20" i="17"/>
  <c r="AM20" i="17"/>
  <c r="AI20" i="17"/>
  <c r="AK23" i="17"/>
  <c r="AC23" i="17"/>
  <c r="AJ23" i="17"/>
  <c r="AB23" i="17"/>
  <c r="V19" i="17"/>
  <c r="AP23" i="17"/>
  <c r="AH23" i="17"/>
  <c r="Z23" i="17"/>
  <c r="AO23" i="17"/>
  <c r="AG23" i="17"/>
  <c r="Y23" i="17"/>
  <c r="AN23" i="17"/>
  <c r="AF23" i="17"/>
  <c r="X23" i="17"/>
  <c r="AE23" i="17"/>
  <c r="AD23" i="17"/>
  <c r="AA23" i="17"/>
  <c r="W23" i="17"/>
  <c r="AQ23" i="17"/>
  <c r="AM23" i="17"/>
  <c r="AL23" i="17"/>
  <c r="AI23" i="17"/>
  <c r="F11" i="15"/>
  <c r="P22" i="15"/>
  <c r="K11" i="15"/>
  <c r="I22" i="15"/>
  <c r="F22" i="15"/>
  <c r="C22" i="15"/>
  <c r="Q11" i="15"/>
  <c r="C19" i="15"/>
  <c r="H22" i="15"/>
  <c r="C11" i="15"/>
  <c r="D19" i="15"/>
  <c r="M11" i="15"/>
  <c r="M22" i="15"/>
  <c r="K22" i="15"/>
  <c r="H19" i="15"/>
  <c r="R19" i="15"/>
  <c r="R11" i="15"/>
  <c r="G11" i="15"/>
  <c r="K19" i="15"/>
  <c r="F19" i="15"/>
  <c r="L19" i="15"/>
  <c r="A22" i="15"/>
  <c r="N19" i="15"/>
  <c r="G22" i="15"/>
  <c r="A12" i="15"/>
  <c r="B11" i="15"/>
  <c r="S11" i="15"/>
  <c r="B19" i="15"/>
  <c r="M19" i="15"/>
  <c r="B22" i="15"/>
  <c r="I19" i="15"/>
  <c r="L22" i="15"/>
  <c r="D22" i="15"/>
  <c r="L11" i="15"/>
  <c r="O22" i="15"/>
  <c r="O19" i="15"/>
  <c r="N11" i="15"/>
  <c r="G19" i="15"/>
  <c r="N22" i="15"/>
  <c r="E22" i="15"/>
  <c r="D11" i="15"/>
  <c r="Q22" i="15"/>
  <c r="O11" i="15"/>
  <c r="S19" i="15"/>
  <c r="A19" i="15"/>
  <c r="S22" i="15"/>
  <c r="P11" i="15"/>
  <c r="J19" i="15"/>
  <c r="R22" i="15"/>
  <c r="H11" i="15"/>
  <c r="Q19" i="15"/>
  <c r="J22" i="15"/>
  <c r="P19" i="15"/>
  <c r="AM19" i="17" l="1"/>
  <c r="AE19" i="17"/>
  <c r="W19" i="17"/>
  <c r="AL19" i="17"/>
  <c r="AD19" i="17"/>
  <c r="AJ19" i="17"/>
  <c r="AB19" i="17"/>
  <c r="AQ19" i="17"/>
  <c r="AI19" i="17"/>
  <c r="AA19" i="17"/>
  <c r="AP19" i="17"/>
  <c r="AH19" i="17"/>
  <c r="Z19" i="17"/>
  <c r="AG19" i="17"/>
  <c r="AF19" i="17"/>
  <c r="AC19" i="17"/>
  <c r="Y19" i="17"/>
  <c r="X19" i="17"/>
  <c r="AO19" i="17"/>
  <c r="AN19" i="17"/>
  <c r="AK19" i="17"/>
  <c r="AL13" i="17"/>
  <c r="AD13" i="17"/>
  <c r="AK13" i="17"/>
  <c r="AC13" i="17"/>
  <c r="AQ13" i="17"/>
  <c r="AI13" i="17"/>
  <c r="AA13" i="17"/>
  <c r="AP13" i="17"/>
  <c r="AH13" i="17"/>
  <c r="Z13" i="17"/>
  <c r="AO13" i="17"/>
  <c r="AG13" i="17"/>
  <c r="Y13" i="17"/>
  <c r="AF13" i="17"/>
  <c r="AN13" i="17"/>
  <c r="AE13" i="17"/>
  <c r="X13" i="17"/>
  <c r="AB13" i="17"/>
  <c r="V14" i="17"/>
  <c r="W14" i="17" s="1"/>
  <c r="AJ13" i="17"/>
  <c r="AM13" i="17"/>
  <c r="J18" i="15"/>
  <c r="Q18" i="15"/>
  <c r="C18" i="15"/>
  <c r="B18" i="15"/>
  <c r="S12" i="15"/>
  <c r="R18" i="15"/>
  <c r="A18" i="15"/>
  <c r="H18" i="15"/>
  <c r="C12" i="15"/>
  <c r="P18" i="15"/>
  <c r="F18" i="15"/>
  <c r="P12" i="15"/>
  <c r="R12" i="15"/>
  <c r="G18" i="15"/>
  <c r="L12" i="15"/>
  <c r="I18" i="15"/>
  <c r="M18" i="15"/>
  <c r="O12" i="15"/>
  <c r="K12" i="15"/>
  <c r="D12" i="15"/>
  <c r="S18" i="15"/>
  <c r="N18" i="15"/>
  <c r="O18" i="15"/>
  <c r="H12" i="15"/>
  <c r="B12" i="15"/>
  <c r="G12" i="15"/>
  <c r="F12" i="15"/>
  <c r="L18" i="15"/>
  <c r="A13" i="15"/>
  <c r="D18" i="15"/>
  <c r="M12" i="15"/>
  <c r="N12" i="15"/>
  <c r="K18" i="15"/>
  <c r="Q12" i="15"/>
  <c r="S21" i="15" l="1"/>
  <c r="Q21" i="15"/>
  <c r="M21" i="15"/>
  <c r="O21" i="15"/>
  <c r="P21" i="15"/>
  <c r="N21" i="15"/>
  <c r="K21" i="15"/>
  <c r="R21" i="15"/>
  <c r="L21" i="15"/>
  <c r="AO14" i="17"/>
  <c r="AG14" i="17"/>
  <c r="Y14" i="17"/>
  <c r="AN14" i="17"/>
  <c r="AF14" i="17"/>
  <c r="X14" i="17"/>
  <c r="AL14" i="17"/>
  <c r="AD14" i="17"/>
  <c r="AK14" i="17"/>
  <c r="AC14" i="17"/>
  <c r="AJ14" i="17"/>
  <c r="AB14" i="17"/>
  <c r="AH14" i="17"/>
  <c r="Z14" i="17"/>
  <c r="AE14" i="17"/>
  <c r="AI14" i="17"/>
  <c r="AA14" i="17"/>
  <c r="AQ14" i="17"/>
  <c r="AP14" i="17"/>
  <c r="AM14" i="17"/>
  <c r="Q13" i="15"/>
  <c r="D13" i="15"/>
  <c r="N13" i="15"/>
  <c r="P13" i="15"/>
  <c r="H13" i="15"/>
  <c r="L13" i="15"/>
  <c r="B13" i="15"/>
  <c r="F13" i="15"/>
  <c r="O13" i="15"/>
  <c r="I13" i="15"/>
  <c r="S13" i="15"/>
  <c r="G13" i="15"/>
  <c r="K13" i="15"/>
  <c r="M13" i="15"/>
  <c r="C13" i="15"/>
  <c r="R13" i="15"/>
  <c r="J13" i="15"/>
  <c r="B14" i="15" l="1"/>
  <c r="J9" i="18" l="1"/>
  <c r="C333" i="11"/>
  <c r="D333" i="11"/>
  <c r="F333" i="11"/>
  <c r="G333" i="11"/>
  <c r="H333" i="11"/>
  <c r="K333" i="11"/>
  <c r="L333" i="11"/>
  <c r="M333" i="11"/>
  <c r="N333" i="11"/>
  <c r="O333" i="11"/>
  <c r="P333" i="11"/>
  <c r="Q333" i="11"/>
  <c r="R333" i="11"/>
  <c r="S333" i="11"/>
  <c r="S334" i="11" s="1"/>
  <c r="S335" i="11" s="1"/>
  <c r="S336" i="11" s="1"/>
  <c r="S337" i="11" s="1"/>
  <c r="S338" i="11" s="1"/>
  <c r="S339" i="11" s="1"/>
  <c r="S340" i="11" s="1"/>
  <c r="S341" i="11" s="1"/>
  <c r="S342" i="11" s="1"/>
  <c r="S343" i="11" s="1"/>
  <c r="S344" i="11" s="1"/>
  <c r="B333" i="11"/>
  <c r="C321" i="11"/>
  <c r="C322" i="11" s="1"/>
  <c r="C323" i="11" s="1"/>
  <c r="C324" i="11" s="1"/>
  <c r="C325" i="11" s="1"/>
  <c r="C326" i="11" s="1"/>
  <c r="C327" i="11" s="1"/>
  <c r="C328" i="11" s="1"/>
  <c r="C329" i="11" s="1"/>
  <c r="C330" i="11" s="1"/>
  <c r="C331" i="11" s="1"/>
  <c r="C332" i="11" s="1"/>
  <c r="D321" i="11"/>
  <c r="D322" i="11" s="1"/>
  <c r="D323" i="11" s="1"/>
  <c r="D324" i="11" s="1"/>
  <c r="D325" i="11" s="1"/>
  <c r="D326" i="11" s="1"/>
  <c r="D327" i="11" s="1"/>
  <c r="D328" i="11" s="1"/>
  <c r="D329" i="11" s="1"/>
  <c r="D330" i="11" s="1"/>
  <c r="D331" i="11" s="1"/>
  <c r="D332" i="11" s="1"/>
  <c r="F321" i="11"/>
  <c r="F322" i="11" s="1"/>
  <c r="F323" i="11" s="1"/>
  <c r="F324" i="11" s="1"/>
  <c r="F325" i="11" s="1"/>
  <c r="F326" i="11" s="1"/>
  <c r="F327" i="11" s="1"/>
  <c r="F328" i="11" s="1"/>
  <c r="F329" i="11" s="1"/>
  <c r="F330" i="11" s="1"/>
  <c r="F331" i="11" s="1"/>
  <c r="F332" i="11" s="1"/>
  <c r="G321" i="11"/>
  <c r="G322" i="11" s="1"/>
  <c r="G323" i="11" s="1"/>
  <c r="G324" i="11" s="1"/>
  <c r="G325" i="11" s="1"/>
  <c r="G326" i="11" s="1"/>
  <c r="G327" i="11" s="1"/>
  <c r="G328" i="11" s="1"/>
  <c r="G329" i="11" s="1"/>
  <c r="G330" i="11" s="1"/>
  <c r="G331" i="11" s="1"/>
  <c r="G332" i="11" s="1"/>
  <c r="H321" i="11"/>
  <c r="H322" i="11" s="1"/>
  <c r="H323" i="11" s="1"/>
  <c r="H324" i="11" s="1"/>
  <c r="H325" i="11" s="1"/>
  <c r="H326" i="11" s="1"/>
  <c r="H327" i="11" s="1"/>
  <c r="H328" i="11" s="1"/>
  <c r="H329" i="11" s="1"/>
  <c r="H330" i="11" s="1"/>
  <c r="H331" i="11" s="1"/>
  <c r="H332" i="11" s="1"/>
  <c r="K321" i="11"/>
  <c r="L321" i="11"/>
  <c r="M321" i="11"/>
  <c r="N321" i="11"/>
  <c r="O321" i="11"/>
  <c r="O322" i="11" s="1"/>
  <c r="O323" i="11" s="1"/>
  <c r="O324" i="11" s="1"/>
  <c r="O325" i="11" s="1"/>
  <c r="O326" i="11" s="1"/>
  <c r="O327" i="11" s="1"/>
  <c r="O328" i="11" s="1"/>
  <c r="O329" i="11" s="1"/>
  <c r="O330" i="11" s="1"/>
  <c r="O331" i="11" s="1"/>
  <c r="O332" i="11" s="1"/>
  <c r="P321" i="11"/>
  <c r="P322" i="11" s="1"/>
  <c r="P323" i="11" s="1"/>
  <c r="P324" i="11" s="1"/>
  <c r="P325" i="11" s="1"/>
  <c r="P326" i="11" s="1"/>
  <c r="P327" i="11" s="1"/>
  <c r="P328" i="11" s="1"/>
  <c r="P329" i="11" s="1"/>
  <c r="P330" i="11" s="1"/>
  <c r="P331" i="11" s="1"/>
  <c r="P332" i="11" s="1"/>
  <c r="Q321" i="11"/>
  <c r="Q322" i="11" s="1"/>
  <c r="Q323" i="11" s="1"/>
  <c r="Q324" i="11" s="1"/>
  <c r="Q325" i="11" s="1"/>
  <c r="Q326" i="11" s="1"/>
  <c r="Q327" i="11" s="1"/>
  <c r="Q328" i="11" s="1"/>
  <c r="Q329" i="11" s="1"/>
  <c r="Q330" i="11" s="1"/>
  <c r="Q331" i="11" s="1"/>
  <c r="Q332" i="11" s="1"/>
  <c r="R321" i="11"/>
  <c r="R322" i="11" s="1"/>
  <c r="R323" i="11" s="1"/>
  <c r="R324" i="11" s="1"/>
  <c r="R325" i="11" s="1"/>
  <c r="R326" i="11" s="1"/>
  <c r="R327" i="11" s="1"/>
  <c r="R328" i="11" s="1"/>
  <c r="R329" i="11" s="1"/>
  <c r="R330" i="11" s="1"/>
  <c r="R331" i="11" s="1"/>
  <c r="R332" i="11" s="1"/>
  <c r="S321" i="11"/>
  <c r="T321" i="11"/>
  <c r="B321" i="11"/>
  <c r="AC19" i="11"/>
  <c r="V27" i="11"/>
  <c r="AA27" i="11" s="1"/>
  <c r="V12" i="11"/>
  <c r="I333" i="11"/>
  <c r="J333" i="11"/>
  <c r="E71" i="13"/>
  <c r="E9" i="9"/>
  <c r="I9" i="9"/>
  <c r="J9" i="9"/>
  <c r="E10" i="9"/>
  <c r="I10" i="9"/>
  <c r="J10" i="9"/>
  <c r="E11" i="9"/>
  <c r="I11" i="9"/>
  <c r="J11" i="9"/>
  <c r="E12" i="9"/>
  <c r="I12" i="9"/>
  <c r="J12" i="9"/>
  <c r="E13" i="9"/>
  <c r="I13" i="9"/>
  <c r="J13" i="9"/>
  <c r="E14" i="9"/>
  <c r="I14" i="9"/>
  <c r="J14" i="9"/>
  <c r="E15" i="9"/>
  <c r="I15" i="9"/>
  <c r="J15" i="9"/>
  <c r="E16" i="9"/>
  <c r="I16" i="9"/>
  <c r="J16" i="9"/>
  <c r="E17" i="9"/>
  <c r="I17" i="9"/>
  <c r="J17" i="9"/>
  <c r="E18" i="9"/>
  <c r="I18" i="9"/>
  <c r="J18" i="9"/>
  <c r="E19" i="9"/>
  <c r="I19" i="9"/>
  <c r="J19" i="9"/>
  <c r="E20" i="9"/>
  <c r="I20" i="9"/>
  <c r="J20" i="9"/>
  <c r="E21" i="9"/>
  <c r="I21" i="9"/>
  <c r="J21" i="9"/>
  <c r="E22" i="9"/>
  <c r="I22" i="9"/>
  <c r="J22" i="9"/>
  <c r="E23" i="9"/>
  <c r="I23" i="9"/>
  <c r="J23" i="9"/>
  <c r="E24" i="9"/>
  <c r="I24" i="9"/>
  <c r="J24" i="9"/>
  <c r="E25" i="9"/>
  <c r="I25" i="9"/>
  <c r="J25" i="9"/>
  <c r="E26" i="9"/>
  <c r="I26" i="9"/>
  <c r="J26" i="9"/>
  <c r="E27" i="9"/>
  <c r="I27" i="9"/>
  <c r="J27" i="9"/>
  <c r="E28" i="9"/>
  <c r="I28" i="9"/>
  <c r="J28" i="9"/>
  <c r="E29" i="9"/>
  <c r="I29" i="9"/>
  <c r="J29" i="9"/>
  <c r="E30" i="9"/>
  <c r="I30" i="9"/>
  <c r="J30" i="9"/>
  <c r="E31" i="9"/>
  <c r="I31" i="9"/>
  <c r="J31" i="9"/>
  <c r="E32" i="9"/>
  <c r="I32" i="9"/>
  <c r="J32" i="9"/>
  <c r="E33" i="9"/>
  <c r="I33" i="9"/>
  <c r="J33" i="9"/>
  <c r="E34" i="9"/>
  <c r="I34" i="9"/>
  <c r="J34" i="9"/>
  <c r="E35" i="9"/>
  <c r="I35" i="9"/>
  <c r="J35" i="9"/>
  <c r="E36" i="9"/>
  <c r="I36" i="9"/>
  <c r="J36" i="9"/>
  <c r="E37" i="9"/>
  <c r="I37" i="9"/>
  <c r="J37" i="9"/>
  <c r="E38" i="9"/>
  <c r="I38" i="9"/>
  <c r="J38" i="9"/>
  <c r="E39" i="9"/>
  <c r="I39" i="9"/>
  <c r="J39" i="9"/>
  <c r="E40" i="9"/>
  <c r="I40" i="9"/>
  <c r="J40" i="9"/>
  <c r="E41" i="9"/>
  <c r="I41" i="9"/>
  <c r="J41" i="9"/>
  <c r="E42" i="9"/>
  <c r="I42" i="9"/>
  <c r="J42" i="9"/>
  <c r="E43" i="9"/>
  <c r="I43" i="9"/>
  <c r="J43" i="9"/>
  <c r="E44" i="9"/>
  <c r="I44" i="9"/>
  <c r="J44" i="9"/>
  <c r="E45" i="9"/>
  <c r="I45" i="9"/>
  <c r="J45" i="9"/>
  <c r="E46" i="9"/>
  <c r="I46" i="9"/>
  <c r="J46" i="9"/>
  <c r="E47" i="9"/>
  <c r="I47" i="9"/>
  <c r="J47" i="9"/>
  <c r="E48" i="9"/>
  <c r="I48" i="9"/>
  <c r="J48" i="9"/>
  <c r="E49" i="9"/>
  <c r="I49" i="9"/>
  <c r="J49" i="9"/>
  <c r="E50" i="9"/>
  <c r="I50" i="9"/>
  <c r="J50" i="9"/>
  <c r="E51" i="9"/>
  <c r="I51" i="9"/>
  <c r="J51" i="9"/>
  <c r="E52" i="9"/>
  <c r="I52" i="9"/>
  <c r="J52" i="9"/>
  <c r="E53" i="9"/>
  <c r="I53" i="9"/>
  <c r="J53" i="9"/>
  <c r="E54" i="9"/>
  <c r="I54" i="9"/>
  <c r="J54" i="9"/>
  <c r="E55" i="9"/>
  <c r="I55" i="9"/>
  <c r="J55" i="9"/>
  <c r="E56" i="9"/>
  <c r="I56" i="9"/>
  <c r="J56" i="9"/>
  <c r="E57" i="9"/>
  <c r="I57" i="9"/>
  <c r="J57" i="9"/>
  <c r="E58" i="9"/>
  <c r="I58" i="9"/>
  <c r="J58" i="9"/>
  <c r="E59" i="9"/>
  <c r="I59" i="9"/>
  <c r="J59" i="9"/>
  <c r="E60" i="9"/>
  <c r="I60" i="9"/>
  <c r="J60" i="9"/>
  <c r="E61" i="9"/>
  <c r="I61" i="9"/>
  <c r="J61" i="9"/>
  <c r="E62" i="9"/>
  <c r="I62" i="9"/>
  <c r="J62" i="9"/>
  <c r="E63" i="9"/>
  <c r="I63" i="9"/>
  <c r="J63" i="9"/>
  <c r="E64" i="9"/>
  <c r="I64" i="9"/>
  <c r="J64" i="9"/>
  <c r="E65" i="9"/>
  <c r="I65" i="9"/>
  <c r="J65" i="9"/>
  <c r="E66" i="9"/>
  <c r="I66" i="9"/>
  <c r="J66" i="9"/>
  <c r="E67" i="9"/>
  <c r="I67" i="9"/>
  <c r="J67" i="9"/>
  <c r="E68" i="9"/>
  <c r="I68" i="9"/>
  <c r="J68" i="9"/>
  <c r="E69" i="9"/>
  <c r="I69" i="9"/>
  <c r="J69" i="9"/>
  <c r="E70" i="9"/>
  <c r="I70" i="9"/>
  <c r="J70" i="9"/>
  <c r="E71" i="9"/>
  <c r="I71" i="9"/>
  <c r="J71" i="9"/>
  <c r="E72" i="9"/>
  <c r="I72" i="9"/>
  <c r="J72" i="9"/>
  <c r="E73" i="9"/>
  <c r="I73" i="9"/>
  <c r="J73" i="9"/>
  <c r="E74" i="9"/>
  <c r="I74" i="9"/>
  <c r="J74" i="9"/>
  <c r="E75" i="9"/>
  <c r="I75" i="9"/>
  <c r="J75" i="9"/>
  <c r="E76" i="9"/>
  <c r="I76" i="9"/>
  <c r="J76" i="9"/>
  <c r="E77" i="9"/>
  <c r="I77" i="9"/>
  <c r="J77" i="9"/>
  <c r="E78" i="9"/>
  <c r="I78" i="9"/>
  <c r="J78" i="9"/>
  <c r="E79" i="9"/>
  <c r="I79" i="9"/>
  <c r="J79" i="9"/>
  <c r="E80" i="9"/>
  <c r="I80" i="9"/>
  <c r="J80" i="9"/>
  <c r="E81" i="9"/>
  <c r="I81" i="9"/>
  <c r="J81" i="9"/>
  <c r="E82" i="9"/>
  <c r="I82" i="9"/>
  <c r="J82" i="9"/>
  <c r="E83" i="9"/>
  <c r="I83" i="9"/>
  <c r="J83" i="9"/>
  <c r="E84" i="9"/>
  <c r="I84" i="9"/>
  <c r="J84" i="9"/>
  <c r="E85" i="9"/>
  <c r="I85" i="9"/>
  <c r="J85" i="9"/>
  <c r="E86" i="9"/>
  <c r="I86" i="9"/>
  <c r="J86" i="9"/>
  <c r="E87" i="9"/>
  <c r="I87" i="9"/>
  <c r="J87" i="9"/>
  <c r="E88" i="9"/>
  <c r="I88" i="9"/>
  <c r="J88" i="9"/>
  <c r="E89" i="9"/>
  <c r="I89" i="9"/>
  <c r="J89" i="9"/>
  <c r="E90" i="9"/>
  <c r="I90" i="9"/>
  <c r="J90" i="9"/>
  <c r="E91" i="9"/>
  <c r="I91" i="9"/>
  <c r="J91" i="9"/>
  <c r="E92" i="9"/>
  <c r="I92" i="9"/>
  <c r="J92" i="9"/>
  <c r="E93" i="9"/>
  <c r="I93" i="9"/>
  <c r="J93" i="9"/>
  <c r="E94" i="9"/>
  <c r="I94" i="9"/>
  <c r="J94" i="9"/>
  <c r="E95" i="9"/>
  <c r="I95" i="9"/>
  <c r="J95" i="9"/>
  <c r="E96" i="9"/>
  <c r="I96" i="9"/>
  <c r="J96" i="9"/>
  <c r="E97" i="9"/>
  <c r="I97" i="9"/>
  <c r="J97" i="9"/>
  <c r="E98" i="9"/>
  <c r="I98" i="9"/>
  <c r="J98" i="9"/>
  <c r="E99" i="9"/>
  <c r="I99" i="9"/>
  <c r="J99" i="9"/>
  <c r="E100" i="9"/>
  <c r="I100" i="9"/>
  <c r="J100" i="9"/>
  <c r="E101" i="9"/>
  <c r="I101" i="9"/>
  <c r="J101" i="9"/>
  <c r="E102" i="9"/>
  <c r="I102" i="9"/>
  <c r="J102" i="9"/>
  <c r="E103" i="9"/>
  <c r="I103" i="9"/>
  <c r="J103" i="9"/>
  <c r="E104" i="9"/>
  <c r="I104" i="9"/>
  <c r="J104" i="9"/>
  <c r="E105" i="9"/>
  <c r="I105" i="9"/>
  <c r="J105" i="9"/>
  <c r="E106" i="9"/>
  <c r="I106" i="9"/>
  <c r="J106" i="9"/>
  <c r="E107" i="9"/>
  <c r="I107" i="9"/>
  <c r="J107" i="9"/>
  <c r="E108" i="9"/>
  <c r="I108" i="9"/>
  <c r="J108" i="9"/>
  <c r="E109" i="9"/>
  <c r="I109" i="9"/>
  <c r="J109" i="9"/>
  <c r="E110" i="9"/>
  <c r="I110" i="9"/>
  <c r="J110" i="9"/>
  <c r="E111" i="9"/>
  <c r="I111" i="9"/>
  <c r="J111" i="9"/>
  <c r="E112" i="9"/>
  <c r="I112" i="9"/>
  <c r="J112" i="9"/>
  <c r="E113" i="9"/>
  <c r="I113" i="9"/>
  <c r="J113" i="9"/>
  <c r="E114" i="9"/>
  <c r="I114" i="9"/>
  <c r="J114" i="9"/>
  <c r="E115" i="9"/>
  <c r="I115" i="9"/>
  <c r="J115" i="9"/>
  <c r="E116" i="9"/>
  <c r="I116" i="9"/>
  <c r="J116" i="9"/>
  <c r="E117" i="9"/>
  <c r="I117" i="9"/>
  <c r="J117" i="9"/>
  <c r="E118" i="9"/>
  <c r="I118" i="9"/>
  <c r="J118" i="9"/>
  <c r="E119" i="9"/>
  <c r="I119" i="9"/>
  <c r="J119" i="9"/>
  <c r="E120" i="9"/>
  <c r="I120" i="9"/>
  <c r="J120" i="9"/>
  <c r="E121" i="9"/>
  <c r="I121" i="9"/>
  <c r="J121" i="9"/>
  <c r="E122" i="9"/>
  <c r="I122" i="9"/>
  <c r="J122" i="9"/>
  <c r="E123" i="9"/>
  <c r="I123" i="9"/>
  <c r="J123" i="9"/>
  <c r="E124" i="9"/>
  <c r="I124" i="9"/>
  <c r="J124" i="9"/>
  <c r="E125" i="9"/>
  <c r="I125" i="9"/>
  <c r="J125" i="9"/>
  <c r="E126" i="9"/>
  <c r="I126" i="9"/>
  <c r="J126" i="9"/>
  <c r="E127" i="9"/>
  <c r="I127" i="9"/>
  <c r="J127" i="9"/>
  <c r="E128" i="9"/>
  <c r="I128" i="9"/>
  <c r="J128" i="9"/>
  <c r="E129" i="9"/>
  <c r="I129" i="9"/>
  <c r="J129" i="9"/>
  <c r="E130" i="9"/>
  <c r="I130" i="9"/>
  <c r="J130" i="9"/>
  <c r="E131" i="9"/>
  <c r="I131" i="9"/>
  <c r="J131" i="9"/>
  <c r="E132" i="9"/>
  <c r="I132" i="9"/>
  <c r="J132" i="9"/>
  <c r="E133" i="9"/>
  <c r="I133" i="9"/>
  <c r="J133" i="9"/>
  <c r="E134" i="9"/>
  <c r="I134" i="9"/>
  <c r="J134" i="9"/>
  <c r="E135" i="9"/>
  <c r="I135" i="9"/>
  <c r="J135" i="9"/>
  <c r="E136" i="9"/>
  <c r="I136" i="9"/>
  <c r="J136" i="9"/>
  <c r="E137" i="9"/>
  <c r="I137" i="9"/>
  <c r="J137" i="9"/>
  <c r="E138" i="9"/>
  <c r="I138" i="9"/>
  <c r="J138" i="9"/>
  <c r="E139" i="9"/>
  <c r="I139" i="9"/>
  <c r="J139" i="9"/>
  <c r="E140" i="9"/>
  <c r="I140" i="9"/>
  <c r="J140" i="9"/>
  <c r="E141" i="9"/>
  <c r="I141" i="9"/>
  <c r="J141" i="9"/>
  <c r="E142" i="9"/>
  <c r="I142" i="9"/>
  <c r="J142" i="9"/>
  <c r="E143" i="9"/>
  <c r="I143" i="9"/>
  <c r="J143" i="9"/>
  <c r="E144" i="9"/>
  <c r="I144" i="9"/>
  <c r="J144" i="9"/>
  <c r="E145" i="9"/>
  <c r="I145" i="9"/>
  <c r="J145" i="9"/>
  <c r="E146" i="9"/>
  <c r="I146" i="9"/>
  <c r="J146" i="9"/>
  <c r="E147" i="9"/>
  <c r="I147" i="9"/>
  <c r="J147" i="9"/>
  <c r="E148" i="9"/>
  <c r="I148" i="9"/>
  <c r="J148" i="9"/>
  <c r="E149" i="9"/>
  <c r="I149" i="9"/>
  <c r="J149" i="9"/>
  <c r="E150" i="9"/>
  <c r="I150" i="9"/>
  <c r="J150" i="9"/>
  <c r="E151" i="9"/>
  <c r="I151" i="9"/>
  <c r="J151" i="9"/>
  <c r="E152" i="9"/>
  <c r="I152" i="9"/>
  <c r="J152" i="9"/>
  <c r="J66" i="13"/>
  <c r="I67" i="13"/>
  <c r="J67" i="13"/>
  <c r="I321" i="11"/>
  <c r="E321" i="11"/>
  <c r="I9" i="8"/>
  <c r="I9" i="18" s="1"/>
  <c r="E9" i="8"/>
  <c r="E9" i="18" s="1"/>
  <c r="E20" i="15"/>
  <c r="E24" i="12"/>
  <c r="E18" i="15"/>
  <c r="E19" i="15"/>
  <c r="G16" i="12"/>
  <c r="E62" i="13" l="1"/>
  <c r="J60" i="13"/>
  <c r="I61" i="13"/>
  <c r="I53" i="13"/>
  <c r="E46" i="13"/>
  <c r="E38" i="13"/>
  <c r="J52" i="13"/>
  <c r="I45" i="13"/>
  <c r="E54" i="13"/>
  <c r="J44" i="13"/>
  <c r="I37" i="13"/>
  <c r="E30" i="13"/>
  <c r="I29" i="13"/>
  <c r="E22" i="13"/>
  <c r="I21" i="13"/>
  <c r="J20" i="13"/>
  <c r="J36" i="13"/>
  <c r="J28" i="13"/>
  <c r="E60" i="13"/>
  <c r="I59" i="13"/>
  <c r="J58" i="13"/>
  <c r="E52" i="13"/>
  <c r="I51" i="13"/>
  <c r="J50" i="13"/>
  <c r="I60" i="13"/>
  <c r="E45" i="13"/>
  <c r="I52" i="13"/>
  <c r="J43" i="13"/>
  <c r="I36" i="13"/>
  <c r="E29" i="13"/>
  <c r="I28" i="13"/>
  <c r="J27" i="13"/>
  <c r="E21" i="13"/>
  <c r="I20" i="13"/>
  <c r="J19" i="13"/>
  <c r="E13" i="13"/>
  <c r="I12" i="13"/>
  <c r="J11" i="13"/>
  <c r="J59" i="13"/>
  <c r="I43" i="13"/>
  <c r="E61" i="13"/>
  <c r="J51" i="13"/>
  <c r="E37" i="13"/>
  <c r="E44" i="13"/>
  <c r="E53" i="13"/>
  <c r="I44" i="13"/>
  <c r="J35" i="13"/>
  <c r="E14" i="13"/>
  <c r="I13" i="13"/>
  <c r="J12" i="13"/>
  <c r="E36" i="13"/>
  <c r="J42" i="13"/>
  <c r="I35" i="13"/>
  <c r="J34" i="13"/>
  <c r="E28" i="13"/>
  <c r="I27" i="13"/>
  <c r="J26" i="13"/>
  <c r="E20" i="13"/>
  <c r="I19" i="13"/>
  <c r="J18" i="13"/>
  <c r="E12" i="13"/>
  <c r="I11" i="13"/>
  <c r="J10" i="13"/>
  <c r="E67" i="13"/>
  <c r="I66" i="13"/>
  <c r="J65" i="13"/>
  <c r="J23" i="16" s="1"/>
  <c r="E59" i="13"/>
  <c r="I58" i="13"/>
  <c r="J57" i="13"/>
  <c r="E51" i="13"/>
  <c r="I50" i="13"/>
  <c r="J49" i="13"/>
  <c r="E43" i="13"/>
  <c r="I42" i="13"/>
  <c r="J41" i="13"/>
  <c r="E35" i="13"/>
  <c r="I34" i="13"/>
  <c r="J33" i="13"/>
  <c r="E27" i="13"/>
  <c r="I26" i="13"/>
  <c r="J25" i="13"/>
  <c r="E19" i="13"/>
  <c r="I18" i="13"/>
  <c r="J17" i="13"/>
  <c r="E11" i="13"/>
  <c r="I10" i="13"/>
  <c r="J9" i="13"/>
  <c r="E70" i="13"/>
  <c r="E66" i="13"/>
  <c r="I65" i="13"/>
  <c r="J64" i="13"/>
  <c r="E58" i="13"/>
  <c r="I57" i="13"/>
  <c r="J56" i="13"/>
  <c r="E50" i="13"/>
  <c r="I49" i="13"/>
  <c r="J48" i="13"/>
  <c r="E42" i="13"/>
  <c r="I41" i="13"/>
  <c r="J40" i="13"/>
  <c r="E34" i="13"/>
  <c r="I33" i="13"/>
  <c r="J32" i="13"/>
  <c r="E26" i="13"/>
  <c r="I25" i="13"/>
  <c r="J24" i="13"/>
  <c r="E18" i="13"/>
  <c r="I17" i="13"/>
  <c r="J16" i="13"/>
  <c r="E10" i="13"/>
  <c r="I9" i="13"/>
  <c r="E68" i="13"/>
  <c r="E65" i="13"/>
  <c r="I64" i="13"/>
  <c r="J63" i="13"/>
  <c r="E57" i="13"/>
  <c r="I56" i="13"/>
  <c r="J55" i="13"/>
  <c r="E49" i="13"/>
  <c r="I48" i="13"/>
  <c r="J47" i="13"/>
  <c r="E41" i="13"/>
  <c r="I40" i="13"/>
  <c r="J39" i="13"/>
  <c r="E33" i="13"/>
  <c r="I32" i="13"/>
  <c r="J31" i="13"/>
  <c r="E25" i="13"/>
  <c r="I24" i="13"/>
  <c r="J23" i="13"/>
  <c r="E17" i="13"/>
  <c r="I16" i="13"/>
  <c r="J15" i="13"/>
  <c r="E9" i="13"/>
  <c r="E64" i="13"/>
  <c r="J62" i="13"/>
  <c r="I55" i="13"/>
  <c r="E48" i="13"/>
  <c r="J46" i="13"/>
  <c r="E32" i="13"/>
  <c r="I31" i="13"/>
  <c r="J30" i="13"/>
  <c r="E24" i="13"/>
  <c r="I23" i="13"/>
  <c r="J22" i="13"/>
  <c r="E16" i="13"/>
  <c r="I15" i="13"/>
  <c r="J14" i="13"/>
  <c r="E69" i="13"/>
  <c r="I63" i="13"/>
  <c r="E56" i="13"/>
  <c r="J54" i="13"/>
  <c r="I47" i="13"/>
  <c r="E40" i="13"/>
  <c r="I39" i="13"/>
  <c r="J38" i="13"/>
  <c r="E63" i="13"/>
  <c r="I62" i="13"/>
  <c r="J61" i="13"/>
  <c r="E55" i="13"/>
  <c r="I54" i="13"/>
  <c r="J53" i="13"/>
  <c r="E47" i="13"/>
  <c r="I46" i="13"/>
  <c r="J45" i="13"/>
  <c r="E39" i="13"/>
  <c r="I38" i="13"/>
  <c r="J37" i="13"/>
  <c r="E31" i="13"/>
  <c r="I30" i="13"/>
  <c r="J29" i="13"/>
  <c r="E23" i="13"/>
  <c r="I22" i="13"/>
  <c r="J21" i="13"/>
  <c r="E15" i="13"/>
  <c r="I14" i="13"/>
  <c r="J13" i="13"/>
  <c r="W12" i="11"/>
  <c r="AA12" i="11"/>
  <c r="L334" i="11"/>
  <c r="L335" i="11" s="1"/>
  <c r="L336" i="11" s="1"/>
  <c r="L337" i="11" s="1"/>
  <c r="L338" i="11" s="1"/>
  <c r="L339" i="11" s="1"/>
  <c r="L340" i="11" s="1"/>
  <c r="L341" i="11" s="1"/>
  <c r="L342" i="11" s="1"/>
  <c r="L343" i="11" s="1"/>
  <c r="L344" i="11" s="1"/>
  <c r="K334" i="11"/>
  <c r="K335" i="11" s="1"/>
  <c r="K336" i="11" s="1"/>
  <c r="K337" i="11" s="1"/>
  <c r="K338" i="11" s="1"/>
  <c r="K339" i="11" s="1"/>
  <c r="K340" i="11" s="1"/>
  <c r="K341" i="11" s="1"/>
  <c r="K342" i="11" s="1"/>
  <c r="K343" i="11" s="1"/>
  <c r="K344" i="11" s="1"/>
  <c r="N334" i="11"/>
  <c r="N335" i="11" s="1"/>
  <c r="N336" i="11" s="1"/>
  <c r="N337" i="11" s="1"/>
  <c r="N338" i="11" s="1"/>
  <c r="N339" i="11" s="1"/>
  <c r="N340" i="11" s="1"/>
  <c r="N341" i="11" s="1"/>
  <c r="N342" i="11" s="1"/>
  <c r="N343" i="11" s="1"/>
  <c r="N344" i="11" s="1"/>
  <c r="M334" i="11"/>
  <c r="M335" i="11" s="1"/>
  <c r="M336" i="11" s="1"/>
  <c r="M337" i="11" s="1"/>
  <c r="M338" i="11" s="1"/>
  <c r="M339" i="11" s="1"/>
  <c r="M340" i="11" s="1"/>
  <c r="M341" i="11" s="1"/>
  <c r="M342" i="11" s="1"/>
  <c r="M343" i="11" s="1"/>
  <c r="M344" i="11" s="1"/>
  <c r="B35" i="14"/>
  <c r="D29" i="14"/>
  <c r="I29" i="14"/>
  <c r="I36" i="14"/>
  <c r="C36" i="14"/>
  <c r="E36" i="14"/>
  <c r="R36" i="14"/>
  <c r="F36" i="14"/>
  <c r="H36" i="14"/>
  <c r="P36" i="14"/>
  <c r="D36" i="14"/>
  <c r="O36" i="14"/>
  <c r="Q36" i="14"/>
  <c r="G36" i="14"/>
  <c r="B322" i="11"/>
  <c r="B323" i="11" s="1"/>
  <c r="B324" i="11" s="1"/>
  <c r="B325" i="11" s="1"/>
  <c r="B326" i="11" s="1"/>
  <c r="B327" i="11" s="1"/>
  <c r="B328" i="11" s="1"/>
  <c r="B329" i="11" s="1"/>
  <c r="B330" i="11" s="1"/>
  <c r="B331" i="11" s="1"/>
  <c r="B332" i="11" s="1"/>
  <c r="Y12" i="11"/>
  <c r="X12" i="11"/>
  <c r="E322" i="11"/>
  <c r="E323" i="11" s="1"/>
  <c r="E324" i="11" s="1"/>
  <c r="E325" i="11" s="1"/>
  <c r="E326" i="11" s="1"/>
  <c r="E327" i="11" s="1"/>
  <c r="E328" i="11" s="1"/>
  <c r="E329" i="11" s="1"/>
  <c r="E330" i="11" s="1"/>
  <c r="E331" i="11" s="1"/>
  <c r="E332" i="11" s="1"/>
  <c r="AG27" i="11"/>
  <c r="I322" i="11"/>
  <c r="I323" i="11" s="1"/>
  <c r="I324" i="11" s="1"/>
  <c r="I325" i="11" s="1"/>
  <c r="I326" i="11" s="1"/>
  <c r="I327" i="11" s="1"/>
  <c r="I328" i="11" s="1"/>
  <c r="I329" i="11" s="1"/>
  <c r="I330" i="11" s="1"/>
  <c r="I331" i="11" s="1"/>
  <c r="I332" i="11" s="1"/>
  <c r="J189" i="17"/>
  <c r="E189" i="17"/>
  <c r="I189" i="17"/>
  <c r="J177" i="17"/>
  <c r="J178" i="17" s="1"/>
  <c r="J179" i="17" s="1"/>
  <c r="J180" i="17" s="1"/>
  <c r="J181" i="17" s="1"/>
  <c r="J182" i="17" s="1"/>
  <c r="J183" i="17" s="1"/>
  <c r="J184" i="17" s="1"/>
  <c r="J185" i="17" s="1"/>
  <c r="J186" i="17" s="1"/>
  <c r="J187" i="17" s="1"/>
  <c r="J188" i="17" s="1"/>
  <c r="E177" i="17"/>
  <c r="E178" i="17" s="1"/>
  <c r="E179" i="17" s="1"/>
  <c r="E180" i="17" s="1"/>
  <c r="E181" i="17" s="1"/>
  <c r="E182" i="17" s="1"/>
  <c r="E183" i="17" s="1"/>
  <c r="E184" i="17" s="1"/>
  <c r="E185" i="17" s="1"/>
  <c r="E186" i="17" s="1"/>
  <c r="E187" i="17" s="1"/>
  <c r="E188" i="17" s="1"/>
  <c r="I177" i="17"/>
  <c r="I178" i="17" s="1"/>
  <c r="I179" i="17" s="1"/>
  <c r="I180" i="17" s="1"/>
  <c r="I181" i="17" s="1"/>
  <c r="I182" i="17" s="1"/>
  <c r="I183" i="17" s="1"/>
  <c r="I184" i="17" s="1"/>
  <c r="I185" i="17" s="1"/>
  <c r="I186" i="17" s="1"/>
  <c r="I187" i="17" s="1"/>
  <c r="I188" i="17" s="1"/>
  <c r="W19" i="11"/>
  <c r="AB19" i="11"/>
  <c r="Z27" i="11"/>
  <c r="AQ19" i="11"/>
  <c r="AA19" i="11"/>
  <c r="Y27" i="11"/>
  <c r="AO19" i="11"/>
  <c r="Y19" i="11"/>
  <c r="AN19" i="11"/>
  <c r="X19" i="11"/>
  <c r="V26" i="11"/>
  <c r="AJ19" i="11"/>
  <c r="AP27" i="11"/>
  <c r="AF19" i="11"/>
  <c r="AI19" i="11"/>
  <c r="AO27" i="11"/>
  <c r="AG19" i="11"/>
  <c r="AH27" i="11"/>
  <c r="E333" i="11"/>
  <c r="AP19" i="11"/>
  <c r="AH19" i="11"/>
  <c r="Z19" i="11"/>
  <c r="AN27" i="11"/>
  <c r="AF27" i="11"/>
  <c r="X27" i="11"/>
  <c r="AM27" i="11"/>
  <c r="AE27" i="11"/>
  <c r="AL27" i="11"/>
  <c r="AD27" i="11"/>
  <c r="AM19" i="11"/>
  <c r="AE19" i="11"/>
  <c r="W27" i="11"/>
  <c r="AK27" i="11"/>
  <c r="AC27" i="11"/>
  <c r="AL19" i="11"/>
  <c r="AD19" i="11"/>
  <c r="AJ27" i="11"/>
  <c r="AB27" i="11"/>
  <c r="AK19" i="11"/>
  <c r="AQ27" i="11"/>
  <c r="AI27" i="11"/>
  <c r="J321" i="11"/>
  <c r="J322" i="11" s="1"/>
  <c r="J323" i="11" s="1"/>
  <c r="J324" i="11" s="1"/>
  <c r="J325" i="11" s="1"/>
  <c r="J326" i="11" s="1"/>
  <c r="J327" i="11" s="1"/>
  <c r="J328" i="11" s="1"/>
  <c r="J329" i="11" s="1"/>
  <c r="J330" i="11" s="1"/>
  <c r="J331" i="11" s="1"/>
  <c r="J332" i="11" s="1"/>
  <c r="D334" i="11"/>
  <c r="D335" i="11" s="1"/>
  <c r="D336" i="11" s="1"/>
  <c r="D337" i="11" s="1"/>
  <c r="D338" i="11" s="1"/>
  <c r="D339" i="11" s="1"/>
  <c r="D340" i="11" s="1"/>
  <c r="D341" i="11" s="1"/>
  <c r="D342" i="11" s="1"/>
  <c r="D343" i="11" s="1"/>
  <c r="D344" i="11" s="1"/>
  <c r="C334" i="11"/>
  <c r="C335" i="11" s="1"/>
  <c r="C336" i="11" s="1"/>
  <c r="C337" i="11" s="1"/>
  <c r="C338" i="11" s="1"/>
  <c r="C339" i="11" s="1"/>
  <c r="C340" i="11" s="1"/>
  <c r="C341" i="11" s="1"/>
  <c r="C342" i="11" s="1"/>
  <c r="C343" i="11" s="1"/>
  <c r="C344" i="11" s="1"/>
  <c r="Q334" i="11"/>
  <c r="Q335" i="11" s="1"/>
  <c r="Q336" i="11" s="1"/>
  <c r="Q337" i="11" s="1"/>
  <c r="Q338" i="11" s="1"/>
  <c r="Q339" i="11" s="1"/>
  <c r="Q340" i="11" s="1"/>
  <c r="Q341" i="11" s="1"/>
  <c r="Q342" i="11" s="1"/>
  <c r="Q343" i="11" s="1"/>
  <c r="Q344" i="11" s="1"/>
  <c r="F334" i="11"/>
  <c r="F335" i="11" s="1"/>
  <c r="F336" i="11" s="1"/>
  <c r="F337" i="11" s="1"/>
  <c r="F338" i="11" s="1"/>
  <c r="F339" i="11" s="1"/>
  <c r="F340" i="11" s="1"/>
  <c r="F341" i="11" s="1"/>
  <c r="F342" i="11" s="1"/>
  <c r="F343" i="11" s="1"/>
  <c r="F344" i="11" s="1"/>
  <c r="B334" i="11"/>
  <c r="B335" i="11" s="1"/>
  <c r="B336" i="11" s="1"/>
  <c r="B337" i="11" s="1"/>
  <c r="B338" i="11" s="1"/>
  <c r="B339" i="11" s="1"/>
  <c r="B340" i="11" s="1"/>
  <c r="B341" i="11" s="1"/>
  <c r="B342" i="11" s="1"/>
  <c r="B343" i="11" s="1"/>
  <c r="B344" i="11" s="1"/>
  <c r="G334" i="11"/>
  <c r="G335" i="11" s="1"/>
  <c r="G336" i="11" s="1"/>
  <c r="G337" i="11" s="1"/>
  <c r="G338" i="11" s="1"/>
  <c r="G339" i="11" s="1"/>
  <c r="G340" i="11" s="1"/>
  <c r="G341" i="11" s="1"/>
  <c r="G342" i="11" s="1"/>
  <c r="G343" i="11" s="1"/>
  <c r="G344" i="11" s="1"/>
  <c r="R334" i="11"/>
  <c r="R335" i="11" s="1"/>
  <c r="R336" i="11" s="1"/>
  <c r="R337" i="11" s="1"/>
  <c r="R338" i="11" s="1"/>
  <c r="R339" i="11" s="1"/>
  <c r="R340" i="11" s="1"/>
  <c r="R341" i="11" s="1"/>
  <c r="R342" i="11" s="1"/>
  <c r="R343" i="11" s="1"/>
  <c r="R344" i="11" s="1"/>
  <c r="P334" i="11"/>
  <c r="P335" i="11" s="1"/>
  <c r="P336" i="11" s="1"/>
  <c r="P337" i="11" s="1"/>
  <c r="P338" i="11" s="1"/>
  <c r="P339" i="11" s="1"/>
  <c r="P340" i="11" s="1"/>
  <c r="P341" i="11" s="1"/>
  <c r="P342" i="11" s="1"/>
  <c r="P343" i="11" s="1"/>
  <c r="P344" i="11" s="1"/>
  <c r="O334" i="11"/>
  <c r="O335" i="11" s="1"/>
  <c r="O336" i="11" s="1"/>
  <c r="O337" i="11" s="1"/>
  <c r="O338" i="11" s="1"/>
  <c r="O339" i="11" s="1"/>
  <c r="O340" i="11" s="1"/>
  <c r="O341" i="11" s="1"/>
  <c r="O342" i="11" s="1"/>
  <c r="O343" i="11" s="1"/>
  <c r="O344" i="11" s="1"/>
  <c r="H334" i="11"/>
  <c r="H335" i="11" s="1"/>
  <c r="H336" i="11" s="1"/>
  <c r="H337" i="11" s="1"/>
  <c r="H338" i="11" s="1"/>
  <c r="H339" i="11" s="1"/>
  <c r="H340" i="11" s="1"/>
  <c r="H341" i="11" s="1"/>
  <c r="H342" i="11" s="1"/>
  <c r="H343" i="11" s="1"/>
  <c r="H344" i="11" s="1"/>
  <c r="AN12" i="11"/>
  <c r="V13" i="11"/>
  <c r="AF12" i="11"/>
  <c r="AE12" i="11"/>
  <c r="V23" i="11"/>
  <c r="AL12" i="11"/>
  <c r="AD12" i="11"/>
  <c r="AK12" i="11"/>
  <c r="AC12" i="11"/>
  <c r="AJ12" i="11"/>
  <c r="AB12" i="11"/>
  <c r="AM12" i="11"/>
  <c r="AQ12" i="11"/>
  <c r="AI12" i="11"/>
  <c r="AP12" i="11"/>
  <c r="AH12" i="11"/>
  <c r="Z12" i="11"/>
  <c r="AO12" i="11"/>
  <c r="AG12" i="11"/>
  <c r="Q16" i="12"/>
  <c r="J12" i="15"/>
  <c r="F16" i="12"/>
  <c r="H24" i="12"/>
  <c r="K16" i="12"/>
  <c r="S16" i="12"/>
  <c r="R24" i="12"/>
  <c r="C24" i="12"/>
  <c r="E16" i="12"/>
  <c r="D24" i="12"/>
  <c r="P16" i="12"/>
  <c r="S24" i="12"/>
  <c r="L16" i="12"/>
  <c r="O16" i="12"/>
  <c r="M16" i="12"/>
  <c r="B16" i="12"/>
  <c r="B24" i="12"/>
  <c r="A9" i="12"/>
  <c r="N24" i="12"/>
  <c r="O24" i="12"/>
  <c r="L9" i="12"/>
  <c r="D16" i="12"/>
  <c r="I16" i="12"/>
  <c r="K9" i="12"/>
  <c r="G24" i="12"/>
  <c r="K24" i="12"/>
  <c r="L24" i="12"/>
  <c r="C16" i="12"/>
  <c r="R16" i="12"/>
  <c r="F24" i="12"/>
  <c r="N16" i="12"/>
  <c r="Q24" i="12"/>
  <c r="I24" i="12"/>
  <c r="M24" i="12"/>
  <c r="P24" i="12"/>
  <c r="A24" i="12"/>
  <c r="H16" i="12"/>
  <c r="J24" i="12"/>
  <c r="J16" i="12"/>
  <c r="A16" i="12"/>
  <c r="AK26" i="11" l="1"/>
  <c r="V25" i="11"/>
  <c r="AC25" i="11" s="1"/>
  <c r="I23" i="16"/>
  <c r="J19" i="16"/>
  <c r="I20" i="16"/>
  <c r="I9" i="16"/>
  <c r="J9" i="16"/>
  <c r="E24" i="16"/>
  <c r="J11" i="16"/>
  <c r="J13" i="16"/>
  <c r="I14" i="16"/>
  <c r="J20" i="16"/>
  <c r="E19" i="16"/>
  <c r="E15" i="16"/>
  <c r="I21" i="16"/>
  <c r="J17" i="16"/>
  <c r="E14" i="16"/>
  <c r="I19" i="16"/>
  <c r="J15" i="16"/>
  <c r="E22" i="16"/>
  <c r="J21" i="16"/>
  <c r="I13" i="16"/>
  <c r="E12" i="16"/>
  <c r="I10" i="16"/>
  <c r="E20" i="16"/>
  <c r="J10" i="16"/>
  <c r="J22" i="16"/>
  <c r="E18" i="16"/>
  <c r="E10" i="16"/>
  <c r="E16" i="16"/>
  <c r="I22" i="16"/>
  <c r="I16" i="16"/>
  <c r="J12" i="16"/>
  <c r="I12" i="16"/>
  <c r="J18" i="16"/>
  <c r="I18" i="16"/>
  <c r="E21" i="16"/>
  <c r="I11" i="16"/>
  <c r="E17" i="16"/>
  <c r="E13" i="16"/>
  <c r="J14" i="16"/>
  <c r="E9" i="16"/>
  <c r="I15" i="16"/>
  <c r="J16" i="16"/>
  <c r="E11" i="16"/>
  <c r="J190" i="17"/>
  <c r="I17" i="16"/>
  <c r="E23" i="16"/>
  <c r="I190" i="17"/>
  <c r="E190" i="17"/>
  <c r="X18" i="11"/>
  <c r="W18" i="11"/>
  <c r="AE13" i="11"/>
  <c r="W13" i="11"/>
  <c r="O12" i="14"/>
  <c r="P27" i="14"/>
  <c r="J17" i="14"/>
  <c r="B25" i="14"/>
  <c r="G35" i="14"/>
  <c r="B24" i="14"/>
  <c r="F15" i="14"/>
  <c r="B31" i="14"/>
  <c r="J16" i="14"/>
  <c r="Q30" i="14"/>
  <c r="F25" i="14"/>
  <c r="O13" i="14"/>
  <c r="R33" i="14"/>
  <c r="H18" i="14"/>
  <c r="H34" i="14"/>
  <c r="D20" i="14"/>
  <c r="R30" i="14"/>
  <c r="I34" i="14"/>
  <c r="E26" i="14"/>
  <c r="F34" i="14"/>
  <c r="C24" i="14"/>
  <c r="O28" i="14"/>
  <c r="E34" i="14"/>
  <c r="F10" i="14"/>
  <c r="R24" i="14"/>
  <c r="O34" i="14"/>
  <c r="I9" i="14"/>
  <c r="P10" i="14"/>
  <c r="D12" i="14"/>
  <c r="B12" i="14"/>
  <c r="I14" i="14"/>
  <c r="Q14" i="14"/>
  <c r="I16" i="14"/>
  <c r="R16" i="14"/>
  <c r="C18" i="14"/>
  <c r="I18" i="14"/>
  <c r="Q20" i="14"/>
  <c r="O22" i="14"/>
  <c r="I22" i="14"/>
  <c r="R22" i="14"/>
  <c r="F26" i="14"/>
  <c r="H26" i="14"/>
  <c r="R28" i="14"/>
  <c r="Q28" i="14"/>
  <c r="I32" i="14"/>
  <c r="P32" i="14"/>
  <c r="B34" i="14"/>
  <c r="J34" i="14"/>
  <c r="O9" i="14"/>
  <c r="C9" i="14"/>
  <c r="E11" i="14"/>
  <c r="D13" i="14"/>
  <c r="E15" i="14"/>
  <c r="R15" i="14"/>
  <c r="Q19" i="14"/>
  <c r="P19" i="14"/>
  <c r="H21" i="14"/>
  <c r="P25" i="14"/>
  <c r="R25" i="14"/>
  <c r="Q27" i="14"/>
  <c r="I27" i="14"/>
  <c r="B29" i="14"/>
  <c r="O29" i="14"/>
  <c r="J35" i="14"/>
  <c r="J10" i="14"/>
  <c r="R12" i="14"/>
  <c r="E14" i="14"/>
  <c r="O26" i="14"/>
  <c r="R26" i="14"/>
  <c r="C28" i="14"/>
  <c r="F30" i="14"/>
  <c r="P30" i="14"/>
  <c r="Q32" i="14"/>
  <c r="D34" i="14"/>
  <c r="P11" i="14"/>
  <c r="O17" i="14"/>
  <c r="F17" i="14"/>
  <c r="I21" i="14"/>
  <c r="H25" i="14"/>
  <c r="O35" i="14"/>
  <c r="B26" i="14"/>
  <c r="F32" i="14"/>
  <c r="C32" i="14"/>
  <c r="Q34" i="14"/>
  <c r="B11" i="14"/>
  <c r="H15" i="14"/>
  <c r="D23" i="14"/>
  <c r="F35" i="14"/>
  <c r="F27" i="14"/>
  <c r="D9" i="14"/>
  <c r="P9" i="14"/>
  <c r="D17" i="14"/>
  <c r="R21" i="14"/>
  <c r="H24" i="14"/>
  <c r="H9" i="14"/>
  <c r="O11" i="14"/>
  <c r="P15" i="14"/>
  <c r="F19" i="14"/>
  <c r="P23" i="14"/>
  <c r="H29" i="14"/>
  <c r="D31" i="14"/>
  <c r="I31" i="14"/>
  <c r="R35" i="14"/>
  <c r="E35" i="14"/>
  <c r="Q10" i="14"/>
  <c r="I10" i="14"/>
  <c r="R14" i="14"/>
  <c r="B14" i="14"/>
  <c r="D14" i="14"/>
  <c r="C16" i="14"/>
  <c r="O18" i="14"/>
  <c r="F18" i="14"/>
  <c r="E18" i="14"/>
  <c r="B20" i="14"/>
  <c r="C20" i="14"/>
  <c r="P22" i="14"/>
  <c r="E22" i="14"/>
  <c r="J24" i="14"/>
  <c r="I26" i="14"/>
  <c r="C26" i="14"/>
  <c r="H30" i="14"/>
  <c r="O30" i="14"/>
  <c r="D11" i="14"/>
  <c r="E13" i="14"/>
  <c r="H13" i="14"/>
  <c r="C17" i="14"/>
  <c r="Q21" i="14"/>
  <c r="D21" i="14"/>
  <c r="F23" i="14"/>
  <c r="O23" i="14"/>
  <c r="Q25" i="14"/>
  <c r="D27" i="14"/>
  <c r="J27" i="14"/>
  <c r="E27" i="14"/>
  <c r="Q29" i="14"/>
  <c r="E31" i="14"/>
  <c r="C33" i="14"/>
  <c r="Q33" i="14"/>
  <c r="H35" i="14"/>
  <c r="H14" i="14"/>
  <c r="O16" i="14"/>
  <c r="E16" i="14"/>
  <c r="F16" i="14"/>
  <c r="P20" i="14"/>
  <c r="C22" i="14"/>
  <c r="D26" i="14"/>
  <c r="J28" i="14"/>
  <c r="E28" i="14"/>
  <c r="C30" i="14"/>
  <c r="H32" i="14"/>
  <c r="B32" i="14"/>
  <c r="P34" i="14"/>
  <c r="R34" i="14"/>
  <c r="C11" i="14"/>
  <c r="Q13" i="14"/>
  <c r="I13" i="14"/>
  <c r="J13" i="14"/>
  <c r="I15" i="14"/>
  <c r="I17" i="14"/>
  <c r="R19" i="14"/>
  <c r="J21" i="14"/>
  <c r="C23" i="14"/>
  <c r="E25" i="14"/>
  <c r="D25" i="14"/>
  <c r="I25" i="14"/>
  <c r="B27" i="14"/>
  <c r="R27" i="14"/>
  <c r="P31" i="14"/>
  <c r="E33" i="14"/>
  <c r="I33" i="14"/>
  <c r="C35" i="14"/>
  <c r="E10" i="14"/>
  <c r="C12" i="14"/>
  <c r="O14" i="14"/>
  <c r="C14" i="14"/>
  <c r="H16" i="14"/>
  <c r="D18" i="14"/>
  <c r="J18" i="14"/>
  <c r="I20" i="14"/>
  <c r="E20" i="14"/>
  <c r="H22" i="14"/>
  <c r="B30" i="14"/>
  <c r="I30" i="14"/>
  <c r="J30" i="14"/>
  <c r="E32" i="14"/>
  <c r="C34" i="14"/>
  <c r="R9" i="14"/>
  <c r="J9" i="14"/>
  <c r="J11" i="14"/>
  <c r="F13" i="14"/>
  <c r="J15" i="14"/>
  <c r="R17" i="14"/>
  <c r="F21" i="14"/>
  <c r="B23" i="14"/>
  <c r="Q23" i="14"/>
  <c r="I23" i="14"/>
  <c r="R23" i="14"/>
  <c r="C25" i="14"/>
  <c r="J25" i="14"/>
  <c r="R29" i="14"/>
  <c r="F29" i="14"/>
  <c r="E29" i="14"/>
  <c r="J29" i="14"/>
  <c r="J31" i="14"/>
  <c r="Q31" i="14"/>
  <c r="D33" i="14"/>
  <c r="J33" i="14"/>
  <c r="I35" i="14"/>
  <c r="H10" i="14"/>
  <c r="C10" i="14"/>
  <c r="J12" i="14"/>
  <c r="H12" i="14"/>
  <c r="F12" i="14"/>
  <c r="P16" i="14"/>
  <c r="R18" i="14"/>
  <c r="J20" i="14"/>
  <c r="F24" i="14"/>
  <c r="I24" i="14"/>
  <c r="Q24" i="14"/>
  <c r="D24" i="14"/>
  <c r="J26" i="14"/>
  <c r="I28" i="14"/>
  <c r="E30" i="14"/>
  <c r="J32" i="14"/>
  <c r="E9" i="14"/>
  <c r="I11" i="14"/>
  <c r="C13" i="14"/>
  <c r="P13" i="14"/>
  <c r="R13" i="14"/>
  <c r="D15" i="14"/>
  <c r="B15" i="14"/>
  <c r="E17" i="14"/>
  <c r="H19" i="14"/>
  <c r="J19" i="14"/>
  <c r="D19" i="14"/>
  <c r="E19" i="14"/>
  <c r="E21" i="14"/>
  <c r="C27" i="14"/>
  <c r="C29" i="14"/>
  <c r="O31" i="14"/>
  <c r="H33" i="14"/>
  <c r="D10" i="14"/>
  <c r="B10" i="14"/>
  <c r="I12" i="14"/>
  <c r="P12" i="14"/>
  <c r="P14" i="14"/>
  <c r="J14" i="14"/>
  <c r="Q16" i="14"/>
  <c r="B18" i="14"/>
  <c r="Q18" i="14"/>
  <c r="H20" i="14"/>
  <c r="R20" i="14"/>
  <c r="J22" i="14"/>
  <c r="F22" i="14"/>
  <c r="O24" i="14"/>
  <c r="E24" i="14"/>
  <c r="P26" i="14"/>
  <c r="F28" i="14"/>
  <c r="D28" i="14"/>
  <c r="P28" i="14"/>
  <c r="O32" i="14"/>
  <c r="F9" i="14"/>
  <c r="Q9" i="14"/>
  <c r="R11" i="14"/>
  <c r="Q11" i="14"/>
  <c r="H11" i="14"/>
  <c r="C15" i="14"/>
  <c r="P17" i="14"/>
  <c r="B17" i="14"/>
  <c r="B21" i="14"/>
  <c r="E23" i="14"/>
  <c r="P29" i="14"/>
  <c r="H31" i="14"/>
  <c r="O33" i="14"/>
  <c r="Q35" i="14"/>
  <c r="D35" i="14"/>
  <c r="R10" i="14"/>
  <c r="O10" i="14"/>
  <c r="E12" i="14"/>
  <c r="Q12" i="14"/>
  <c r="F14" i="14"/>
  <c r="B16" i="14"/>
  <c r="D16" i="14"/>
  <c r="P18" i="14"/>
  <c r="O20" i="14"/>
  <c r="F20" i="14"/>
  <c r="D22" i="14"/>
  <c r="B22" i="14"/>
  <c r="Q22" i="14"/>
  <c r="P24" i="14"/>
  <c r="Q26" i="14"/>
  <c r="H28" i="14"/>
  <c r="B28" i="14"/>
  <c r="D30" i="14"/>
  <c r="R32" i="14"/>
  <c r="D32" i="14"/>
  <c r="F11" i="14"/>
  <c r="B13" i="14"/>
  <c r="Q15" i="14"/>
  <c r="O15" i="14"/>
  <c r="H17" i="14"/>
  <c r="Q17" i="14"/>
  <c r="O19" i="14"/>
  <c r="B19" i="14"/>
  <c r="I19" i="14"/>
  <c r="C19" i="14"/>
  <c r="O21" i="14"/>
  <c r="P21" i="14"/>
  <c r="C21" i="14"/>
  <c r="H23" i="14"/>
  <c r="J23" i="14"/>
  <c r="O25" i="14"/>
  <c r="O27" i="14"/>
  <c r="H27" i="14"/>
  <c r="C31" i="14"/>
  <c r="R31" i="14"/>
  <c r="F31" i="14"/>
  <c r="F33" i="14"/>
  <c r="P33" i="14"/>
  <c r="P35" i="14"/>
  <c r="G32" i="14"/>
  <c r="G30" i="14"/>
  <c r="G29" i="14"/>
  <c r="G28" i="14"/>
  <c r="G33" i="14"/>
  <c r="G22" i="14"/>
  <c r="G23" i="14"/>
  <c r="G21" i="14"/>
  <c r="G25" i="14"/>
  <c r="G27" i="14"/>
  <c r="G20" i="14"/>
  <c r="G26" i="14"/>
  <c r="G31" i="14"/>
  <c r="G34" i="14"/>
  <c r="G24" i="14"/>
  <c r="W26" i="11"/>
  <c r="AM26" i="11"/>
  <c r="V22" i="11"/>
  <c r="Y22" i="11" s="1"/>
  <c r="AH26" i="11"/>
  <c r="AD26" i="11"/>
  <c r="Z26" i="11"/>
  <c r="AO26" i="11"/>
  <c r="AC26" i="11"/>
  <c r="AE26" i="11"/>
  <c r="AI26" i="11"/>
  <c r="AJ26" i="11"/>
  <c r="AL26" i="11"/>
  <c r="AJ13" i="11"/>
  <c r="AA26" i="11"/>
  <c r="AF26" i="11"/>
  <c r="AP26" i="11"/>
  <c r="X26" i="11"/>
  <c r="Y13" i="11"/>
  <c r="AG13" i="11"/>
  <c r="AO13" i="11"/>
  <c r="AB26" i="11"/>
  <c r="AG26" i="11"/>
  <c r="AQ26" i="11"/>
  <c r="Y26" i="11"/>
  <c r="AN26" i="11"/>
  <c r="AC13" i="11"/>
  <c r="AM13" i="11"/>
  <c r="AP13" i="11"/>
  <c r="X13" i="11"/>
  <c r="AB23" i="11"/>
  <c r="AJ23" i="11"/>
  <c r="AC23" i="11"/>
  <c r="AK23" i="11"/>
  <c r="W23" i="11"/>
  <c r="AD23" i="11"/>
  <c r="AL23" i="11"/>
  <c r="AE23" i="11"/>
  <c r="AM23" i="11"/>
  <c r="X23" i="11"/>
  <c r="AF23" i="11"/>
  <c r="AN23" i="11"/>
  <c r="Y23" i="11"/>
  <c r="AG23" i="11"/>
  <c r="AO23" i="11"/>
  <c r="AP23" i="11"/>
  <c r="AQ23" i="11"/>
  <c r="Z23" i="11"/>
  <c r="AI23" i="11"/>
  <c r="AH23" i="11"/>
  <c r="AA23" i="11"/>
  <c r="AF13" i="11"/>
  <c r="AA13" i="11"/>
  <c r="AN13" i="11"/>
  <c r="AB13" i="11"/>
  <c r="I334" i="11"/>
  <c r="I335" i="11" s="1"/>
  <c r="I336" i="11" s="1"/>
  <c r="I337" i="11" s="1"/>
  <c r="I338" i="11" s="1"/>
  <c r="I339" i="11" s="1"/>
  <c r="I340" i="11" s="1"/>
  <c r="I341" i="11" s="1"/>
  <c r="I342" i="11" s="1"/>
  <c r="I343" i="11" s="1"/>
  <c r="I344" i="11" s="1"/>
  <c r="E334" i="11"/>
  <c r="E335" i="11" s="1"/>
  <c r="E336" i="11" s="1"/>
  <c r="E337" i="11" s="1"/>
  <c r="E338" i="11" s="1"/>
  <c r="E339" i="11" s="1"/>
  <c r="E340" i="11" s="1"/>
  <c r="E341" i="11" s="1"/>
  <c r="E342" i="11" s="1"/>
  <c r="E343" i="11" s="1"/>
  <c r="E344" i="11" s="1"/>
  <c r="J334" i="11"/>
  <c r="J335" i="11" s="1"/>
  <c r="J336" i="11" s="1"/>
  <c r="J337" i="11" s="1"/>
  <c r="J338" i="11" s="1"/>
  <c r="J339" i="11" s="1"/>
  <c r="J340" i="11" s="1"/>
  <c r="J341" i="11" s="1"/>
  <c r="J342" i="11" s="1"/>
  <c r="J343" i="11" s="1"/>
  <c r="J344" i="11" s="1"/>
  <c r="Z18" i="11"/>
  <c r="AH18" i="11"/>
  <c r="AP18" i="11"/>
  <c r="AA18" i="11"/>
  <c r="AI18" i="11"/>
  <c r="AQ18" i="11"/>
  <c r="Y18" i="11"/>
  <c r="AB18" i="11"/>
  <c r="AJ18" i="11"/>
  <c r="AG18" i="11"/>
  <c r="AC18" i="11"/>
  <c r="AK18" i="11"/>
  <c r="AD18" i="11"/>
  <c r="AL18" i="11"/>
  <c r="AE18" i="11"/>
  <c r="AM18" i="11"/>
  <c r="AO18" i="11"/>
  <c r="AF18" i="11"/>
  <c r="AN18" i="11"/>
  <c r="V14" i="11"/>
  <c r="W14" i="11" s="1"/>
  <c r="AK13" i="11"/>
  <c r="AI13" i="11"/>
  <c r="AD13" i="11"/>
  <c r="AQ13" i="11"/>
  <c r="AL13" i="11"/>
  <c r="Z13" i="11"/>
  <c r="AH13" i="11"/>
  <c r="J11" i="15"/>
  <c r="G9" i="12"/>
  <c r="N9" i="12"/>
  <c r="I10" i="12"/>
  <c r="E9" i="15"/>
  <c r="J9" i="15"/>
  <c r="M10" i="12"/>
  <c r="H10" i="12"/>
  <c r="L10" i="12"/>
  <c r="E20" i="12"/>
  <c r="N23" i="12"/>
  <c r="N20" i="12"/>
  <c r="I23" i="12"/>
  <c r="F23" i="12"/>
  <c r="O23" i="12"/>
  <c r="I9" i="12"/>
  <c r="M15" i="12"/>
  <c r="S15" i="12"/>
  <c r="I11" i="15"/>
  <c r="B9" i="12"/>
  <c r="F15" i="12"/>
  <c r="C23" i="12"/>
  <c r="G22" i="12"/>
  <c r="N10" i="12"/>
  <c r="E15" i="12"/>
  <c r="P10" i="12"/>
  <c r="O20" i="12"/>
  <c r="L23" i="12"/>
  <c r="E23" i="12"/>
  <c r="E10" i="12"/>
  <c r="Q20" i="12"/>
  <c r="B15" i="12"/>
  <c r="C9" i="12"/>
  <c r="C20" i="12"/>
  <c r="E10" i="15"/>
  <c r="C15" i="12"/>
  <c r="O10" i="12"/>
  <c r="D9" i="12"/>
  <c r="H9" i="12"/>
  <c r="G20" i="12"/>
  <c r="A15" i="12"/>
  <c r="J15" i="12"/>
  <c r="D10" i="12"/>
  <c r="J10" i="15"/>
  <c r="E11" i="15"/>
  <c r="I10" i="15"/>
  <c r="R9" i="12"/>
  <c r="R20" i="12"/>
  <c r="J9" i="12"/>
  <c r="M20" i="12"/>
  <c r="C19" i="12"/>
  <c r="I12" i="15"/>
  <c r="P9" i="12"/>
  <c r="E13" i="15"/>
  <c r="E12" i="15"/>
  <c r="C10" i="12"/>
  <c r="E9" i="12"/>
  <c r="L15" i="12"/>
  <c r="D20" i="12"/>
  <c r="F9" i="12"/>
  <c r="M9" i="12"/>
  <c r="I9" i="15"/>
  <c r="O9" i="12"/>
  <c r="R10" i="12"/>
  <c r="K10" i="12"/>
  <c r="H23" i="12"/>
  <c r="H15" i="12"/>
  <c r="B23" i="12"/>
  <c r="D23" i="12"/>
  <c r="A20" i="12"/>
  <c r="R15" i="12"/>
  <c r="S23" i="12"/>
  <c r="H20" i="12"/>
  <c r="L20" i="12"/>
  <c r="A11" i="12"/>
  <c r="Q23" i="12"/>
  <c r="K23" i="12"/>
  <c r="P15" i="12"/>
  <c r="S20" i="12"/>
  <c r="P20" i="12"/>
  <c r="M23" i="12"/>
  <c r="K15" i="12"/>
  <c r="G23" i="12"/>
  <c r="G15" i="12"/>
  <c r="O15" i="12"/>
  <c r="F20" i="12"/>
  <c r="I20" i="12"/>
  <c r="N15" i="12"/>
  <c r="K20" i="12"/>
  <c r="J10" i="12"/>
  <c r="R23" i="12"/>
  <c r="J23" i="12"/>
  <c r="B20" i="12"/>
  <c r="D15" i="12"/>
  <c r="P23" i="12"/>
  <c r="G10" i="12"/>
  <c r="J20" i="12"/>
  <c r="F10" i="12"/>
  <c r="A23" i="12"/>
  <c r="A10" i="12"/>
  <c r="I15" i="12"/>
  <c r="Q15" i="12"/>
  <c r="B10" i="12"/>
  <c r="B17" i="12" l="1"/>
  <c r="E191" i="17"/>
  <c r="I191" i="17"/>
  <c r="J191" i="17"/>
  <c r="AJ22" i="11"/>
  <c r="S32" i="14"/>
  <c r="S35" i="14"/>
  <c r="S24" i="14"/>
  <c r="S23" i="14"/>
  <c r="S13" i="14"/>
  <c r="S17" i="14"/>
  <c r="S11" i="14"/>
  <c r="S21" i="14"/>
  <c r="S14" i="14"/>
  <c r="S15" i="14"/>
  <c r="S25" i="14"/>
  <c r="S29" i="14"/>
  <c r="S26" i="14"/>
  <c r="S16" i="14"/>
  <c r="S20" i="14"/>
  <c r="S18" i="14"/>
  <c r="S22" i="14"/>
  <c r="S34" i="14"/>
  <c r="S30" i="14"/>
  <c r="S28" i="14"/>
  <c r="S27" i="14"/>
  <c r="S19" i="14"/>
  <c r="S12" i="14"/>
  <c r="S31" i="14"/>
  <c r="AA22" i="11"/>
  <c r="AO22" i="11"/>
  <c r="AN22" i="11"/>
  <c r="AE22" i="11"/>
  <c r="AB22" i="11"/>
  <c r="AG22" i="11"/>
  <c r="AM22" i="11"/>
  <c r="AQ22" i="11"/>
  <c r="AL22" i="11"/>
  <c r="AI22" i="11"/>
  <c r="W22" i="11"/>
  <c r="AD22" i="11"/>
  <c r="AP22" i="11"/>
  <c r="AF22" i="11"/>
  <c r="X22" i="11"/>
  <c r="AK22" i="11"/>
  <c r="AH22" i="11"/>
  <c r="AC22" i="11"/>
  <c r="Z22" i="11"/>
  <c r="AG25" i="11"/>
  <c r="X25" i="11"/>
  <c r="W25" i="11"/>
  <c r="AJ25" i="11"/>
  <c r="AI25" i="11"/>
  <c r="AP25" i="11"/>
  <c r="AO25" i="11"/>
  <c r="AM25" i="11"/>
  <c r="AB25" i="11"/>
  <c r="AH25" i="11"/>
  <c r="AE25" i="11"/>
  <c r="AQ25" i="11"/>
  <c r="Y25" i="11"/>
  <c r="AD25" i="11"/>
  <c r="AA25" i="11"/>
  <c r="AN25" i="11"/>
  <c r="AK25" i="11"/>
  <c r="Z25" i="11"/>
  <c r="AL25" i="11"/>
  <c r="V21" i="11"/>
  <c r="AD21" i="11" s="1"/>
  <c r="AF25" i="11"/>
  <c r="F17" i="15"/>
  <c r="F25" i="15"/>
  <c r="Q25" i="15"/>
  <c r="Q26" i="15" s="1"/>
  <c r="N25" i="15"/>
  <c r="N26" i="15" s="1"/>
  <c r="M25" i="15"/>
  <c r="M26" i="15" s="1"/>
  <c r="Q17" i="15"/>
  <c r="I25" i="15"/>
  <c r="P25" i="15"/>
  <c r="P26" i="15" s="1"/>
  <c r="H17" i="15"/>
  <c r="J25" i="15"/>
  <c r="L25" i="15"/>
  <c r="L26" i="15" s="1"/>
  <c r="D17" i="15"/>
  <c r="R25" i="15"/>
  <c r="K25" i="15"/>
  <c r="K26" i="15" s="1"/>
  <c r="C25" i="15"/>
  <c r="O25" i="15"/>
  <c r="O26" i="15" s="1"/>
  <c r="D25" i="15"/>
  <c r="S25" i="15"/>
  <c r="S26" i="15" s="1"/>
  <c r="E25" i="15"/>
  <c r="P17" i="15"/>
  <c r="C17" i="15"/>
  <c r="H25" i="15"/>
  <c r="B17" i="15"/>
  <c r="G17" i="15"/>
  <c r="B25" i="15"/>
  <c r="G25" i="15"/>
  <c r="G17" i="12"/>
  <c r="D17" i="12"/>
  <c r="R17" i="12"/>
  <c r="C17" i="12"/>
  <c r="H17" i="12"/>
  <c r="F17" i="12"/>
  <c r="O17" i="12"/>
  <c r="J17" i="12"/>
  <c r="E17" i="12"/>
  <c r="I17" i="12"/>
  <c r="V15" i="11"/>
  <c r="W15" i="11" s="1"/>
  <c r="Z14" i="11"/>
  <c r="AH14" i="11"/>
  <c r="AO14" i="11"/>
  <c r="AN14" i="11"/>
  <c r="AA14" i="11"/>
  <c r="AM14" i="11"/>
  <c r="AC14" i="11"/>
  <c r="AF14" i="11"/>
  <c r="AG14" i="11"/>
  <c r="AJ14" i="11"/>
  <c r="X14" i="11"/>
  <c r="AL14" i="11"/>
  <c r="Y14" i="11"/>
  <c r="AB14" i="11"/>
  <c r="AP14" i="11"/>
  <c r="AD14" i="11"/>
  <c r="AK14" i="11"/>
  <c r="AI14" i="11"/>
  <c r="AE14" i="11"/>
  <c r="AQ14" i="11"/>
  <c r="F19" i="12"/>
  <c r="C22" i="12"/>
  <c r="S19" i="12"/>
  <c r="A22" i="12"/>
  <c r="E22" i="12"/>
  <c r="B19" i="12"/>
  <c r="Q22" i="12"/>
  <c r="L22" i="12"/>
  <c r="D19" i="12"/>
  <c r="B11" i="12"/>
  <c r="K11" i="12"/>
  <c r="P19" i="12"/>
  <c r="K22" i="12"/>
  <c r="H11" i="12"/>
  <c r="M22" i="12"/>
  <c r="L19" i="12"/>
  <c r="R19" i="12"/>
  <c r="Q9" i="12"/>
  <c r="N22" i="12"/>
  <c r="G19" i="12"/>
  <c r="I22" i="12"/>
  <c r="O19" i="12"/>
  <c r="D22" i="12"/>
  <c r="L11" i="12"/>
  <c r="B22" i="12"/>
  <c r="M11" i="12"/>
  <c r="O22" i="12"/>
  <c r="M19" i="12"/>
  <c r="E19" i="12"/>
  <c r="K19" i="12"/>
  <c r="H22" i="12"/>
  <c r="O11" i="12"/>
  <c r="R22" i="12"/>
  <c r="J19" i="12"/>
  <c r="Q10" i="12"/>
  <c r="N19" i="12"/>
  <c r="F22" i="12"/>
  <c r="I19" i="12"/>
  <c r="Q11" i="12"/>
  <c r="G11" i="12"/>
  <c r="E11" i="12"/>
  <c r="J11" i="12"/>
  <c r="N11" i="12"/>
  <c r="P11" i="12"/>
  <c r="C11" i="12"/>
  <c r="Q19" i="12"/>
  <c r="A12" i="12"/>
  <c r="F11" i="12"/>
  <c r="D11" i="12"/>
  <c r="P22" i="12"/>
  <c r="A19" i="12"/>
  <c r="R11" i="12"/>
  <c r="H19" i="12"/>
  <c r="S22" i="12"/>
  <c r="J22" i="12"/>
  <c r="I11" i="12"/>
  <c r="H18" i="12"/>
  <c r="J192" i="17" l="1"/>
  <c r="I192" i="17"/>
  <c r="E192" i="17"/>
  <c r="F25" i="12"/>
  <c r="O17" i="15"/>
  <c r="AN21" i="11"/>
  <c r="P17" i="12"/>
  <c r="AK21" i="11"/>
  <c r="AM21" i="11"/>
  <c r="AP21" i="11"/>
  <c r="AB21" i="11"/>
  <c r="AI21" i="11"/>
  <c r="AC21" i="11"/>
  <c r="AA21" i="11"/>
  <c r="AF21" i="11"/>
  <c r="AH21" i="11"/>
  <c r="X21" i="11"/>
  <c r="AJ21" i="11"/>
  <c r="Z21" i="11"/>
  <c r="AE21" i="11"/>
  <c r="W21" i="11"/>
  <c r="AG21" i="11"/>
  <c r="AL21" i="11"/>
  <c r="AO21" i="11"/>
  <c r="AQ21" i="11"/>
  <c r="Y21" i="11"/>
  <c r="J25" i="12"/>
  <c r="S25" i="12"/>
  <c r="M25" i="12"/>
  <c r="L25" i="12"/>
  <c r="R17" i="15"/>
  <c r="B25" i="12"/>
  <c r="H25" i="12"/>
  <c r="K25" i="12"/>
  <c r="N25" i="12"/>
  <c r="I25" i="12"/>
  <c r="Q25" i="12"/>
  <c r="E25" i="12"/>
  <c r="O25" i="12"/>
  <c r="D25" i="12"/>
  <c r="P25" i="12"/>
  <c r="R25" i="12"/>
  <c r="C25" i="12"/>
  <c r="G25" i="12"/>
  <c r="Q17" i="12"/>
  <c r="I21" i="15"/>
  <c r="I26" i="15" s="1"/>
  <c r="F21" i="15"/>
  <c r="F26" i="15" s="1"/>
  <c r="D21" i="15"/>
  <c r="D26" i="15" s="1"/>
  <c r="E21" i="15"/>
  <c r="E26" i="15" s="1"/>
  <c r="H21" i="15"/>
  <c r="H26" i="15" s="1"/>
  <c r="C21" i="15"/>
  <c r="C26" i="15" s="1"/>
  <c r="J21" i="15"/>
  <c r="J26" i="15" s="1"/>
  <c r="B21" i="15"/>
  <c r="B26" i="15" s="1"/>
  <c r="G21" i="15"/>
  <c r="G26" i="15" s="1"/>
  <c r="V16" i="11"/>
  <c r="W16" i="11" s="1"/>
  <c r="AQ15" i="11"/>
  <c r="AG15" i="11"/>
  <c r="AC15" i="11"/>
  <c r="AI15" i="11"/>
  <c r="AP15" i="11"/>
  <c r="Y15" i="11"/>
  <c r="AM15" i="11"/>
  <c r="AA15" i="11"/>
  <c r="AH15" i="11"/>
  <c r="AE15" i="11"/>
  <c r="AJ15" i="11"/>
  <c r="Z15" i="11"/>
  <c r="AB15" i="11"/>
  <c r="AD15" i="11"/>
  <c r="X15" i="11"/>
  <c r="AN15" i="11"/>
  <c r="AF15" i="11"/>
  <c r="AL15" i="11"/>
  <c r="AO15" i="11"/>
  <c r="AK15" i="11"/>
  <c r="J18" i="12"/>
  <c r="K12" i="12"/>
  <c r="B18" i="12"/>
  <c r="J12" i="12"/>
  <c r="O18" i="12"/>
  <c r="K18" i="12"/>
  <c r="M12" i="12"/>
  <c r="L12" i="12"/>
  <c r="R18" i="12"/>
  <c r="G18" i="12"/>
  <c r="E18" i="12"/>
  <c r="N18" i="12"/>
  <c r="F18" i="12"/>
  <c r="P12" i="12"/>
  <c r="L18" i="12"/>
  <c r="B12" i="12"/>
  <c r="I18" i="12"/>
  <c r="S12" i="12"/>
  <c r="S18" i="12"/>
  <c r="A18" i="12"/>
  <c r="D12" i="12"/>
  <c r="R12" i="12"/>
  <c r="G12" i="12"/>
  <c r="C18" i="12"/>
  <c r="D18" i="12"/>
  <c r="C12" i="12"/>
  <c r="O12" i="12"/>
  <c r="Q12" i="12"/>
  <c r="E12" i="12"/>
  <c r="Q18" i="12"/>
  <c r="P18" i="12"/>
  <c r="I12" i="12"/>
  <c r="N12" i="12"/>
  <c r="M18" i="12"/>
  <c r="F12" i="12"/>
  <c r="A13" i="12"/>
  <c r="H12" i="12"/>
  <c r="E193" i="17" l="1"/>
  <c r="I193" i="17"/>
  <c r="J193" i="17"/>
  <c r="S21" i="12"/>
  <c r="S26" i="12" s="1"/>
  <c r="N21" i="12"/>
  <c r="N26" i="12" s="1"/>
  <c r="M21" i="12"/>
  <c r="L21" i="12"/>
  <c r="L26" i="12" s="1"/>
  <c r="K21" i="12"/>
  <c r="K26" i="12" s="1"/>
  <c r="G21" i="12"/>
  <c r="G26" i="12" s="1"/>
  <c r="Q21" i="12"/>
  <c r="Q26" i="12" s="1"/>
  <c r="P21" i="12"/>
  <c r="P26" i="12" s="1"/>
  <c r="R21" i="12"/>
  <c r="O21" i="12"/>
  <c r="I21" i="12"/>
  <c r="I26" i="12" s="1"/>
  <c r="D21" i="12"/>
  <c r="D26" i="12" s="1"/>
  <c r="F21" i="12"/>
  <c r="F26" i="12" s="1"/>
  <c r="E21" i="12"/>
  <c r="E26" i="12" s="1"/>
  <c r="H21" i="12"/>
  <c r="H26" i="12" s="1"/>
  <c r="J21" i="12"/>
  <c r="J26" i="12" s="1"/>
  <c r="C21" i="12"/>
  <c r="C26" i="12" s="1"/>
  <c r="B21" i="12"/>
  <c r="B26" i="12" s="1"/>
  <c r="L17" i="15"/>
  <c r="M17" i="15"/>
  <c r="N17" i="15"/>
  <c r="K17" i="15"/>
  <c r="S17" i="15"/>
  <c r="S17" i="12"/>
  <c r="N17" i="12"/>
  <c r="M17" i="12"/>
  <c r="L17" i="12"/>
  <c r="K17" i="12"/>
  <c r="AC16" i="11"/>
  <c r="AJ16" i="11"/>
  <c r="AO16" i="11"/>
  <c r="AE16" i="11"/>
  <c r="AF16" i="11"/>
  <c r="AB16" i="11"/>
  <c r="AG16" i="11"/>
  <c r="Y16" i="11"/>
  <c r="AQ16" i="11"/>
  <c r="AP16" i="11"/>
  <c r="AA16" i="11"/>
  <c r="AK16" i="11"/>
  <c r="AH16" i="11"/>
  <c r="Z16" i="11"/>
  <c r="AL16" i="11"/>
  <c r="AM16" i="11"/>
  <c r="AI16" i="11"/>
  <c r="AN16" i="11"/>
  <c r="X16" i="11"/>
  <c r="AD16" i="11"/>
  <c r="K13" i="12"/>
  <c r="I13" i="12"/>
  <c r="G13" i="12"/>
  <c r="D13" i="12"/>
  <c r="P13" i="12"/>
  <c r="B13" i="12"/>
  <c r="E13" i="12"/>
  <c r="C13" i="12"/>
  <c r="O13" i="12"/>
  <c r="L13" i="12"/>
  <c r="R13" i="12"/>
  <c r="N13" i="12"/>
  <c r="Q13" i="12"/>
  <c r="S13" i="12"/>
  <c r="M13" i="12"/>
  <c r="J13" i="12"/>
  <c r="F13" i="12"/>
  <c r="H13" i="12"/>
  <c r="M26" i="12" l="1"/>
  <c r="O26" i="12"/>
  <c r="E194" i="17"/>
  <c r="J194" i="17"/>
  <c r="I194" i="17"/>
  <c r="B14" i="12"/>
  <c r="Q14" i="15"/>
  <c r="S14" i="15"/>
  <c r="M14" i="15"/>
  <c r="P14" i="15"/>
  <c r="O14" i="15"/>
  <c r="J14" i="15"/>
  <c r="C14" i="15"/>
  <c r="E14" i="15"/>
  <c r="F14" i="15"/>
  <c r="K14" i="15"/>
  <c r="I14" i="15"/>
  <c r="L14" i="15"/>
  <c r="G14" i="15"/>
  <c r="N14" i="15"/>
  <c r="H14" i="15"/>
  <c r="D14" i="15"/>
  <c r="R14" i="15"/>
  <c r="G14" i="12"/>
  <c r="K14" i="12"/>
  <c r="I14" i="12"/>
  <c r="R14" i="12"/>
  <c r="Q14" i="12"/>
  <c r="S14" i="12"/>
  <c r="M14" i="12"/>
  <c r="D14" i="12"/>
  <c r="L14" i="12"/>
  <c r="F14" i="12"/>
  <c r="N14" i="12"/>
  <c r="P14" i="12"/>
  <c r="O14" i="12"/>
  <c r="J14" i="12"/>
  <c r="H14" i="12"/>
  <c r="C14" i="12"/>
  <c r="E14" i="12"/>
  <c r="I195" i="17" l="1"/>
  <c r="J195" i="17"/>
  <c r="E195" i="17"/>
  <c r="E196" i="17" l="1"/>
  <c r="J196" i="17"/>
  <c r="I196" i="17"/>
  <c r="E197" i="17" l="1"/>
  <c r="J197" i="17"/>
  <c r="I197" i="17"/>
  <c r="I198" i="17" l="1"/>
  <c r="J198" i="17"/>
  <c r="E198" i="17"/>
  <c r="J199" i="17" l="1"/>
  <c r="E199" i="17"/>
  <c r="I199" i="17"/>
  <c r="I200" i="17" l="1"/>
  <c r="E200" i="17"/>
  <c r="J200" i="17"/>
  <c r="I15" i="15"/>
  <c r="J15" i="15"/>
  <c r="E15" i="15"/>
  <c r="J17" i="15" l="1"/>
  <c r="I17" i="15"/>
  <c r="E17" i="15"/>
  <c r="S105" i="18" l="1"/>
  <c r="S33" i="14" s="1"/>
  <c r="T33" i="14"/>
  <c r="T9" i="12"/>
  <c r="S11" i="12"/>
  <c r="T10" i="12"/>
  <c r="S10" i="12"/>
  <c r="S9" i="12"/>
  <c r="T189" i="17" l="1"/>
  <c r="T73" i="13"/>
  <c r="T201" i="17"/>
  <c r="T24" i="15"/>
  <c r="T18" i="15"/>
  <c r="T72" i="13" l="1"/>
  <c r="T75" i="13"/>
  <c r="T202" i="17"/>
  <c r="T203" i="17" s="1"/>
  <c r="T70" i="13"/>
  <c r="T22" i="15"/>
  <c r="T190" i="17" l="1"/>
  <c r="T191" i="17" s="1"/>
  <c r="T192" i="17" s="1"/>
  <c r="T193" i="17" s="1"/>
  <c r="T194" i="17" s="1"/>
  <c r="T69" i="13"/>
  <c r="T71" i="13" l="1"/>
  <c r="T195" i="17"/>
  <c r="T204" i="17"/>
  <c r="T205" i="17" s="1"/>
  <c r="T206" i="17" s="1"/>
  <c r="T207" i="17" s="1"/>
  <c r="T208" i="17" s="1"/>
  <c r="T209" i="17" s="1"/>
  <c r="T210" i="17" s="1"/>
  <c r="T74" i="13"/>
  <c r="T19" i="15"/>
  <c r="T25" i="16" l="1"/>
  <c r="T24" i="16"/>
  <c r="T196" i="17"/>
  <c r="T197" i="17" s="1"/>
  <c r="T198" i="17" s="1"/>
  <c r="T199" i="17" s="1"/>
  <c r="T11" i="15"/>
  <c r="T12" i="15"/>
  <c r="T13" i="15"/>
  <c r="T20" i="15"/>
  <c r="T14" i="15" l="1"/>
  <c r="T21" i="15"/>
  <c r="T200" i="17"/>
  <c r="T23" i="15"/>
  <c r="T25" i="15" l="1"/>
  <c r="T26" i="15" s="1"/>
  <c r="T211" i="17"/>
  <c r="T16" i="15"/>
  <c r="T212" i="17" l="1"/>
  <c r="T333" i="11"/>
  <c r="T123" i="18"/>
  <c r="T15" i="15"/>
  <c r="T18" i="12"/>
  <c r="T17" i="15" l="1"/>
  <c r="T119" i="18"/>
  <c r="T120" i="18"/>
  <c r="T19" i="12"/>
  <c r="T122" i="18" l="1"/>
  <c r="T117" i="18"/>
  <c r="T22" i="12"/>
  <c r="T23" i="12"/>
  <c r="T334" i="11" l="1"/>
  <c r="T335" i="11" s="1"/>
  <c r="T336" i="11" s="1"/>
  <c r="T337" i="11" s="1"/>
  <c r="T338" i="11" s="1"/>
  <c r="T339" i="11" s="1"/>
  <c r="T340" i="11" s="1"/>
  <c r="T341" i="11" s="1"/>
  <c r="T342" i="11" s="1"/>
  <c r="T343" i="11" s="1"/>
  <c r="T118" i="18"/>
  <c r="T36" i="14" l="1"/>
  <c r="T344" i="11"/>
  <c r="T11" i="12"/>
  <c r="T20" i="12"/>
  <c r="T21" i="12" l="1"/>
  <c r="T345" i="11"/>
  <c r="T121" i="18"/>
  <c r="T24" i="12"/>
  <c r="T37" i="14" l="1"/>
  <c r="T346" i="11"/>
  <c r="T25" i="12"/>
  <c r="T13" i="12"/>
  <c r="T16" i="12"/>
  <c r="T12" i="12"/>
  <c r="T14" i="12" l="1"/>
  <c r="T26" i="12"/>
  <c r="T347" i="11"/>
  <c r="T348" i="11" l="1"/>
  <c r="T349" i="11" l="1"/>
  <c r="T350" i="11" l="1"/>
  <c r="T351" i="11" l="1"/>
  <c r="T352" i="11" l="1"/>
  <c r="T353" i="11" l="1"/>
  <c r="T354" i="11" l="1"/>
  <c r="T355" i="11" l="1"/>
  <c r="T356" i="11" l="1"/>
  <c r="T15" i="12"/>
  <c r="T17"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<sst xmlns="http://schemas.openxmlformats.org/spreadsheetml/2006/main" count="5556" uniqueCount="474">
  <si>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</si>
  <si>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</si>
  <si>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</si>
  <si>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</si>
  <si>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</si>
  <si>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</si>
  <si>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</si>
  <si>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</si>
  <si>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</si>
  <si>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</si>
  <si>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</si>
  <si>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</si>
  <si>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</si>
  <si>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gas.stats@energysecurity.gov.uk</t>
  </si>
  <si>
    <t xml:space="preserve">Media enquiries </t>
  </si>
  <si>
    <t>newsdesk@energysecurity.gov.uk</t>
  </si>
  <si>
    <t>020 7215 1000</t>
  </si>
  <si>
    <t xml:space="preserve">Commentary </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</si>
  <si>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</si>
  <si>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</si>
  <si>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</si>
  <si>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</si>
  <si>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</si>
  <si>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</si>
  <si>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</si>
  <si>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</si>
  <si>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</si>
  <si>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</si>
  <si>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Annual (GWh)</t>
  </si>
  <si>
    <t>Quarter (GWh)</t>
  </si>
  <si>
    <t>Month (GWh)</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</si>
  <si>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</si>
  <si>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</si>
  <si>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</si>
  <si>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</si>
  <si>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</si>
  <si>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</si>
  <si>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</si>
  <si>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Note 4</t>
  </si>
  <si>
    <t>Note 5</t>
  </si>
  <si>
    <t>Note 6</t>
  </si>
  <si>
    <t>Note 7</t>
  </si>
  <si>
    <t>Note 8</t>
  </si>
  <si>
    <t>Note 9</t>
  </si>
  <si>
    <t>Note 10</t>
  </si>
  <si>
    <t>Note 11</t>
  </si>
  <si>
    <t>Note 12</t>
  </si>
  <si>
    <t>Official Statistics in Development</t>
  </si>
  <si>
    <t>Natural gas supply and demand</t>
  </si>
  <si>
    <t>Table 4.2 Natural gas supply and demand (GWh)</t>
  </si>
  <si>
    <t>Some cells refer to notes which can be found on the notes worksheet</t>
  </si>
  <si>
    <t>Freeze panes are active on this sheet, to turn off freeze panes select 'view' then 'freeze panes' then 'unfreeze panes' or use [Alt W, F] </t>
  </si>
  <si>
    <t>[x] is used to indicate data not available</t>
  </si>
  <si>
    <t>Supply</t>
  </si>
  <si>
    <t>Demand</t>
  </si>
  <si>
    <t>Trade</t>
  </si>
  <si>
    <t>Transfers</t>
  </si>
  <si>
    <t>Sales</t>
  </si>
  <si>
    <t>Energy industry</t>
  </si>
  <si>
    <t>Gross production</t>
  </si>
  <si>
    <t>Imports</t>
  </si>
  <si>
    <t>Exports</t>
  </si>
  <si>
    <t>Net imports</t>
  </si>
  <si>
    <t>Gross Supply</t>
  </si>
  <si>
    <t>Electricity generation</t>
  </si>
  <si>
    <t>Domestic</t>
  </si>
  <si>
    <t>Industrial</t>
  </si>
  <si>
    <t>Producer own use</t>
  </si>
  <si>
    <t>[x]</t>
  </si>
  <si>
    <t>Table 4.2 Natural gas supply and demand (mcm)</t>
  </si>
  <si>
    <t>Table 4.2 Natural gas supply and demand (calorific values)</t>
  </si>
  <si>
    <t>Gross production [note 1]</t>
  </si>
  <si>
    <t>Net imports
[note 2]</t>
  </si>
  <si>
    <t>Stock change
[note 3]</t>
  </si>
  <si>
    <t>Imports minus exports, a negative figure indicates the UK was a net exporter of gas</t>
  </si>
  <si>
    <t>Gross production includes gas used by gas producers</t>
  </si>
  <si>
    <t xml:space="preserve">Gas used by network operators </t>
  </si>
  <si>
    <t>Gas used by LNG terminals, estimated to be 1.5 per cent of LNG imports</t>
  </si>
  <si>
    <t xml:space="preserve">Gas used by Rough storage facility, the department is working with industry to ensure accurate reporting </t>
  </si>
  <si>
    <t>Production plus imports minus exports plus stock change plus transfers</t>
  </si>
  <si>
    <t>Services includes gas used by commercial, public administration and other consumers</t>
  </si>
  <si>
    <t>Includes losses, gas used for heat generation, gas used by other 'non-gas' energy industry, gas used for transport and non-energy use</t>
  </si>
  <si>
    <t>Per cent change</t>
  </si>
  <si>
    <t>Total</t>
  </si>
  <si>
    <t>Table 4.2 Natural gas supply and demand main table (GWh)</t>
  </si>
  <si>
    <t>Table 4.2 Natural gas supply and demand, monthly data (GWh)</t>
  </si>
  <si>
    <t>Table 4.2 Natural gas supply and demand, quarterly data (GWh)</t>
  </si>
  <si>
    <t>Month</t>
  </si>
  <si>
    <t>Year</t>
  </si>
  <si>
    <t>January</t>
  </si>
  <si>
    <t>February</t>
  </si>
  <si>
    <t>March</t>
  </si>
  <si>
    <t>April</t>
  </si>
  <si>
    <t>May</t>
  </si>
  <si>
    <t>June</t>
  </si>
  <si>
    <t>July</t>
  </si>
  <si>
    <t>August</t>
  </si>
  <si>
    <t>September</t>
  </si>
  <si>
    <t>October</t>
  </si>
  <si>
    <t>November</t>
  </si>
  <si>
    <t>December</t>
  </si>
  <si>
    <t>Quarter 1</t>
  </si>
  <si>
    <t>Quarter 2</t>
  </si>
  <si>
    <t>Quarter 3</t>
  </si>
  <si>
    <t>Quarter 4</t>
  </si>
  <si>
    <t>M</t>
  </si>
  <si>
    <t>Q</t>
  </si>
  <si>
    <t>Table 4.2 Natural gas supply and demand, annual data (GWh)</t>
  </si>
  <si>
    <t>Quarter</t>
  </si>
  <si>
    <t>'Annual (GWh)'!</t>
  </si>
  <si>
    <t>A</t>
  </si>
  <si>
    <t>B</t>
  </si>
  <si>
    <t>F</t>
  </si>
  <si>
    <t>G</t>
  </si>
  <si>
    <t>H</t>
  </si>
  <si>
    <t>I</t>
  </si>
  <si>
    <t>J</t>
  </si>
  <si>
    <t>K</t>
  </si>
  <si>
    <t>L</t>
  </si>
  <si>
    <t>N</t>
  </si>
  <si>
    <t>O</t>
  </si>
  <si>
    <t>P</t>
  </si>
  <si>
    <t>E</t>
  </si>
  <si>
    <t>R</t>
  </si>
  <si>
    <t>'Month (GWh)'!</t>
  </si>
  <si>
    <t>S</t>
  </si>
  <si>
    <t>T</t>
  </si>
  <si>
    <t>U</t>
  </si>
  <si>
    <t>January - March</t>
  </si>
  <si>
    <t>January - April</t>
  </si>
  <si>
    <t>January - May</t>
  </si>
  <si>
    <t>January - June</t>
  </si>
  <si>
    <t>January - July</t>
  </si>
  <si>
    <t>January - August</t>
  </si>
  <si>
    <t>January - September</t>
  </si>
  <si>
    <t>January - October</t>
  </si>
  <si>
    <t>January - November</t>
  </si>
  <si>
    <t>January - December</t>
  </si>
  <si>
    <t xml:space="preserve">January </t>
  </si>
  <si>
    <t>January - February</t>
  </si>
  <si>
    <t>-</t>
  </si>
  <si>
    <t>Table 4.2 Natural gas supply and demand main table (mcm)</t>
  </si>
  <si>
    <t>Table 4.2 Natural gas supply and demand, quarterly data (mcm)</t>
  </si>
  <si>
    <t>Table 4.2 Natural gas supply and demand, annual data (mcm)</t>
  </si>
  <si>
    <t>'Annual (mcm)'!</t>
  </si>
  <si>
    <t>'Month (mcm)'!</t>
  </si>
  <si>
    <t>'Calculation_mcm'!</t>
  </si>
  <si>
    <t>'Calculation_GWh'!</t>
  </si>
  <si>
    <t>Main table (mcm)</t>
  </si>
  <si>
    <t>Month (mcm)</t>
  </si>
  <si>
    <t>Quarter (mcm)</t>
  </si>
  <si>
    <t>Annual (mcm)</t>
  </si>
  <si>
    <t>Synthetic coke oven gas
[note 4]</t>
  </si>
  <si>
    <t>Natural gas supply and demand, main table, GWh</t>
  </si>
  <si>
    <t>Natural gas supply and demand, monthly, GWh</t>
  </si>
  <si>
    <t>Natural gas supply and demand, quarterly, GWh</t>
  </si>
  <si>
    <t>Natural gas supply and demand, annual, GWh</t>
  </si>
  <si>
    <t>Natural gas supply and demand, main table, mcm</t>
  </si>
  <si>
    <t>Natural gas supply and demand, monthly, mcm</t>
  </si>
  <si>
    <t>Natural gas supply and demand, quarterly, mcm</t>
  </si>
  <si>
    <t>Natural gas supply and demand, annual, mcm</t>
  </si>
  <si>
    <t>Natural gas supply and demand, main table, calorific values</t>
  </si>
  <si>
    <t>Month (calorific values)</t>
  </si>
  <si>
    <t>Biomethane to grid
[note 5]</t>
  </si>
  <si>
    <t>Gross Supply
[note 6]</t>
  </si>
  <si>
    <t>Net supply
[note 7]</t>
  </si>
  <si>
    <t>Services
[note 8]</t>
  </si>
  <si>
    <t>Producer own use
[note 9]</t>
  </si>
  <si>
    <t>Operator own use
[note 10]</t>
  </si>
  <si>
    <t>LNG own use
[note 11]</t>
  </si>
  <si>
    <t>Storage own use
[note 12]</t>
  </si>
  <si>
    <t>Other
[note 13]</t>
  </si>
  <si>
    <t>Solid fuels and derived gases statistics: data sources and methodologies</t>
  </si>
  <si>
    <t>Transfers out for gas used in the manufacture of synthetic coke oven gas (natural gas mixed with other derived gases) for more information see:</t>
  </si>
  <si>
    <t>Renewable energy statistics: data sources and methodologies</t>
  </si>
  <si>
    <t>Transfers in of biomethane, may be estimated using most recent data for more information see:</t>
  </si>
  <si>
    <t>Positive stock change indicates gas being taken from storage (which is then available for demand) a negative figure indicates gas being put into storage</t>
  </si>
  <si>
    <t>Y</t>
  </si>
  <si>
    <t xml:space="preserve">Gas used by gas producers </t>
  </si>
  <si>
    <t>C</t>
  </si>
  <si>
    <t>D</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</si>
  <si>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</si>
  <si>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</si>
  <si>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</si>
  <si>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</si>
  <si>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</si>
  <si>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</si>
  <si>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</si>
  <si>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</si>
  <si>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</si>
  <si>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</si>
  <si>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</si>
  <si>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</si>
  <si>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</si>
  <si>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</si>
  <si>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</si>
  <si>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</si>
  <si>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</si>
  <si>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</si>
  <si>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</si>
  <si>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</si>
  <si>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</si>
  <si>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</si>
  <si>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</si>
  <si>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</si>
  <si>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</si>
  <si>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</si>
  <si>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</si>
  <si>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</si>
  <si>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</si>
  <si>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</si>
  <si>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</si>
  <si>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</si>
  <si>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</si>
  <si>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</si>
  <si>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</si>
  <si>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</si>
  <si>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</si>
  <si>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</si>
  <si>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</si>
  <si>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</si>
  <si>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</si>
  <si>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</si>
  <si>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</si>
  <si>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</si>
  <si>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</si>
  <si>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</si>
  <si>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</si>
  <si>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</si>
  <si>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</si>
  <si>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</si>
  <si>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</si>
  <si>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</si>
  <si>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</si>
  <si>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</si>
  <si>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</si>
  <si>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</si>
  <si>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</si>
  <si>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</si>
  <si>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</si>
  <si>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</si>
  <si>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</si>
  <si>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</si>
  <si>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</si>
  <si>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</si>
  <si>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</si>
  <si>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</si>
  <si>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</si>
  <si>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</si>
  <si>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</si>
  <si>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</si>
  <si>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</si>
  <si>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</si>
  <si>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</si>
  <si>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</si>
  <si>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</si>
  <si>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</si>
  <si>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</si>
  <si>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</si>
  <si>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</si>
  <si>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</si>
  <si>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</si>
  <si>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</si>
  <si>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</si>
  <si>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</si>
  <si>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</si>
  <si>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</si>
  <si>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</si>
  <si>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</si>
  <si>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</si>
  <si>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</si>
  <si>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</si>
  <si>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</si>
  <si>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</si>
  <si>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</si>
  <si>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</si>
  <si>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</si>
  <si>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</si>
  <si>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</si>
  <si>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</si>
  <si>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</si>
  <si>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</si>
  <si>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</si>
  <si>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</si>
  <si>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</si>
  <si>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</si>
  <si>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</si>
  <si>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</si>
  <si>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</si>
  <si>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</si>
  <si>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</si>
  <si>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</si>
  <si>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</si>
  <si>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</si>
  <si>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</si>
  <si>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</si>
  <si>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</si>
  <si>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</si>
  <si>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</si>
  <si>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</si>
  <si>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</si>
  <si>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</si>
  <si>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</si>
  <si>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</si>
  <si>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</si>
  <si>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</si>
  <si>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</si>
  <si>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</si>
  <si>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</si>
  <si>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</si>
  <si>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</si>
  <si>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</si>
  <si>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</si>
  <si>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</si>
  <si>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</si>
  <si>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</si>
  <si>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</si>
  <si>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</si>
  <si>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</si>
  <si>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</si>
  <si>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</si>
  <si>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</si>
  <si>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</si>
  <si>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</si>
  <si>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</si>
  <si>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</si>
  <si>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</si>
  <si>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</si>
  <si>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</si>
  <si>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</si>
  <si>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</si>
  <si>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</si>
  <si>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</si>
  <si>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</si>
  <si>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</si>
  <si>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</si>
  <si>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</si>
  <si>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</si>
  <si>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</si>
  <si>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</si>
  <si>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</si>
  <si>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</si>
  <si>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</si>
  <si>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</si>
  <si>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</si>
  <si>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</si>
  <si>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</si>
  <si>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</si>
  <si>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</si>
  <si>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</si>
  <si>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</si>
  <si>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</si>
  <si>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</si>
  <si>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</si>
  <si>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</si>
  <si>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</si>
  <si>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</si>
  <si>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</si>
  <si>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</si>
  <si>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</si>
  <si>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</si>
  <si>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</si>
  <si>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</si>
  <si>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</si>
  <si>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</si>
  <si>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</si>
  <si>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</si>
  <si>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</si>
  <si>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</si>
  <si>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</si>
  <si>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</si>
  <si>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</si>
  <si>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</si>
  <si>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Production plus imports</t>
  </si>
  <si>
    <t>Note 13</t>
  </si>
  <si>
    <t>In the latest three months</t>
  </si>
  <si>
    <t xml:space="preserve"> January - February 2023</t>
  </si>
  <si>
    <t xml:space="preserve"> January - March 2023</t>
  </si>
  <si>
    <t xml:space="preserve"> January - April 2023</t>
  </si>
  <si>
    <t xml:space="preserve"> January - May 2023</t>
  </si>
  <si>
    <t xml:space="preserve"> January - June 2023</t>
  </si>
  <si>
    <t xml:space="preserve"> January - July 2023</t>
  </si>
  <si>
    <t xml:space="preserve"> January - August 2023</t>
  </si>
  <si>
    <t xml:space="preserve"> January - September 2023</t>
  </si>
  <si>
    <t xml:space="preserve"> January - October 2023</t>
  </si>
  <si>
    <t xml:space="preserve"> January - November 2023</t>
  </si>
  <si>
    <t xml:space="preserve"> January - December 2023</t>
  </si>
  <si>
    <t xml:space="preserve"> January 2023</t>
  </si>
  <si>
    <t>January 2024</t>
  </si>
  <si>
    <t>March 2024</t>
  </si>
  <si>
    <t xml:space="preserve">The data tables and accompanying cover sheet, contents, and commentary have been edited to meet legal accessibility regulations 
To provide feedback please contact </t>
  </si>
  <si>
    <t>energy.stats@energysecurity.gov.uk</t>
  </si>
  <si>
    <t>April 2024</t>
  </si>
  <si>
    <t xml:space="preserve"> May 2024</t>
  </si>
  <si>
    <t>June 2024</t>
  </si>
  <si>
    <t>July 2024</t>
  </si>
  <si>
    <t xml:space="preserve"> August 2024</t>
  </si>
  <si>
    <t>September 2024</t>
  </si>
  <si>
    <t>February 2024</t>
  </si>
  <si>
    <t>October 2024</t>
  </si>
  <si>
    <t>November 2024</t>
  </si>
  <si>
    <t xml:space="preserve"> Quarter 3</t>
  </si>
  <si>
    <t>December 2024</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</si>
  <si>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</si>
  <si>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</si>
  <si>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</si>
  <si>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</si>
  <si>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</si>
  <si>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</si>
  <si>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</si>
  <si>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</si>
  <si>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</si>
  <si>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</si>
  <si>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</si>
  <si>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 xml:space="preserve"> January 2024</t>
  </si>
  <si>
    <t>January 2025</t>
  </si>
  <si>
    <t xml:space="preserve">February </t>
  </si>
  <si>
    <t>February 2025</t>
  </si>
  <si>
    <t>March 2025</t>
  </si>
  <si>
    <t>Details on gas exports can be found in Table 4.4</t>
  </si>
  <si>
    <t>Details on gas imports can be found in Table 4.3</t>
  </si>
  <si>
    <t>April 2025</t>
  </si>
  <si>
    <t xml:space="preserve"> May 2025</t>
  </si>
  <si>
    <t xml:space="preserve">This spreadsheet contains Official Statistics in Development as part of the Accredited Official Statistics publication Energy Trends produced by the Department for Energy Security &amp; Net Zero (DESNZ). 
The data presented is UK natural gas supply and demand; monthly data are published two month in arrears in both gigawatt hours (GWh) and million cubic metres (mcm). </t>
  </si>
  <si>
    <t>June 2025</t>
  </si>
  <si>
    <t>July 2025</t>
  </si>
  <si>
    <t>077 4510 7524</t>
  </si>
  <si>
    <t>August 2025</t>
  </si>
  <si>
    <t>Edward-John Beazleigh</t>
  </si>
  <si>
    <t>September 2025</t>
  </si>
  <si>
    <t>October 2025</t>
  </si>
  <si>
    <t xml:space="preserve">Gas demand decreases </t>
  </si>
  <si>
    <t>Exports and imports increase, whilst gas production falls</t>
  </si>
  <si>
    <t>November 2025</t>
  </si>
  <si>
    <t>[provisional] Quarter 4</t>
  </si>
  <si>
    <t>[provisional] 2025</t>
  </si>
  <si>
    <r>
      <t xml:space="preserve">This spreadsheet contains monthly, quarterly and annual data including </t>
    </r>
    <r>
      <rPr>
        <b/>
        <sz val="12"/>
        <rFont val="Calibri"/>
        <family val="2"/>
        <scheme val="minor"/>
      </rPr>
      <t>new data for January 2026</t>
    </r>
  </si>
  <si>
    <t>The revision period is January 2024 to December 2025</t>
  </si>
  <si>
    <t>[provisional] January</t>
  </si>
  <si>
    <t>[provisional] January 2026</t>
  </si>
  <si>
    <t>December 2025</t>
  </si>
  <si>
    <t xml:space="preserve"> January 2025</t>
  </si>
  <si>
    <t>January - February 2025</t>
  </si>
  <si>
    <t>January - March 2025</t>
  </si>
  <si>
    <t>January - April 2025</t>
  </si>
  <si>
    <t>January - May 2025</t>
  </si>
  <si>
    <t>January - June 2025</t>
  </si>
  <si>
    <t>January - July 2025</t>
  </si>
  <si>
    <t>January - August 2025</t>
  </si>
  <si>
    <t>January - September 2025</t>
  </si>
  <si>
    <t>January - October 2025</t>
  </si>
  <si>
    <t>January - November 2025</t>
  </si>
  <si>
    <t>January - December 2025</t>
  </si>
  <si>
    <t>[provisional] January - February 2026</t>
  </si>
  <si>
    <t>[provisional] January - March 2026</t>
  </si>
  <si>
    <t>[provisional] January - April 2026</t>
  </si>
  <si>
    <t>[provisional] January - May 2026</t>
  </si>
  <si>
    <t>[provisional] January - June 2026</t>
  </si>
  <si>
    <t>[provisional] January - July 2026</t>
  </si>
  <si>
    <t>[provisional] January - August 2026</t>
  </si>
  <si>
    <t>[provisional] January - September 2026</t>
  </si>
  <si>
    <t>[provisional] January - October 2026</t>
  </si>
  <si>
    <t>[provisional] January - November 2026</t>
  </si>
  <si>
    <t>[provisional] January - December 2026</t>
  </si>
  <si>
    <t>In the latest year</t>
  </si>
  <si>
    <t>Imports and exports increase</t>
  </si>
  <si>
    <t>Gas production continues to fall</t>
  </si>
  <si>
    <t>Gas production decreased by 3.3 per cent to 332 TWh, the lowest output since the early 70s as North Sea production continues its natural decline.</t>
  </si>
  <si>
    <t>Gas exports increased by 32 per cent in the three months to January 2026 compared to the same period in the previous year, due to an increase in exports to Belgium (see Table 4.4 for more information). Imports also increased, up 1.7 per cent in the same period. Gas production decreased, down 10 per cent in the three months to January 2026 compared to the same period a year earlier.</t>
  </si>
  <si>
    <t>Gas demand remains low</t>
  </si>
  <si>
    <t xml:space="preserve">Gas demand was broadly stable in 2025, down 0.9 per cent compared to 2024, resulting in lows last seen in the 90s for the third consecutive year. Gas demand fell sharply in 2022 due to high temperatures, record renewable output and high prices following the Russia-Ukraine conflict. Gas demand continues to be relatively low by historic standards with temperatures, higher renewable output, and prices continuing to impact demand.
In 2025, gas demand for electricity generation increased by 5.1 per cent compared to 2024, but remains low by historic levels. Demand by the industrial sector fell by 8.7 per cent with more modest drops seen by domestic (household) and other final users (such as commercial and public administration) sectors which declined by 1.1 and 1.8 per cent respectively. </t>
  </si>
  <si>
    <t>Imports and exports increased by 2.3 and 12 per cent respectively in 2025 compared to 2024. The increase in imports was driven by an increase in liquified natural gas (LNG) imports, which were up by 24 per cent in 2025 compared to 2024. Higher exports reflected increased exports to continental Europe with exports to Belgium and the Netherlands increasing 24 and 9.5 per cent respectively.</t>
  </si>
  <si>
    <t>Gas demand decreased by 7.1 per cent in the three months to January 2026 compared to the same period in 2025. This was driven by a 17 per cent drop in gas used for electricity generation, due in part to notably high wind generation (see Table 5.4 for more information). Demand by the industrial and services sectors also fell by 12 per cent and 5.4 per cent respectively, while domestic (household) demand increased slightly by 1.2 per cent.</t>
  </si>
  <si>
    <r>
      <t xml:space="preserve">These data were published on </t>
    </r>
    <r>
      <rPr>
        <b/>
        <sz val="12"/>
        <color theme="1"/>
        <rFont val="Calibri"/>
        <family val="2"/>
        <scheme val="minor"/>
      </rPr>
      <t>Thursday 2nd April 2026</t>
    </r>
    <r>
      <rPr>
        <sz val="12"/>
        <color theme="1"/>
        <rFont val="Calibri"/>
        <family val="2"/>
        <scheme val="minor"/>
      </rPr>
      <t xml:space="preserve">
The next publication date is </t>
    </r>
    <r>
      <rPr>
        <b/>
        <sz val="12"/>
        <color theme="1"/>
        <rFont val="Calibri"/>
        <family val="2"/>
        <scheme val="minor"/>
      </rPr>
      <t>Thursday 30th April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</si>
</sst>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809]dd\ mmmm\ yyyy;@"/>
    <numFmt numFmtId="165" formatCode="#,##0.0;\-#,##0.0"/>
    <numFmt numFmtId="166" formatCode="0.0%"/>
  </numFmts>
  <fonts count="26"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sz val="12"/>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sz val="10"/>
      <name val="MS Sans Serif"/>
    </font>
    <font>
      <sz val="11"/>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2"/>
      <color theme="0" tint="-0.34998626667073579"/>
      <name val="Calibri"/>
      <family val="2"/>
      <scheme val="minor"/>
    </font>
    <font>
      <sz val="12"/>
      <color rgb="FFFF0000"/>
      <name val="Calibri"/>
      <family val="2"/>
      <scheme val="minor"/>
    </font>
    <font>
      <b/>
      <sz val="14"/>
      <color rgb="FFFF0000"/>
      <name val="Calibri"/>
      <family val="2"/>
      <scheme val="minor"/>
    </font>
    <font>
      <b/>
      <sz val="18"/>
      <color rgb="FF000000"/>
      <name val="Calibri"/>
      <family val="2"/>
      <scheme val="minor"/>
    </font>
  </fonts>
  <fills count="6">
    <fill>
      <patternFill patternType="none"/>
    </fill>
    <fill>
      <patternFill patternType="gray125"/>
    </fill>
    <fill>
      <patternFill patternType="solid">
        <fgColor rgb="FFFFFFFF"/>
        <bgColor rgb="FFFFFFFF"/>
      </patternFill>
    </fill>
    <fill>
      <patternFill patternType="solid">
        <fgColor theme="0" tint="-4.9989318521683403E-2"/>
        <bgColor indexed="64"/>
      </patternFill>
    </fill>
    <fill>
      <patternFill patternType="solid">
        <fgColor theme="8"/>
        <bgColor indexed="64"/>
      </patternFill>
    </fill>
    <fill>
      <patternFill patternType="solid">
        <fgColor theme="8"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2">
    <xf numFmtId="0" fontId="0" fillId="0" borderId="0"/>
    <xf numFmtId="0" fontId="5" fillId="0" borderId="0" applyNumberFormat="0" applyFill="0" applyProtection="0">
      <alignment vertical="center"/>
    </xf>
    <xf numFmtId="0" fontId="7" fillId="0" borderId="0" applyNumberFormat="0" applyFill="0" applyProtection="0"/>
    <xf numFmtId="0" fontId="15" fillId="0" borderId="0" applyNumberFormat="0" applyFill="0" applyProtection="0"/>
    <xf numFmtId="0" fontId="11" fillId="0" borderId="0" applyNumberFormat="0" applyFill="0" applyBorder="0" applyAlignment="0" applyProtection="0">
      <alignment vertical="top"/>
      <protection locked="0"/>
    </xf>
    <xf numFmtId="0" fontId="6" fillId="0" borderId="0">
      <alignment vertical="center" wrapText="1"/>
    </xf>
    <xf numFmtId="0" fontId="13" fillId="0" borderId="0" applyNumberFormat="0" applyBorder="0" applyProtection="0">
      <alignment vertical="center" wrapText="1"/>
    </xf>
    <xf numFmtId="0" fontId="12" fillId="0" borderId="0" applyNumberFormat="0" applyFill="0" applyBorder="0" applyAlignment="0" applyProtection="0"/>
    <xf numFmtId="0" fontId="16" fillId="0" borderId="0"/>
    <xf numFmtId="164" fontId="17" fillId="0" borderId="0"/>
    <xf numFmtId="43" fontId="18" fillId="0" borderId="0" applyFont="0" applyFill="0" applyBorder="0" applyAlignment="0" applyProtection="0"/>
    <xf numFmtId="9" fontId="18" fillId="0" borderId="0" applyFont="0" applyFill="0" applyBorder="0" applyAlignment="0" applyProtection="0"/>
  </cellStyleXfs>
  <cellXfs count="180">
    <xf numFmtId="0" fontId="0" fillId="0" borderId="0" xfId="0"/>
    <xf numFmtId="0" fontId="5" fillId="0" borderId="0" xfId="1" applyAlignment="1">
      <alignment vertical="center" wrapText="1"/>
    </xf>
    <xf numFmtId="0" fontId="6" fillId="0" borderId="0" xfId="5">
      <alignment vertical="center" wrapText="1"/>
    </xf>
    <xf numFmtId="0" fontId="6" fillId="0" borderId="0" xfId="5" applyAlignment="1">
      <alignment vertical="center"/>
    </xf>
    <xf numFmtId="0" fontId="8" fillId="0" borderId="0" xfId="5" applyFont="1" applyAlignment="1">
      <alignment vertical="center"/>
    </xf>
    <xf numFmtId="0" fontId="9" fillId="0" borderId="0" xfId="5" applyFont="1">
      <alignment vertical="center" wrapText="1"/>
    </xf>
    <xf numFmtId="0" fontId="7" fillId="0" borderId="0" xfId="2"/>
    <xf numFmtId="0" fontId="12" fillId="2" borderId="0" xfId="4" applyFont="1" applyFill="1" applyAlignment="1" applyProtection="1">
      <alignment vertical="center" wrapText="1"/>
    </xf>
    <xf numFmtId="0" fontId="11" fillId="0" borderId="0" xfId="4" applyAlignment="1" applyProtection="1">
      <alignment vertical="center" wrapText="1"/>
    </xf>
    <xf numFmtId="0" fontId="12" fillId="0" borderId="0" xfId="4" applyFont="1" applyAlignment="1" applyProtection="1">
      <alignment vertical="center" wrapText="1"/>
    </xf>
    <xf numFmtId="0" fontId="14" fillId="0" borderId="0" xfId="6" applyFont="1" applyAlignment="1">
      <alignment vertical="center"/>
    </xf>
    <xf numFmtId="0" fontId="12" fillId="2" borderId="0" xfId="7" applyFill="1" applyAlignment="1">
      <alignment vertical="center" wrapText="1"/>
    </xf>
    <xf numFmtId="0" fontId="15" fillId="0" borderId="0" xfId="3"/>
    <xf numFmtId="0" fontId="11" fillId="0" borderId="0" xfId="4" applyAlignment="1" applyProtection="1">
      <alignment vertical="center"/>
    </xf>
    <xf numFmtId="0" fontId="6" fillId="0" borderId="0" xfId="5" applyAlignment="1">
      <alignment wrapText="1"/>
    </xf>
    <xf numFmtId="0" fontId="5" fillId="0" borderId="0" xfId="1">
      <alignment vertical="center"/>
    </xf>
    <xf numFmtId="0" fontId="16" fillId="0" borderId="0" xfId="8"/>
    <xf numFmtId="0" fontId="7" fillId="0" borderId="0" xfId="2" applyFill="1"/>
    <xf numFmtId="0" fontId="13" fillId="0" borderId="0" xfId="6">
      <alignment vertical="center" wrapText="1"/>
    </xf>
    <xf numFmtId="0" fontId="5" fillId="0" borderId="0" xfId="1" applyAlignment="1">
      <alignment horizontal="left" vertical="center"/>
    </xf>
    <xf numFmtId="0" fontId="6" fillId="0" borderId="0" xfId="5" applyAlignment="1">
      <alignment horizontal="left" vertical="center"/>
    </xf>
    <xf numFmtId="0" fontId="19" fillId="0" borderId="1" xfId="5" applyFont="1" applyBorder="1">
      <alignment vertical="center" wrapText="1"/>
    </xf>
    <xf numFmtId="0" fontId="19" fillId="0" borderId="2" xfId="5" applyFont="1" applyBorder="1">
      <alignment vertical="center" wrapText="1"/>
    </xf>
    <xf numFmtId="0" fontId="19" fillId="0" borderId="3" xfId="5" applyFont="1" applyBorder="1">
      <alignment vertical="center" wrapText="1"/>
    </xf>
    <xf numFmtId="0" fontId="6" fillId="0" borderId="4" xfId="5" applyBorder="1" applyAlignment="1">
      <alignment vertical="center"/>
    </xf>
    <xf numFmtId="0" fontId="20" fillId="0" borderId="5" xfId="5" applyFont="1" applyBorder="1" applyAlignment="1">
      <alignment vertical="center"/>
    </xf>
    <xf numFmtId="0" fontId="6" fillId="3" borderId="6" xfId="5" applyFill="1" applyBorder="1" applyAlignment="1">
      <alignment vertical="center"/>
    </xf>
    <xf numFmtId="0" fontId="6" fillId="0" borderId="6" xfId="5" applyBorder="1" applyAlignment="1">
      <alignment vertical="center"/>
    </xf>
    <xf numFmtId="0" fontId="6" fillId="3" borderId="5" xfId="5" applyFill="1" applyBorder="1" applyAlignment="1">
      <alignment vertical="center"/>
    </xf>
    <xf numFmtId="0" fontId="6" fillId="3" borderId="7" xfId="5" applyFill="1" applyBorder="1" applyAlignment="1">
      <alignment vertical="center"/>
    </xf>
    <xf numFmtId="0" fontId="20" fillId="0" borderId="0" xfId="5" applyFont="1" applyAlignment="1">
      <alignment vertical="center"/>
    </xf>
    <xf numFmtId="0" fontId="20" fillId="0" borderId="6" xfId="5" applyFont="1" applyBorder="1" applyAlignment="1">
      <alignment vertical="center"/>
    </xf>
    <xf numFmtId="0" fontId="20" fillId="0" borderId="4" xfId="5" applyFont="1" applyBorder="1" applyAlignment="1">
      <alignment vertical="center"/>
    </xf>
    <xf numFmtId="0" fontId="9" fillId="3" borderId="4" xfId="5" applyFont="1" applyFill="1" applyBorder="1" applyAlignment="1">
      <alignment vertical="center"/>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20" fillId="3" borderId="9" xfId="5" applyFont="1" applyFill="1" applyBorder="1" applyAlignment="1">
      <alignment horizontal="center" vertical="center" wrapText="1"/>
    </xf>
    <xf numFmtId="0" fontId="20" fillId="3" borderId="10" xfId="5" applyFont="1" applyFill="1" applyBorder="1" applyAlignment="1">
      <alignment horizontal="center" vertical="center" wrapText="1"/>
    </xf>
    <xf numFmtId="0" fontId="20" fillId="3" borderId="11" xfId="5" applyFont="1" applyFill="1" applyBorder="1" applyAlignment="1">
      <alignment horizontal="center" vertical="center" wrapText="1"/>
    </xf>
    <xf numFmtId="0" fontId="10" fillId="0" borderId="11" xfId="5" applyFont="1" applyBorder="1" applyAlignment="1">
      <alignment horizontal="center" vertical="center" wrapText="1"/>
    </xf>
    <xf numFmtId="0" fontId="20" fillId="0" borderId="11" xfId="5" applyFont="1" applyBorder="1" applyAlignment="1">
      <alignment horizontal="center" vertical="center" wrapText="1"/>
    </xf>
    <xf numFmtId="0" fontId="10" fillId="0" borderId="8" xfId="5" applyFont="1" applyBorder="1" applyAlignment="1">
      <alignment horizontal="center" vertical="center" wrapText="1"/>
    </xf>
    <xf numFmtId="0" fontId="10" fillId="3" borderId="8" xfId="5" applyFont="1" applyFill="1" applyBorder="1" applyAlignment="1">
      <alignment horizontal="center" vertical="center" wrapText="1"/>
    </xf>
    <xf numFmtId="0" fontId="6" fillId="0" borderId="0" xfId="5" applyAlignment="1">
      <alignment horizontal="center" vertical="center" wrapText="1"/>
    </xf>
    <xf numFmtId="0" fontId="6" fillId="0" borderId="6" xfId="0" applyFont="1" applyBorder="1" applyAlignment="1">
      <alignment horizontal="right"/>
    </xf>
    <xf numFmtId="37" fontId="6" fillId="0" borderId="12" xfId="0" applyNumberFormat="1" applyFont="1" applyBorder="1" applyAlignment="1">
      <alignment horizontal="right"/>
    </xf>
    <xf numFmtId="37" fontId="6" fillId="0" borderId="0" xfId="0" applyNumberFormat="1" applyFont="1" applyAlignment="1">
      <alignment horizontal="right"/>
    </xf>
    <xf numFmtId="37" fontId="6" fillId="3" borderId="0" xfId="0" applyNumberFormat="1" applyFont="1" applyFill="1" applyAlignment="1">
      <alignment horizontal="right"/>
    </xf>
    <xf numFmtId="37" fontId="6" fillId="3" borderId="13" xfId="0" applyNumberFormat="1" applyFont="1" applyFill="1" applyBorder="1" applyAlignment="1">
      <alignment horizontal="right"/>
    </xf>
    <xf numFmtId="37" fontId="6" fillId="3" borderId="7" xfId="0" applyNumberFormat="1" applyFont="1" applyFill="1" applyBorder="1" applyAlignment="1">
      <alignment horizontal="right"/>
    </xf>
    <xf numFmtId="37" fontId="6" fillId="0" borderId="7" xfId="0" applyNumberFormat="1" applyFont="1" applyBorder="1" applyAlignment="1">
      <alignment horizontal="right"/>
    </xf>
    <xf numFmtId="37" fontId="6" fillId="0" borderId="0" xfId="5" applyNumberFormat="1" applyAlignment="1">
      <alignment horizontal="right" vertical="center" wrapText="1"/>
    </xf>
    <xf numFmtId="37" fontId="6" fillId="0" borderId="7" xfId="5" applyNumberFormat="1" applyBorder="1" applyAlignment="1">
      <alignment horizontal="right" vertical="center" wrapText="1"/>
    </xf>
    <xf numFmtId="37" fontId="6" fillId="3" borderId="12" xfId="0" applyNumberFormat="1" applyFont="1" applyFill="1" applyBorder="1" applyAlignment="1">
      <alignment horizontal="right"/>
    </xf>
    <xf numFmtId="0" fontId="6" fillId="0" borderId="0" xfId="5" applyAlignment="1">
      <alignment horizontal="right" vertical="center" wrapText="1"/>
    </xf>
    <xf numFmtId="0" fontId="6" fillId="0" borderId="7" xfId="0" applyFont="1" applyBorder="1" applyAlignment="1">
      <alignment horizontal="right"/>
    </xf>
    <xf numFmtId="0" fontId="6" fillId="0" borderId="0" xfId="0" applyFont="1" applyAlignment="1">
      <alignment horizontal="right"/>
    </xf>
    <xf numFmtId="37" fontId="6" fillId="0" borderId="0" xfId="10" applyNumberFormat="1" applyFont="1" applyFill="1" applyBorder="1" applyAlignment="1">
      <alignment horizontal="right" vertical="center" wrapText="1"/>
    </xf>
    <xf numFmtId="37" fontId="6" fillId="0" borderId="0" xfId="11" applyNumberFormat="1" applyFont="1" applyFill="1" applyAlignment="1">
      <alignment horizontal="right"/>
    </xf>
    <xf numFmtId="0" fontId="6" fillId="0" borderId="14" xfId="5" applyBorder="1" applyAlignment="1">
      <alignment vertical="center"/>
    </xf>
    <xf numFmtId="0" fontId="20" fillId="0" borderId="0" xfId="5" applyFont="1" applyAlignment="1">
      <alignment horizontal="center" vertical="center" wrapText="1"/>
    </xf>
    <xf numFmtId="0" fontId="20" fillId="3" borderId="7" xfId="5" applyFont="1" applyFill="1" applyBorder="1" applyAlignment="1">
      <alignment horizontal="center" vertical="center" wrapText="1"/>
    </xf>
    <xf numFmtId="165" fontId="6" fillId="0" borderId="0" xfId="0" applyNumberFormat="1" applyFont="1" applyAlignment="1">
      <alignment horizontal="right"/>
    </xf>
    <xf numFmtId="165" fontId="6" fillId="0" borderId="13" xfId="0" applyNumberFormat="1" applyFont="1" applyBorder="1" applyAlignment="1">
      <alignment horizontal="right"/>
    </xf>
    <xf numFmtId="165" fontId="6" fillId="3" borderId="7" xfId="0" applyNumberFormat="1" applyFont="1" applyFill="1" applyBorder="1" applyAlignment="1">
      <alignment horizontal="right"/>
    </xf>
    <xf numFmtId="0" fontId="19" fillId="0" borderId="15" xfId="5" applyFont="1" applyBorder="1">
      <alignment vertical="center" wrapText="1"/>
    </xf>
    <xf numFmtId="0" fontId="20" fillId="0" borderId="12" xfId="5" applyFont="1" applyBorder="1" applyAlignment="1">
      <alignment horizontal="center" vertical="center" wrapText="1"/>
    </xf>
    <xf numFmtId="37" fontId="6" fillId="0" borderId="12" xfId="5" applyNumberFormat="1" applyBorder="1" applyAlignment="1">
      <alignment horizontal="right" vertical="center" wrapText="1"/>
    </xf>
    <xf numFmtId="165" fontId="6" fillId="0" borderId="12" xfId="0" applyNumberFormat="1" applyFont="1" applyBorder="1" applyAlignment="1">
      <alignment horizontal="right"/>
    </xf>
    <xf numFmtId="0" fontId="20" fillId="0" borderId="14" xfId="5" applyFont="1" applyBorder="1" applyAlignment="1">
      <alignment vertical="center"/>
    </xf>
    <xf numFmtId="0" fontId="20" fillId="3" borderId="0" xfId="5" applyFont="1" applyFill="1" applyAlignment="1">
      <alignment horizontal="center" vertical="center" wrapText="1"/>
    </xf>
    <xf numFmtId="0" fontId="20" fillId="3" borderId="13" xfId="5" applyFont="1" applyFill="1" applyBorder="1" applyAlignment="1">
      <alignment horizontal="center" vertical="center" wrapText="1"/>
    </xf>
    <xf numFmtId="0" fontId="10" fillId="0" borderId="7" xfId="5" applyFont="1" applyBorder="1" applyAlignment="1">
      <alignment horizontal="center" vertical="center" wrapText="1"/>
    </xf>
    <xf numFmtId="0" fontId="20" fillId="0" borderId="7" xfId="5" applyFont="1" applyBorder="1" applyAlignment="1">
      <alignment horizontal="center" vertical="center" wrapText="1"/>
    </xf>
    <xf numFmtId="0" fontId="10" fillId="0" borderId="12" xfId="5" applyFont="1" applyBorder="1" applyAlignment="1">
      <alignment horizontal="center" vertical="center" wrapText="1"/>
    </xf>
    <xf numFmtId="0" fontId="10" fillId="3" borderId="12" xfId="5" applyFont="1" applyFill="1" applyBorder="1" applyAlignment="1">
      <alignment horizontal="center" vertical="center" wrapText="1"/>
    </xf>
    <xf numFmtId="0" fontId="0" fillId="0" borderId="6" xfId="0" applyBorder="1"/>
    <xf numFmtId="0" fontId="0" fillId="0" borderId="7" xfId="0" applyBorder="1"/>
    <xf numFmtId="0" fontId="0" fillId="0" borderId="5" xfId="0" applyBorder="1"/>
    <xf numFmtId="0" fontId="0" fillId="0" borderId="13" xfId="0" applyBorder="1"/>
    <xf numFmtId="0" fontId="20" fillId="0" borderId="10" xfId="5" applyFont="1" applyBorder="1" applyAlignment="1">
      <alignment horizontal="center" vertical="center" wrapText="1"/>
    </xf>
    <xf numFmtId="0" fontId="6" fillId="0" borderId="0" xfId="0" applyFont="1" applyAlignment="1">
      <alignment horizontal="right" wrapText="1"/>
    </xf>
    <xf numFmtId="0" fontId="6" fillId="0" borderId="5" xfId="5" applyBorder="1" applyAlignment="1">
      <alignment horizontal="right" vertical="center" wrapText="1"/>
    </xf>
    <xf numFmtId="37" fontId="6" fillId="0" borderId="14" xfId="5" applyNumberFormat="1" applyBorder="1" applyAlignment="1">
      <alignment horizontal="right" vertical="center" wrapText="1"/>
    </xf>
    <xf numFmtId="37" fontId="6" fillId="0" borderId="6" xfId="5" applyNumberFormat="1" applyBorder="1" applyAlignment="1">
      <alignment horizontal="right" vertical="center" wrapText="1"/>
    </xf>
    <xf numFmtId="0" fontId="6" fillId="0" borderId="13" xfId="5" applyBorder="1" applyAlignment="1">
      <alignment horizontal="right" vertical="center" wrapText="1"/>
    </xf>
    <xf numFmtId="0" fontId="6" fillId="0" borderId="13" xfId="5" applyBorder="1" applyAlignment="1">
      <alignment horizontal="right" vertical="center"/>
    </xf>
    <xf numFmtId="37" fontId="6" fillId="0" borderId="4" xfId="5" applyNumberFormat="1" applyBorder="1" applyAlignment="1">
      <alignment horizontal="right" vertical="center" wrapText="1"/>
    </xf>
    <xf numFmtId="37" fontId="6" fillId="0" borderId="5" xfId="5" applyNumberFormat="1" applyBorder="1" applyAlignment="1">
      <alignment horizontal="right" vertical="center" wrapText="1"/>
    </xf>
    <xf numFmtId="37" fontId="6" fillId="0" borderId="13" xfId="5" applyNumberFormat="1" applyBorder="1" applyAlignment="1">
      <alignment horizontal="right" vertical="center" wrapText="1"/>
    </xf>
    <xf numFmtId="37" fontId="6" fillId="3" borderId="6" xfId="5" applyNumberFormat="1" applyFill="1" applyBorder="1" applyAlignment="1">
      <alignment horizontal="right" vertical="center" wrapText="1"/>
    </xf>
    <xf numFmtId="37" fontId="6" fillId="3" borderId="7" xfId="5" applyNumberFormat="1" applyFill="1" applyBorder="1" applyAlignment="1">
      <alignment horizontal="right" vertical="center" wrapText="1"/>
    </xf>
    <xf numFmtId="37" fontId="6" fillId="3" borderId="5" xfId="5" applyNumberFormat="1" applyFill="1" applyBorder="1" applyAlignment="1">
      <alignment horizontal="right" vertical="center" wrapText="1"/>
    </xf>
    <xf numFmtId="37" fontId="6" fillId="3" borderId="13" xfId="5" applyNumberFormat="1" applyFill="1" applyBorder="1" applyAlignment="1">
      <alignment horizontal="right" vertical="center" wrapText="1"/>
    </xf>
    <xf numFmtId="37" fontId="20" fillId="3" borderId="7" xfId="5" applyNumberFormat="1" applyFont="1" applyFill="1" applyBorder="1" applyAlignment="1">
      <alignment horizontal="right" vertical="center" wrapText="1"/>
    </xf>
    <xf numFmtId="37" fontId="20" fillId="3" borderId="13" xfId="5" applyNumberFormat="1" applyFont="1" applyFill="1" applyBorder="1" applyAlignment="1">
      <alignment horizontal="right" vertical="center" wrapText="1"/>
    </xf>
    <xf numFmtId="0" fontId="10" fillId="0" borderId="0" xfId="1" applyFont="1" applyAlignment="1">
      <alignment horizontal="left" vertical="center"/>
    </xf>
    <xf numFmtId="0" fontId="6" fillId="0" borderId="0" xfId="0" applyFont="1"/>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xf>
    <xf numFmtId="37" fontId="6" fillId="0" borderId="0" xfId="0" applyNumberFormat="1" applyFont="1"/>
    <xf numFmtId="0" fontId="6" fillId="0" borderId="0" xfId="0" quotePrefix="1" applyFont="1" applyAlignment="1">
      <alignment horizontal="right"/>
    </xf>
    <xf numFmtId="0" fontId="6" fillId="0" borderId="1" xfId="0" applyFont="1" applyBorder="1" applyAlignment="1">
      <alignment horizontal="right" vertical="center"/>
    </xf>
    <xf numFmtId="0" fontId="6" fillId="0" borderId="1" xfId="0" applyFont="1" applyBorder="1" applyAlignment="1">
      <alignment horizontal="right"/>
    </xf>
    <xf numFmtId="0" fontId="20" fillId="4" borderId="17" xfId="0" applyFont="1" applyFill="1" applyBorder="1" applyAlignment="1">
      <alignment horizontal="right"/>
    </xf>
    <xf numFmtId="0" fontId="20" fillId="4" borderId="16" xfId="0" applyFont="1" applyFill="1" applyBorder="1" applyAlignment="1">
      <alignment horizontal="right" vertical="center"/>
    </xf>
    <xf numFmtId="0" fontId="9" fillId="0" borderId="0" xfId="5" quotePrefix="1" applyFont="1">
      <alignment vertical="center" wrapText="1"/>
    </xf>
    <xf numFmtId="0" fontId="6" fillId="0" borderId="5" xfId="5" applyBorder="1" applyAlignment="1">
      <alignment vertical="center"/>
    </xf>
    <xf numFmtId="0" fontId="11" fillId="0" borderId="0" xfId="4" applyAlignment="1" applyProtection="1"/>
    <xf numFmtId="0" fontId="20" fillId="0" borderId="15" xfId="5" applyFont="1" applyBorder="1" applyAlignment="1">
      <alignment horizontal="center" vertical="center" wrapText="1"/>
    </xf>
    <xf numFmtId="0" fontId="20" fillId="0" borderId="2" xfId="5" applyFont="1" applyBorder="1" applyAlignment="1">
      <alignment horizontal="center" vertical="center" wrapText="1"/>
    </xf>
    <xf numFmtId="0" fontId="20" fillId="3" borderId="2" xfId="5" applyFont="1" applyFill="1" applyBorder="1" applyAlignment="1">
      <alignment horizontal="center" vertical="center" wrapText="1"/>
    </xf>
    <xf numFmtId="0" fontId="20" fillId="3" borderId="1" xfId="5" applyFont="1" applyFill="1" applyBorder="1" applyAlignment="1">
      <alignment horizontal="center" vertical="center" wrapText="1"/>
    </xf>
    <xf numFmtId="0" fontId="20" fillId="3" borderId="3" xfId="5" applyFont="1" applyFill="1" applyBorder="1" applyAlignment="1">
      <alignment horizontal="center" vertical="center" wrapText="1"/>
    </xf>
    <xf numFmtId="0" fontId="10" fillId="0" borderId="3" xfId="5" applyFont="1" applyBorder="1" applyAlignment="1">
      <alignment horizontal="center" vertical="center" wrapText="1"/>
    </xf>
    <xf numFmtId="0" fontId="20" fillId="0" borderId="3" xfId="5" applyFont="1" applyBorder="1" applyAlignment="1">
      <alignment horizontal="center" vertical="center" wrapText="1"/>
    </xf>
    <xf numFmtId="0" fontId="10" fillId="0" borderId="15" xfId="5" applyFont="1" applyBorder="1" applyAlignment="1">
      <alignment horizontal="center" vertical="center" wrapText="1"/>
    </xf>
    <xf numFmtId="0" fontId="10" fillId="3" borderId="15" xfId="5" applyFont="1" applyFill="1" applyBorder="1" applyAlignment="1">
      <alignment horizontal="center" vertical="center" wrapText="1"/>
    </xf>
    <xf numFmtId="0" fontId="22" fillId="3" borderId="0" xfId="5" applyFont="1" applyFill="1" applyAlignment="1">
      <alignment horizontal="center" vertical="center" wrapText="1"/>
    </xf>
    <xf numFmtId="0" fontId="22" fillId="3" borderId="0" xfId="5" applyFont="1" applyFill="1" applyAlignment="1">
      <alignment horizontal="right" vertical="center" wrapText="1"/>
    </xf>
    <xf numFmtId="0" fontId="22" fillId="3" borderId="0" xfId="0" applyFont="1" applyFill="1" applyAlignment="1">
      <alignment horizontal="right"/>
    </xf>
    <xf numFmtId="0" fontId="22" fillId="3" borderId="0" xfId="5" applyFont="1" applyFill="1" applyAlignment="1">
      <alignment horizontal="right" vertical="center"/>
    </xf>
    <xf numFmtId="17" fontId="6" fillId="0" borderId="0" xfId="0" applyNumberFormat="1" applyFont="1" applyAlignment="1">
      <alignment horizontal="right" wrapText="1"/>
    </xf>
    <xf numFmtId="37" fontId="20" fillId="3" borderId="0" xfId="5" applyNumberFormat="1" applyFont="1" applyFill="1" applyAlignment="1">
      <alignment horizontal="right" vertical="center" wrapText="1"/>
    </xf>
    <xf numFmtId="17" fontId="6" fillId="0" borderId="0" xfId="0" quotePrefix="1" applyNumberFormat="1" applyFont="1" applyAlignment="1">
      <alignment horizontal="right" wrapText="1"/>
    </xf>
    <xf numFmtId="0" fontId="7" fillId="0" borderId="0" xfId="2" applyAlignment="1">
      <alignment wrapText="1"/>
    </xf>
    <xf numFmtId="49" fontId="6" fillId="0" borderId="0" xfId="0" applyNumberFormat="1" applyFont="1" applyAlignment="1">
      <alignment horizontal="right"/>
    </xf>
    <xf numFmtId="49" fontId="4" fillId="0" borderId="0" xfId="0" applyNumberFormat="1" applyFont="1" applyAlignment="1">
      <alignment horizontal="right"/>
    </xf>
    <xf numFmtId="17" fontId="4" fillId="0" borderId="0" xfId="0" quotePrefix="1" applyNumberFormat="1" applyFont="1" applyAlignment="1">
      <alignment horizontal="right" wrapText="1"/>
    </xf>
    <xf numFmtId="0" fontId="9" fillId="0" borderId="0" xfId="0" applyFont="1" applyAlignment="1">
      <alignment horizontal="right"/>
    </xf>
    <xf numFmtId="49" fontId="3" fillId="0" borderId="0" xfId="0" applyNumberFormat="1" applyFont="1" applyAlignment="1">
      <alignment horizontal="right"/>
    </xf>
    <xf numFmtId="37" fontId="6" fillId="0" borderId="0" xfId="5" applyNumberFormat="1">
      <alignment vertical="center" wrapText="1"/>
    </xf>
    <xf numFmtId="0" fontId="3" fillId="0" borderId="7" xfId="0" applyFont="1" applyBorder="1" applyAlignment="1">
      <alignment horizontal="right"/>
    </xf>
    <xf numFmtId="0" fontId="3" fillId="0" borderId="0" xfId="0" applyFont="1" applyAlignment="1">
      <alignment horizontal="right"/>
    </xf>
    <xf numFmtId="0" fontId="20" fillId="3" borderId="13" xfId="5" applyFont="1" applyFill="1" applyBorder="1" applyAlignment="1">
      <alignment horizontal="right" vertical="center" wrapText="1"/>
    </xf>
    <xf numFmtId="37" fontId="20" fillId="3" borderId="12" xfId="5" applyNumberFormat="1" applyFont="1" applyFill="1" applyBorder="1" applyAlignment="1">
      <alignment horizontal="right" vertical="center" wrapText="1"/>
    </xf>
    <xf numFmtId="0" fontId="6" fillId="3" borderId="1" xfId="5" applyFill="1" applyBorder="1" applyAlignment="1">
      <alignment horizontal="right" vertical="center" wrapText="1"/>
    </xf>
    <xf numFmtId="165" fontId="6" fillId="3" borderId="15" xfId="5" applyNumberFormat="1" applyFill="1" applyBorder="1" applyAlignment="1">
      <alignment horizontal="right" vertical="center" wrapText="1"/>
    </xf>
    <xf numFmtId="165" fontId="6" fillId="3" borderId="1" xfId="5" applyNumberFormat="1" applyFill="1" applyBorder="1" applyAlignment="1">
      <alignment horizontal="right" vertical="center" wrapText="1"/>
    </xf>
    <xf numFmtId="165" fontId="6" fillId="3" borderId="2" xfId="5" applyNumberFormat="1" applyFill="1" applyBorder="1" applyAlignment="1">
      <alignment horizontal="right" vertical="center" wrapText="1"/>
    </xf>
    <xf numFmtId="165" fontId="6" fillId="3" borderId="3" xfId="5" applyNumberFormat="1" applyFill="1" applyBorder="1" applyAlignment="1">
      <alignment horizontal="right" vertical="center" wrapText="1"/>
    </xf>
    <xf numFmtId="37" fontId="6" fillId="3" borderId="2" xfId="5" applyNumberFormat="1" applyFill="1" applyBorder="1" applyAlignment="1">
      <alignment horizontal="right" vertical="center" wrapText="1"/>
    </xf>
    <xf numFmtId="37" fontId="6" fillId="3" borderId="15" xfId="5" applyNumberFormat="1" applyFill="1" applyBorder="1" applyAlignment="1">
      <alignment horizontal="right" vertical="center" wrapText="1"/>
    </xf>
    <xf numFmtId="37" fontId="6" fillId="3" borderId="3" xfId="5" applyNumberFormat="1" applyFill="1" applyBorder="1" applyAlignment="1">
      <alignment horizontal="right" vertical="center" wrapText="1"/>
    </xf>
    <xf numFmtId="37" fontId="0" fillId="0" borderId="0" xfId="0" applyNumberFormat="1"/>
    <xf numFmtId="0" fontId="3" fillId="0" borderId="0" xfId="0" applyFont="1" applyAlignment="1">
      <alignment horizontal="left"/>
    </xf>
    <xf numFmtId="49" fontId="9" fillId="0" borderId="0" xfId="0" applyNumberFormat="1" applyFont="1" applyAlignment="1">
      <alignment horizontal="right"/>
    </xf>
    <xf numFmtId="17" fontId="2" fillId="0" borderId="0" xfId="0" applyNumberFormat="1" applyFont="1" applyAlignment="1">
      <alignment horizontal="left"/>
    </xf>
    <xf numFmtId="0" fontId="2" fillId="0" borderId="0" xfId="0" applyFont="1" applyAlignment="1">
      <alignment horizontal="left"/>
    </xf>
    <xf numFmtId="37" fontId="9" fillId="0" borderId="12" xfId="0" applyNumberFormat="1" applyFont="1" applyBorder="1" applyAlignment="1">
      <alignment horizontal="right"/>
    </xf>
    <xf numFmtId="37" fontId="9" fillId="0" borderId="0" xfId="0" applyNumberFormat="1" applyFont="1" applyAlignment="1">
      <alignment horizontal="right"/>
    </xf>
    <xf numFmtId="37" fontId="9" fillId="3" borderId="0" xfId="0" applyNumberFormat="1" applyFont="1" applyFill="1" applyAlignment="1">
      <alignment horizontal="right"/>
    </xf>
    <xf numFmtId="37" fontId="9" fillId="3" borderId="13" xfId="0" applyNumberFormat="1" applyFont="1" applyFill="1" applyBorder="1" applyAlignment="1">
      <alignment horizontal="right"/>
    </xf>
    <xf numFmtId="37" fontId="9" fillId="3" borderId="7" xfId="0" applyNumberFormat="1" applyFont="1" applyFill="1" applyBorder="1" applyAlignment="1">
      <alignment horizontal="right"/>
    </xf>
    <xf numFmtId="37" fontId="9" fillId="0" borderId="7" xfId="0" applyNumberFormat="1" applyFont="1" applyBorder="1" applyAlignment="1">
      <alignment horizontal="right"/>
    </xf>
    <xf numFmtId="37" fontId="9" fillId="3" borderId="12" xfId="0" applyNumberFormat="1" applyFont="1" applyFill="1" applyBorder="1" applyAlignment="1">
      <alignment horizontal="right"/>
    </xf>
    <xf numFmtId="165" fontId="9" fillId="0" borderId="0" xfId="0" applyNumberFormat="1" applyFont="1" applyAlignment="1">
      <alignment horizontal="right"/>
    </xf>
    <xf numFmtId="165" fontId="9" fillId="0" borderId="13" xfId="0" applyNumberFormat="1" applyFont="1" applyBorder="1" applyAlignment="1">
      <alignment horizontal="right"/>
    </xf>
    <xf numFmtId="165" fontId="9" fillId="3" borderId="7" xfId="0" applyNumberFormat="1" applyFont="1" applyFill="1" applyBorder="1" applyAlignment="1">
      <alignment horizontal="right"/>
    </xf>
    <xf numFmtId="165" fontId="9" fillId="0" borderId="12" xfId="0" applyNumberFormat="1" applyFont="1" applyBorder="1" applyAlignment="1">
      <alignment horizontal="right"/>
    </xf>
    <xf numFmtId="37" fontId="1" fillId="3" borderId="12" xfId="0" applyNumberFormat="1" applyFont="1" applyFill="1" applyBorder="1" applyAlignment="1">
      <alignment horizontal="right"/>
    </xf>
    <xf numFmtId="0" fontId="22" fillId="5" borderId="0" xfId="5" applyFont="1" applyFill="1" applyAlignment="1">
      <alignment horizontal="right" vertical="center" wrapText="1"/>
    </xf>
    <xf numFmtId="9" fontId="6" fillId="0" borderId="0" xfId="11" applyFont="1" applyAlignment="1">
      <alignment horizontal="right"/>
    </xf>
    <xf numFmtId="0" fontId="1" fillId="0" borderId="0" xfId="5" applyFont="1">
      <alignment vertical="center" wrapText="1"/>
    </xf>
    <xf numFmtId="166" fontId="6" fillId="0" borderId="0" xfId="11" applyNumberFormat="1" applyFont="1" applyAlignment="1">
      <alignment horizontal="right"/>
    </xf>
    <xf numFmtId="0" fontId="1" fillId="0" borderId="7" xfId="0" applyFont="1" applyBorder="1" applyAlignment="1">
      <alignment horizontal="right"/>
    </xf>
    <xf numFmtId="0" fontId="1" fillId="0" borderId="0" xfId="0" applyFont="1" applyAlignment="1">
      <alignment horizontal="right"/>
    </xf>
    <xf numFmtId="0" fontId="24" fillId="0" borderId="0" xfId="5" applyFont="1" applyAlignment="1">
      <alignment wrapText="1"/>
    </xf>
    <xf numFmtId="0" fontId="23" fillId="0" borderId="0" xfId="5" applyFont="1">
      <alignment vertical="center" wrapText="1"/>
    </xf>
    <xf numFmtId="0" fontId="9" fillId="0" borderId="0" xfId="5" applyFont="1" applyAlignment="1">
      <alignment vertical="top" wrapText="1"/>
    </xf>
    <xf numFmtId="0" fontId="10" fillId="0" borderId="0" xfId="5" applyFont="1">
      <alignment vertical="center" wrapText="1"/>
    </xf>
    <xf numFmtId="17" fontId="1" fillId="0" borderId="0" xfId="0" applyNumberFormat="1" applyFont="1" applyAlignment="1">
      <alignment horizontal="left"/>
    </xf>
    <xf numFmtId="0" fontId="1" fillId="0" borderId="0" xfId="0" applyFont="1" applyAlignment="1">
      <alignment horizontal="left"/>
    </xf>
    <xf numFmtId="0" fontId="25" fillId="0" borderId="0" xfId="0" applyFont="1"/>
    <xf numFmtId="0" fontId="9" fillId="0" borderId="0" xfId="0" applyFont="1" applyAlignment="1">
      <alignment vertical="center" wrapText="1"/>
    </xf>
    <xf numFmtId="0" fontId="15" fillId="0" borderId="0" xfId="0" applyFont="1" applyAlignment="1">
      <alignment wrapText="1"/>
    </xf>
  </cellXfs>
  <cellStyles count="12">
    <cellStyle name="Comma" xfId="10" builtinId="3"/>
    <cellStyle name="Heading 1" xfId="1" builtinId="16"/>
    <cellStyle name="Heading 2" xfId="2" builtinId="17"/>
    <cellStyle name="Heading 3" xfId="3" builtinId="18"/>
    <cellStyle name="Hyperlink" xfId="4" builtinId="8"/>
    <cellStyle name="Hyperlink 2 3" xfId="7" xr:uid="{95689FFC-2BD8-4540-A67C-EE2A9D32D5A0}"/>
    <cellStyle name="Normal" xfId="0" builtinId="0"/>
    <cellStyle name="Normal 2" xfId="8" xr:uid="{D5ACD232-6B21-4A1F-AA91-D029D6A9E4D6}"/>
    <cellStyle name="Normal 3" xfId="9" xr:uid="{6871DE77-E8DF-47A7-B909-513BB812C46D}"/>
    <cellStyle name="Normal 4" xfId="5" xr:uid="{651EB4FF-52D8-4006-9903-92E90812FE00}"/>
    <cellStyle name="Normal 4 11" xfId="6" xr:uid="{39022732-3902-45A0-B92C-841097E9CB98}"/>
    <cellStyle name="Per cent" xfId="11"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A6A316-9D7E-43A7-9D30-0D7B3A7F87CD}" name="Contents5" displayName="Contents5" ref="A4:B17" totalsRowShown="0" dataDxfId="3" headerRowCellStyle="Heading 2" dataCellStyle="Hyperlink">
  <tableColumns count="2">
    <tableColumn id="1" xr3:uid="{F6BFB71F-7EC5-4AB9-B134-7F02AB0712F4}" name="Worksheet description" dataDxfId="2" dataCellStyle="Normal 4"/>
    <tableColumn id="2" xr3:uid="{688B1DF0-F247-4E1B-BFC4-5F130F039917}"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0CACDE-915D-40D7-97F4-0D71BEF364BB}" name="Notes" displayName="Notes" ref="A4:B19" totalsRowShown="0" headerRowCellStyle="Heading 2">
  <tableColumns count="2">
    <tableColumn id="1" xr3:uid="{6F98CA59-0D9F-4407-A405-3F27498E65E2}" name="Note " dataCellStyle="Normal 4"/>
    <tableColumn id="2" xr3:uid="{DBAADD17-6627-41AF-A73C-73C34722CA1C}"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gov.uk/government/publications/renewable-energy-statistics-data-sources-and-methodologies" TargetMode="External"/><Relationship Id="rId1" Type="http://schemas.openxmlformats.org/officeDocument/2006/relationships/hyperlink" Target="https://www.gov.uk/government/publications/solid-fuels-and-derived-gases-statistics-data-sources-and-methodologies"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3CE94-D659-426C-910A-B74D61011760}">
  <dimension ref="A1:IW27"/>
  <sheetViews>
    <sheetView showGridLines="0" tabSelected="1" zoomScaleNormal="100" zoomScaleSheetLayoutView="100" workbookViewId="0"/>
  </sheetViews>
  <sheetFormatPr defaultColWidth="8.7265625" defaultRowHeight="15.5" x14ac:dyDescent="0.35"/>
  <cols>
    <col min="1" max="1" width="150.54296875" style="14" customWidth="1"/>
    <col min="2" max="16384" width="8.7265625" style="2"/>
  </cols>
  <sheetData>
    <row r="1" spans="1:1" s="3" customFormat="1" ht="45" customHeight="1" x14ac:dyDescent="0.35">
      <c r="A1" s="1" t="s">
        <v>47</v>
      </c>
    </row>
    <row r="2" spans="1:1" s="3" customFormat="1" ht="45" customHeight="1" x14ac:dyDescent="0.35">
      <c r="A2" s="1" t="s">
        <v>48</v>
      </c>
    </row>
    <row r="3" spans="1:1" s="3" customFormat="1" ht="62" x14ac:dyDescent="0.35">
      <c r="A3" s="5" t="s">
        <v>423</v>
      </c>
    </row>
    <row r="4" spans="1:1" s="4" customFormat="1" ht="30" customHeight="1" x14ac:dyDescent="0.55000000000000004">
      <c r="A4" s="129" t="s">
        <v>0</v>
      </c>
    </row>
    <row r="5" spans="1:1" s="3" customFormat="1" ht="45" customHeight="1" x14ac:dyDescent="0.35">
      <c r="A5" s="2" t="s">
        <v>473</v>
      </c>
    </row>
    <row r="6" spans="1:1" s="4" customFormat="1" ht="30" customHeight="1" x14ac:dyDescent="0.55000000000000004">
      <c r="A6" s="129" t="s">
        <v>1</v>
      </c>
    </row>
    <row r="7" spans="1:1" s="3" customFormat="1" ht="20.25" customHeight="1" x14ac:dyDescent="0.35">
      <c r="A7" s="5" t="s">
        <v>436</v>
      </c>
    </row>
    <row r="8" spans="1:1" s="3" customFormat="1" ht="30" customHeight="1" x14ac:dyDescent="0.55000000000000004">
      <c r="A8" s="129" t="s">
        <v>2</v>
      </c>
    </row>
    <row r="9" spans="1:1" s="3" customFormat="1" x14ac:dyDescent="0.35">
      <c r="A9" s="5" t="s">
        <v>437</v>
      </c>
    </row>
    <row r="10" spans="1:1" s="3" customFormat="1" ht="30" customHeight="1" x14ac:dyDescent="0.55000000000000004">
      <c r="A10" s="6" t="s">
        <v>3</v>
      </c>
    </row>
    <row r="11" spans="1:1" s="3" customFormat="1" ht="45" customHeight="1" x14ac:dyDescent="0.35">
      <c r="A11" s="2" t="s">
        <v>390</v>
      </c>
    </row>
    <row r="12" spans="1:1" s="3" customFormat="1" ht="20.149999999999999" customHeight="1" x14ac:dyDescent="0.35">
      <c r="A12" s="7" t="s">
        <v>391</v>
      </c>
    </row>
    <row r="13" spans="1:1" s="3" customFormat="1" ht="45" customHeight="1" x14ac:dyDescent="0.35">
      <c r="A13" s="2" t="s">
        <v>4</v>
      </c>
    </row>
    <row r="14" spans="1:1" s="3" customFormat="1" ht="45" customHeight="1" x14ac:dyDescent="0.35">
      <c r="A14" s="2" t="s">
        <v>5</v>
      </c>
    </row>
    <row r="15" spans="1:1" s="3" customFormat="1" ht="20.25" customHeight="1" x14ac:dyDescent="0.35">
      <c r="A15" s="2" t="s">
        <v>6</v>
      </c>
    </row>
    <row r="16" spans="1:1" s="3" customFormat="1" ht="20.25" customHeight="1" x14ac:dyDescent="0.35">
      <c r="A16" s="8" t="s">
        <v>7</v>
      </c>
    </row>
    <row r="17" spans="1:257" s="10" customFormat="1" ht="20.25" customHeight="1" x14ac:dyDescent="0.35">
      <c r="A17" s="9" t="s">
        <v>8</v>
      </c>
    </row>
    <row r="18" spans="1:257" s="3" customFormat="1" ht="20.25" customHeight="1" x14ac:dyDescent="0.35">
      <c r="A18" s="11" t="s">
        <v>9</v>
      </c>
    </row>
    <row r="19" spans="1:257" s="3" customFormat="1" ht="20.25" customHeight="1" x14ac:dyDescent="0.35">
      <c r="A19" s="8"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4" customFormat="1" ht="30" customHeight="1" x14ac:dyDescent="0.55000000000000004">
      <c r="A20" s="6" t="s">
        <v>11</v>
      </c>
    </row>
    <row r="21" spans="1:257" s="3" customFormat="1" ht="20.25" customHeight="1" x14ac:dyDescent="0.45">
      <c r="A21" s="12" t="s">
        <v>12</v>
      </c>
    </row>
    <row r="22" spans="1:257" s="3" customFormat="1" ht="20.25" customHeight="1" x14ac:dyDescent="0.35">
      <c r="A22" s="167" t="s">
        <v>428</v>
      </c>
    </row>
    <row r="23" spans="1:257" s="3" customFormat="1" ht="20.25" customHeight="1" x14ac:dyDescent="0.35">
      <c r="A23" s="7" t="s">
        <v>13</v>
      </c>
    </row>
    <row r="24" spans="1:257" s="3" customFormat="1" ht="20.25" customHeight="1" x14ac:dyDescent="0.35">
      <c r="A24" s="110" t="s">
        <v>426</v>
      </c>
    </row>
    <row r="25" spans="1:257" s="3" customFormat="1" ht="20.25" customHeight="1" x14ac:dyDescent="0.45">
      <c r="A25" s="12" t="s">
        <v>14</v>
      </c>
    </row>
    <row r="26" spans="1:257" s="3" customFormat="1" ht="20.25" customHeight="1" x14ac:dyDescent="0.35">
      <c r="A26" s="13" t="s">
        <v>15</v>
      </c>
    </row>
    <row r="27" spans="1:257" s="3" customFormat="1" ht="20.25" customHeight="1" x14ac:dyDescent="0.35">
      <c r="A27" s="3" t="s">
        <v>16</v>
      </c>
    </row>
  </sheetData>
  <hyperlinks>
    <hyperlink ref="A26" r:id="rId1" xr:uid="{B7B8F4FA-3231-47B0-AFBE-184C1D4AC548}"/>
    <hyperlink ref="A16" r:id="rId2" display="Energy trends publication (opens in a new window) " xr:uid="{234BE2F2-233A-4A35-BC44-1D4A369200A7}"/>
    <hyperlink ref="A17" r:id="rId3" xr:uid="{FF5F481D-6431-41DE-A706-D6BB1043FCBD}"/>
    <hyperlink ref="A18" r:id="rId4" xr:uid="{C50238E1-64E4-4E7B-95D0-AFAD8AB4D4FC}"/>
    <hyperlink ref="A12" r:id="rId5" xr:uid="{BEEFAB07-DF55-4C4F-9C4F-A4BD10A219C8}"/>
    <hyperlink ref="A19" r:id="rId6" xr:uid="{AD280A97-41A8-4A06-9192-3AFB95E3A033}"/>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3BD1C-469C-4C00-A33E-37B4503E2BA9}">
  <sheetPr>
    <pageSetUpPr fitToPage="1"/>
  </sheetPr>
  <dimension ref="A1:T26"/>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141</v>
      </c>
    </row>
    <row r="2" spans="1:20" customFormat="1" ht="20.25" customHeight="1" x14ac:dyDescent="0.35">
      <c r="A2" s="20" t="s">
        <v>19</v>
      </c>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INDIRECT(Calculation_mcm!W10)</f>
        <v>2021</v>
      </c>
      <c r="B9" s="87">
        <f ca="1">INDIRECT(Calculation_mcm!X10)</f>
        <v>32569.5</v>
      </c>
      <c r="C9" s="88">
        <f ca="1">INDIRECT(Calculation_mcm!Y10)</f>
        <v>51350.060000000005</v>
      </c>
      <c r="D9" s="83">
        <f ca="1">INDIRECT(Calculation_mcm!Z10)</f>
        <v>6889.01</v>
      </c>
      <c r="E9" s="90">
        <f ca="1">INDIRECT(Calculation_mcm!AA10)</f>
        <v>44461.05</v>
      </c>
      <c r="F9" s="87">
        <f ca="1">INDIRECT(Calculation_mcm!AB10)</f>
        <v>183.0100000000001</v>
      </c>
      <c r="G9" s="88">
        <f ca="1">INDIRECT(Calculation_mcm!AC10)</f>
        <v>-31.959999999999997</v>
      </c>
      <c r="H9" s="84">
        <f ca="1">INDIRECT(Calculation_mcm!AD10)</f>
        <v>579.99</v>
      </c>
      <c r="I9" s="92">
        <f ca="1">INDIRECT(Calculation_mcm!AE10)</f>
        <v>83919.56</v>
      </c>
      <c r="J9" s="90">
        <f ca="1">INDIRECT(Calculation_mcm!AF10)</f>
        <v>77761.59</v>
      </c>
      <c r="K9" s="87">
        <f ca="1">INDIRECT(Calculation_mcm!AG10)</f>
        <v>23114.23</v>
      </c>
      <c r="L9" s="88">
        <f ca="1">INDIRECT(Calculation_mcm!AH10)</f>
        <v>28981.489999999998</v>
      </c>
      <c r="M9" s="83">
        <f ca="1">INDIRECT(Calculation_mcm!AI10)</f>
        <v>8670.5499999999993</v>
      </c>
      <c r="N9" s="84">
        <f ca="1">INDIRECT(Calculation_mcm!AJ10)</f>
        <v>8957.24</v>
      </c>
      <c r="O9" s="88">
        <f ca="1">INDIRECT(Calculation_mcm!AK10)</f>
        <v>3706.6499999999996</v>
      </c>
      <c r="P9" s="83">
        <f ca="1">INDIRECT(Calculation_mcm!AL10)</f>
        <v>120.75999999999999</v>
      </c>
      <c r="Q9" s="83">
        <f ca="1">INDIRECT(Calculation_mcm!AM10)</f>
        <v>219.67</v>
      </c>
      <c r="R9" s="84">
        <f ca="1">INDIRECT(Calculation_mcm!AN10)</f>
        <v>0</v>
      </c>
      <c r="S9" s="87">
        <f ca="1">INDIRECT(Calculation_mcm!AO10)</f>
        <v>4014.4699999999957</v>
      </c>
      <c r="T9" s="90">
        <f ca="1">INDIRECT(Calculation_mcm!AP10)</f>
        <v>77704.290000000008</v>
      </c>
    </row>
    <row r="10" spans="1:20" ht="20.149999999999999" customHeight="1" x14ac:dyDescent="0.35">
      <c r="A10" s="85">
        <f ca="1">INDIRECT(Calculation_mcm!W11)</f>
        <v>2022</v>
      </c>
      <c r="B10" s="67">
        <f ca="1">INDIRECT(Calculation_mcm!X11)</f>
        <v>37737.649999999994</v>
      </c>
      <c r="C10" s="89">
        <f ca="1">INDIRECT(Calculation_mcm!Y11)</f>
        <v>56523.46</v>
      </c>
      <c r="D10" s="51">
        <f ca="1">INDIRECT(Calculation_mcm!Z11)</f>
        <v>23488.370000000003</v>
      </c>
      <c r="E10" s="91">
        <f ca="1">INDIRECT(Calculation_mcm!AA11)</f>
        <v>33035.089999999997</v>
      </c>
      <c r="F10" s="67">
        <f ca="1">INDIRECT(Calculation_mcm!AB11)</f>
        <v>-363.11</v>
      </c>
      <c r="G10" s="89">
        <f ca="1">INDIRECT(Calculation_mcm!AC11)</f>
        <v>-39.64</v>
      </c>
      <c r="H10" s="52">
        <f ca="1">INDIRECT(Calculation_mcm!AD11)</f>
        <v>606.25</v>
      </c>
      <c r="I10" s="93">
        <f ca="1">INDIRECT(Calculation_mcm!AE11)</f>
        <v>94261.11</v>
      </c>
      <c r="J10" s="91">
        <f ca="1">INDIRECT(Calculation_mcm!AF11)</f>
        <v>70976.239999999991</v>
      </c>
      <c r="K10" s="67">
        <f ca="1">INDIRECT(Calculation_mcm!AG11)</f>
        <v>23436.380000000005</v>
      </c>
      <c r="L10" s="89">
        <f ca="1">INDIRECT(Calculation_mcm!AH11)</f>
        <v>23553.75</v>
      </c>
      <c r="M10" s="51">
        <f ca="1">INDIRECT(Calculation_mcm!AI11)</f>
        <v>7931.32</v>
      </c>
      <c r="N10" s="52">
        <f ca="1">INDIRECT(Calculation_mcm!AJ11)</f>
        <v>8202.09</v>
      </c>
      <c r="O10" s="89">
        <f ca="1">INDIRECT(Calculation_mcm!AK11)</f>
        <v>3852.9799999999996</v>
      </c>
      <c r="P10" s="51">
        <f ca="1">INDIRECT(Calculation_mcm!AL11)</f>
        <v>163.12</v>
      </c>
      <c r="Q10" s="51">
        <f ca="1">INDIRECT(Calculation_mcm!AM11)</f>
        <v>384.30999999999995</v>
      </c>
      <c r="R10" s="52">
        <f ca="1">INDIRECT(Calculation_mcm!AN11)</f>
        <v>0</v>
      </c>
      <c r="S10" s="67">
        <f ca="1">INDIRECT(Calculation_mcm!AO11)</f>
        <v>3582.6699999999964</v>
      </c>
      <c r="T10" s="91">
        <f ca="1">INDIRECT(Calculation_mcm!AP11)</f>
        <v>70983.34</v>
      </c>
    </row>
    <row r="11" spans="1:20" ht="20.149999999999999" customHeight="1" x14ac:dyDescent="0.35">
      <c r="A11" s="85">
        <f ca="1">INDIRECT(Calculation_mcm!W12)</f>
        <v>2023</v>
      </c>
      <c r="B11" s="67">
        <f ca="1">INDIRECT(Calculation_mcm!X12)</f>
        <v>34055.689999999995</v>
      </c>
      <c r="C11" s="89">
        <f ca="1">INDIRECT(Calculation_mcm!Y12)</f>
        <v>45244.02</v>
      </c>
      <c r="D11" s="51">
        <f ca="1">INDIRECT(Calculation_mcm!Z12)</f>
        <v>15848.690000000002</v>
      </c>
      <c r="E11" s="91">
        <f ca="1">INDIRECT(Calculation_mcm!AA12)</f>
        <v>29395.33</v>
      </c>
      <c r="F11" s="67">
        <f ca="1">INDIRECT(Calculation_mcm!AB12)</f>
        <v>-604.79999999999995</v>
      </c>
      <c r="G11" s="89">
        <f ca="1">INDIRECT(Calculation_mcm!AC12)</f>
        <v>-25.86</v>
      </c>
      <c r="H11" s="52">
        <f ca="1">INDIRECT(Calculation_mcm!AD12)</f>
        <v>671.13</v>
      </c>
      <c r="I11" s="93">
        <f ca="1">INDIRECT(Calculation_mcm!AE12)</f>
        <v>79299.709999999992</v>
      </c>
      <c r="J11" s="91">
        <f ca="1">INDIRECT(Calculation_mcm!AF12)</f>
        <v>63491.490000000005</v>
      </c>
      <c r="K11" s="67">
        <f ca="1">INDIRECT(Calculation_mcm!AG12)</f>
        <v>19035.509999999998</v>
      </c>
      <c r="L11" s="89">
        <f ca="1">INDIRECT(Calculation_mcm!AH12)</f>
        <v>22084.68</v>
      </c>
      <c r="M11" s="51">
        <f ca="1">INDIRECT(Calculation_mcm!AI12)</f>
        <v>7535.73</v>
      </c>
      <c r="N11" s="52">
        <f ca="1">INDIRECT(Calculation_mcm!AJ12)</f>
        <v>7869.9800000000014</v>
      </c>
      <c r="O11" s="89">
        <f ca="1">INDIRECT(Calculation_mcm!AK12)</f>
        <v>3600.54</v>
      </c>
      <c r="P11" s="51">
        <f ca="1">INDIRECT(Calculation_mcm!AL12)</f>
        <v>113.82</v>
      </c>
      <c r="Q11" s="51">
        <f ca="1">INDIRECT(Calculation_mcm!AM12)</f>
        <v>292.27</v>
      </c>
      <c r="R11" s="52">
        <f ca="1">INDIRECT(Calculation_mcm!AN12)</f>
        <v>0</v>
      </c>
      <c r="S11" s="67">
        <f ca="1">INDIRECT(Calculation_mcm!AO12)</f>
        <v>3324.1800000000003</v>
      </c>
      <c r="T11" s="91">
        <f ca="1">INDIRECT(Calculation_mcm!AP12)</f>
        <v>63856.710000000006</v>
      </c>
    </row>
    <row r="12" spans="1:20" ht="20.149999999999999" customHeight="1" x14ac:dyDescent="0.35">
      <c r="A12" s="85">
        <f ca="1">INDIRECT(Calculation_mcm!W13)</f>
        <v>2024</v>
      </c>
      <c r="B12" s="67">
        <f ca="1">INDIRECT(Calculation_mcm!X13)</f>
        <v>30830.06</v>
      </c>
      <c r="C12" s="89">
        <f ca="1">INDIRECT(Calculation_mcm!Y13)</f>
        <v>41647.81</v>
      </c>
      <c r="D12" s="51">
        <f ca="1">INDIRECT(Calculation_mcm!Z13)</f>
        <v>10734.34</v>
      </c>
      <c r="E12" s="91">
        <f ca="1">INDIRECT(Calculation_mcm!AA13)</f>
        <v>30913.47</v>
      </c>
      <c r="F12" s="67">
        <f ca="1">INDIRECT(Calculation_mcm!AB13)</f>
        <v>241.29999999999984</v>
      </c>
      <c r="G12" s="89">
        <f ca="1">INDIRECT(Calculation_mcm!AC13)</f>
        <v>-35.26</v>
      </c>
      <c r="H12" s="52">
        <f ca="1">INDIRECT(Calculation_mcm!AD13)</f>
        <v>703.56000000000006</v>
      </c>
      <c r="I12" s="93">
        <f ca="1">INDIRECT(Calculation_mcm!AE13)</f>
        <v>72477.87</v>
      </c>
      <c r="J12" s="91">
        <f ca="1">INDIRECT(Calculation_mcm!AF13)</f>
        <v>62653.130000000005</v>
      </c>
      <c r="K12" s="67">
        <f ca="1">INDIRECT(Calculation_mcm!AG13)</f>
        <v>16326.77</v>
      </c>
      <c r="L12" s="89">
        <f ca="1">INDIRECT(Calculation_mcm!AH13)</f>
        <v>22999.52</v>
      </c>
      <c r="M12" s="51">
        <f ca="1">INDIRECT(Calculation_mcm!AI13)</f>
        <v>7389.9399999999987</v>
      </c>
      <c r="N12" s="52">
        <f ca="1">INDIRECT(Calculation_mcm!AJ13)</f>
        <v>8362.43</v>
      </c>
      <c r="O12" s="89">
        <f ca="1">INDIRECT(Calculation_mcm!AK13)</f>
        <v>3424.49</v>
      </c>
      <c r="P12" s="51">
        <f ca="1">INDIRECT(Calculation_mcm!AL13)</f>
        <v>83.259999999999991</v>
      </c>
      <c r="Q12" s="51">
        <f ca="1">INDIRECT(Calculation_mcm!AM13)</f>
        <v>154.18</v>
      </c>
      <c r="R12" s="52">
        <f ca="1">INDIRECT(Calculation_mcm!AN13)</f>
        <v>0</v>
      </c>
      <c r="S12" s="67">
        <f ca="1">INDIRECT(Calculation_mcm!AO13)</f>
        <v>3379.8999999999996</v>
      </c>
      <c r="T12" s="91">
        <f ca="1">INDIRECT(Calculation_mcm!AP13)</f>
        <v>62120.489999999991</v>
      </c>
    </row>
    <row r="13" spans="1:20" ht="20.149999999999999" customHeight="1" x14ac:dyDescent="0.35">
      <c r="A13" s="85" t="str">
        <f ca="1">INDIRECT(Calculation_mcm!W14)</f>
        <v>[provisional] 2025</v>
      </c>
      <c r="B13" s="67">
        <f ca="1">INDIRECT(Calculation_mcm!X14)</f>
        <v>29678.190000000002</v>
      </c>
      <c r="C13" s="89">
        <f ca="1">INDIRECT(Calculation_mcm!Y14)</f>
        <v>42498.399999999994</v>
      </c>
      <c r="D13" s="51">
        <f ca="1">INDIRECT(Calculation_mcm!Z14)</f>
        <v>12041.449999999999</v>
      </c>
      <c r="E13" s="91">
        <f ca="1">INDIRECT(Calculation_mcm!AA14)</f>
        <v>30456.950000000004</v>
      </c>
      <c r="F13" s="67">
        <f ca="1">INDIRECT(Calculation_mcm!AB14)</f>
        <v>782.2</v>
      </c>
      <c r="G13" s="89">
        <f ca="1">INDIRECT(Calculation_mcm!AC14)</f>
        <v>-35.760000000000005</v>
      </c>
      <c r="H13" s="52">
        <f ca="1">INDIRECT(Calculation_mcm!AD14)</f>
        <v>701.63</v>
      </c>
      <c r="I13" s="93">
        <f ca="1">INDIRECT(Calculation_mcm!AE14)</f>
        <v>72176.59</v>
      </c>
      <c r="J13" s="91">
        <f ca="1">INDIRECT(Calculation_mcm!AF14)</f>
        <v>61583.21</v>
      </c>
      <c r="K13" s="67">
        <f ca="1">INDIRECT(Calculation_mcm!AG14)</f>
        <v>17164.72</v>
      </c>
      <c r="L13" s="89">
        <f ca="1">INDIRECT(Calculation_mcm!AH14)</f>
        <v>22741.11</v>
      </c>
      <c r="M13" s="51">
        <f ca="1">INDIRECT(Calculation_mcm!AI14)</f>
        <v>6746.7100000000009</v>
      </c>
      <c r="N13" s="52">
        <f ca="1">INDIRECT(Calculation_mcm!AJ14)</f>
        <v>8212.4600000000009</v>
      </c>
      <c r="O13" s="89">
        <f ca="1">INDIRECT(Calculation_mcm!AK14)</f>
        <v>3187.79</v>
      </c>
      <c r="P13" s="51">
        <f ca="1">INDIRECT(Calculation_mcm!AL14)</f>
        <v>76.990000000000009</v>
      </c>
      <c r="Q13" s="51">
        <f ca="1">INDIRECT(Calculation_mcm!AM14)</f>
        <v>190.57</v>
      </c>
      <c r="R13" s="52">
        <f ca="1">INDIRECT(Calculation_mcm!AN14)</f>
        <v>0</v>
      </c>
      <c r="S13" s="67">
        <f ca="1">INDIRECT(Calculation_mcm!AO14)</f>
        <v>3278.55</v>
      </c>
      <c r="T13" s="91">
        <f ca="1">INDIRECT(Calculation_mcm!AP14)</f>
        <v>61598.900000000009</v>
      </c>
    </row>
    <row r="14" spans="1:20" ht="20.149999999999999" customHeight="1" x14ac:dyDescent="0.35">
      <c r="A14" s="140" t="s">
        <v>82</v>
      </c>
      <c r="B14" s="141">
        <f ca="1">IF(OR(AND(B12=0,B13&gt;0),B13&gt;(2*B12)),"(+)",IF(AND(B12&gt;0,B13=0),"(-)",IF(B12+B13=0,"-",(B13-B12)/B12*100)))</f>
        <v>-3.736191236734534</v>
      </c>
      <c r="C14" s="142">
        <f t="shared" ref="C14:T14" ca="1" si="0">IF(OR(AND(C12=0,C13&gt;0),C13&gt;(2*C12)),"(+)",IF(AND(C12&gt;0,C13=0),"(-)",IF(C12+C13=0,"-",(C13-C12)/C12*100)))</f>
        <v>2.0423402815177951</v>
      </c>
      <c r="D14" s="143">
        <f t="shared" ca="1" si="0"/>
        <v>12.176901421046834</v>
      </c>
      <c r="E14" s="144">
        <f t="shared" ca="1" si="0"/>
        <v>-1.4767672474167306</v>
      </c>
      <c r="F14" s="141" t="str">
        <f t="shared" ca="1" si="0"/>
        <v>(+)</v>
      </c>
      <c r="G14" s="142" t="str">
        <f ca="1">IF(OR(AND(G12=0,G13&gt;0),G13&gt;(2*G12)),"(+)",IF(AND(G12&gt;0,G13=0),"(-)",IF(G12+G13=0,"-",(G13-G12)/G12*100)))</f>
        <v>(+)</v>
      </c>
      <c r="H14" s="144">
        <f t="shared" ca="1" si="0"/>
        <v>-0.27431917675821021</v>
      </c>
      <c r="I14" s="142">
        <f t="shared" ca="1" si="0"/>
        <v>-0.41568550510659164</v>
      </c>
      <c r="J14" s="144">
        <f t="shared" ca="1" si="0"/>
        <v>-1.7076880277170599</v>
      </c>
      <c r="K14" s="141">
        <f t="shared" ca="1" si="0"/>
        <v>5.1323684966469223</v>
      </c>
      <c r="L14" s="142">
        <f t="shared" ca="1" si="0"/>
        <v>-1.1235451870299895</v>
      </c>
      <c r="M14" s="143">
        <f t="shared" ca="1" si="0"/>
        <v>-8.704130209446868</v>
      </c>
      <c r="N14" s="144">
        <f t="shared" ca="1" si="0"/>
        <v>-1.7933782405353389</v>
      </c>
      <c r="O14" s="142">
        <f t="shared" ca="1" si="0"/>
        <v>-6.911978133970309</v>
      </c>
      <c r="P14" s="143">
        <f t="shared" ca="1" si="0"/>
        <v>-7.5306269517174913</v>
      </c>
      <c r="Q14" s="143">
        <f t="shared" ca="1" si="0"/>
        <v>23.602283045790625</v>
      </c>
      <c r="R14" s="144" t="str">
        <f t="shared" ca="1" si="0"/>
        <v>-</v>
      </c>
      <c r="S14" s="141">
        <f t="shared" ca="1" si="0"/>
        <v>-2.9986094263143723</v>
      </c>
      <c r="T14" s="144">
        <f t="shared" ca="1" si="0"/>
        <v>-0.83964244325822612</v>
      </c>
    </row>
    <row r="15" spans="1:20" ht="20.149999999999999" customHeight="1" x14ac:dyDescent="0.35">
      <c r="A15" s="82" t="str">
        <f ca="1">INDIRECT(Calculation_mcm!W16)</f>
        <v xml:space="preserve"> January 2025</v>
      </c>
      <c r="B15" s="87">
        <f ca="1">INDIRECT(Calculation_mcm!X16)</f>
        <v>2808.79</v>
      </c>
      <c r="C15" s="88">
        <f ca="1">INDIRECT(Calculation_mcm!Y16)</f>
        <v>5819.46</v>
      </c>
      <c r="D15" s="83">
        <f ca="1">INDIRECT(Calculation_mcm!Z16)</f>
        <v>535.25</v>
      </c>
      <c r="E15" s="90">
        <f ca="1">INDIRECT(Calculation_mcm!AA16)</f>
        <v>5284.21</v>
      </c>
      <c r="F15" s="87">
        <f ca="1">INDIRECT(Calculation_mcm!AB16)</f>
        <v>1236.6099999999999</v>
      </c>
      <c r="G15" s="88">
        <f ca="1">INDIRECT(Calculation_mcm!AC16)</f>
        <v>-2.74</v>
      </c>
      <c r="H15" s="84">
        <f ca="1">INDIRECT(Calculation_mcm!AD16)</f>
        <v>59.59</v>
      </c>
      <c r="I15" s="92">
        <f ca="1">INDIRECT(Calculation_mcm!AE16)</f>
        <v>8628.25</v>
      </c>
      <c r="J15" s="90">
        <f ca="1">INDIRECT(Calculation_mcm!AF16)</f>
        <v>9386.4600000000009</v>
      </c>
      <c r="K15" s="87">
        <f ca="1">INDIRECT(Calculation_mcm!AG16)</f>
        <v>2309.84</v>
      </c>
      <c r="L15" s="88">
        <f ca="1">INDIRECT(Calculation_mcm!AH16)</f>
        <v>4128.51</v>
      </c>
      <c r="M15" s="83">
        <f ca="1">INDIRECT(Calculation_mcm!AI16)</f>
        <v>815.41</v>
      </c>
      <c r="N15" s="84">
        <f ca="1">INDIRECT(Calculation_mcm!AJ16)</f>
        <v>1116.8499999999999</v>
      </c>
      <c r="O15" s="88">
        <f ca="1">INDIRECT(Calculation_mcm!AK16)</f>
        <v>308.97000000000003</v>
      </c>
      <c r="P15" s="83">
        <f ca="1">INDIRECT(Calculation_mcm!AL16)</f>
        <v>10.029999999999999</v>
      </c>
      <c r="Q15" s="83">
        <f ca="1">INDIRECT(Calculation_mcm!AM16)</f>
        <v>28.71</v>
      </c>
      <c r="R15" s="84">
        <f ca="1">INDIRECT(Calculation_mcm!AN16)</f>
        <v>0</v>
      </c>
      <c r="S15" s="87">
        <f ca="1">INDIRECT(Calculation_mcm!AO16)</f>
        <v>388.12</v>
      </c>
      <c r="T15" s="90">
        <f ca="1">INDIRECT(Calculation_mcm!AP16)</f>
        <v>9106.44</v>
      </c>
    </row>
    <row r="16" spans="1:20" ht="20.149999999999999" customHeight="1" x14ac:dyDescent="0.35">
      <c r="A16" s="86" t="str">
        <f ca="1">INDIRECT(Calculation_mcm!W17)</f>
        <v>[provisional] January 2026</v>
      </c>
      <c r="B16" s="67">
        <f ca="1">INDIRECT(Calculation_mcm!X17)</f>
        <v>2431.33</v>
      </c>
      <c r="C16" s="89">
        <f ca="1">INDIRECT(Calculation_mcm!Y17)</f>
        <v>5991.47</v>
      </c>
      <c r="D16" s="51">
        <f ca="1">INDIRECT(Calculation_mcm!Z17)</f>
        <v>568.96</v>
      </c>
      <c r="E16" s="91">
        <f ca="1">INDIRECT(Calculation_mcm!AA17)</f>
        <v>5422.51</v>
      </c>
      <c r="F16" s="67">
        <f ca="1">INDIRECT(Calculation_mcm!AB17)</f>
        <v>693.28</v>
      </c>
      <c r="G16" s="89">
        <f ca="1">INDIRECT(Calculation_mcm!AC17)</f>
        <v>-2.75</v>
      </c>
      <c r="H16" s="52">
        <f ca="1">INDIRECT(Calculation_mcm!AD17)</f>
        <v>59.59</v>
      </c>
      <c r="I16" s="93">
        <f ca="1">INDIRECT(Calculation_mcm!AE17)</f>
        <v>8422.7999999999993</v>
      </c>
      <c r="J16" s="91">
        <f ca="1">INDIRECT(Calculation_mcm!AF17)</f>
        <v>8603.9599999999991</v>
      </c>
      <c r="K16" s="67">
        <f ca="1">INDIRECT(Calculation_mcm!AG17)</f>
        <v>1940.54</v>
      </c>
      <c r="L16" s="89">
        <f ca="1">INDIRECT(Calculation_mcm!AH17)</f>
        <v>4185.5</v>
      </c>
      <c r="M16" s="51">
        <f ca="1">INDIRECT(Calculation_mcm!AI17)</f>
        <v>728.75</v>
      </c>
      <c r="N16" s="52">
        <f ca="1">INDIRECT(Calculation_mcm!AJ17)</f>
        <v>1034.69</v>
      </c>
      <c r="O16" s="89">
        <f ca="1">INDIRECT(Calculation_mcm!AK17)</f>
        <v>239.94</v>
      </c>
      <c r="P16" s="51">
        <f ca="1">INDIRECT(Calculation_mcm!AL17)</f>
        <v>16.52</v>
      </c>
      <c r="Q16" s="51">
        <f ca="1">INDIRECT(Calculation_mcm!AM17)</f>
        <v>38.61</v>
      </c>
      <c r="R16" s="52">
        <f ca="1">INDIRECT(Calculation_mcm!AN17)</f>
        <v>0</v>
      </c>
      <c r="S16" s="67">
        <f ca="1">INDIRECT(Calculation_mcm!AO17)</f>
        <v>348.76</v>
      </c>
      <c r="T16" s="91">
        <f ca="1">INDIRECT(Calculation_mcm!AP17)</f>
        <v>8533.31</v>
      </c>
    </row>
    <row r="17" spans="1:20" ht="20.149999999999999" customHeight="1" x14ac:dyDescent="0.35">
      <c r="A17" s="140" t="s">
        <v>82</v>
      </c>
      <c r="B17" s="141">
        <f ca="1">IF(OR(AND(B15=0,B16&gt;0),B16&gt;(2*B15)),"(+)",IF(AND(B15&gt;0,B16=0),"(-)",IF(B15+B16=0,"-",(B16-B15)/B15*100)))</f>
        <v>-13.438526910164164</v>
      </c>
      <c r="C17" s="142">
        <f t="shared" ref="C17:T17" ca="1" si="1">IF(OR(AND(C15=0,C16&gt;0),C16&gt;(2*C15)),"(+)",IF(AND(C15&gt;0,C16=0),"(-)",IF(C15+C16=0,"-",(C16-C15)/C15*100)))</f>
        <v>2.9557725287226</v>
      </c>
      <c r="D17" s="143">
        <f t="shared" ca="1" si="1"/>
        <v>6.297991592713692</v>
      </c>
      <c r="E17" s="144">
        <f t="shared" ca="1" si="1"/>
        <v>2.6172313363776265</v>
      </c>
      <c r="F17" s="141">
        <f t="shared" ca="1" si="1"/>
        <v>-43.937053719442673</v>
      </c>
      <c r="G17" s="142" t="str">
        <f t="shared" ca="1" si="1"/>
        <v>(+)</v>
      </c>
      <c r="H17" s="144">
        <f t="shared" ca="1" si="1"/>
        <v>0</v>
      </c>
      <c r="I17" s="142">
        <f t="shared" ca="1" si="1"/>
        <v>-2.3811317474574882</v>
      </c>
      <c r="J17" s="144">
        <f t="shared" ca="1" si="1"/>
        <v>-8.3364761582108891</v>
      </c>
      <c r="K17" s="141">
        <f t="shared" ca="1" si="1"/>
        <v>-15.988120389291041</v>
      </c>
      <c r="L17" s="142">
        <f t="shared" ca="1" si="1"/>
        <v>1.3804011616781788</v>
      </c>
      <c r="M17" s="143">
        <f t="shared" ca="1" si="1"/>
        <v>-10.62778234262518</v>
      </c>
      <c r="N17" s="144">
        <f t="shared" ca="1" si="1"/>
        <v>-7.3564041724492863</v>
      </c>
      <c r="O17" s="142">
        <f t="shared" ca="1" si="1"/>
        <v>-22.341974949024184</v>
      </c>
      <c r="P17" s="143">
        <f t="shared" ca="1" si="1"/>
        <v>64.705882352941174</v>
      </c>
      <c r="Q17" s="143">
        <f t="shared" ca="1" si="1"/>
        <v>34.482758620689651</v>
      </c>
      <c r="R17" s="144" t="str">
        <f t="shared" ca="1" si="1"/>
        <v>-</v>
      </c>
      <c r="S17" s="141">
        <f t="shared" ca="1" si="1"/>
        <v>-10.141193445326191</v>
      </c>
      <c r="T17" s="144">
        <f t="shared" ca="1" si="1"/>
        <v>-6.293677880708608</v>
      </c>
    </row>
    <row r="18" spans="1:20" ht="20.149999999999999" customHeight="1" x14ac:dyDescent="0.35">
      <c r="A18" s="82" t="str">
        <f ca="1">INDIRECT(Calculation_mcm!W19)</f>
        <v>November 2024</v>
      </c>
      <c r="B18" s="87">
        <f ca="1">INDIRECT(Calculation_mcm!X19)</f>
        <v>2623.42</v>
      </c>
      <c r="C18" s="88">
        <f ca="1">INDIRECT(Calculation_mcm!Y19)</f>
        <v>4501.72</v>
      </c>
      <c r="D18" s="83">
        <f ca="1">INDIRECT(Calculation_mcm!Z19)</f>
        <v>502.06</v>
      </c>
      <c r="E18" s="90">
        <f ca="1">INDIRECT(Calculation_mcm!AA19)</f>
        <v>3999.6600000000003</v>
      </c>
      <c r="F18" s="87">
        <f ca="1">INDIRECT(Calculation_mcm!AB19)</f>
        <v>682.39</v>
      </c>
      <c r="G18" s="88">
        <f ca="1">INDIRECT(Calculation_mcm!AC19)</f>
        <v>-2.79</v>
      </c>
      <c r="H18" s="84">
        <f ca="1">INDIRECT(Calculation_mcm!AD19)</f>
        <v>57.67</v>
      </c>
      <c r="I18" s="92">
        <f ca="1">INDIRECT(Calculation_mcm!AE19)</f>
        <v>7125.14</v>
      </c>
      <c r="J18" s="90">
        <f ca="1">INDIRECT(Calculation_mcm!AF19)</f>
        <v>7360.35</v>
      </c>
      <c r="K18" s="87">
        <f ca="1">INDIRECT(Calculation_mcm!AG19)</f>
        <v>2010.78</v>
      </c>
      <c r="L18" s="88">
        <f ca="1">INDIRECT(Calculation_mcm!AH19)</f>
        <v>2776.48</v>
      </c>
      <c r="M18" s="83">
        <f ca="1">INDIRECT(Calculation_mcm!AI19)</f>
        <v>696.26</v>
      </c>
      <c r="N18" s="84">
        <f ca="1">INDIRECT(Calculation_mcm!AJ19)</f>
        <v>1054.67</v>
      </c>
      <c r="O18" s="88">
        <f ca="1">INDIRECT(Calculation_mcm!AK19)</f>
        <v>300.04000000000002</v>
      </c>
      <c r="P18" s="83">
        <f ca="1">INDIRECT(Calculation_mcm!AL19)</f>
        <v>6.37</v>
      </c>
      <c r="Q18" s="83">
        <f ca="1">INDIRECT(Calculation_mcm!AM19)</f>
        <v>18.22</v>
      </c>
      <c r="R18" s="84">
        <f ca="1">INDIRECT(Calculation_mcm!AN19)</f>
        <v>0</v>
      </c>
      <c r="S18" s="87">
        <f ca="1">INDIRECT(Calculation_mcm!AO19)</f>
        <v>344.07</v>
      </c>
      <c r="T18" s="90">
        <f ca="1">INDIRECT(Calculation_mcm!AP19)</f>
        <v>7206.89</v>
      </c>
    </row>
    <row r="19" spans="1:20" ht="20.149999999999999" customHeight="1" x14ac:dyDescent="0.35">
      <c r="A19" s="85" t="str">
        <f ca="1">INDIRECT(Calculation_mcm!W20)</f>
        <v>December 2024</v>
      </c>
      <c r="B19" s="67">
        <f ca="1">INDIRECT(Calculation_mcm!X20)</f>
        <v>2849.59</v>
      </c>
      <c r="C19" s="89">
        <f ca="1">INDIRECT(Calculation_mcm!Y20)</f>
        <v>5011.1499999999996</v>
      </c>
      <c r="D19" s="51">
        <f ca="1">INDIRECT(Calculation_mcm!Z20)</f>
        <v>497.84</v>
      </c>
      <c r="E19" s="91">
        <f ca="1">INDIRECT(Calculation_mcm!AA20)</f>
        <v>4513.3099999999995</v>
      </c>
      <c r="F19" s="67">
        <f ca="1">INDIRECT(Calculation_mcm!AB20)</f>
        <v>69.69</v>
      </c>
      <c r="G19" s="89">
        <f ca="1">INDIRECT(Calculation_mcm!AC20)</f>
        <v>-2.78</v>
      </c>
      <c r="H19" s="52">
        <f ca="1">INDIRECT(Calculation_mcm!AD20)</f>
        <v>59.59</v>
      </c>
      <c r="I19" s="93">
        <f ca="1">INDIRECT(Calculation_mcm!AE20)</f>
        <v>7860.74</v>
      </c>
      <c r="J19" s="91">
        <f ca="1">INDIRECT(Calculation_mcm!AF20)</f>
        <v>7489.4</v>
      </c>
      <c r="K19" s="67">
        <f ca="1">INDIRECT(Calculation_mcm!AG20)</f>
        <v>1664.64</v>
      </c>
      <c r="L19" s="89">
        <f ca="1">INDIRECT(Calculation_mcm!AH20)</f>
        <v>3419.61</v>
      </c>
      <c r="M19" s="51">
        <f ca="1">INDIRECT(Calculation_mcm!AI20)</f>
        <v>732.96</v>
      </c>
      <c r="N19" s="52">
        <f ca="1">INDIRECT(Calculation_mcm!AJ20)</f>
        <v>1062.08</v>
      </c>
      <c r="O19" s="89">
        <f ca="1">INDIRECT(Calculation_mcm!AK20)</f>
        <v>328.09</v>
      </c>
      <c r="P19" s="51">
        <f ca="1">INDIRECT(Calculation_mcm!AL20)</f>
        <v>8.1</v>
      </c>
      <c r="Q19" s="51">
        <f ca="1">INDIRECT(Calculation_mcm!AM20)</f>
        <v>29.79</v>
      </c>
      <c r="R19" s="52">
        <f ca="1">INDIRECT(Calculation_mcm!AN20)</f>
        <v>0</v>
      </c>
      <c r="S19" s="67">
        <f ca="1">INDIRECT(Calculation_mcm!AO20)</f>
        <v>345.4</v>
      </c>
      <c r="T19" s="91">
        <f ca="1">INDIRECT(Calculation_mcm!AP20)</f>
        <v>7590.67</v>
      </c>
    </row>
    <row r="20" spans="1:20" ht="20.149999999999999" customHeight="1" x14ac:dyDescent="0.35">
      <c r="A20" s="85" t="str">
        <f ca="1">INDIRECT(Calculation_mcm!W21)</f>
        <v>January 2025</v>
      </c>
      <c r="B20" s="67">
        <f ca="1">INDIRECT(Calculation_mcm!X21)</f>
        <v>2808.79</v>
      </c>
      <c r="C20" s="89">
        <f ca="1">INDIRECT(Calculation_mcm!Y21)</f>
        <v>5819.46</v>
      </c>
      <c r="D20" s="51">
        <f ca="1">INDIRECT(Calculation_mcm!Z21)</f>
        <v>535.25</v>
      </c>
      <c r="E20" s="91">
        <f ca="1">INDIRECT(Calculation_mcm!AA21)</f>
        <v>5284.21</v>
      </c>
      <c r="F20" s="67">
        <f ca="1">INDIRECT(Calculation_mcm!AB21)</f>
        <v>1236.6099999999999</v>
      </c>
      <c r="G20" s="89">
        <f ca="1">INDIRECT(Calculation_mcm!AC21)</f>
        <v>-2.74</v>
      </c>
      <c r="H20" s="52">
        <f ca="1">INDIRECT(Calculation_mcm!AD21)</f>
        <v>59.59</v>
      </c>
      <c r="I20" s="93">
        <f ca="1">INDIRECT(Calculation_mcm!AE21)</f>
        <v>8628.25</v>
      </c>
      <c r="J20" s="91">
        <f ca="1">INDIRECT(Calculation_mcm!AF21)</f>
        <v>9386.4600000000009</v>
      </c>
      <c r="K20" s="67">
        <f ca="1">INDIRECT(Calculation_mcm!AG21)</f>
        <v>2309.84</v>
      </c>
      <c r="L20" s="89">
        <f ca="1">INDIRECT(Calculation_mcm!AH21)</f>
        <v>4128.51</v>
      </c>
      <c r="M20" s="51">
        <f ca="1">INDIRECT(Calculation_mcm!AI21)</f>
        <v>815.41</v>
      </c>
      <c r="N20" s="52">
        <f ca="1">INDIRECT(Calculation_mcm!AJ21)</f>
        <v>1116.8499999999999</v>
      </c>
      <c r="O20" s="89">
        <f ca="1">INDIRECT(Calculation_mcm!AK21)</f>
        <v>308.97000000000003</v>
      </c>
      <c r="P20" s="51">
        <f ca="1">INDIRECT(Calculation_mcm!AL21)</f>
        <v>10.029999999999999</v>
      </c>
      <c r="Q20" s="51">
        <f ca="1">INDIRECT(Calculation_mcm!AM21)</f>
        <v>28.71</v>
      </c>
      <c r="R20" s="52">
        <f ca="1">INDIRECT(Calculation_mcm!AN21)</f>
        <v>0</v>
      </c>
      <c r="S20" s="67">
        <f ca="1">INDIRECT(Calculation_mcm!AO21)</f>
        <v>388.12</v>
      </c>
      <c r="T20" s="91">
        <f ca="1">INDIRECT(Calculation_mcm!AP21)</f>
        <v>9106.44</v>
      </c>
    </row>
    <row r="21" spans="1:20" ht="20.149999999999999" customHeight="1" x14ac:dyDescent="0.35">
      <c r="A21" s="138" t="s">
        <v>83</v>
      </c>
      <c r="B21" s="139">
        <f ca="1">SUM(B18:B20)</f>
        <v>8281.7999999999993</v>
      </c>
      <c r="C21" s="95">
        <f t="shared" ref="C21:T21" ca="1" si="2">SUM(C18:C20)</f>
        <v>15332.329999999998</v>
      </c>
      <c r="D21" s="127">
        <f t="shared" ca="1" si="2"/>
        <v>1535.15</v>
      </c>
      <c r="E21" s="94">
        <f t="shared" ca="1" si="2"/>
        <v>13797.18</v>
      </c>
      <c r="F21" s="139">
        <f t="shared" ca="1" si="2"/>
        <v>1988.6899999999998</v>
      </c>
      <c r="G21" s="95">
        <f t="shared" ca="1" si="2"/>
        <v>-8.31</v>
      </c>
      <c r="H21" s="94">
        <f t="shared" ca="1" si="2"/>
        <v>176.85000000000002</v>
      </c>
      <c r="I21" s="95">
        <f t="shared" ca="1" si="2"/>
        <v>23614.13</v>
      </c>
      <c r="J21" s="94">
        <f t="shared" ca="1" si="2"/>
        <v>24236.21</v>
      </c>
      <c r="K21" s="127">
        <f t="shared" ca="1" si="2"/>
        <v>5985.26</v>
      </c>
      <c r="L21" s="95">
        <f t="shared" ca="1" si="2"/>
        <v>10324.6</v>
      </c>
      <c r="M21" s="127">
        <f t="shared" ca="1" si="2"/>
        <v>2244.63</v>
      </c>
      <c r="N21" s="127">
        <f t="shared" ca="1" si="2"/>
        <v>3233.6</v>
      </c>
      <c r="O21" s="95">
        <f t="shared" ca="1" si="2"/>
        <v>937.1</v>
      </c>
      <c r="P21" s="127">
        <f t="shared" ca="1" si="2"/>
        <v>24.5</v>
      </c>
      <c r="Q21" s="127">
        <f t="shared" ca="1" si="2"/>
        <v>76.72</v>
      </c>
      <c r="R21" s="94">
        <f t="shared" ca="1" si="2"/>
        <v>0</v>
      </c>
      <c r="S21" s="94">
        <f t="shared" ca="1" si="2"/>
        <v>1077.5900000000001</v>
      </c>
      <c r="T21" s="94">
        <f t="shared" ca="1" si="2"/>
        <v>23904</v>
      </c>
    </row>
    <row r="22" spans="1:20" ht="20.149999999999999" customHeight="1" x14ac:dyDescent="0.35">
      <c r="A22" s="85" t="str">
        <f ca="1">INDIRECT(Calculation_mcm!W23)</f>
        <v>November 2025</v>
      </c>
      <c r="B22" s="67">
        <f ca="1">INDIRECT(Calculation_mcm!X23)</f>
        <v>2481.27</v>
      </c>
      <c r="C22" s="89">
        <f ca="1">INDIRECT(Calculation_mcm!Y23)</f>
        <v>4614.6000000000004</v>
      </c>
      <c r="D22" s="51">
        <f ca="1">INDIRECT(Calculation_mcm!Z23)</f>
        <v>856.9</v>
      </c>
      <c r="E22" s="91">
        <f ca="1">INDIRECT(Calculation_mcm!AA23)</f>
        <v>3757.7000000000003</v>
      </c>
      <c r="F22" s="67">
        <f ca="1">INDIRECT(Calculation_mcm!AB23)</f>
        <v>36.4</v>
      </c>
      <c r="G22" s="89">
        <f ca="1">INDIRECT(Calculation_mcm!AC23)</f>
        <v>-3.17</v>
      </c>
      <c r="H22" s="52">
        <f ca="1">INDIRECT(Calculation_mcm!AD23)</f>
        <v>57.67</v>
      </c>
      <c r="I22" s="93">
        <f ca="1">INDIRECT(Calculation_mcm!AE23)</f>
        <v>7095.8700000000008</v>
      </c>
      <c r="J22" s="91">
        <f ca="1">INDIRECT(Calculation_mcm!AF23)</f>
        <v>6329.8700000000008</v>
      </c>
      <c r="K22" s="67">
        <f ca="1">INDIRECT(Calculation_mcm!AG23)</f>
        <v>1558.74</v>
      </c>
      <c r="L22" s="89">
        <f ca="1">INDIRECT(Calculation_mcm!AH23)</f>
        <v>2793.41</v>
      </c>
      <c r="M22" s="51">
        <f ca="1">INDIRECT(Calculation_mcm!AI23)</f>
        <v>592.33000000000004</v>
      </c>
      <c r="N22" s="52">
        <f ca="1">INDIRECT(Calculation_mcm!AJ23)</f>
        <v>988.25</v>
      </c>
      <c r="O22" s="89">
        <f ca="1">INDIRECT(Calculation_mcm!AK23)</f>
        <v>272.74</v>
      </c>
      <c r="P22" s="51">
        <f ca="1">INDIRECT(Calculation_mcm!AL23)</f>
        <v>8.86</v>
      </c>
      <c r="Q22" s="51">
        <f ca="1">INDIRECT(Calculation_mcm!AM23)</f>
        <v>25.72</v>
      </c>
      <c r="R22" s="52">
        <f ca="1">INDIRECT(Calculation_mcm!AN23)</f>
        <v>0</v>
      </c>
      <c r="S22" s="67">
        <f ca="1">INDIRECT(Calculation_mcm!AO23)</f>
        <v>333.55</v>
      </c>
      <c r="T22" s="91">
        <f ca="1">INDIRECT(Calculation_mcm!AP23)</f>
        <v>6573.5999999999995</v>
      </c>
    </row>
    <row r="23" spans="1:20" ht="20.149999999999999" customHeight="1" x14ac:dyDescent="0.35">
      <c r="A23" s="85" t="str">
        <f ca="1">INDIRECT(Calculation_mcm!W24)</f>
        <v>December 2025</v>
      </c>
      <c r="B23" s="67">
        <f ca="1">INDIRECT(Calculation_mcm!X24)</f>
        <v>2517.0500000000002</v>
      </c>
      <c r="C23" s="89">
        <f ca="1">INDIRECT(Calculation_mcm!Y24)</f>
        <v>5020.43</v>
      </c>
      <c r="D23" s="51">
        <f ca="1">INDIRECT(Calculation_mcm!Z24)</f>
        <v>594.35</v>
      </c>
      <c r="E23" s="91">
        <f ca="1">INDIRECT(Calculation_mcm!AA24)</f>
        <v>4426.08</v>
      </c>
      <c r="F23" s="67">
        <f ca="1">INDIRECT(Calculation_mcm!AB24)</f>
        <v>158.07</v>
      </c>
      <c r="G23" s="89">
        <f ca="1">INDIRECT(Calculation_mcm!AC24)</f>
        <v>-3.17</v>
      </c>
      <c r="H23" s="52">
        <f ca="1">INDIRECT(Calculation_mcm!AD24)</f>
        <v>59.59</v>
      </c>
      <c r="I23" s="93">
        <f ca="1">INDIRECT(Calculation_mcm!AE24)</f>
        <v>7537.4800000000005</v>
      </c>
      <c r="J23" s="91">
        <f ca="1">INDIRECT(Calculation_mcm!AF24)</f>
        <v>7157.62</v>
      </c>
      <c r="K23" s="67">
        <f ca="1">INDIRECT(Calculation_mcm!AG24)</f>
        <v>1485.84</v>
      </c>
      <c r="L23" s="89">
        <f ca="1">INDIRECT(Calculation_mcm!AH24)</f>
        <v>3472.2</v>
      </c>
      <c r="M23" s="51">
        <f ca="1">INDIRECT(Calculation_mcm!AI24)</f>
        <v>656.7</v>
      </c>
      <c r="N23" s="52">
        <f ca="1">INDIRECT(Calculation_mcm!AJ24)</f>
        <v>1035.23</v>
      </c>
      <c r="O23" s="89">
        <f ca="1">INDIRECT(Calculation_mcm!AK24)</f>
        <v>287.47000000000003</v>
      </c>
      <c r="P23" s="51">
        <f ca="1">INDIRECT(Calculation_mcm!AL24)</f>
        <v>7.2</v>
      </c>
      <c r="Q23" s="51">
        <f ca="1">INDIRECT(Calculation_mcm!AM24)</f>
        <v>25.68</v>
      </c>
      <c r="R23" s="52">
        <f ca="1">INDIRECT(Calculation_mcm!AN24)</f>
        <v>0</v>
      </c>
      <c r="S23" s="67">
        <f ca="1">INDIRECT(Calculation_mcm!AO24)</f>
        <v>349.52</v>
      </c>
      <c r="T23" s="91">
        <f ca="1">INDIRECT(Calculation_mcm!AP24)</f>
        <v>7319.84</v>
      </c>
    </row>
    <row r="24" spans="1:20" ht="20.149999999999999" customHeight="1" x14ac:dyDescent="0.35">
      <c r="A24" s="85" t="str">
        <f ca="1">INDIRECT(Calculation_mcm!W25)</f>
        <v>[provisional] January 2026</v>
      </c>
      <c r="B24" s="67">
        <f ca="1">INDIRECT(Calculation_mcm!X25)</f>
        <v>2431.33</v>
      </c>
      <c r="C24" s="89">
        <f ca="1">INDIRECT(Calculation_mcm!Y25)</f>
        <v>5991.47</v>
      </c>
      <c r="D24" s="51">
        <f ca="1">INDIRECT(Calculation_mcm!Z25)</f>
        <v>568.96</v>
      </c>
      <c r="E24" s="91">
        <f ca="1">INDIRECT(Calculation_mcm!AA25)</f>
        <v>5422.51</v>
      </c>
      <c r="F24" s="67">
        <f ca="1">INDIRECT(Calculation_mcm!AB25)</f>
        <v>693.28</v>
      </c>
      <c r="G24" s="89">
        <f ca="1">INDIRECT(Calculation_mcm!AC25)</f>
        <v>-2.75</v>
      </c>
      <c r="H24" s="52">
        <f ca="1">INDIRECT(Calculation_mcm!AD25)</f>
        <v>59.59</v>
      </c>
      <c r="I24" s="93">
        <f ca="1">INDIRECT(Calculation_mcm!AE25)</f>
        <v>8422.7999999999993</v>
      </c>
      <c r="J24" s="91">
        <f ca="1">INDIRECT(Calculation_mcm!AF25)</f>
        <v>8603.9599999999991</v>
      </c>
      <c r="K24" s="67">
        <f ca="1">INDIRECT(Calculation_mcm!AG25)</f>
        <v>1940.54</v>
      </c>
      <c r="L24" s="89">
        <f ca="1">INDIRECT(Calculation_mcm!AH25)</f>
        <v>4185.5</v>
      </c>
      <c r="M24" s="51">
        <f ca="1">INDIRECT(Calculation_mcm!AI25)</f>
        <v>728.75</v>
      </c>
      <c r="N24" s="52">
        <f ca="1">INDIRECT(Calculation_mcm!AJ25)</f>
        <v>1034.69</v>
      </c>
      <c r="O24" s="89">
        <f ca="1">INDIRECT(Calculation_mcm!AK25)</f>
        <v>239.94</v>
      </c>
      <c r="P24" s="51">
        <f ca="1">INDIRECT(Calculation_mcm!AL25)</f>
        <v>16.52</v>
      </c>
      <c r="Q24" s="51">
        <f ca="1">INDIRECT(Calculation_mcm!AM25)</f>
        <v>38.61</v>
      </c>
      <c r="R24" s="52">
        <f ca="1">INDIRECT(Calculation_mcm!AN25)</f>
        <v>0</v>
      </c>
      <c r="S24" s="67">
        <f ca="1">INDIRECT(Calculation_mcm!AO25)</f>
        <v>348.76</v>
      </c>
      <c r="T24" s="91">
        <f ca="1">INDIRECT(Calculation_mcm!AP25)</f>
        <v>8533.31</v>
      </c>
    </row>
    <row r="25" spans="1:20" ht="20.149999999999999" customHeight="1" x14ac:dyDescent="0.35">
      <c r="A25" s="138" t="s">
        <v>83</v>
      </c>
      <c r="B25" s="139">
        <f ca="1">SUM(B22:B24)</f>
        <v>7429.65</v>
      </c>
      <c r="C25" s="95">
        <f t="shared" ref="C25:T25" ca="1" si="3">SUM(C22:C24)</f>
        <v>15626.5</v>
      </c>
      <c r="D25" s="127">
        <f t="shared" ca="1" si="3"/>
        <v>2020.21</v>
      </c>
      <c r="E25" s="94">
        <f t="shared" ca="1" si="3"/>
        <v>13606.29</v>
      </c>
      <c r="F25" s="139">
        <f t="shared" ca="1" si="3"/>
        <v>887.75</v>
      </c>
      <c r="G25" s="95">
        <f t="shared" ca="1" si="3"/>
        <v>-9.09</v>
      </c>
      <c r="H25" s="94">
        <f t="shared" ca="1" si="3"/>
        <v>176.85000000000002</v>
      </c>
      <c r="I25" s="95">
        <f t="shared" ca="1" si="3"/>
        <v>23056.15</v>
      </c>
      <c r="J25" s="94">
        <f t="shared" ca="1" si="3"/>
        <v>22091.45</v>
      </c>
      <c r="K25" s="139">
        <f t="shared" ca="1" si="3"/>
        <v>4985.12</v>
      </c>
      <c r="L25" s="95">
        <f t="shared" ca="1" si="3"/>
        <v>10451.11</v>
      </c>
      <c r="M25" s="127">
        <f t="shared" ca="1" si="3"/>
        <v>1977.7800000000002</v>
      </c>
      <c r="N25" s="94">
        <f t="shared" ca="1" si="3"/>
        <v>3058.17</v>
      </c>
      <c r="O25" s="95">
        <f t="shared" ca="1" si="3"/>
        <v>800.15000000000009</v>
      </c>
      <c r="P25" s="127">
        <f t="shared" ca="1" si="3"/>
        <v>32.58</v>
      </c>
      <c r="Q25" s="127">
        <f t="shared" ca="1" si="3"/>
        <v>90.009999999999991</v>
      </c>
      <c r="R25" s="94">
        <f t="shared" ca="1" si="3"/>
        <v>0</v>
      </c>
      <c r="S25" s="139">
        <f t="shared" ca="1" si="3"/>
        <v>1031.83</v>
      </c>
      <c r="T25" s="94">
        <f t="shared" ca="1" si="3"/>
        <v>22426.75</v>
      </c>
    </row>
    <row r="26" spans="1:20" ht="20.149999999999999" customHeight="1" x14ac:dyDescent="0.35">
      <c r="A26" s="140" t="s">
        <v>82</v>
      </c>
      <c r="B26" s="141" t="str">
        <f ca="1">IF(((B25-B21)/B21*100)&gt;100,"(+) ",IF(((B25-B21)/B21*100)&lt;-100,"(-) ",IF(ROUND(((B25-B21)/B21*100),1)=0,"- ",IF(((B25-B21)/B21*100)&gt;0,TEXT(((B25-B21)/B21*100),"+0.0 "),TEXT(((B25-B21)/B21*100),"0.0 ")))))</f>
        <v xml:space="preserve">-10.3 </v>
      </c>
      <c r="C26" s="142" t="str">
        <f t="shared" ref="C26:T26" ca="1" si="4">IF(((C25-C21)/C21*100)&gt;100,"(+) ",IF(((C25-C21)/C21*100)&lt;-100,"(-) ",IF(ROUND(((C25-C21)/C21*100),1)=0,"- ",IF(((C25-C21)/C21*100)&gt;0,TEXT(((C25-C21)/C21*100),"+0.0 "),TEXT(((C25-C21)/C21*100),"0.0 ")))))</f>
        <v xml:space="preserve">+1.9 </v>
      </c>
      <c r="D26" s="143" t="str">
        <f t="shared" ca="1" si="4"/>
        <v xml:space="preserve">+31.6 </v>
      </c>
      <c r="E26" s="144" t="str">
        <f t="shared" ca="1" si="4"/>
        <v xml:space="preserve">-1.4 </v>
      </c>
      <c r="F26" s="141" t="str">
        <f t="shared" ca="1" si="4"/>
        <v xml:space="preserve">-55.4 </v>
      </c>
      <c r="G26" s="142" t="str">
        <f t="shared" ca="1" si="4"/>
        <v xml:space="preserve">+9.4 </v>
      </c>
      <c r="H26" s="144" t="str">
        <f t="shared" ca="1" si="4"/>
        <v xml:space="preserve">- </v>
      </c>
      <c r="I26" s="142" t="str">
        <f t="shared" ca="1" si="4"/>
        <v xml:space="preserve">-2.4 </v>
      </c>
      <c r="J26" s="144" t="str">
        <f t="shared" ca="1" si="4"/>
        <v xml:space="preserve">-8.8 </v>
      </c>
      <c r="K26" s="143" t="str">
        <f t="shared" ca="1" si="4"/>
        <v xml:space="preserve">-16.7 </v>
      </c>
      <c r="L26" s="142" t="str">
        <f t="shared" ca="1" si="4"/>
        <v xml:space="preserve">+1.2 </v>
      </c>
      <c r="M26" s="143" t="str">
        <f t="shared" ca="1" si="4"/>
        <v xml:space="preserve">-11.9 </v>
      </c>
      <c r="N26" s="143" t="str">
        <f t="shared" ca="1" si="4"/>
        <v xml:space="preserve">-5.4 </v>
      </c>
      <c r="O26" s="142" t="str">
        <f t="shared" ca="1" si="4"/>
        <v xml:space="preserve">-14.6 </v>
      </c>
      <c r="P26" s="143" t="str">
        <f t="shared" ca="1" si="4"/>
        <v xml:space="preserve">+33.0 </v>
      </c>
      <c r="Q26" s="143" t="str">
        <f t="shared" ca="1" si="4"/>
        <v xml:space="preserve">+17.3 </v>
      </c>
      <c r="R26" s="144" t="s">
        <v>140</v>
      </c>
      <c r="S26" s="144" t="str">
        <f t="shared" ca="1" si="4"/>
        <v xml:space="preserve">-4.2 </v>
      </c>
      <c r="T26" s="144" t="str">
        <f t="shared" ca="1" si="4"/>
        <v xml:space="preserve">-6.2 </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AAB1-9452-49FE-961A-DE52C64656BA}">
  <sheetPr>
    <pageSetUpPr fitToPage="1"/>
  </sheetPr>
  <dimension ref="A1:Z26"/>
  <sheetViews>
    <sheetView showGridLines="0" zoomScaleNormal="100" workbookViewId="0">
      <pane xSplit="1" ySplit="8" topLeftCell="B25" activePane="bottomRight" state="frozen"/>
      <selection activeCell="B1" sqref="B1"/>
      <selection pane="topRight" activeCell="E1" sqref="E1"/>
      <selection pane="bottomLeft" activeCell="B9" sqref="B9"/>
      <selection pane="bottomRight" activeCell="B25" sqref="B25"/>
    </sheetView>
  </sheetViews>
  <sheetFormatPr defaultColWidth="9" defaultRowHeight="15.5" x14ac:dyDescent="0.35"/>
  <cols>
    <col min="1" max="1" width="25.54296875" style="56" customWidth="1"/>
    <col min="2" max="20" width="13.54296875" style="56" customWidth="1"/>
    <col min="21" max="233" width="9" style="56"/>
    <col min="234" max="234" width="6.26953125" style="56" customWidth="1"/>
    <col min="235" max="235" width="10.26953125" style="56" customWidth="1"/>
    <col min="236" max="236" width="11" style="56" customWidth="1"/>
    <col min="237" max="237" width="12.54296875" style="56" customWidth="1"/>
    <col min="238" max="238" width="11.453125" style="56" customWidth="1"/>
    <col min="239" max="239" width="9.54296875" style="56" customWidth="1"/>
    <col min="240" max="240" width="0" style="56" hidden="1" customWidth="1"/>
    <col min="241" max="241" width="9.7265625" style="56" customWidth="1"/>
    <col min="242" max="243" width="12.54296875" style="56" customWidth="1"/>
    <col min="244" max="244" width="12.26953125" style="56" customWidth="1"/>
    <col min="245" max="245" width="12.54296875" style="56" customWidth="1"/>
    <col min="246" max="246" width="0" style="56" hidden="1" customWidth="1"/>
    <col min="247" max="247" width="14.26953125" style="56" customWidth="1"/>
    <col min="248" max="248" width="10.7265625" style="56" customWidth="1"/>
    <col min="249" max="249" width="13.7265625" style="56" customWidth="1"/>
    <col min="250" max="250" width="11.54296875" style="56" customWidth="1"/>
    <col min="251" max="251" width="11.26953125" style="56" customWidth="1"/>
    <col min="252" max="252" width="13.54296875" style="56" customWidth="1"/>
    <col min="253" max="253" width="15" style="56" customWidth="1"/>
    <col min="254" max="254" width="15.26953125" style="56" bestFit="1" customWidth="1"/>
    <col min="255" max="255" width="16.26953125" style="56" bestFit="1" customWidth="1"/>
    <col min="256" max="256" width="12" style="56" customWidth="1"/>
    <col min="257" max="489" width="9" style="56"/>
    <col min="490" max="490" width="6.26953125" style="56" customWidth="1"/>
    <col min="491" max="491" width="10.26953125" style="56" customWidth="1"/>
    <col min="492" max="492" width="11" style="56" customWidth="1"/>
    <col min="493" max="493" width="12.54296875" style="56" customWidth="1"/>
    <col min="494" max="494" width="11.453125" style="56" customWidth="1"/>
    <col min="495" max="495" width="9.54296875" style="56" customWidth="1"/>
    <col min="496" max="496" width="0" style="56" hidden="1" customWidth="1"/>
    <col min="497" max="497" width="9.7265625" style="56" customWidth="1"/>
    <col min="498" max="499" width="12.54296875" style="56" customWidth="1"/>
    <col min="500" max="500" width="12.26953125" style="56" customWidth="1"/>
    <col min="501" max="501" width="12.54296875" style="56" customWidth="1"/>
    <col min="502" max="502" width="0" style="56" hidden="1" customWidth="1"/>
    <col min="503" max="503" width="14.26953125" style="56" customWidth="1"/>
    <col min="504" max="504" width="10.7265625" style="56" customWidth="1"/>
    <col min="505" max="505" width="13.7265625" style="56" customWidth="1"/>
    <col min="506" max="506" width="11.54296875" style="56" customWidth="1"/>
    <col min="507" max="507" width="11.26953125" style="56" customWidth="1"/>
    <col min="508" max="508" width="13.54296875" style="56" customWidth="1"/>
    <col min="509" max="509" width="15" style="56" customWidth="1"/>
    <col min="510" max="510" width="15.26953125" style="56" bestFit="1" customWidth="1"/>
    <col min="511" max="511" width="16.26953125" style="56" bestFit="1" customWidth="1"/>
    <col min="512" max="512" width="12" style="56" customWidth="1"/>
    <col min="513" max="745" width="9" style="56"/>
    <col min="746" max="746" width="6.26953125" style="56" customWidth="1"/>
    <col min="747" max="747" width="10.26953125" style="56" customWidth="1"/>
    <col min="748" max="748" width="11" style="56" customWidth="1"/>
    <col min="749" max="749" width="12.54296875" style="56" customWidth="1"/>
    <col min="750" max="750" width="11.453125" style="56" customWidth="1"/>
    <col min="751" max="751" width="9.54296875" style="56" customWidth="1"/>
    <col min="752" max="752" width="0" style="56" hidden="1" customWidth="1"/>
    <col min="753" max="753" width="9.7265625" style="56" customWidth="1"/>
    <col min="754" max="755" width="12.54296875" style="56" customWidth="1"/>
    <col min="756" max="756" width="12.26953125" style="56" customWidth="1"/>
    <col min="757" max="757" width="12.54296875" style="56" customWidth="1"/>
    <col min="758" max="758" width="0" style="56" hidden="1" customWidth="1"/>
    <col min="759" max="759" width="14.26953125" style="56" customWidth="1"/>
    <col min="760" max="760" width="10.7265625" style="56" customWidth="1"/>
    <col min="761" max="761" width="13.7265625" style="56" customWidth="1"/>
    <col min="762" max="762" width="11.54296875" style="56" customWidth="1"/>
    <col min="763" max="763" width="11.26953125" style="56" customWidth="1"/>
    <col min="764" max="764" width="13.54296875" style="56" customWidth="1"/>
    <col min="765" max="765" width="15" style="56" customWidth="1"/>
    <col min="766" max="766" width="15.26953125" style="56" bestFit="1" customWidth="1"/>
    <col min="767" max="767" width="16.26953125" style="56" bestFit="1" customWidth="1"/>
    <col min="768" max="768" width="12" style="56" customWidth="1"/>
    <col min="769" max="1001" width="9" style="56"/>
    <col min="1002" max="1002" width="6.26953125" style="56" customWidth="1"/>
    <col min="1003" max="1003" width="10.26953125" style="56" customWidth="1"/>
    <col min="1004" max="1004" width="11" style="56" customWidth="1"/>
    <col min="1005" max="1005" width="12.54296875" style="56" customWidth="1"/>
    <col min="1006" max="1006" width="11.453125" style="56" customWidth="1"/>
    <col min="1007" max="1007" width="9.54296875" style="56" customWidth="1"/>
    <col min="1008" max="1008" width="0" style="56" hidden="1" customWidth="1"/>
    <col min="1009" max="1009" width="9.7265625" style="56" customWidth="1"/>
    <col min="1010" max="1011" width="12.54296875" style="56" customWidth="1"/>
    <col min="1012" max="1012" width="12.26953125" style="56" customWidth="1"/>
    <col min="1013" max="1013" width="12.54296875" style="56" customWidth="1"/>
    <col min="1014" max="1014" width="0" style="56" hidden="1" customWidth="1"/>
    <col min="1015" max="1015" width="14.26953125" style="56" customWidth="1"/>
    <col min="1016" max="1016" width="10.7265625" style="56" customWidth="1"/>
    <col min="1017" max="1017" width="13.7265625" style="56" customWidth="1"/>
    <col min="1018" max="1018" width="11.54296875" style="56" customWidth="1"/>
    <col min="1019" max="1019" width="11.26953125" style="56" customWidth="1"/>
    <col min="1020" max="1020" width="13.54296875" style="56" customWidth="1"/>
    <col min="1021" max="1021" width="15" style="56" customWidth="1"/>
    <col min="1022" max="1022" width="15.26953125" style="56" bestFit="1" customWidth="1"/>
    <col min="1023" max="1023" width="16.26953125" style="56" bestFit="1" customWidth="1"/>
    <col min="1024" max="1024" width="12" style="56" customWidth="1"/>
    <col min="1025" max="1257" width="9" style="56"/>
    <col min="1258" max="1258" width="6.26953125" style="56" customWidth="1"/>
    <col min="1259" max="1259" width="10.26953125" style="56" customWidth="1"/>
    <col min="1260" max="1260" width="11" style="56" customWidth="1"/>
    <col min="1261" max="1261" width="12.54296875" style="56" customWidth="1"/>
    <col min="1262" max="1262" width="11.453125" style="56" customWidth="1"/>
    <col min="1263" max="1263" width="9.54296875" style="56" customWidth="1"/>
    <col min="1264" max="1264" width="0" style="56" hidden="1" customWidth="1"/>
    <col min="1265" max="1265" width="9.7265625" style="56" customWidth="1"/>
    <col min="1266" max="1267" width="12.54296875" style="56" customWidth="1"/>
    <col min="1268" max="1268" width="12.26953125" style="56" customWidth="1"/>
    <col min="1269" max="1269" width="12.54296875" style="56" customWidth="1"/>
    <col min="1270" max="1270" width="0" style="56" hidden="1" customWidth="1"/>
    <col min="1271" max="1271" width="14.26953125" style="56" customWidth="1"/>
    <col min="1272" max="1272" width="10.7265625" style="56" customWidth="1"/>
    <col min="1273" max="1273" width="13.7265625" style="56" customWidth="1"/>
    <col min="1274" max="1274" width="11.54296875" style="56" customWidth="1"/>
    <col min="1275" max="1275" width="11.26953125" style="56" customWidth="1"/>
    <col min="1276" max="1276" width="13.54296875" style="56" customWidth="1"/>
    <col min="1277" max="1277" width="15" style="56" customWidth="1"/>
    <col min="1278" max="1278" width="15.26953125" style="56" bestFit="1" customWidth="1"/>
    <col min="1279" max="1279" width="16.26953125" style="56" bestFit="1" customWidth="1"/>
    <col min="1280" max="1280" width="12" style="56" customWidth="1"/>
    <col min="1281" max="1513" width="9" style="56"/>
    <col min="1514" max="1514" width="6.26953125" style="56" customWidth="1"/>
    <col min="1515" max="1515" width="10.26953125" style="56" customWidth="1"/>
    <col min="1516" max="1516" width="11" style="56" customWidth="1"/>
    <col min="1517" max="1517" width="12.54296875" style="56" customWidth="1"/>
    <col min="1518" max="1518" width="11.453125" style="56" customWidth="1"/>
    <col min="1519" max="1519" width="9.54296875" style="56" customWidth="1"/>
    <col min="1520" max="1520" width="0" style="56" hidden="1" customWidth="1"/>
    <col min="1521" max="1521" width="9.7265625" style="56" customWidth="1"/>
    <col min="1522" max="1523" width="12.54296875" style="56" customWidth="1"/>
    <col min="1524" max="1524" width="12.26953125" style="56" customWidth="1"/>
    <col min="1525" max="1525" width="12.54296875" style="56" customWidth="1"/>
    <col min="1526" max="1526" width="0" style="56" hidden="1" customWidth="1"/>
    <col min="1527" max="1527" width="14.26953125" style="56" customWidth="1"/>
    <col min="1528" max="1528" width="10.7265625" style="56" customWidth="1"/>
    <col min="1529" max="1529" width="13.7265625" style="56" customWidth="1"/>
    <col min="1530" max="1530" width="11.54296875" style="56" customWidth="1"/>
    <col min="1531" max="1531" width="11.26953125" style="56" customWidth="1"/>
    <col min="1532" max="1532" width="13.54296875" style="56" customWidth="1"/>
    <col min="1533" max="1533" width="15" style="56" customWidth="1"/>
    <col min="1534" max="1534" width="15.26953125" style="56" bestFit="1" customWidth="1"/>
    <col min="1535" max="1535" width="16.26953125" style="56" bestFit="1" customWidth="1"/>
    <col min="1536" max="1536" width="12" style="56" customWidth="1"/>
    <col min="1537" max="1769" width="9" style="56"/>
    <col min="1770" max="1770" width="6.26953125" style="56" customWidth="1"/>
    <col min="1771" max="1771" width="10.26953125" style="56" customWidth="1"/>
    <col min="1772" max="1772" width="11" style="56" customWidth="1"/>
    <col min="1773" max="1773" width="12.54296875" style="56" customWidth="1"/>
    <col min="1774" max="1774" width="11.453125" style="56" customWidth="1"/>
    <col min="1775" max="1775" width="9.54296875" style="56" customWidth="1"/>
    <col min="1776" max="1776" width="0" style="56" hidden="1" customWidth="1"/>
    <col min="1777" max="1777" width="9.7265625" style="56" customWidth="1"/>
    <col min="1778" max="1779" width="12.54296875" style="56" customWidth="1"/>
    <col min="1780" max="1780" width="12.26953125" style="56" customWidth="1"/>
    <col min="1781" max="1781" width="12.54296875" style="56" customWidth="1"/>
    <col min="1782" max="1782" width="0" style="56" hidden="1" customWidth="1"/>
    <col min="1783" max="1783" width="14.26953125" style="56" customWidth="1"/>
    <col min="1784" max="1784" width="10.7265625" style="56" customWidth="1"/>
    <col min="1785" max="1785" width="13.7265625" style="56" customWidth="1"/>
    <col min="1786" max="1786" width="11.54296875" style="56" customWidth="1"/>
    <col min="1787" max="1787" width="11.26953125" style="56" customWidth="1"/>
    <col min="1788" max="1788" width="13.54296875" style="56" customWidth="1"/>
    <col min="1789" max="1789" width="15" style="56" customWidth="1"/>
    <col min="1790" max="1790" width="15.26953125" style="56" bestFit="1" customWidth="1"/>
    <col min="1791" max="1791" width="16.26953125" style="56" bestFit="1" customWidth="1"/>
    <col min="1792" max="1792" width="12" style="56" customWidth="1"/>
    <col min="1793" max="2025" width="9" style="56"/>
    <col min="2026" max="2026" width="6.26953125" style="56" customWidth="1"/>
    <col min="2027" max="2027" width="10.26953125" style="56" customWidth="1"/>
    <col min="2028" max="2028" width="11" style="56" customWidth="1"/>
    <col min="2029" max="2029" width="12.54296875" style="56" customWidth="1"/>
    <col min="2030" max="2030" width="11.453125" style="56" customWidth="1"/>
    <col min="2031" max="2031" width="9.54296875" style="56" customWidth="1"/>
    <col min="2032" max="2032" width="0" style="56" hidden="1" customWidth="1"/>
    <col min="2033" max="2033" width="9.7265625" style="56" customWidth="1"/>
    <col min="2034" max="2035" width="12.54296875" style="56" customWidth="1"/>
    <col min="2036" max="2036" width="12.26953125" style="56" customWidth="1"/>
    <col min="2037" max="2037" width="12.54296875" style="56" customWidth="1"/>
    <col min="2038" max="2038" width="0" style="56" hidden="1" customWidth="1"/>
    <col min="2039" max="2039" width="14.26953125" style="56" customWidth="1"/>
    <col min="2040" max="2040" width="10.7265625" style="56" customWidth="1"/>
    <col min="2041" max="2041" width="13.7265625" style="56" customWidth="1"/>
    <col min="2042" max="2042" width="11.54296875" style="56" customWidth="1"/>
    <col min="2043" max="2043" width="11.26953125" style="56" customWidth="1"/>
    <col min="2044" max="2044" width="13.54296875" style="56" customWidth="1"/>
    <col min="2045" max="2045" width="15" style="56" customWidth="1"/>
    <col min="2046" max="2046" width="15.26953125" style="56" bestFit="1" customWidth="1"/>
    <col min="2047" max="2047" width="16.26953125" style="56" bestFit="1" customWidth="1"/>
    <col min="2048" max="2048" width="12" style="56" customWidth="1"/>
    <col min="2049" max="2281" width="9" style="56"/>
    <col min="2282" max="2282" width="6.26953125" style="56" customWidth="1"/>
    <col min="2283" max="2283" width="10.26953125" style="56" customWidth="1"/>
    <col min="2284" max="2284" width="11" style="56" customWidth="1"/>
    <col min="2285" max="2285" width="12.54296875" style="56" customWidth="1"/>
    <col min="2286" max="2286" width="11.453125" style="56" customWidth="1"/>
    <col min="2287" max="2287" width="9.54296875" style="56" customWidth="1"/>
    <col min="2288" max="2288" width="0" style="56" hidden="1" customWidth="1"/>
    <col min="2289" max="2289" width="9.7265625" style="56" customWidth="1"/>
    <col min="2290" max="2291" width="12.54296875" style="56" customWidth="1"/>
    <col min="2292" max="2292" width="12.26953125" style="56" customWidth="1"/>
    <col min="2293" max="2293" width="12.54296875" style="56" customWidth="1"/>
    <col min="2294" max="2294" width="0" style="56" hidden="1" customWidth="1"/>
    <col min="2295" max="2295" width="14.26953125" style="56" customWidth="1"/>
    <col min="2296" max="2296" width="10.7265625" style="56" customWidth="1"/>
    <col min="2297" max="2297" width="13.7265625" style="56" customWidth="1"/>
    <col min="2298" max="2298" width="11.54296875" style="56" customWidth="1"/>
    <col min="2299" max="2299" width="11.26953125" style="56" customWidth="1"/>
    <col min="2300" max="2300" width="13.54296875" style="56" customWidth="1"/>
    <col min="2301" max="2301" width="15" style="56" customWidth="1"/>
    <col min="2302" max="2302" width="15.26953125" style="56" bestFit="1" customWidth="1"/>
    <col min="2303" max="2303" width="16.26953125" style="56" bestFit="1" customWidth="1"/>
    <col min="2304" max="2304" width="12" style="56" customWidth="1"/>
    <col min="2305" max="2537" width="9" style="56"/>
    <col min="2538" max="2538" width="6.26953125" style="56" customWidth="1"/>
    <col min="2539" max="2539" width="10.26953125" style="56" customWidth="1"/>
    <col min="2540" max="2540" width="11" style="56" customWidth="1"/>
    <col min="2541" max="2541" width="12.54296875" style="56" customWidth="1"/>
    <col min="2542" max="2542" width="11.453125" style="56" customWidth="1"/>
    <col min="2543" max="2543" width="9.54296875" style="56" customWidth="1"/>
    <col min="2544" max="2544" width="0" style="56" hidden="1" customWidth="1"/>
    <col min="2545" max="2545" width="9.7265625" style="56" customWidth="1"/>
    <col min="2546" max="2547" width="12.54296875" style="56" customWidth="1"/>
    <col min="2548" max="2548" width="12.26953125" style="56" customWidth="1"/>
    <col min="2549" max="2549" width="12.54296875" style="56" customWidth="1"/>
    <col min="2550" max="2550" width="0" style="56" hidden="1" customWidth="1"/>
    <col min="2551" max="2551" width="14.26953125" style="56" customWidth="1"/>
    <col min="2552" max="2552" width="10.7265625" style="56" customWidth="1"/>
    <col min="2553" max="2553" width="13.7265625" style="56" customWidth="1"/>
    <col min="2554" max="2554" width="11.54296875" style="56" customWidth="1"/>
    <col min="2555" max="2555" width="11.26953125" style="56" customWidth="1"/>
    <col min="2556" max="2556" width="13.54296875" style="56" customWidth="1"/>
    <col min="2557" max="2557" width="15" style="56" customWidth="1"/>
    <col min="2558" max="2558" width="15.26953125" style="56" bestFit="1" customWidth="1"/>
    <col min="2559" max="2559" width="16.26953125" style="56" bestFit="1" customWidth="1"/>
    <col min="2560" max="2560" width="12" style="56" customWidth="1"/>
    <col min="2561" max="2793" width="9" style="56"/>
    <col min="2794" max="2794" width="6.26953125" style="56" customWidth="1"/>
    <col min="2795" max="2795" width="10.26953125" style="56" customWidth="1"/>
    <col min="2796" max="2796" width="11" style="56" customWidth="1"/>
    <col min="2797" max="2797" width="12.54296875" style="56" customWidth="1"/>
    <col min="2798" max="2798" width="11.453125" style="56" customWidth="1"/>
    <col min="2799" max="2799" width="9.54296875" style="56" customWidth="1"/>
    <col min="2800" max="2800" width="0" style="56" hidden="1" customWidth="1"/>
    <col min="2801" max="2801" width="9.7265625" style="56" customWidth="1"/>
    <col min="2802" max="2803" width="12.54296875" style="56" customWidth="1"/>
    <col min="2804" max="2804" width="12.26953125" style="56" customWidth="1"/>
    <col min="2805" max="2805" width="12.54296875" style="56" customWidth="1"/>
    <col min="2806" max="2806" width="0" style="56" hidden="1" customWidth="1"/>
    <col min="2807" max="2807" width="14.26953125" style="56" customWidth="1"/>
    <col min="2808" max="2808" width="10.7265625" style="56" customWidth="1"/>
    <col min="2809" max="2809" width="13.7265625" style="56" customWidth="1"/>
    <col min="2810" max="2810" width="11.54296875" style="56" customWidth="1"/>
    <col min="2811" max="2811" width="11.26953125" style="56" customWidth="1"/>
    <col min="2812" max="2812" width="13.54296875" style="56" customWidth="1"/>
    <col min="2813" max="2813" width="15" style="56" customWidth="1"/>
    <col min="2814" max="2814" width="15.26953125" style="56" bestFit="1" customWidth="1"/>
    <col min="2815" max="2815" width="16.26953125" style="56" bestFit="1" customWidth="1"/>
    <col min="2816" max="2816" width="12" style="56" customWidth="1"/>
    <col min="2817" max="3049" width="9" style="56"/>
    <col min="3050" max="3050" width="6.26953125" style="56" customWidth="1"/>
    <col min="3051" max="3051" width="10.26953125" style="56" customWidth="1"/>
    <col min="3052" max="3052" width="11" style="56" customWidth="1"/>
    <col min="3053" max="3053" width="12.54296875" style="56" customWidth="1"/>
    <col min="3054" max="3054" width="11.453125" style="56" customWidth="1"/>
    <col min="3055" max="3055" width="9.54296875" style="56" customWidth="1"/>
    <col min="3056" max="3056" width="0" style="56" hidden="1" customWidth="1"/>
    <col min="3057" max="3057" width="9.7265625" style="56" customWidth="1"/>
    <col min="3058" max="3059" width="12.54296875" style="56" customWidth="1"/>
    <col min="3060" max="3060" width="12.26953125" style="56" customWidth="1"/>
    <col min="3061" max="3061" width="12.54296875" style="56" customWidth="1"/>
    <col min="3062" max="3062" width="0" style="56" hidden="1" customWidth="1"/>
    <col min="3063" max="3063" width="14.26953125" style="56" customWidth="1"/>
    <col min="3064" max="3064" width="10.7265625" style="56" customWidth="1"/>
    <col min="3065" max="3065" width="13.7265625" style="56" customWidth="1"/>
    <col min="3066" max="3066" width="11.54296875" style="56" customWidth="1"/>
    <col min="3067" max="3067" width="11.26953125" style="56" customWidth="1"/>
    <col min="3068" max="3068" width="13.54296875" style="56" customWidth="1"/>
    <col min="3069" max="3069" width="15" style="56" customWidth="1"/>
    <col min="3070" max="3070" width="15.26953125" style="56" bestFit="1" customWidth="1"/>
    <col min="3071" max="3071" width="16.26953125" style="56" bestFit="1" customWidth="1"/>
    <col min="3072" max="3072" width="12" style="56" customWidth="1"/>
    <col min="3073" max="3305" width="9" style="56"/>
    <col min="3306" max="3306" width="6.26953125" style="56" customWidth="1"/>
    <col min="3307" max="3307" width="10.26953125" style="56" customWidth="1"/>
    <col min="3308" max="3308" width="11" style="56" customWidth="1"/>
    <col min="3309" max="3309" width="12.54296875" style="56" customWidth="1"/>
    <col min="3310" max="3310" width="11.453125" style="56" customWidth="1"/>
    <col min="3311" max="3311" width="9.54296875" style="56" customWidth="1"/>
    <col min="3312" max="3312" width="0" style="56" hidden="1" customWidth="1"/>
    <col min="3313" max="3313" width="9.7265625" style="56" customWidth="1"/>
    <col min="3314" max="3315" width="12.54296875" style="56" customWidth="1"/>
    <col min="3316" max="3316" width="12.26953125" style="56" customWidth="1"/>
    <col min="3317" max="3317" width="12.54296875" style="56" customWidth="1"/>
    <col min="3318" max="3318" width="0" style="56" hidden="1" customWidth="1"/>
    <col min="3319" max="3319" width="14.26953125" style="56" customWidth="1"/>
    <col min="3320" max="3320" width="10.7265625" style="56" customWidth="1"/>
    <col min="3321" max="3321" width="13.7265625" style="56" customWidth="1"/>
    <col min="3322" max="3322" width="11.54296875" style="56" customWidth="1"/>
    <col min="3323" max="3323" width="11.26953125" style="56" customWidth="1"/>
    <col min="3324" max="3324" width="13.54296875" style="56" customWidth="1"/>
    <col min="3325" max="3325" width="15" style="56" customWidth="1"/>
    <col min="3326" max="3326" width="15.26953125" style="56" bestFit="1" customWidth="1"/>
    <col min="3327" max="3327" width="16.26953125" style="56" bestFit="1" customWidth="1"/>
    <col min="3328" max="3328" width="12" style="56" customWidth="1"/>
    <col min="3329" max="3561" width="9" style="56"/>
    <col min="3562" max="3562" width="6.26953125" style="56" customWidth="1"/>
    <col min="3563" max="3563" width="10.26953125" style="56" customWidth="1"/>
    <col min="3564" max="3564" width="11" style="56" customWidth="1"/>
    <col min="3565" max="3565" width="12.54296875" style="56" customWidth="1"/>
    <col min="3566" max="3566" width="11.453125" style="56" customWidth="1"/>
    <col min="3567" max="3567" width="9.54296875" style="56" customWidth="1"/>
    <col min="3568" max="3568" width="0" style="56" hidden="1" customWidth="1"/>
    <col min="3569" max="3569" width="9.7265625" style="56" customWidth="1"/>
    <col min="3570" max="3571" width="12.54296875" style="56" customWidth="1"/>
    <col min="3572" max="3572" width="12.26953125" style="56" customWidth="1"/>
    <col min="3573" max="3573" width="12.54296875" style="56" customWidth="1"/>
    <col min="3574" max="3574" width="0" style="56" hidden="1" customWidth="1"/>
    <col min="3575" max="3575" width="14.26953125" style="56" customWidth="1"/>
    <col min="3576" max="3576" width="10.7265625" style="56" customWidth="1"/>
    <col min="3577" max="3577" width="13.7265625" style="56" customWidth="1"/>
    <col min="3578" max="3578" width="11.54296875" style="56" customWidth="1"/>
    <col min="3579" max="3579" width="11.26953125" style="56" customWidth="1"/>
    <col min="3580" max="3580" width="13.54296875" style="56" customWidth="1"/>
    <col min="3581" max="3581" width="15" style="56" customWidth="1"/>
    <col min="3582" max="3582" width="15.26953125" style="56" bestFit="1" customWidth="1"/>
    <col min="3583" max="3583" width="16.26953125" style="56" bestFit="1" customWidth="1"/>
    <col min="3584" max="3584" width="12" style="56" customWidth="1"/>
    <col min="3585" max="3817" width="9" style="56"/>
    <col min="3818" max="3818" width="6.26953125" style="56" customWidth="1"/>
    <col min="3819" max="3819" width="10.26953125" style="56" customWidth="1"/>
    <col min="3820" max="3820" width="11" style="56" customWidth="1"/>
    <col min="3821" max="3821" width="12.54296875" style="56" customWidth="1"/>
    <col min="3822" max="3822" width="11.453125" style="56" customWidth="1"/>
    <col min="3823" max="3823" width="9.54296875" style="56" customWidth="1"/>
    <col min="3824" max="3824" width="0" style="56" hidden="1" customWidth="1"/>
    <col min="3825" max="3825" width="9.7265625" style="56" customWidth="1"/>
    <col min="3826" max="3827" width="12.54296875" style="56" customWidth="1"/>
    <col min="3828" max="3828" width="12.26953125" style="56" customWidth="1"/>
    <col min="3829" max="3829" width="12.54296875" style="56" customWidth="1"/>
    <col min="3830" max="3830" width="0" style="56" hidden="1" customWidth="1"/>
    <col min="3831" max="3831" width="14.26953125" style="56" customWidth="1"/>
    <col min="3832" max="3832" width="10.7265625" style="56" customWidth="1"/>
    <col min="3833" max="3833" width="13.7265625" style="56" customWidth="1"/>
    <col min="3834" max="3834" width="11.54296875" style="56" customWidth="1"/>
    <col min="3835" max="3835" width="11.26953125" style="56" customWidth="1"/>
    <col min="3836" max="3836" width="13.54296875" style="56" customWidth="1"/>
    <col min="3837" max="3837" width="15" style="56" customWidth="1"/>
    <col min="3838" max="3838" width="15.26953125" style="56" bestFit="1" customWidth="1"/>
    <col min="3839" max="3839" width="16.26953125" style="56" bestFit="1" customWidth="1"/>
    <col min="3840" max="3840" width="12" style="56" customWidth="1"/>
    <col min="3841" max="4073" width="9" style="56"/>
    <col min="4074" max="4074" width="6.26953125" style="56" customWidth="1"/>
    <col min="4075" max="4075" width="10.26953125" style="56" customWidth="1"/>
    <col min="4076" max="4076" width="11" style="56" customWidth="1"/>
    <col min="4077" max="4077" width="12.54296875" style="56" customWidth="1"/>
    <col min="4078" max="4078" width="11.453125" style="56" customWidth="1"/>
    <col min="4079" max="4079" width="9.54296875" style="56" customWidth="1"/>
    <col min="4080" max="4080" width="0" style="56" hidden="1" customWidth="1"/>
    <col min="4081" max="4081" width="9.7265625" style="56" customWidth="1"/>
    <col min="4082" max="4083" width="12.54296875" style="56" customWidth="1"/>
    <col min="4084" max="4084" width="12.26953125" style="56" customWidth="1"/>
    <col min="4085" max="4085" width="12.54296875" style="56" customWidth="1"/>
    <col min="4086" max="4086" width="0" style="56" hidden="1" customWidth="1"/>
    <col min="4087" max="4087" width="14.26953125" style="56" customWidth="1"/>
    <col min="4088" max="4088" width="10.7265625" style="56" customWidth="1"/>
    <col min="4089" max="4089" width="13.7265625" style="56" customWidth="1"/>
    <col min="4090" max="4090" width="11.54296875" style="56" customWidth="1"/>
    <col min="4091" max="4091" width="11.26953125" style="56" customWidth="1"/>
    <col min="4092" max="4092" width="13.54296875" style="56" customWidth="1"/>
    <col min="4093" max="4093" width="15" style="56" customWidth="1"/>
    <col min="4094" max="4094" width="15.26953125" style="56" bestFit="1" customWidth="1"/>
    <col min="4095" max="4095" width="16.26953125" style="56" bestFit="1" customWidth="1"/>
    <col min="4096" max="4096" width="12" style="56" customWidth="1"/>
    <col min="4097" max="4329" width="9" style="56"/>
    <col min="4330" max="4330" width="6.26953125" style="56" customWidth="1"/>
    <col min="4331" max="4331" width="10.26953125" style="56" customWidth="1"/>
    <col min="4332" max="4332" width="11" style="56" customWidth="1"/>
    <col min="4333" max="4333" width="12.54296875" style="56" customWidth="1"/>
    <col min="4334" max="4334" width="11.453125" style="56" customWidth="1"/>
    <col min="4335" max="4335" width="9.54296875" style="56" customWidth="1"/>
    <col min="4336" max="4336" width="0" style="56" hidden="1" customWidth="1"/>
    <col min="4337" max="4337" width="9.7265625" style="56" customWidth="1"/>
    <col min="4338" max="4339" width="12.54296875" style="56" customWidth="1"/>
    <col min="4340" max="4340" width="12.26953125" style="56" customWidth="1"/>
    <col min="4341" max="4341" width="12.54296875" style="56" customWidth="1"/>
    <col min="4342" max="4342" width="0" style="56" hidden="1" customWidth="1"/>
    <col min="4343" max="4343" width="14.26953125" style="56" customWidth="1"/>
    <col min="4344" max="4344" width="10.7265625" style="56" customWidth="1"/>
    <col min="4345" max="4345" width="13.7265625" style="56" customWidth="1"/>
    <col min="4346" max="4346" width="11.54296875" style="56" customWidth="1"/>
    <col min="4347" max="4347" width="11.26953125" style="56" customWidth="1"/>
    <col min="4348" max="4348" width="13.54296875" style="56" customWidth="1"/>
    <col min="4349" max="4349" width="15" style="56" customWidth="1"/>
    <col min="4350" max="4350" width="15.26953125" style="56" bestFit="1" customWidth="1"/>
    <col min="4351" max="4351" width="16.26953125" style="56" bestFit="1" customWidth="1"/>
    <col min="4352" max="4352" width="12" style="56" customWidth="1"/>
    <col min="4353" max="4585" width="9" style="56"/>
    <col min="4586" max="4586" width="6.26953125" style="56" customWidth="1"/>
    <col min="4587" max="4587" width="10.26953125" style="56" customWidth="1"/>
    <col min="4588" max="4588" width="11" style="56" customWidth="1"/>
    <col min="4589" max="4589" width="12.54296875" style="56" customWidth="1"/>
    <col min="4590" max="4590" width="11.453125" style="56" customWidth="1"/>
    <col min="4591" max="4591" width="9.54296875" style="56" customWidth="1"/>
    <col min="4592" max="4592" width="0" style="56" hidden="1" customWidth="1"/>
    <col min="4593" max="4593" width="9.7265625" style="56" customWidth="1"/>
    <col min="4594" max="4595" width="12.54296875" style="56" customWidth="1"/>
    <col min="4596" max="4596" width="12.26953125" style="56" customWidth="1"/>
    <col min="4597" max="4597" width="12.54296875" style="56" customWidth="1"/>
    <col min="4598" max="4598" width="0" style="56" hidden="1" customWidth="1"/>
    <col min="4599" max="4599" width="14.26953125" style="56" customWidth="1"/>
    <col min="4600" max="4600" width="10.7265625" style="56" customWidth="1"/>
    <col min="4601" max="4601" width="13.7265625" style="56" customWidth="1"/>
    <col min="4602" max="4602" width="11.54296875" style="56" customWidth="1"/>
    <col min="4603" max="4603" width="11.26953125" style="56" customWidth="1"/>
    <col min="4604" max="4604" width="13.54296875" style="56" customWidth="1"/>
    <col min="4605" max="4605" width="15" style="56" customWidth="1"/>
    <col min="4606" max="4606" width="15.26953125" style="56" bestFit="1" customWidth="1"/>
    <col min="4607" max="4607" width="16.26953125" style="56" bestFit="1" customWidth="1"/>
    <col min="4608" max="4608" width="12" style="56" customWidth="1"/>
    <col min="4609" max="4841" width="9" style="56"/>
    <col min="4842" max="4842" width="6.26953125" style="56" customWidth="1"/>
    <col min="4843" max="4843" width="10.26953125" style="56" customWidth="1"/>
    <col min="4844" max="4844" width="11" style="56" customWidth="1"/>
    <col min="4845" max="4845" width="12.54296875" style="56" customWidth="1"/>
    <col min="4846" max="4846" width="11.453125" style="56" customWidth="1"/>
    <col min="4847" max="4847" width="9.54296875" style="56" customWidth="1"/>
    <col min="4848" max="4848" width="0" style="56" hidden="1" customWidth="1"/>
    <col min="4849" max="4849" width="9.7265625" style="56" customWidth="1"/>
    <col min="4850" max="4851" width="12.54296875" style="56" customWidth="1"/>
    <col min="4852" max="4852" width="12.26953125" style="56" customWidth="1"/>
    <col min="4853" max="4853" width="12.54296875" style="56" customWidth="1"/>
    <col min="4854" max="4854" width="0" style="56" hidden="1" customWidth="1"/>
    <col min="4855" max="4855" width="14.26953125" style="56" customWidth="1"/>
    <col min="4856" max="4856" width="10.7265625" style="56" customWidth="1"/>
    <col min="4857" max="4857" width="13.7265625" style="56" customWidth="1"/>
    <col min="4858" max="4858" width="11.54296875" style="56" customWidth="1"/>
    <col min="4859" max="4859" width="11.26953125" style="56" customWidth="1"/>
    <col min="4860" max="4860" width="13.54296875" style="56" customWidth="1"/>
    <col min="4861" max="4861" width="15" style="56" customWidth="1"/>
    <col min="4862" max="4862" width="15.26953125" style="56" bestFit="1" customWidth="1"/>
    <col min="4863" max="4863" width="16.26953125" style="56" bestFit="1" customWidth="1"/>
    <col min="4864" max="4864" width="12" style="56" customWidth="1"/>
    <col min="4865" max="5097" width="9" style="56"/>
    <col min="5098" max="5098" width="6.26953125" style="56" customWidth="1"/>
    <col min="5099" max="5099" width="10.26953125" style="56" customWidth="1"/>
    <col min="5100" max="5100" width="11" style="56" customWidth="1"/>
    <col min="5101" max="5101" width="12.54296875" style="56" customWidth="1"/>
    <col min="5102" max="5102" width="11.453125" style="56" customWidth="1"/>
    <col min="5103" max="5103" width="9.54296875" style="56" customWidth="1"/>
    <col min="5104" max="5104" width="0" style="56" hidden="1" customWidth="1"/>
    <col min="5105" max="5105" width="9.7265625" style="56" customWidth="1"/>
    <col min="5106" max="5107" width="12.54296875" style="56" customWidth="1"/>
    <col min="5108" max="5108" width="12.26953125" style="56" customWidth="1"/>
    <col min="5109" max="5109" width="12.54296875" style="56" customWidth="1"/>
    <col min="5110" max="5110" width="0" style="56" hidden="1" customWidth="1"/>
    <col min="5111" max="5111" width="14.26953125" style="56" customWidth="1"/>
    <col min="5112" max="5112" width="10.7265625" style="56" customWidth="1"/>
    <col min="5113" max="5113" width="13.7265625" style="56" customWidth="1"/>
    <col min="5114" max="5114" width="11.54296875" style="56" customWidth="1"/>
    <col min="5115" max="5115" width="11.26953125" style="56" customWidth="1"/>
    <col min="5116" max="5116" width="13.54296875" style="56" customWidth="1"/>
    <col min="5117" max="5117" width="15" style="56" customWidth="1"/>
    <col min="5118" max="5118" width="15.26953125" style="56" bestFit="1" customWidth="1"/>
    <col min="5119" max="5119" width="16.26953125" style="56" bestFit="1" customWidth="1"/>
    <col min="5120" max="5120" width="12" style="56" customWidth="1"/>
    <col min="5121" max="5353" width="9" style="56"/>
    <col min="5354" max="5354" width="6.26953125" style="56" customWidth="1"/>
    <col min="5355" max="5355" width="10.26953125" style="56" customWidth="1"/>
    <col min="5356" max="5356" width="11" style="56" customWidth="1"/>
    <col min="5357" max="5357" width="12.54296875" style="56" customWidth="1"/>
    <col min="5358" max="5358" width="11.453125" style="56" customWidth="1"/>
    <col min="5359" max="5359" width="9.54296875" style="56" customWidth="1"/>
    <col min="5360" max="5360" width="0" style="56" hidden="1" customWidth="1"/>
    <col min="5361" max="5361" width="9.7265625" style="56" customWidth="1"/>
    <col min="5362" max="5363" width="12.54296875" style="56" customWidth="1"/>
    <col min="5364" max="5364" width="12.26953125" style="56" customWidth="1"/>
    <col min="5365" max="5365" width="12.54296875" style="56" customWidth="1"/>
    <col min="5366" max="5366" width="0" style="56" hidden="1" customWidth="1"/>
    <col min="5367" max="5367" width="14.26953125" style="56" customWidth="1"/>
    <col min="5368" max="5368" width="10.7265625" style="56" customWidth="1"/>
    <col min="5369" max="5369" width="13.7265625" style="56" customWidth="1"/>
    <col min="5370" max="5370" width="11.54296875" style="56" customWidth="1"/>
    <col min="5371" max="5371" width="11.26953125" style="56" customWidth="1"/>
    <col min="5372" max="5372" width="13.54296875" style="56" customWidth="1"/>
    <col min="5373" max="5373" width="15" style="56" customWidth="1"/>
    <col min="5374" max="5374" width="15.26953125" style="56" bestFit="1" customWidth="1"/>
    <col min="5375" max="5375" width="16.26953125" style="56" bestFit="1" customWidth="1"/>
    <col min="5376" max="5376" width="12" style="56" customWidth="1"/>
    <col min="5377" max="5609" width="9" style="56"/>
    <col min="5610" max="5610" width="6.26953125" style="56" customWidth="1"/>
    <col min="5611" max="5611" width="10.26953125" style="56" customWidth="1"/>
    <col min="5612" max="5612" width="11" style="56" customWidth="1"/>
    <col min="5613" max="5613" width="12.54296875" style="56" customWidth="1"/>
    <col min="5614" max="5614" width="11.453125" style="56" customWidth="1"/>
    <col min="5615" max="5615" width="9.54296875" style="56" customWidth="1"/>
    <col min="5616" max="5616" width="0" style="56" hidden="1" customWidth="1"/>
    <col min="5617" max="5617" width="9.7265625" style="56" customWidth="1"/>
    <col min="5618" max="5619" width="12.54296875" style="56" customWidth="1"/>
    <col min="5620" max="5620" width="12.26953125" style="56" customWidth="1"/>
    <col min="5621" max="5621" width="12.54296875" style="56" customWidth="1"/>
    <col min="5622" max="5622" width="0" style="56" hidden="1" customWidth="1"/>
    <col min="5623" max="5623" width="14.26953125" style="56" customWidth="1"/>
    <col min="5624" max="5624" width="10.7265625" style="56" customWidth="1"/>
    <col min="5625" max="5625" width="13.7265625" style="56" customWidth="1"/>
    <col min="5626" max="5626" width="11.54296875" style="56" customWidth="1"/>
    <col min="5627" max="5627" width="11.26953125" style="56" customWidth="1"/>
    <col min="5628" max="5628" width="13.54296875" style="56" customWidth="1"/>
    <col min="5629" max="5629" width="15" style="56" customWidth="1"/>
    <col min="5630" max="5630" width="15.26953125" style="56" bestFit="1" customWidth="1"/>
    <col min="5631" max="5631" width="16.26953125" style="56" bestFit="1" customWidth="1"/>
    <col min="5632" max="5632" width="12" style="56" customWidth="1"/>
    <col min="5633" max="5865" width="9" style="56"/>
    <col min="5866" max="5866" width="6.26953125" style="56" customWidth="1"/>
    <col min="5867" max="5867" width="10.26953125" style="56" customWidth="1"/>
    <col min="5868" max="5868" width="11" style="56" customWidth="1"/>
    <col min="5869" max="5869" width="12.54296875" style="56" customWidth="1"/>
    <col min="5870" max="5870" width="11.453125" style="56" customWidth="1"/>
    <col min="5871" max="5871" width="9.54296875" style="56" customWidth="1"/>
    <col min="5872" max="5872" width="0" style="56" hidden="1" customWidth="1"/>
    <col min="5873" max="5873" width="9.7265625" style="56" customWidth="1"/>
    <col min="5874" max="5875" width="12.54296875" style="56" customWidth="1"/>
    <col min="5876" max="5876" width="12.26953125" style="56" customWidth="1"/>
    <col min="5877" max="5877" width="12.54296875" style="56" customWidth="1"/>
    <col min="5878" max="5878" width="0" style="56" hidden="1" customWidth="1"/>
    <col min="5879" max="5879" width="14.26953125" style="56" customWidth="1"/>
    <col min="5880" max="5880" width="10.7265625" style="56" customWidth="1"/>
    <col min="5881" max="5881" width="13.7265625" style="56" customWidth="1"/>
    <col min="5882" max="5882" width="11.54296875" style="56" customWidth="1"/>
    <col min="5883" max="5883" width="11.26953125" style="56" customWidth="1"/>
    <col min="5884" max="5884" width="13.54296875" style="56" customWidth="1"/>
    <col min="5885" max="5885" width="15" style="56" customWidth="1"/>
    <col min="5886" max="5886" width="15.26953125" style="56" bestFit="1" customWidth="1"/>
    <col min="5887" max="5887" width="16.26953125" style="56" bestFit="1" customWidth="1"/>
    <col min="5888" max="5888" width="12" style="56" customWidth="1"/>
    <col min="5889" max="6121" width="9" style="56"/>
    <col min="6122" max="6122" width="6.26953125" style="56" customWidth="1"/>
    <col min="6123" max="6123" width="10.26953125" style="56" customWidth="1"/>
    <col min="6124" max="6124" width="11" style="56" customWidth="1"/>
    <col min="6125" max="6125" width="12.54296875" style="56" customWidth="1"/>
    <col min="6126" max="6126" width="11.453125" style="56" customWidth="1"/>
    <col min="6127" max="6127" width="9.54296875" style="56" customWidth="1"/>
    <col min="6128" max="6128" width="0" style="56" hidden="1" customWidth="1"/>
    <col min="6129" max="6129" width="9.7265625" style="56" customWidth="1"/>
    <col min="6130" max="6131" width="12.54296875" style="56" customWidth="1"/>
    <col min="6132" max="6132" width="12.26953125" style="56" customWidth="1"/>
    <col min="6133" max="6133" width="12.54296875" style="56" customWidth="1"/>
    <col min="6134" max="6134" width="0" style="56" hidden="1" customWidth="1"/>
    <col min="6135" max="6135" width="14.26953125" style="56" customWidth="1"/>
    <col min="6136" max="6136" width="10.7265625" style="56" customWidth="1"/>
    <col min="6137" max="6137" width="13.7265625" style="56" customWidth="1"/>
    <col min="6138" max="6138" width="11.54296875" style="56" customWidth="1"/>
    <col min="6139" max="6139" width="11.26953125" style="56" customWidth="1"/>
    <col min="6140" max="6140" width="13.54296875" style="56" customWidth="1"/>
    <col min="6141" max="6141" width="15" style="56" customWidth="1"/>
    <col min="6142" max="6142" width="15.26953125" style="56" bestFit="1" customWidth="1"/>
    <col min="6143" max="6143" width="16.26953125" style="56" bestFit="1" customWidth="1"/>
    <col min="6144" max="6144" width="12" style="56" customWidth="1"/>
    <col min="6145" max="6377" width="9" style="56"/>
    <col min="6378" max="6378" width="6.26953125" style="56" customWidth="1"/>
    <col min="6379" max="6379" width="10.26953125" style="56" customWidth="1"/>
    <col min="6380" max="6380" width="11" style="56" customWidth="1"/>
    <col min="6381" max="6381" width="12.54296875" style="56" customWidth="1"/>
    <col min="6382" max="6382" width="11.453125" style="56" customWidth="1"/>
    <col min="6383" max="6383" width="9.54296875" style="56" customWidth="1"/>
    <col min="6384" max="6384" width="0" style="56" hidden="1" customWidth="1"/>
    <col min="6385" max="6385" width="9.7265625" style="56" customWidth="1"/>
    <col min="6386" max="6387" width="12.54296875" style="56" customWidth="1"/>
    <col min="6388" max="6388" width="12.26953125" style="56" customWidth="1"/>
    <col min="6389" max="6389" width="12.54296875" style="56" customWidth="1"/>
    <col min="6390" max="6390" width="0" style="56" hidden="1" customWidth="1"/>
    <col min="6391" max="6391" width="14.26953125" style="56" customWidth="1"/>
    <col min="6392" max="6392" width="10.7265625" style="56" customWidth="1"/>
    <col min="6393" max="6393" width="13.7265625" style="56" customWidth="1"/>
    <col min="6394" max="6394" width="11.54296875" style="56" customWidth="1"/>
    <col min="6395" max="6395" width="11.26953125" style="56" customWidth="1"/>
    <col min="6396" max="6396" width="13.54296875" style="56" customWidth="1"/>
    <col min="6397" max="6397" width="15" style="56" customWidth="1"/>
    <col min="6398" max="6398" width="15.26953125" style="56" bestFit="1" customWidth="1"/>
    <col min="6399" max="6399" width="16.26953125" style="56" bestFit="1" customWidth="1"/>
    <col min="6400" max="6400" width="12" style="56" customWidth="1"/>
    <col min="6401" max="6633" width="9" style="56"/>
    <col min="6634" max="6634" width="6.26953125" style="56" customWidth="1"/>
    <col min="6635" max="6635" width="10.26953125" style="56" customWidth="1"/>
    <col min="6636" max="6636" width="11" style="56" customWidth="1"/>
    <col min="6637" max="6637" width="12.54296875" style="56" customWidth="1"/>
    <col min="6638" max="6638" width="11.453125" style="56" customWidth="1"/>
    <col min="6639" max="6639" width="9.54296875" style="56" customWidth="1"/>
    <col min="6640" max="6640" width="0" style="56" hidden="1" customWidth="1"/>
    <col min="6641" max="6641" width="9.7265625" style="56" customWidth="1"/>
    <col min="6642" max="6643" width="12.54296875" style="56" customWidth="1"/>
    <col min="6644" max="6644" width="12.26953125" style="56" customWidth="1"/>
    <col min="6645" max="6645" width="12.54296875" style="56" customWidth="1"/>
    <col min="6646" max="6646" width="0" style="56" hidden="1" customWidth="1"/>
    <col min="6647" max="6647" width="14.26953125" style="56" customWidth="1"/>
    <col min="6648" max="6648" width="10.7265625" style="56" customWidth="1"/>
    <col min="6649" max="6649" width="13.7265625" style="56" customWidth="1"/>
    <col min="6650" max="6650" width="11.54296875" style="56" customWidth="1"/>
    <col min="6651" max="6651" width="11.26953125" style="56" customWidth="1"/>
    <col min="6652" max="6652" width="13.54296875" style="56" customWidth="1"/>
    <col min="6653" max="6653" width="15" style="56" customWidth="1"/>
    <col min="6654" max="6654" width="15.26953125" style="56" bestFit="1" customWidth="1"/>
    <col min="6655" max="6655" width="16.26953125" style="56" bestFit="1" customWidth="1"/>
    <col min="6656" max="6656" width="12" style="56" customWidth="1"/>
    <col min="6657" max="6889" width="9" style="56"/>
    <col min="6890" max="6890" width="6.26953125" style="56" customWidth="1"/>
    <col min="6891" max="6891" width="10.26953125" style="56" customWidth="1"/>
    <col min="6892" max="6892" width="11" style="56" customWidth="1"/>
    <col min="6893" max="6893" width="12.54296875" style="56" customWidth="1"/>
    <col min="6894" max="6894" width="11.453125" style="56" customWidth="1"/>
    <col min="6895" max="6895" width="9.54296875" style="56" customWidth="1"/>
    <col min="6896" max="6896" width="0" style="56" hidden="1" customWidth="1"/>
    <col min="6897" max="6897" width="9.7265625" style="56" customWidth="1"/>
    <col min="6898" max="6899" width="12.54296875" style="56" customWidth="1"/>
    <col min="6900" max="6900" width="12.26953125" style="56" customWidth="1"/>
    <col min="6901" max="6901" width="12.54296875" style="56" customWidth="1"/>
    <col min="6902" max="6902" width="0" style="56" hidden="1" customWidth="1"/>
    <col min="6903" max="6903" width="14.26953125" style="56" customWidth="1"/>
    <col min="6904" max="6904" width="10.7265625" style="56" customWidth="1"/>
    <col min="6905" max="6905" width="13.7265625" style="56" customWidth="1"/>
    <col min="6906" max="6906" width="11.54296875" style="56" customWidth="1"/>
    <col min="6907" max="6907" width="11.26953125" style="56" customWidth="1"/>
    <col min="6908" max="6908" width="13.54296875" style="56" customWidth="1"/>
    <col min="6909" max="6909" width="15" style="56" customWidth="1"/>
    <col min="6910" max="6910" width="15.26953125" style="56" bestFit="1" customWidth="1"/>
    <col min="6911" max="6911" width="16.26953125" style="56" bestFit="1" customWidth="1"/>
    <col min="6912" max="6912" width="12" style="56" customWidth="1"/>
    <col min="6913" max="7145" width="9" style="56"/>
    <col min="7146" max="7146" width="6.26953125" style="56" customWidth="1"/>
    <col min="7147" max="7147" width="10.26953125" style="56" customWidth="1"/>
    <col min="7148" max="7148" width="11" style="56" customWidth="1"/>
    <col min="7149" max="7149" width="12.54296875" style="56" customWidth="1"/>
    <col min="7150" max="7150" width="11.453125" style="56" customWidth="1"/>
    <col min="7151" max="7151" width="9.54296875" style="56" customWidth="1"/>
    <col min="7152" max="7152" width="0" style="56" hidden="1" customWidth="1"/>
    <col min="7153" max="7153" width="9.7265625" style="56" customWidth="1"/>
    <col min="7154" max="7155" width="12.54296875" style="56" customWidth="1"/>
    <col min="7156" max="7156" width="12.26953125" style="56" customWidth="1"/>
    <col min="7157" max="7157" width="12.54296875" style="56" customWidth="1"/>
    <col min="7158" max="7158" width="0" style="56" hidden="1" customWidth="1"/>
    <col min="7159" max="7159" width="14.26953125" style="56" customWidth="1"/>
    <col min="7160" max="7160" width="10.7265625" style="56" customWidth="1"/>
    <col min="7161" max="7161" width="13.7265625" style="56" customWidth="1"/>
    <col min="7162" max="7162" width="11.54296875" style="56" customWidth="1"/>
    <col min="7163" max="7163" width="11.26953125" style="56" customWidth="1"/>
    <col min="7164" max="7164" width="13.54296875" style="56" customWidth="1"/>
    <col min="7165" max="7165" width="15" style="56" customWidth="1"/>
    <col min="7166" max="7166" width="15.26953125" style="56" bestFit="1" customWidth="1"/>
    <col min="7167" max="7167" width="16.26953125" style="56" bestFit="1" customWidth="1"/>
    <col min="7168" max="7168" width="12" style="56" customWidth="1"/>
    <col min="7169" max="7401" width="9" style="56"/>
    <col min="7402" max="7402" width="6.26953125" style="56" customWidth="1"/>
    <col min="7403" max="7403" width="10.26953125" style="56" customWidth="1"/>
    <col min="7404" max="7404" width="11" style="56" customWidth="1"/>
    <col min="7405" max="7405" width="12.54296875" style="56" customWidth="1"/>
    <col min="7406" max="7406" width="11.453125" style="56" customWidth="1"/>
    <col min="7407" max="7407" width="9.54296875" style="56" customWidth="1"/>
    <col min="7408" max="7408" width="0" style="56" hidden="1" customWidth="1"/>
    <col min="7409" max="7409" width="9.7265625" style="56" customWidth="1"/>
    <col min="7410" max="7411" width="12.54296875" style="56" customWidth="1"/>
    <col min="7412" max="7412" width="12.26953125" style="56" customWidth="1"/>
    <col min="7413" max="7413" width="12.54296875" style="56" customWidth="1"/>
    <col min="7414" max="7414" width="0" style="56" hidden="1" customWidth="1"/>
    <col min="7415" max="7415" width="14.26953125" style="56" customWidth="1"/>
    <col min="7416" max="7416" width="10.7265625" style="56" customWidth="1"/>
    <col min="7417" max="7417" width="13.7265625" style="56" customWidth="1"/>
    <col min="7418" max="7418" width="11.54296875" style="56" customWidth="1"/>
    <col min="7419" max="7419" width="11.26953125" style="56" customWidth="1"/>
    <col min="7420" max="7420" width="13.54296875" style="56" customWidth="1"/>
    <col min="7421" max="7421" width="15" style="56" customWidth="1"/>
    <col min="7422" max="7422" width="15.26953125" style="56" bestFit="1" customWidth="1"/>
    <col min="7423" max="7423" width="16.26953125" style="56" bestFit="1" customWidth="1"/>
    <col min="7424" max="7424" width="12" style="56" customWidth="1"/>
    <col min="7425" max="7657" width="9" style="56"/>
    <col min="7658" max="7658" width="6.26953125" style="56" customWidth="1"/>
    <col min="7659" max="7659" width="10.26953125" style="56" customWidth="1"/>
    <col min="7660" max="7660" width="11" style="56" customWidth="1"/>
    <col min="7661" max="7661" width="12.54296875" style="56" customWidth="1"/>
    <col min="7662" max="7662" width="11.453125" style="56" customWidth="1"/>
    <col min="7663" max="7663" width="9.54296875" style="56" customWidth="1"/>
    <col min="7664" max="7664" width="0" style="56" hidden="1" customWidth="1"/>
    <col min="7665" max="7665" width="9.7265625" style="56" customWidth="1"/>
    <col min="7666" max="7667" width="12.54296875" style="56" customWidth="1"/>
    <col min="7668" max="7668" width="12.26953125" style="56" customWidth="1"/>
    <col min="7669" max="7669" width="12.54296875" style="56" customWidth="1"/>
    <col min="7670" max="7670" width="0" style="56" hidden="1" customWidth="1"/>
    <col min="7671" max="7671" width="14.26953125" style="56" customWidth="1"/>
    <col min="7672" max="7672" width="10.7265625" style="56" customWidth="1"/>
    <col min="7673" max="7673" width="13.7265625" style="56" customWidth="1"/>
    <col min="7674" max="7674" width="11.54296875" style="56" customWidth="1"/>
    <col min="7675" max="7675" width="11.26953125" style="56" customWidth="1"/>
    <col min="7676" max="7676" width="13.54296875" style="56" customWidth="1"/>
    <col min="7677" max="7677" width="15" style="56" customWidth="1"/>
    <col min="7678" max="7678" width="15.26953125" style="56" bestFit="1" customWidth="1"/>
    <col min="7679" max="7679" width="16.26953125" style="56" bestFit="1" customWidth="1"/>
    <col min="7680" max="7680" width="12" style="56" customWidth="1"/>
    <col min="7681" max="7913" width="9" style="56"/>
    <col min="7914" max="7914" width="6.26953125" style="56" customWidth="1"/>
    <col min="7915" max="7915" width="10.26953125" style="56" customWidth="1"/>
    <col min="7916" max="7916" width="11" style="56" customWidth="1"/>
    <col min="7917" max="7917" width="12.54296875" style="56" customWidth="1"/>
    <col min="7918" max="7918" width="11.453125" style="56" customWidth="1"/>
    <col min="7919" max="7919" width="9.54296875" style="56" customWidth="1"/>
    <col min="7920" max="7920" width="0" style="56" hidden="1" customWidth="1"/>
    <col min="7921" max="7921" width="9.7265625" style="56" customWidth="1"/>
    <col min="7922" max="7923" width="12.54296875" style="56" customWidth="1"/>
    <col min="7924" max="7924" width="12.26953125" style="56" customWidth="1"/>
    <col min="7925" max="7925" width="12.54296875" style="56" customWidth="1"/>
    <col min="7926" max="7926" width="0" style="56" hidden="1" customWidth="1"/>
    <col min="7927" max="7927" width="14.26953125" style="56" customWidth="1"/>
    <col min="7928" max="7928" width="10.7265625" style="56" customWidth="1"/>
    <col min="7929" max="7929" width="13.7265625" style="56" customWidth="1"/>
    <col min="7930" max="7930" width="11.54296875" style="56" customWidth="1"/>
    <col min="7931" max="7931" width="11.26953125" style="56" customWidth="1"/>
    <col min="7932" max="7932" width="13.54296875" style="56" customWidth="1"/>
    <col min="7933" max="7933" width="15" style="56" customWidth="1"/>
    <col min="7934" max="7934" width="15.26953125" style="56" bestFit="1" customWidth="1"/>
    <col min="7935" max="7935" width="16.26953125" style="56" bestFit="1" customWidth="1"/>
    <col min="7936" max="7936" width="12" style="56" customWidth="1"/>
    <col min="7937" max="8169" width="9" style="56"/>
    <col min="8170" max="8170" width="6.26953125" style="56" customWidth="1"/>
    <col min="8171" max="8171" width="10.26953125" style="56" customWidth="1"/>
    <col min="8172" max="8172" width="11" style="56" customWidth="1"/>
    <col min="8173" max="8173" width="12.54296875" style="56" customWidth="1"/>
    <col min="8174" max="8174" width="11.453125" style="56" customWidth="1"/>
    <col min="8175" max="8175" width="9.54296875" style="56" customWidth="1"/>
    <col min="8176" max="8176" width="0" style="56" hidden="1" customWidth="1"/>
    <col min="8177" max="8177" width="9.7265625" style="56" customWidth="1"/>
    <col min="8178" max="8179" width="12.54296875" style="56" customWidth="1"/>
    <col min="8180" max="8180" width="12.26953125" style="56" customWidth="1"/>
    <col min="8181" max="8181" width="12.54296875" style="56" customWidth="1"/>
    <col min="8182" max="8182" width="0" style="56" hidden="1" customWidth="1"/>
    <col min="8183" max="8183" width="14.26953125" style="56" customWidth="1"/>
    <col min="8184" max="8184" width="10.7265625" style="56" customWidth="1"/>
    <col min="8185" max="8185" width="13.7265625" style="56" customWidth="1"/>
    <col min="8186" max="8186" width="11.54296875" style="56" customWidth="1"/>
    <col min="8187" max="8187" width="11.26953125" style="56" customWidth="1"/>
    <col min="8188" max="8188" width="13.54296875" style="56" customWidth="1"/>
    <col min="8189" max="8189" width="15" style="56" customWidth="1"/>
    <col min="8190" max="8190" width="15.26953125" style="56" bestFit="1" customWidth="1"/>
    <col min="8191" max="8191" width="16.26953125" style="56" bestFit="1" customWidth="1"/>
    <col min="8192" max="8192" width="12" style="56" customWidth="1"/>
    <col min="8193" max="8425" width="9" style="56"/>
    <col min="8426" max="8426" width="6.26953125" style="56" customWidth="1"/>
    <col min="8427" max="8427" width="10.26953125" style="56" customWidth="1"/>
    <col min="8428" max="8428" width="11" style="56" customWidth="1"/>
    <col min="8429" max="8429" width="12.54296875" style="56" customWidth="1"/>
    <col min="8430" max="8430" width="11.453125" style="56" customWidth="1"/>
    <col min="8431" max="8431" width="9.54296875" style="56" customWidth="1"/>
    <col min="8432" max="8432" width="0" style="56" hidden="1" customWidth="1"/>
    <col min="8433" max="8433" width="9.7265625" style="56" customWidth="1"/>
    <col min="8434" max="8435" width="12.54296875" style="56" customWidth="1"/>
    <col min="8436" max="8436" width="12.26953125" style="56" customWidth="1"/>
    <col min="8437" max="8437" width="12.54296875" style="56" customWidth="1"/>
    <col min="8438" max="8438" width="0" style="56" hidden="1" customWidth="1"/>
    <col min="8439" max="8439" width="14.26953125" style="56" customWidth="1"/>
    <col min="8440" max="8440" width="10.7265625" style="56" customWidth="1"/>
    <col min="8441" max="8441" width="13.7265625" style="56" customWidth="1"/>
    <col min="8442" max="8442" width="11.54296875" style="56" customWidth="1"/>
    <col min="8443" max="8443" width="11.26953125" style="56" customWidth="1"/>
    <col min="8444" max="8444" width="13.54296875" style="56" customWidth="1"/>
    <col min="8445" max="8445" width="15" style="56" customWidth="1"/>
    <col min="8446" max="8446" width="15.26953125" style="56" bestFit="1" customWidth="1"/>
    <col min="8447" max="8447" width="16.26953125" style="56" bestFit="1" customWidth="1"/>
    <col min="8448" max="8448" width="12" style="56" customWidth="1"/>
    <col min="8449" max="8681" width="9" style="56"/>
    <col min="8682" max="8682" width="6.26953125" style="56" customWidth="1"/>
    <col min="8683" max="8683" width="10.26953125" style="56" customWidth="1"/>
    <col min="8684" max="8684" width="11" style="56" customWidth="1"/>
    <col min="8685" max="8685" width="12.54296875" style="56" customWidth="1"/>
    <col min="8686" max="8686" width="11.453125" style="56" customWidth="1"/>
    <col min="8687" max="8687" width="9.54296875" style="56" customWidth="1"/>
    <col min="8688" max="8688" width="0" style="56" hidden="1" customWidth="1"/>
    <col min="8689" max="8689" width="9.7265625" style="56" customWidth="1"/>
    <col min="8690" max="8691" width="12.54296875" style="56" customWidth="1"/>
    <col min="8692" max="8692" width="12.26953125" style="56" customWidth="1"/>
    <col min="8693" max="8693" width="12.54296875" style="56" customWidth="1"/>
    <col min="8694" max="8694" width="0" style="56" hidden="1" customWidth="1"/>
    <col min="8695" max="8695" width="14.26953125" style="56" customWidth="1"/>
    <col min="8696" max="8696" width="10.7265625" style="56" customWidth="1"/>
    <col min="8697" max="8697" width="13.7265625" style="56" customWidth="1"/>
    <col min="8698" max="8698" width="11.54296875" style="56" customWidth="1"/>
    <col min="8699" max="8699" width="11.26953125" style="56" customWidth="1"/>
    <col min="8700" max="8700" width="13.54296875" style="56" customWidth="1"/>
    <col min="8701" max="8701" width="15" style="56" customWidth="1"/>
    <col min="8702" max="8702" width="15.26953125" style="56" bestFit="1" customWidth="1"/>
    <col min="8703" max="8703" width="16.26953125" style="56" bestFit="1" customWidth="1"/>
    <col min="8704" max="8704" width="12" style="56" customWidth="1"/>
    <col min="8705" max="8937" width="9" style="56"/>
    <col min="8938" max="8938" width="6.26953125" style="56" customWidth="1"/>
    <col min="8939" max="8939" width="10.26953125" style="56" customWidth="1"/>
    <col min="8940" max="8940" width="11" style="56" customWidth="1"/>
    <col min="8941" max="8941" width="12.54296875" style="56" customWidth="1"/>
    <col min="8942" max="8942" width="11.453125" style="56" customWidth="1"/>
    <col min="8943" max="8943" width="9.54296875" style="56" customWidth="1"/>
    <col min="8944" max="8944" width="0" style="56" hidden="1" customWidth="1"/>
    <col min="8945" max="8945" width="9.7265625" style="56" customWidth="1"/>
    <col min="8946" max="8947" width="12.54296875" style="56" customWidth="1"/>
    <col min="8948" max="8948" width="12.26953125" style="56" customWidth="1"/>
    <col min="8949" max="8949" width="12.54296875" style="56" customWidth="1"/>
    <col min="8950" max="8950" width="0" style="56" hidden="1" customWidth="1"/>
    <col min="8951" max="8951" width="14.26953125" style="56" customWidth="1"/>
    <col min="8952" max="8952" width="10.7265625" style="56" customWidth="1"/>
    <col min="8953" max="8953" width="13.7265625" style="56" customWidth="1"/>
    <col min="8954" max="8954" width="11.54296875" style="56" customWidth="1"/>
    <col min="8955" max="8955" width="11.26953125" style="56" customWidth="1"/>
    <col min="8956" max="8956" width="13.54296875" style="56" customWidth="1"/>
    <col min="8957" max="8957" width="15" style="56" customWidth="1"/>
    <col min="8958" max="8958" width="15.26953125" style="56" bestFit="1" customWidth="1"/>
    <col min="8959" max="8959" width="16.26953125" style="56" bestFit="1" customWidth="1"/>
    <col min="8960" max="8960" width="12" style="56" customWidth="1"/>
    <col min="8961" max="9193" width="9" style="56"/>
    <col min="9194" max="9194" width="6.26953125" style="56" customWidth="1"/>
    <col min="9195" max="9195" width="10.26953125" style="56" customWidth="1"/>
    <col min="9196" max="9196" width="11" style="56" customWidth="1"/>
    <col min="9197" max="9197" width="12.54296875" style="56" customWidth="1"/>
    <col min="9198" max="9198" width="11.453125" style="56" customWidth="1"/>
    <col min="9199" max="9199" width="9.54296875" style="56" customWidth="1"/>
    <col min="9200" max="9200" width="0" style="56" hidden="1" customWidth="1"/>
    <col min="9201" max="9201" width="9.7265625" style="56" customWidth="1"/>
    <col min="9202" max="9203" width="12.54296875" style="56" customWidth="1"/>
    <col min="9204" max="9204" width="12.26953125" style="56" customWidth="1"/>
    <col min="9205" max="9205" width="12.54296875" style="56" customWidth="1"/>
    <col min="9206" max="9206" width="0" style="56" hidden="1" customWidth="1"/>
    <col min="9207" max="9207" width="14.26953125" style="56" customWidth="1"/>
    <col min="9208" max="9208" width="10.7265625" style="56" customWidth="1"/>
    <col min="9209" max="9209" width="13.7265625" style="56" customWidth="1"/>
    <col min="9210" max="9210" width="11.54296875" style="56" customWidth="1"/>
    <col min="9211" max="9211" width="11.26953125" style="56" customWidth="1"/>
    <col min="9212" max="9212" width="13.54296875" style="56" customWidth="1"/>
    <col min="9213" max="9213" width="15" style="56" customWidth="1"/>
    <col min="9214" max="9214" width="15.26953125" style="56" bestFit="1" customWidth="1"/>
    <col min="9215" max="9215" width="16.26953125" style="56" bestFit="1" customWidth="1"/>
    <col min="9216" max="9216" width="12" style="56" customWidth="1"/>
    <col min="9217" max="9449" width="9" style="56"/>
    <col min="9450" max="9450" width="6.26953125" style="56" customWidth="1"/>
    <col min="9451" max="9451" width="10.26953125" style="56" customWidth="1"/>
    <col min="9452" max="9452" width="11" style="56" customWidth="1"/>
    <col min="9453" max="9453" width="12.54296875" style="56" customWidth="1"/>
    <col min="9454" max="9454" width="11.453125" style="56" customWidth="1"/>
    <col min="9455" max="9455" width="9.54296875" style="56" customWidth="1"/>
    <col min="9456" max="9456" width="0" style="56" hidden="1" customWidth="1"/>
    <col min="9457" max="9457" width="9.7265625" style="56" customWidth="1"/>
    <col min="9458" max="9459" width="12.54296875" style="56" customWidth="1"/>
    <col min="9460" max="9460" width="12.26953125" style="56" customWidth="1"/>
    <col min="9461" max="9461" width="12.54296875" style="56" customWidth="1"/>
    <col min="9462" max="9462" width="0" style="56" hidden="1" customWidth="1"/>
    <col min="9463" max="9463" width="14.26953125" style="56" customWidth="1"/>
    <col min="9464" max="9464" width="10.7265625" style="56" customWidth="1"/>
    <col min="9465" max="9465" width="13.7265625" style="56" customWidth="1"/>
    <col min="9466" max="9466" width="11.54296875" style="56" customWidth="1"/>
    <col min="9467" max="9467" width="11.26953125" style="56" customWidth="1"/>
    <col min="9468" max="9468" width="13.54296875" style="56" customWidth="1"/>
    <col min="9469" max="9469" width="15" style="56" customWidth="1"/>
    <col min="9470" max="9470" width="15.26953125" style="56" bestFit="1" customWidth="1"/>
    <col min="9471" max="9471" width="16.26953125" style="56" bestFit="1" customWidth="1"/>
    <col min="9472" max="9472" width="12" style="56" customWidth="1"/>
    <col min="9473" max="9705" width="9" style="56"/>
    <col min="9706" max="9706" width="6.26953125" style="56" customWidth="1"/>
    <col min="9707" max="9707" width="10.26953125" style="56" customWidth="1"/>
    <col min="9708" max="9708" width="11" style="56" customWidth="1"/>
    <col min="9709" max="9709" width="12.54296875" style="56" customWidth="1"/>
    <col min="9710" max="9710" width="11.453125" style="56" customWidth="1"/>
    <col min="9711" max="9711" width="9.54296875" style="56" customWidth="1"/>
    <col min="9712" max="9712" width="0" style="56" hidden="1" customWidth="1"/>
    <col min="9713" max="9713" width="9.7265625" style="56" customWidth="1"/>
    <col min="9714" max="9715" width="12.54296875" style="56" customWidth="1"/>
    <col min="9716" max="9716" width="12.26953125" style="56" customWidth="1"/>
    <col min="9717" max="9717" width="12.54296875" style="56" customWidth="1"/>
    <col min="9718" max="9718" width="0" style="56" hidden="1" customWidth="1"/>
    <col min="9719" max="9719" width="14.26953125" style="56" customWidth="1"/>
    <col min="9720" max="9720" width="10.7265625" style="56" customWidth="1"/>
    <col min="9721" max="9721" width="13.7265625" style="56" customWidth="1"/>
    <col min="9722" max="9722" width="11.54296875" style="56" customWidth="1"/>
    <col min="9723" max="9723" width="11.26953125" style="56" customWidth="1"/>
    <col min="9724" max="9724" width="13.54296875" style="56" customWidth="1"/>
    <col min="9725" max="9725" width="15" style="56" customWidth="1"/>
    <col min="9726" max="9726" width="15.26953125" style="56" bestFit="1" customWidth="1"/>
    <col min="9727" max="9727" width="16.26953125" style="56" bestFit="1" customWidth="1"/>
    <col min="9728" max="9728" width="12" style="56" customWidth="1"/>
    <col min="9729" max="9961" width="9" style="56"/>
    <col min="9962" max="9962" width="6.26953125" style="56" customWidth="1"/>
    <col min="9963" max="9963" width="10.26953125" style="56" customWidth="1"/>
    <col min="9964" max="9964" width="11" style="56" customWidth="1"/>
    <col min="9965" max="9965" width="12.54296875" style="56" customWidth="1"/>
    <col min="9966" max="9966" width="11.453125" style="56" customWidth="1"/>
    <col min="9967" max="9967" width="9.54296875" style="56" customWidth="1"/>
    <col min="9968" max="9968" width="0" style="56" hidden="1" customWidth="1"/>
    <col min="9969" max="9969" width="9.7265625" style="56" customWidth="1"/>
    <col min="9970" max="9971" width="12.54296875" style="56" customWidth="1"/>
    <col min="9972" max="9972" width="12.26953125" style="56" customWidth="1"/>
    <col min="9973" max="9973" width="12.54296875" style="56" customWidth="1"/>
    <col min="9974" max="9974" width="0" style="56" hidden="1" customWidth="1"/>
    <col min="9975" max="9975" width="14.26953125" style="56" customWidth="1"/>
    <col min="9976" max="9976" width="10.7265625" style="56" customWidth="1"/>
    <col min="9977" max="9977" width="13.7265625" style="56" customWidth="1"/>
    <col min="9978" max="9978" width="11.54296875" style="56" customWidth="1"/>
    <col min="9979" max="9979" width="11.26953125" style="56" customWidth="1"/>
    <col min="9980" max="9980" width="13.54296875" style="56" customWidth="1"/>
    <col min="9981" max="9981" width="15" style="56" customWidth="1"/>
    <col min="9982" max="9982" width="15.26953125" style="56" bestFit="1" customWidth="1"/>
    <col min="9983" max="9983" width="16.26953125" style="56" bestFit="1" customWidth="1"/>
    <col min="9984" max="9984" width="12" style="56" customWidth="1"/>
    <col min="9985" max="10217" width="9" style="56"/>
    <col min="10218" max="10218" width="6.26953125" style="56" customWidth="1"/>
    <col min="10219" max="10219" width="10.26953125" style="56" customWidth="1"/>
    <col min="10220" max="10220" width="11" style="56" customWidth="1"/>
    <col min="10221" max="10221" width="12.54296875" style="56" customWidth="1"/>
    <col min="10222" max="10222" width="11.453125" style="56" customWidth="1"/>
    <col min="10223" max="10223" width="9.54296875" style="56" customWidth="1"/>
    <col min="10224" max="10224" width="0" style="56" hidden="1" customWidth="1"/>
    <col min="10225" max="10225" width="9.7265625" style="56" customWidth="1"/>
    <col min="10226" max="10227" width="12.54296875" style="56" customWidth="1"/>
    <col min="10228" max="10228" width="12.26953125" style="56" customWidth="1"/>
    <col min="10229" max="10229" width="12.54296875" style="56" customWidth="1"/>
    <col min="10230" max="10230" width="0" style="56" hidden="1" customWidth="1"/>
    <col min="10231" max="10231" width="14.26953125" style="56" customWidth="1"/>
    <col min="10232" max="10232" width="10.7265625" style="56" customWidth="1"/>
    <col min="10233" max="10233" width="13.7265625" style="56" customWidth="1"/>
    <col min="10234" max="10234" width="11.54296875" style="56" customWidth="1"/>
    <col min="10235" max="10235" width="11.26953125" style="56" customWidth="1"/>
    <col min="10236" max="10236" width="13.54296875" style="56" customWidth="1"/>
    <col min="10237" max="10237" width="15" style="56" customWidth="1"/>
    <col min="10238" max="10238" width="15.26953125" style="56" bestFit="1" customWidth="1"/>
    <col min="10239" max="10239" width="16.26953125" style="56" bestFit="1" customWidth="1"/>
    <col min="10240" max="10240" width="12" style="56" customWidth="1"/>
    <col min="10241" max="10473" width="9" style="56"/>
    <col min="10474" max="10474" width="6.26953125" style="56" customWidth="1"/>
    <col min="10475" max="10475" width="10.26953125" style="56" customWidth="1"/>
    <col min="10476" max="10476" width="11" style="56" customWidth="1"/>
    <col min="10477" max="10477" width="12.54296875" style="56" customWidth="1"/>
    <col min="10478" max="10478" width="11.453125" style="56" customWidth="1"/>
    <col min="10479" max="10479" width="9.54296875" style="56" customWidth="1"/>
    <col min="10480" max="10480" width="0" style="56" hidden="1" customWidth="1"/>
    <col min="10481" max="10481" width="9.7265625" style="56" customWidth="1"/>
    <col min="10482" max="10483" width="12.54296875" style="56" customWidth="1"/>
    <col min="10484" max="10484" width="12.26953125" style="56" customWidth="1"/>
    <col min="10485" max="10485" width="12.54296875" style="56" customWidth="1"/>
    <col min="10486" max="10486" width="0" style="56" hidden="1" customWidth="1"/>
    <col min="10487" max="10487" width="14.26953125" style="56" customWidth="1"/>
    <col min="10488" max="10488" width="10.7265625" style="56" customWidth="1"/>
    <col min="10489" max="10489" width="13.7265625" style="56" customWidth="1"/>
    <col min="10490" max="10490" width="11.54296875" style="56" customWidth="1"/>
    <col min="10491" max="10491" width="11.26953125" style="56" customWidth="1"/>
    <col min="10492" max="10492" width="13.54296875" style="56" customWidth="1"/>
    <col min="10493" max="10493" width="15" style="56" customWidth="1"/>
    <col min="10494" max="10494" width="15.26953125" style="56" bestFit="1" customWidth="1"/>
    <col min="10495" max="10495" width="16.26953125" style="56" bestFit="1" customWidth="1"/>
    <col min="10496" max="10496" width="12" style="56" customWidth="1"/>
    <col min="10497" max="10729" width="9" style="56"/>
    <col min="10730" max="10730" width="6.26953125" style="56" customWidth="1"/>
    <col min="10731" max="10731" width="10.26953125" style="56" customWidth="1"/>
    <col min="10732" max="10732" width="11" style="56" customWidth="1"/>
    <col min="10733" max="10733" width="12.54296875" style="56" customWidth="1"/>
    <col min="10734" max="10734" width="11.453125" style="56" customWidth="1"/>
    <col min="10735" max="10735" width="9.54296875" style="56" customWidth="1"/>
    <col min="10736" max="10736" width="0" style="56" hidden="1" customWidth="1"/>
    <col min="10737" max="10737" width="9.7265625" style="56" customWidth="1"/>
    <col min="10738" max="10739" width="12.54296875" style="56" customWidth="1"/>
    <col min="10740" max="10740" width="12.26953125" style="56" customWidth="1"/>
    <col min="10741" max="10741" width="12.54296875" style="56" customWidth="1"/>
    <col min="10742" max="10742" width="0" style="56" hidden="1" customWidth="1"/>
    <col min="10743" max="10743" width="14.26953125" style="56" customWidth="1"/>
    <col min="10744" max="10744" width="10.7265625" style="56" customWidth="1"/>
    <col min="10745" max="10745" width="13.7265625" style="56" customWidth="1"/>
    <col min="10746" max="10746" width="11.54296875" style="56" customWidth="1"/>
    <col min="10747" max="10747" width="11.26953125" style="56" customWidth="1"/>
    <col min="10748" max="10748" width="13.54296875" style="56" customWidth="1"/>
    <col min="10749" max="10749" width="15" style="56" customWidth="1"/>
    <col min="10750" max="10750" width="15.26953125" style="56" bestFit="1" customWidth="1"/>
    <col min="10751" max="10751" width="16.26953125" style="56" bestFit="1" customWidth="1"/>
    <col min="10752" max="10752" width="12" style="56" customWidth="1"/>
    <col min="10753" max="10985" width="9" style="56"/>
    <col min="10986" max="10986" width="6.26953125" style="56" customWidth="1"/>
    <col min="10987" max="10987" width="10.26953125" style="56" customWidth="1"/>
    <col min="10988" max="10988" width="11" style="56" customWidth="1"/>
    <col min="10989" max="10989" width="12.54296875" style="56" customWidth="1"/>
    <col min="10990" max="10990" width="11.453125" style="56" customWidth="1"/>
    <col min="10991" max="10991" width="9.54296875" style="56" customWidth="1"/>
    <col min="10992" max="10992" width="0" style="56" hidden="1" customWidth="1"/>
    <col min="10993" max="10993" width="9.7265625" style="56" customWidth="1"/>
    <col min="10994" max="10995" width="12.54296875" style="56" customWidth="1"/>
    <col min="10996" max="10996" width="12.26953125" style="56" customWidth="1"/>
    <col min="10997" max="10997" width="12.54296875" style="56" customWidth="1"/>
    <col min="10998" max="10998" width="0" style="56" hidden="1" customWidth="1"/>
    <col min="10999" max="10999" width="14.26953125" style="56" customWidth="1"/>
    <col min="11000" max="11000" width="10.7265625" style="56" customWidth="1"/>
    <col min="11001" max="11001" width="13.7265625" style="56" customWidth="1"/>
    <col min="11002" max="11002" width="11.54296875" style="56" customWidth="1"/>
    <col min="11003" max="11003" width="11.26953125" style="56" customWidth="1"/>
    <col min="11004" max="11004" width="13.54296875" style="56" customWidth="1"/>
    <col min="11005" max="11005" width="15" style="56" customWidth="1"/>
    <col min="11006" max="11006" width="15.26953125" style="56" bestFit="1" customWidth="1"/>
    <col min="11007" max="11007" width="16.26953125" style="56" bestFit="1" customWidth="1"/>
    <col min="11008" max="11008" width="12" style="56" customWidth="1"/>
    <col min="11009" max="11241" width="9" style="56"/>
    <col min="11242" max="11242" width="6.26953125" style="56" customWidth="1"/>
    <col min="11243" max="11243" width="10.26953125" style="56" customWidth="1"/>
    <col min="11244" max="11244" width="11" style="56" customWidth="1"/>
    <col min="11245" max="11245" width="12.54296875" style="56" customWidth="1"/>
    <col min="11246" max="11246" width="11.453125" style="56" customWidth="1"/>
    <col min="11247" max="11247" width="9.54296875" style="56" customWidth="1"/>
    <col min="11248" max="11248" width="0" style="56" hidden="1" customWidth="1"/>
    <col min="11249" max="11249" width="9.7265625" style="56" customWidth="1"/>
    <col min="11250" max="11251" width="12.54296875" style="56" customWidth="1"/>
    <col min="11252" max="11252" width="12.26953125" style="56" customWidth="1"/>
    <col min="11253" max="11253" width="12.54296875" style="56" customWidth="1"/>
    <col min="11254" max="11254" width="0" style="56" hidden="1" customWidth="1"/>
    <col min="11255" max="11255" width="14.26953125" style="56" customWidth="1"/>
    <col min="11256" max="11256" width="10.7265625" style="56" customWidth="1"/>
    <col min="11257" max="11257" width="13.7265625" style="56" customWidth="1"/>
    <col min="11258" max="11258" width="11.54296875" style="56" customWidth="1"/>
    <col min="11259" max="11259" width="11.26953125" style="56" customWidth="1"/>
    <col min="11260" max="11260" width="13.54296875" style="56" customWidth="1"/>
    <col min="11261" max="11261" width="15" style="56" customWidth="1"/>
    <col min="11262" max="11262" width="15.26953125" style="56" bestFit="1" customWidth="1"/>
    <col min="11263" max="11263" width="16.26953125" style="56" bestFit="1" customWidth="1"/>
    <col min="11264" max="11264" width="12" style="56" customWidth="1"/>
    <col min="11265" max="11497" width="9" style="56"/>
    <col min="11498" max="11498" width="6.26953125" style="56" customWidth="1"/>
    <col min="11499" max="11499" width="10.26953125" style="56" customWidth="1"/>
    <col min="11500" max="11500" width="11" style="56" customWidth="1"/>
    <col min="11501" max="11501" width="12.54296875" style="56" customWidth="1"/>
    <col min="11502" max="11502" width="11.453125" style="56" customWidth="1"/>
    <col min="11503" max="11503" width="9.54296875" style="56" customWidth="1"/>
    <col min="11504" max="11504" width="0" style="56" hidden="1" customWidth="1"/>
    <col min="11505" max="11505" width="9.7265625" style="56" customWidth="1"/>
    <col min="11506" max="11507" width="12.54296875" style="56" customWidth="1"/>
    <col min="11508" max="11508" width="12.26953125" style="56" customWidth="1"/>
    <col min="11509" max="11509" width="12.54296875" style="56" customWidth="1"/>
    <col min="11510" max="11510" width="0" style="56" hidden="1" customWidth="1"/>
    <col min="11511" max="11511" width="14.26953125" style="56" customWidth="1"/>
    <col min="11512" max="11512" width="10.7265625" style="56" customWidth="1"/>
    <col min="11513" max="11513" width="13.7265625" style="56" customWidth="1"/>
    <col min="11514" max="11514" width="11.54296875" style="56" customWidth="1"/>
    <col min="11515" max="11515" width="11.26953125" style="56" customWidth="1"/>
    <col min="11516" max="11516" width="13.54296875" style="56" customWidth="1"/>
    <col min="11517" max="11517" width="15" style="56" customWidth="1"/>
    <col min="11518" max="11518" width="15.26953125" style="56" bestFit="1" customWidth="1"/>
    <col min="11519" max="11519" width="16.26953125" style="56" bestFit="1" customWidth="1"/>
    <col min="11520" max="11520" width="12" style="56" customWidth="1"/>
    <col min="11521" max="11753" width="9" style="56"/>
    <col min="11754" max="11754" width="6.26953125" style="56" customWidth="1"/>
    <col min="11755" max="11755" width="10.26953125" style="56" customWidth="1"/>
    <col min="11756" max="11756" width="11" style="56" customWidth="1"/>
    <col min="11757" max="11757" width="12.54296875" style="56" customWidth="1"/>
    <col min="11758" max="11758" width="11.453125" style="56" customWidth="1"/>
    <col min="11759" max="11759" width="9.54296875" style="56" customWidth="1"/>
    <col min="11760" max="11760" width="0" style="56" hidden="1" customWidth="1"/>
    <col min="11761" max="11761" width="9.7265625" style="56" customWidth="1"/>
    <col min="11762" max="11763" width="12.54296875" style="56" customWidth="1"/>
    <col min="11764" max="11764" width="12.26953125" style="56" customWidth="1"/>
    <col min="11765" max="11765" width="12.54296875" style="56" customWidth="1"/>
    <col min="11766" max="11766" width="0" style="56" hidden="1" customWidth="1"/>
    <col min="11767" max="11767" width="14.26953125" style="56" customWidth="1"/>
    <col min="11768" max="11768" width="10.7265625" style="56" customWidth="1"/>
    <col min="11769" max="11769" width="13.7265625" style="56" customWidth="1"/>
    <col min="11770" max="11770" width="11.54296875" style="56" customWidth="1"/>
    <col min="11771" max="11771" width="11.26953125" style="56" customWidth="1"/>
    <col min="11772" max="11772" width="13.54296875" style="56" customWidth="1"/>
    <col min="11773" max="11773" width="15" style="56" customWidth="1"/>
    <col min="11774" max="11774" width="15.26953125" style="56" bestFit="1" customWidth="1"/>
    <col min="11775" max="11775" width="16.26953125" style="56" bestFit="1" customWidth="1"/>
    <col min="11776" max="11776" width="12" style="56" customWidth="1"/>
    <col min="11777" max="12009" width="9" style="56"/>
    <col min="12010" max="12010" width="6.26953125" style="56" customWidth="1"/>
    <col min="12011" max="12011" width="10.26953125" style="56" customWidth="1"/>
    <col min="12012" max="12012" width="11" style="56" customWidth="1"/>
    <col min="12013" max="12013" width="12.54296875" style="56" customWidth="1"/>
    <col min="12014" max="12014" width="11.453125" style="56" customWidth="1"/>
    <col min="12015" max="12015" width="9.54296875" style="56" customWidth="1"/>
    <col min="12016" max="12016" width="0" style="56" hidden="1" customWidth="1"/>
    <col min="12017" max="12017" width="9.7265625" style="56" customWidth="1"/>
    <col min="12018" max="12019" width="12.54296875" style="56" customWidth="1"/>
    <col min="12020" max="12020" width="12.26953125" style="56" customWidth="1"/>
    <col min="12021" max="12021" width="12.54296875" style="56" customWidth="1"/>
    <col min="12022" max="12022" width="0" style="56" hidden="1" customWidth="1"/>
    <col min="12023" max="12023" width="14.26953125" style="56" customWidth="1"/>
    <col min="12024" max="12024" width="10.7265625" style="56" customWidth="1"/>
    <col min="12025" max="12025" width="13.7265625" style="56" customWidth="1"/>
    <col min="12026" max="12026" width="11.54296875" style="56" customWidth="1"/>
    <col min="12027" max="12027" width="11.26953125" style="56" customWidth="1"/>
    <col min="12028" max="12028" width="13.54296875" style="56" customWidth="1"/>
    <col min="12029" max="12029" width="15" style="56" customWidth="1"/>
    <col min="12030" max="12030" width="15.26953125" style="56" bestFit="1" customWidth="1"/>
    <col min="12031" max="12031" width="16.26953125" style="56" bestFit="1" customWidth="1"/>
    <col min="12032" max="12032" width="12" style="56" customWidth="1"/>
    <col min="12033" max="12265" width="9" style="56"/>
    <col min="12266" max="12266" width="6.26953125" style="56" customWidth="1"/>
    <col min="12267" max="12267" width="10.26953125" style="56" customWidth="1"/>
    <col min="12268" max="12268" width="11" style="56" customWidth="1"/>
    <col min="12269" max="12269" width="12.54296875" style="56" customWidth="1"/>
    <col min="12270" max="12270" width="11.453125" style="56" customWidth="1"/>
    <col min="12271" max="12271" width="9.54296875" style="56" customWidth="1"/>
    <col min="12272" max="12272" width="0" style="56" hidden="1" customWidth="1"/>
    <col min="12273" max="12273" width="9.7265625" style="56" customWidth="1"/>
    <col min="12274" max="12275" width="12.54296875" style="56" customWidth="1"/>
    <col min="12276" max="12276" width="12.26953125" style="56" customWidth="1"/>
    <col min="12277" max="12277" width="12.54296875" style="56" customWidth="1"/>
    <col min="12278" max="12278" width="0" style="56" hidden="1" customWidth="1"/>
    <col min="12279" max="12279" width="14.26953125" style="56" customWidth="1"/>
    <col min="12280" max="12280" width="10.7265625" style="56" customWidth="1"/>
    <col min="12281" max="12281" width="13.7265625" style="56" customWidth="1"/>
    <col min="12282" max="12282" width="11.54296875" style="56" customWidth="1"/>
    <col min="12283" max="12283" width="11.26953125" style="56" customWidth="1"/>
    <col min="12284" max="12284" width="13.54296875" style="56" customWidth="1"/>
    <col min="12285" max="12285" width="15" style="56" customWidth="1"/>
    <col min="12286" max="12286" width="15.26953125" style="56" bestFit="1" customWidth="1"/>
    <col min="12287" max="12287" width="16.26953125" style="56" bestFit="1" customWidth="1"/>
    <col min="12288" max="12288" width="12" style="56" customWidth="1"/>
    <col min="12289" max="12521" width="9" style="56"/>
    <col min="12522" max="12522" width="6.26953125" style="56" customWidth="1"/>
    <col min="12523" max="12523" width="10.26953125" style="56" customWidth="1"/>
    <col min="12524" max="12524" width="11" style="56" customWidth="1"/>
    <col min="12525" max="12525" width="12.54296875" style="56" customWidth="1"/>
    <col min="12526" max="12526" width="11.453125" style="56" customWidth="1"/>
    <col min="12527" max="12527" width="9.54296875" style="56" customWidth="1"/>
    <col min="12528" max="12528" width="0" style="56" hidden="1" customWidth="1"/>
    <col min="12529" max="12529" width="9.7265625" style="56" customWidth="1"/>
    <col min="12530" max="12531" width="12.54296875" style="56" customWidth="1"/>
    <col min="12532" max="12532" width="12.26953125" style="56" customWidth="1"/>
    <col min="12533" max="12533" width="12.54296875" style="56" customWidth="1"/>
    <col min="12534" max="12534" width="0" style="56" hidden="1" customWidth="1"/>
    <col min="12535" max="12535" width="14.26953125" style="56" customWidth="1"/>
    <col min="12536" max="12536" width="10.7265625" style="56" customWidth="1"/>
    <col min="12537" max="12537" width="13.7265625" style="56" customWidth="1"/>
    <col min="12538" max="12538" width="11.54296875" style="56" customWidth="1"/>
    <col min="12539" max="12539" width="11.26953125" style="56" customWidth="1"/>
    <col min="12540" max="12540" width="13.54296875" style="56" customWidth="1"/>
    <col min="12541" max="12541" width="15" style="56" customWidth="1"/>
    <col min="12542" max="12542" width="15.26953125" style="56" bestFit="1" customWidth="1"/>
    <col min="12543" max="12543" width="16.26953125" style="56" bestFit="1" customWidth="1"/>
    <col min="12544" max="12544" width="12" style="56" customWidth="1"/>
    <col min="12545" max="12777" width="9" style="56"/>
    <col min="12778" max="12778" width="6.26953125" style="56" customWidth="1"/>
    <col min="12779" max="12779" width="10.26953125" style="56" customWidth="1"/>
    <col min="12780" max="12780" width="11" style="56" customWidth="1"/>
    <col min="12781" max="12781" width="12.54296875" style="56" customWidth="1"/>
    <col min="12782" max="12782" width="11.453125" style="56" customWidth="1"/>
    <col min="12783" max="12783" width="9.54296875" style="56" customWidth="1"/>
    <col min="12784" max="12784" width="0" style="56" hidden="1" customWidth="1"/>
    <col min="12785" max="12785" width="9.7265625" style="56" customWidth="1"/>
    <col min="12786" max="12787" width="12.54296875" style="56" customWidth="1"/>
    <col min="12788" max="12788" width="12.26953125" style="56" customWidth="1"/>
    <col min="12789" max="12789" width="12.54296875" style="56" customWidth="1"/>
    <col min="12790" max="12790" width="0" style="56" hidden="1" customWidth="1"/>
    <col min="12791" max="12791" width="14.26953125" style="56" customWidth="1"/>
    <col min="12792" max="12792" width="10.7265625" style="56" customWidth="1"/>
    <col min="12793" max="12793" width="13.7265625" style="56" customWidth="1"/>
    <col min="12794" max="12794" width="11.54296875" style="56" customWidth="1"/>
    <col min="12795" max="12795" width="11.26953125" style="56" customWidth="1"/>
    <col min="12796" max="12796" width="13.54296875" style="56" customWidth="1"/>
    <col min="12797" max="12797" width="15" style="56" customWidth="1"/>
    <col min="12798" max="12798" width="15.26953125" style="56" bestFit="1" customWidth="1"/>
    <col min="12799" max="12799" width="16.26953125" style="56" bestFit="1" customWidth="1"/>
    <col min="12800" max="12800" width="12" style="56" customWidth="1"/>
    <col min="12801" max="13033" width="9" style="56"/>
    <col min="13034" max="13034" width="6.26953125" style="56" customWidth="1"/>
    <col min="13035" max="13035" width="10.26953125" style="56" customWidth="1"/>
    <col min="13036" max="13036" width="11" style="56" customWidth="1"/>
    <col min="13037" max="13037" width="12.54296875" style="56" customWidth="1"/>
    <col min="13038" max="13038" width="11.453125" style="56" customWidth="1"/>
    <col min="13039" max="13039" width="9.54296875" style="56" customWidth="1"/>
    <col min="13040" max="13040" width="0" style="56" hidden="1" customWidth="1"/>
    <col min="13041" max="13041" width="9.7265625" style="56" customWidth="1"/>
    <col min="13042" max="13043" width="12.54296875" style="56" customWidth="1"/>
    <col min="13044" max="13044" width="12.26953125" style="56" customWidth="1"/>
    <col min="13045" max="13045" width="12.54296875" style="56" customWidth="1"/>
    <col min="13046" max="13046" width="0" style="56" hidden="1" customWidth="1"/>
    <col min="13047" max="13047" width="14.26953125" style="56" customWidth="1"/>
    <col min="13048" max="13048" width="10.7265625" style="56" customWidth="1"/>
    <col min="13049" max="13049" width="13.7265625" style="56" customWidth="1"/>
    <col min="13050" max="13050" width="11.54296875" style="56" customWidth="1"/>
    <col min="13051" max="13051" width="11.26953125" style="56" customWidth="1"/>
    <col min="13052" max="13052" width="13.54296875" style="56" customWidth="1"/>
    <col min="13053" max="13053" width="15" style="56" customWidth="1"/>
    <col min="13054" max="13054" width="15.26953125" style="56" bestFit="1" customWidth="1"/>
    <col min="13055" max="13055" width="16.26953125" style="56" bestFit="1" customWidth="1"/>
    <col min="13056" max="13056" width="12" style="56" customWidth="1"/>
    <col min="13057" max="13289" width="9" style="56"/>
    <col min="13290" max="13290" width="6.26953125" style="56" customWidth="1"/>
    <col min="13291" max="13291" width="10.26953125" style="56" customWidth="1"/>
    <col min="13292" max="13292" width="11" style="56" customWidth="1"/>
    <col min="13293" max="13293" width="12.54296875" style="56" customWidth="1"/>
    <col min="13294" max="13294" width="11.453125" style="56" customWidth="1"/>
    <col min="13295" max="13295" width="9.54296875" style="56" customWidth="1"/>
    <col min="13296" max="13296" width="0" style="56" hidden="1" customWidth="1"/>
    <col min="13297" max="13297" width="9.7265625" style="56" customWidth="1"/>
    <col min="13298" max="13299" width="12.54296875" style="56" customWidth="1"/>
    <col min="13300" max="13300" width="12.26953125" style="56" customWidth="1"/>
    <col min="13301" max="13301" width="12.54296875" style="56" customWidth="1"/>
    <col min="13302" max="13302" width="0" style="56" hidden="1" customWidth="1"/>
    <col min="13303" max="13303" width="14.26953125" style="56" customWidth="1"/>
    <col min="13304" max="13304" width="10.7265625" style="56" customWidth="1"/>
    <col min="13305" max="13305" width="13.7265625" style="56" customWidth="1"/>
    <col min="13306" max="13306" width="11.54296875" style="56" customWidth="1"/>
    <col min="13307" max="13307" width="11.26953125" style="56" customWidth="1"/>
    <col min="13308" max="13308" width="13.54296875" style="56" customWidth="1"/>
    <col min="13309" max="13309" width="15" style="56" customWidth="1"/>
    <col min="13310" max="13310" width="15.26953125" style="56" bestFit="1" customWidth="1"/>
    <col min="13311" max="13311" width="16.26953125" style="56" bestFit="1" customWidth="1"/>
    <col min="13312" max="13312" width="12" style="56" customWidth="1"/>
    <col min="13313" max="13545" width="9" style="56"/>
    <col min="13546" max="13546" width="6.26953125" style="56" customWidth="1"/>
    <col min="13547" max="13547" width="10.26953125" style="56" customWidth="1"/>
    <col min="13548" max="13548" width="11" style="56" customWidth="1"/>
    <col min="13549" max="13549" width="12.54296875" style="56" customWidth="1"/>
    <col min="13550" max="13550" width="11.453125" style="56" customWidth="1"/>
    <col min="13551" max="13551" width="9.54296875" style="56" customWidth="1"/>
    <col min="13552" max="13552" width="0" style="56" hidden="1" customWidth="1"/>
    <col min="13553" max="13553" width="9.7265625" style="56" customWidth="1"/>
    <col min="13554" max="13555" width="12.54296875" style="56" customWidth="1"/>
    <col min="13556" max="13556" width="12.26953125" style="56" customWidth="1"/>
    <col min="13557" max="13557" width="12.54296875" style="56" customWidth="1"/>
    <col min="13558" max="13558" width="0" style="56" hidden="1" customWidth="1"/>
    <col min="13559" max="13559" width="14.26953125" style="56" customWidth="1"/>
    <col min="13560" max="13560" width="10.7265625" style="56" customWidth="1"/>
    <col min="13561" max="13561" width="13.7265625" style="56" customWidth="1"/>
    <col min="13562" max="13562" width="11.54296875" style="56" customWidth="1"/>
    <col min="13563" max="13563" width="11.26953125" style="56" customWidth="1"/>
    <col min="13564" max="13564" width="13.54296875" style="56" customWidth="1"/>
    <col min="13565" max="13565" width="15" style="56" customWidth="1"/>
    <col min="13566" max="13566" width="15.26953125" style="56" bestFit="1" customWidth="1"/>
    <col min="13567" max="13567" width="16.26953125" style="56" bestFit="1" customWidth="1"/>
    <col min="13568" max="13568" width="12" style="56" customWidth="1"/>
    <col min="13569" max="13801" width="9" style="56"/>
    <col min="13802" max="13802" width="6.26953125" style="56" customWidth="1"/>
    <col min="13803" max="13803" width="10.26953125" style="56" customWidth="1"/>
    <col min="13804" max="13804" width="11" style="56" customWidth="1"/>
    <col min="13805" max="13805" width="12.54296875" style="56" customWidth="1"/>
    <col min="13806" max="13806" width="11.453125" style="56" customWidth="1"/>
    <col min="13807" max="13807" width="9.54296875" style="56" customWidth="1"/>
    <col min="13808" max="13808" width="0" style="56" hidden="1" customWidth="1"/>
    <col min="13809" max="13809" width="9.7265625" style="56" customWidth="1"/>
    <col min="13810" max="13811" width="12.54296875" style="56" customWidth="1"/>
    <col min="13812" max="13812" width="12.26953125" style="56" customWidth="1"/>
    <col min="13813" max="13813" width="12.54296875" style="56" customWidth="1"/>
    <col min="13814" max="13814" width="0" style="56" hidden="1" customWidth="1"/>
    <col min="13815" max="13815" width="14.26953125" style="56" customWidth="1"/>
    <col min="13816" max="13816" width="10.7265625" style="56" customWidth="1"/>
    <col min="13817" max="13817" width="13.7265625" style="56" customWidth="1"/>
    <col min="13818" max="13818" width="11.54296875" style="56" customWidth="1"/>
    <col min="13819" max="13819" width="11.26953125" style="56" customWidth="1"/>
    <col min="13820" max="13820" width="13.54296875" style="56" customWidth="1"/>
    <col min="13821" max="13821" width="15" style="56" customWidth="1"/>
    <col min="13822" max="13822" width="15.26953125" style="56" bestFit="1" customWidth="1"/>
    <col min="13823" max="13823" width="16.26953125" style="56" bestFit="1" customWidth="1"/>
    <col min="13824" max="13824" width="12" style="56" customWidth="1"/>
    <col min="13825" max="14057" width="9" style="56"/>
    <col min="14058" max="14058" width="6.26953125" style="56" customWidth="1"/>
    <col min="14059" max="14059" width="10.26953125" style="56" customWidth="1"/>
    <col min="14060" max="14060" width="11" style="56" customWidth="1"/>
    <col min="14061" max="14061" width="12.54296875" style="56" customWidth="1"/>
    <col min="14062" max="14062" width="11.453125" style="56" customWidth="1"/>
    <col min="14063" max="14063" width="9.54296875" style="56" customWidth="1"/>
    <col min="14064" max="14064" width="0" style="56" hidden="1" customWidth="1"/>
    <col min="14065" max="14065" width="9.7265625" style="56" customWidth="1"/>
    <col min="14066" max="14067" width="12.54296875" style="56" customWidth="1"/>
    <col min="14068" max="14068" width="12.26953125" style="56" customWidth="1"/>
    <col min="14069" max="14069" width="12.54296875" style="56" customWidth="1"/>
    <col min="14070" max="14070" width="0" style="56" hidden="1" customWidth="1"/>
    <col min="14071" max="14071" width="14.26953125" style="56" customWidth="1"/>
    <col min="14072" max="14072" width="10.7265625" style="56" customWidth="1"/>
    <col min="14073" max="14073" width="13.7265625" style="56" customWidth="1"/>
    <col min="14074" max="14074" width="11.54296875" style="56" customWidth="1"/>
    <col min="14075" max="14075" width="11.26953125" style="56" customWidth="1"/>
    <col min="14076" max="14076" width="13.54296875" style="56" customWidth="1"/>
    <col min="14077" max="14077" width="15" style="56" customWidth="1"/>
    <col min="14078" max="14078" width="15.26953125" style="56" bestFit="1" customWidth="1"/>
    <col min="14079" max="14079" width="16.26953125" style="56" bestFit="1" customWidth="1"/>
    <col min="14080" max="14080" width="12" style="56" customWidth="1"/>
    <col min="14081" max="14313" width="9" style="56"/>
    <col min="14314" max="14314" width="6.26953125" style="56" customWidth="1"/>
    <col min="14315" max="14315" width="10.26953125" style="56" customWidth="1"/>
    <col min="14316" max="14316" width="11" style="56" customWidth="1"/>
    <col min="14317" max="14317" width="12.54296875" style="56" customWidth="1"/>
    <col min="14318" max="14318" width="11.453125" style="56" customWidth="1"/>
    <col min="14319" max="14319" width="9.54296875" style="56" customWidth="1"/>
    <col min="14320" max="14320" width="0" style="56" hidden="1" customWidth="1"/>
    <col min="14321" max="14321" width="9.7265625" style="56" customWidth="1"/>
    <col min="14322" max="14323" width="12.54296875" style="56" customWidth="1"/>
    <col min="14324" max="14324" width="12.26953125" style="56" customWidth="1"/>
    <col min="14325" max="14325" width="12.54296875" style="56" customWidth="1"/>
    <col min="14326" max="14326" width="0" style="56" hidden="1" customWidth="1"/>
    <col min="14327" max="14327" width="14.26953125" style="56" customWidth="1"/>
    <col min="14328" max="14328" width="10.7265625" style="56" customWidth="1"/>
    <col min="14329" max="14329" width="13.7265625" style="56" customWidth="1"/>
    <col min="14330" max="14330" width="11.54296875" style="56" customWidth="1"/>
    <col min="14331" max="14331" width="11.26953125" style="56" customWidth="1"/>
    <col min="14332" max="14332" width="13.54296875" style="56" customWidth="1"/>
    <col min="14333" max="14333" width="15" style="56" customWidth="1"/>
    <col min="14334" max="14334" width="15.26953125" style="56" bestFit="1" customWidth="1"/>
    <col min="14335" max="14335" width="16.26953125" style="56" bestFit="1" customWidth="1"/>
    <col min="14336" max="14336" width="12" style="56" customWidth="1"/>
    <col min="14337" max="14569" width="9" style="56"/>
    <col min="14570" max="14570" width="6.26953125" style="56" customWidth="1"/>
    <col min="14571" max="14571" width="10.26953125" style="56" customWidth="1"/>
    <col min="14572" max="14572" width="11" style="56" customWidth="1"/>
    <col min="14573" max="14573" width="12.54296875" style="56" customWidth="1"/>
    <col min="14574" max="14574" width="11.453125" style="56" customWidth="1"/>
    <col min="14575" max="14575" width="9.54296875" style="56" customWidth="1"/>
    <col min="14576" max="14576" width="0" style="56" hidden="1" customWidth="1"/>
    <col min="14577" max="14577" width="9.7265625" style="56" customWidth="1"/>
    <col min="14578" max="14579" width="12.54296875" style="56" customWidth="1"/>
    <col min="14580" max="14580" width="12.26953125" style="56" customWidth="1"/>
    <col min="14581" max="14581" width="12.54296875" style="56" customWidth="1"/>
    <col min="14582" max="14582" width="0" style="56" hidden="1" customWidth="1"/>
    <col min="14583" max="14583" width="14.26953125" style="56" customWidth="1"/>
    <col min="14584" max="14584" width="10.7265625" style="56" customWidth="1"/>
    <col min="14585" max="14585" width="13.7265625" style="56" customWidth="1"/>
    <col min="14586" max="14586" width="11.54296875" style="56" customWidth="1"/>
    <col min="14587" max="14587" width="11.26953125" style="56" customWidth="1"/>
    <col min="14588" max="14588" width="13.54296875" style="56" customWidth="1"/>
    <col min="14589" max="14589" width="15" style="56" customWidth="1"/>
    <col min="14590" max="14590" width="15.26953125" style="56" bestFit="1" customWidth="1"/>
    <col min="14591" max="14591" width="16.26953125" style="56" bestFit="1" customWidth="1"/>
    <col min="14592" max="14592" width="12" style="56" customWidth="1"/>
    <col min="14593" max="14825" width="9" style="56"/>
    <col min="14826" max="14826" width="6.26953125" style="56" customWidth="1"/>
    <col min="14827" max="14827" width="10.26953125" style="56" customWidth="1"/>
    <col min="14828" max="14828" width="11" style="56" customWidth="1"/>
    <col min="14829" max="14829" width="12.54296875" style="56" customWidth="1"/>
    <col min="14830" max="14830" width="11.453125" style="56" customWidth="1"/>
    <col min="14831" max="14831" width="9.54296875" style="56" customWidth="1"/>
    <col min="14832" max="14832" width="0" style="56" hidden="1" customWidth="1"/>
    <col min="14833" max="14833" width="9.7265625" style="56" customWidth="1"/>
    <col min="14834" max="14835" width="12.54296875" style="56" customWidth="1"/>
    <col min="14836" max="14836" width="12.26953125" style="56" customWidth="1"/>
    <col min="14837" max="14837" width="12.54296875" style="56" customWidth="1"/>
    <col min="14838" max="14838" width="0" style="56" hidden="1" customWidth="1"/>
    <col min="14839" max="14839" width="14.26953125" style="56" customWidth="1"/>
    <col min="14840" max="14840" width="10.7265625" style="56" customWidth="1"/>
    <col min="14841" max="14841" width="13.7265625" style="56" customWidth="1"/>
    <col min="14842" max="14842" width="11.54296875" style="56" customWidth="1"/>
    <col min="14843" max="14843" width="11.26953125" style="56" customWidth="1"/>
    <col min="14844" max="14844" width="13.54296875" style="56" customWidth="1"/>
    <col min="14845" max="14845" width="15" style="56" customWidth="1"/>
    <col min="14846" max="14846" width="15.26953125" style="56" bestFit="1" customWidth="1"/>
    <col min="14847" max="14847" width="16.26953125" style="56" bestFit="1" customWidth="1"/>
    <col min="14848" max="14848" width="12" style="56" customWidth="1"/>
    <col min="14849" max="15081" width="9" style="56"/>
    <col min="15082" max="15082" width="6.26953125" style="56" customWidth="1"/>
    <col min="15083" max="15083" width="10.26953125" style="56" customWidth="1"/>
    <col min="15084" max="15084" width="11" style="56" customWidth="1"/>
    <col min="15085" max="15085" width="12.54296875" style="56" customWidth="1"/>
    <col min="15086" max="15086" width="11.453125" style="56" customWidth="1"/>
    <col min="15087" max="15087" width="9.54296875" style="56" customWidth="1"/>
    <col min="15088" max="15088" width="0" style="56" hidden="1" customWidth="1"/>
    <col min="15089" max="15089" width="9.7265625" style="56" customWidth="1"/>
    <col min="15090" max="15091" width="12.54296875" style="56" customWidth="1"/>
    <col min="15092" max="15092" width="12.26953125" style="56" customWidth="1"/>
    <col min="15093" max="15093" width="12.54296875" style="56" customWidth="1"/>
    <col min="15094" max="15094" width="0" style="56" hidden="1" customWidth="1"/>
    <col min="15095" max="15095" width="14.26953125" style="56" customWidth="1"/>
    <col min="15096" max="15096" width="10.7265625" style="56" customWidth="1"/>
    <col min="15097" max="15097" width="13.7265625" style="56" customWidth="1"/>
    <col min="15098" max="15098" width="11.54296875" style="56" customWidth="1"/>
    <col min="15099" max="15099" width="11.26953125" style="56" customWidth="1"/>
    <col min="15100" max="15100" width="13.54296875" style="56" customWidth="1"/>
    <col min="15101" max="15101" width="15" style="56" customWidth="1"/>
    <col min="15102" max="15102" width="15.26953125" style="56" bestFit="1" customWidth="1"/>
    <col min="15103" max="15103" width="16.26953125" style="56" bestFit="1" customWidth="1"/>
    <col min="15104" max="15104" width="12" style="56" customWidth="1"/>
    <col min="15105" max="15337" width="9" style="56"/>
    <col min="15338" max="15338" width="6.26953125" style="56" customWidth="1"/>
    <col min="15339" max="15339" width="10.26953125" style="56" customWidth="1"/>
    <col min="15340" max="15340" width="11" style="56" customWidth="1"/>
    <col min="15341" max="15341" width="12.54296875" style="56" customWidth="1"/>
    <col min="15342" max="15342" width="11.453125" style="56" customWidth="1"/>
    <col min="15343" max="15343" width="9.54296875" style="56" customWidth="1"/>
    <col min="15344" max="15344" width="0" style="56" hidden="1" customWidth="1"/>
    <col min="15345" max="15345" width="9.7265625" style="56" customWidth="1"/>
    <col min="15346" max="15347" width="12.54296875" style="56" customWidth="1"/>
    <col min="15348" max="15348" width="12.26953125" style="56" customWidth="1"/>
    <col min="15349" max="15349" width="12.54296875" style="56" customWidth="1"/>
    <col min="15350" max="15350" width="0" style="56" hidden="1" customWidth="1"/>
    <col min="15351" max="15351" width="14.26953125" style="56" customWidth="1"/>
    <col min="15352" max="15352" width="10.7265625" style="56" customWidth="1"/>
    <col min="15353" max="15353" width="13.7265625" style="56" customWidth="1"/>
    <col min="15354" max="15354" width="11.54296875" style="56" customWidth="1"/>
    <col min="15355" max="15355" width="11.26953125" style="56" customWidth="1"/>
    <col min="15356" max="15356" width="13.54296875" style="56" customWidth="1"/>
    <col min="15357" max="15357" width="15" style="56" customWidth="1"/>
    <col min="15358" max="15358" width="15.26953125" style="56" bestFit="1" customWidth="1"/>
    <col min="15359" max="15359" width="16.26953125" style="56" bestFit="1" customWidth="1"/>
    <col min="15360" max="15360" width="12" style="56" customWidth="1"/>
    <col min="15361" max="15593" width="9" style="56"/>
    <col min="15594" max="15594" width="6.26953125" style="56" customWidth="1"/>
    <col min="15595" max="15595" width="10.26953125" style="56" customWidth="1"/>
    <col min="15596" max="15596" width="11" style="56" customWidth="1"/>
    <col min="15597" max="15597" width="12.54296875" style="56" customWidth="1"/>
    <col min="15598" max="15598" width="11.453125" style="56" customWidth="1"/>
    <col min="15599" max="15599" width="9.54296875" style="56" customWidth="1"/>
    <col min="15600" max="15600" width="0" style="56" hidden="1" customWidth="1"/>
    <col min="15601" max="15601" width="9.7265625" style="56" customWidth="1"/>
    <col min="15602" max="15603" width="12.54296875" style="56" customWidth="1"/>
    <col min="15604" max="15604" width="12.26953125" style="56" customWidth="1"/>
    <col min="15605" max="15605" width="12.54296875" style="56" customWidth="1"/>
    <col min="15606" max="15606" width="0" style="56" hidden="1" customWidth="1"/>
    <col min="15607" max="15607" width="14.26953125" style="56" customWidth="1"/>
    <col min="15608" max="15608" width="10.7265625" style="56" customWidth="1"/>
    <col min="15609" max="15609" width="13.7265625" style="56" customWidth="1"/>
    <col min="15610" max="15610" width="11.54296875" style="56" customWidth="1"/>
    <col min="15611" max="15611" width="11.26953125" style="56" customWidth="1"/>
    <col min="15612" max="15612" width="13.54296875" style="56" customWidth="1"/>
    <col min="15613" max="15613" width="15" style="56" customWidth="1"/>
    <col min="15614" max="15614" width="15.26953125" style="56" bestFit="1" customWidth="1"/>
    <col min="15615" max="15615" width="16.26953125" style="56" bestFit="1" customWidth="1"/>
    <col min="15616" max="15616" width="12" style="56" customWidth="1"/>
    <col min="15617" max="15849" width="9" style="56"/>
    <col min="15850" max="15850" width="6.26953125" style="56" customWidth="1"/>
    <col min="15851" max="15851" width="10.26953125" style="56" customWidth="1"/>
    <col min="15852" max="15852" width="11" style="56" customWidth="1"/>
    <col min="15853" max="15853" width="12.54296875" style="56" customWidth="1"/>
    <col min="15854" max="15854" width="11.453125" style="56" customWidth="1"/>
    <col min="15855" max="15855" width="9.54296875" style="56" customWidth="1"/>
    <col min="15856" max="15856" width="0" style="56" hidden="1" customWidth="1"/>
    <col min="15857" max="15857" width="9.7265625" style="56" customWidth="1"/>
    <col min="15858" max="15859" width="12.54296875" style="56" customWidth="1"/>
    <col min="15860" max="15860" width="12.26953125" style="56" customWidth="1"/>
    <col min="15861" max="15861" width="12.54296875" style="56" customWidth="1"/>
    <col min="15862" max="15862" width="0" style="56" hidden="1" customWidth="1"/>
    <col min="15863" max="15863" width="14.26953125" style="56" customWidth="1"/>
    <col min="15864" max="15864" width="10.7265625" style="56" customWidth="1"/>
    <col min="15865" max="15865" width="13.7265625" style="56" customWidth="1"/>
    <col min="15866" max="15866" width="11.54296875" style="56" customWidth="1"/>
    <col min="15867" max="15867" width="11.26953125" style="56" customWidth="1"/>
    <col min="15868" max="15868" width="13.54296875" style="56" customWidth="1"/>
    <col min="15869" max="15869" width="15" style="56" customWidth="1"/>
    <col min="15870" max="15870" width="15.26953125" style="56" bestFit="1" customWidth="1"/>
    <col min="15871" max="15871" width="16.26953125" style="56" bestFit="1" customWidth="1"/>
    <col min="15872" max="15872" width="12" style="56" customWidth="1"/>
    <col min="15873" max="16105" width="9" style="56"/>
    <col min="16106" max="16106" width="6.26953125" style="56" customWidth="1"/>
    <col min="16107" max="16107" width="10.26953125" style="56" customWidth="1"/>
    <col min="16108" max="16108" width="11" style="56" customWidth="1"/>
    <col min="16109" max="16109" width="12.54296875" style="56" customWidth="1"/>
    <col min="16110" max="16110" width="11.453125" style="56" customWidth="1"/>
    <col min="16111" max="16111" width="9.54296875" style="56" customWidth="1"/>
    <col min="16112" max="16112" width="0" style="56" hidden="1" customWidth="1"/>
    <col min="16113" max="16113" width="9.7265625" style="56" customWidth="1"/>
    <col min="16114" max="16115" width="12.54296875" style="56" customWidth="1"/>
    <col min="16116" max="16116" width="12.26953125" style="56" customWidth="1"/>
    <col min="16117" max="16117" width="12.54296875" style="56" customWidth="1"/>
    <col min="16118" max="16118" width="0" style="56" hidden="1" customWidth="1"/>
    <col min="16119" max="16119" width="14.26953125" style="56" customWidth="1"/>
    <col min="16120" max="16120" width="10.7265625" style="56" customWidth="1"/>
    <col min="16121" max="16121" width="13.7265625" style="56" customWidth="1"/>
    <col min="16122" max="16122" width="11.54296875" style="56" customWidth="1"/>
    <col min="16123" max="16123" width="11.26953125" style="56" customWidth="1"/>
    <col min="16124" max="16124" width="13.54296875" style="56" customWidth="1"/>
    <col min="16125" max="16125" width="15" style="56" customWidth="1"/>
    <col min="16126" max="16126" width="15.26953125" style="56" bestFit="1" customWidth="1"/>
    <col min="16127" max="16127" width="16.26953125" style="56" bestFit="1" customWidth="1"/>
    <col min="16128" max="16128" width="12" style="56" customWidth="1"/>
    <col min="16129" max="16384" width="9" style="56"/>
  </cols>
  <sheetData>
    <row r="1" spans="1:26" customFormat="1" ht="45" customHeight="1" x14ac:dyDescent="0.35">
      <c r="A1" s="19" t="s">
        <v>143</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s="54" customFormat="1" ht="17.149999999999999" customHeight="1" x14ac:dyDescent="0.35">
      <c r="A9" s="55">
        <f>Z9</f>
        <v>2008</v>
      </c>
      <c r="B9" s="50">
        <f>SUMIF('Quarter (mcm)'!$Z:$Z,'Annual (mcm)'!$Z9,'Quarter (mcm)'!B:B)</f>
        <v>73323.62</v>
      </c>
      <c r="C9" s="46">
        <f>SUMIF('Quarter (mcm)'!$Z:$Z,'Annual (mcm)'!$Z9,'Quarter (mcm)'!C:C)</f>
        <v>37160.46</v>
      </c>
      <c r="D9" s="46">
        <f>SUMIF('Quarter (mcm)'!$Z:$Z,'Annual (mcm)'!$Z9,'Quarter (mcm)'!D:D)</f>
        <v>11136.26</v>
      </c>
      <c r="E9" s="47">
        <f>SUMIF('Quarter (mcm)'!$Z:$Z,'Annual (mcm)'!$Z9,'Quarter (mcm)'!E:E)</f>
        <v>26024.200000000004</v>
      </c>
      <c r="F9" s="45">
        <f>SUMIF('Quarter (mcm)'!$Z:$Z,'Annual (mcm)'!$Z9,'Quarter (mcm)'!F:F)</f>
        <v>-265.6099999999999</v>
      </c>
      <c r="G9" s="46">
        <f>SUMIF('Quarter (mcm)'!$Z:$Z,'Annual (mcm)'!$Z9,'Quarter (mcm)'!G:G)</f>
        <v>-8.4499999999999993</v>
      </c>
      <c r="H9" s="46">
        <f>SUMIF('Quarter (mcm)'!$Z:$Z,'Annual (mcm)'!$Z9,'Quarter (mcm)'!H:H)</f>
        <v>0</v>
      </c>
      <c r="I9" s="48">
        <f>SUMIF('Quarter (mcm)'!$Z:$Z,'Annual (mcm)'!$Z9,'Quarter (mcm)'!I:I)</f>
        <v>110484.07999999999</v>
      </c>
      <c r="J9" s="49">
        <f>SUMIF('Quarter (mcm)'!$Z:$Z,'Annual (mcm)'!$Z9,'Quarter (mcm)'!J:J)</f>
        <v>99073.760000000009</v>
      </c>
      <c r="K9" s="45">
        <f>SUMIF('Quarter (mcm)'!$Z:$Z,'Annual (mcm)'!$Z9,'Quarter (mcm)'!K:K)</f>
        <v>34199.9</v>
      </c>
      <c r="L9" s="46">
        <f>SUMIF('Quarter (mcm)'!$Z:$Z,'Annual (mcm)'!$Z9,'Quarter (mcm)'!L:L)</f>
        <v>32686.71</v>
      </c>
      <c r="M9" s="46">
        <f>SUMIF('Quarter (mcm)'!$Z:$Z,'Annual (mcm)'!$Z9,'Quarter (mcm)'!M:M)</f>
        <v>11658.310000000001</v>
      </c>
      <c r="N9" s="50">
        <f>SUMIF('Quarter (mcm)'!$Z:$Z,'Annual (mcm)'!$Z9,'Quarter (mcm)'!N:N)</f>
        <v>10103.89</v>
      </c>
      <c r="O9" s="51">
        <f>SUMIF('Quarter (mcm)'!$Z:$Z,'Annual (mcm)'!$Z9,'Quarter (mcm)'!O:O)</f>
        <v>5279.6100000000006</v>
      </c>
      <c r="P9" s="51">
        <f>SUMIF('Quarter (mcm)'!$Z:$Z,'Annual (mcm)'!$Z9,'Quarter (mcm)'!P:P)</f>
        <v>388.59</v>
      </c>
      <c r="Q9" s="51">
        <f>SUMIF('Quarter (mcm)'!$Z:$Z,'Annual (mcm)'!$Z9,'Quarter (mcm)'!Q:Q)</f>
        <v>12.24</v>
      </c>
      <c r="R9" s="52">
        <f>SUMIF('Quarter (mcm)'!$Z:$Z,'Annual (mcm)'!$Z9,'Quarter (mcm)'!R:R)</f>
        <v>72.05</v>
      </c>
      <c r="S9" s="45">
        <f>SUMIF('Quarter (mcm)'!$Z:$Z,'Annual (mcm)'!$Z9,'Quarter (mcm)'!S:S)</f>
        <v>4352.130000000001</v>
      </c>
      <c r="T9" s="53">
        <f>SUMIF('Quarter (mcm)'!$Z:$Z,'Annual (mcm)'!$Z9,'Quarter (mcm)'!T:T)</f>
        <v>98753.430000000008</v>
      </c>
      <c r="V9" s="123"/>
      <c r="W9" s="123"/>
      <c r="X9" s="123"/>
      <c r="Y9" s="123"/>
      <c r="Z9" s="123">
        <v>2008</v>
      </c>
    </row>
    <row r="10" spans="1:26" s="54" customFormat="1" ht="17.149999999999999" customHeight="1" x14ac:dyDescent="0.35">
      <c r="A10" s="55">
        <f t="shared" ref="A10:A23" si="0">Z10</f>
        <v>2009</v>
      </c>
      <c r="B10" s="50">
        <f>SUMIF('Quarter (mcm)'!$Z:$Z,'Annual (mcm)'!$Z10,'Quarter (mcm)'!B:B)</f>
        <v>61254.69</v>
      </c>
      <c r="C10" s="46">
        <f>SUMIF('Quarter (mcm)'!$Z:$Z,'Annual (mcm)'!$Z10,'Quarter (mcm)'!C:C)</f>
        <v>42840.13</v>
      </c>
      <c r="D10" s="46">
        <f>SUMIF('Quarter (mcm)'!$Z:$Z,'Annual (mcm)'!$Z10,'Quarter (mcm)'!D:D)</f>
        <v>12551.21</v>
      </c>
      <c r="E10" s="47">
        <f>SUMIF('Quarter (mcm)'!$Z:$Z,'Annual (mcm)'!$Z10,'Quarter (mcm)'!E:E)</f>
        <v>30288.92</v>
      </c>
      <c r="F10" s="45">
        <f>SUMIF('Quarter (mcm)'!$Z:$Z,'Annual (mcm)'!$Z10,'Quarter (mcm)'!F:F)</f>
        <v>-427.4100000000002</v>
      </c>
      <c r="G10" s="46">
        <f>SUMIF('Quarter (mcm)'!$Z:$Z,'Annual (mcm)'!$Z10,'Quarter (mcm)'!G:G)</f>
        <v>-36.129999999999995</v>
      </c>
      <c r="H10" s="46">
        <f>SUMIF('Quarter (mcm)'!$Z:$Z,'Annual (mcm)'!$Z10,'Quarter (mcm)'!H:H)</f>
        <v>0</v>
      </c>
      <c r="I10" s="48">
        <f>SUMIF('Quarter (mcm)'!$Z:$Z,'Annual (mcm)'!$Z10,'Quarter (mcm)'!I:I)</f>
        <v>104094.81999999999</v>
      </c>
      <c r="J10" s="49">
        <f>SUMIF('Quarter (mcm)'!$Z:$Z,'Annual (mcm)'!$Z10,'Quarter (mcm)'!J:J)</f>
        <v>91080.07</v>
      </c>
      <c r="K10" s="45">
        <f>SUMIF('Quarter (mcm)'!$Z:$Z,'Annual (mcm)'!$Z10,'Quarter (mcm)'!K:K)</f>
        <v>32613.75</v>
      </c>
      <c r="L10" s="46">
        <f>SUMIF('Quarter (mcm)'!$Z:$Z,'Annual (mcm)'!$Z10,'Quarter (mcm)'!L:L)</f>
        <v>31381.75</v>
      </c>
      <c r="M10" s="46">
        <f>SUMIF('Quarter (mcm)'!$Z:$Z,'Annual (mcm)'!$Z10,'Quarter (mcm)'!M:M)</f>
        <v>9666.7800000000007</v>
      </c>
      <c r="N10" s="50">
        <f>SUMIF('Quarter (mcm)'!$Z:$Z,'Annual (mcm)'!$Z10,'Quarter (mcm)'!N:N)</f>
        <v>8458.369999999999</v>
      </c>
      <c r="O10" s="51">
        <f>SUMIF('Quarter (mcm)'!$Z:$Z,'Annual (mcm)'!$Z10,'Quarter (mcm)'!O:O)</f>
        <v>5158.3899999999994</v>
      </c>
      <c r="P10" s="51">
        <f>SUMIF('Quarter (mcm)'!$Z:$Z,'Annual (mcm)'!$Z10,'Quarter (mcm)'!P:P)</f>
        <v>255.15</v>
      </c>
      <c r="Q10" s="51">
        <f>SUMIF('Quarter (mcm)'!$Z:$Z,'Annual (mcm)'!$Z10,'Quarter (mcm)'!Q:Q)</f>
        <v>151.94999999999999</v>
      </c>
      <c r="R10" s="52">
        <f>SUMIF('Quarter (mcm)'!$Z:$Z,'Annual (mcm)'!$Z10,'Quarter (mcm)'!R:R)</f>
        <v>62.07</v>
      </c>
      <c r="S10" s="45">
        <f>SUMIF('Quarter (mcm)'!$Z:$Z,'Annual (mcm)'!$Z10,'Quarter (mcm)'!S:S)</f>
        <v>4331.5299999999988</v>
      </c>
      <c r="T10" s="53">
        <f>SUMIF('Quarter (mcm)'!$Z:$Z,'Annual (mcm)'!$Z10,'Quarter (mcm)'!T:T)</f>
        <v>92079.739999999991</v>
      </c>
      <c r="V10" s="123"/>
      <c r="W10" s="123"/>
      <c r="X10" s="123"/>
      <c r="Y10" s="123"/>
      <c r="Z10" s="123">
        <v>2009</v>
      </c>
    </row>
    <row r="11" spans="1:26" s="54" customFormat="1" ht="17.149999999999999" customHeight="1" x14ac:dyDescent="0.35">
      <c r="A11" s="55">
        <f t="shared" si="0"/>
        <v>2010</v>
      </c>
      <c r="B11" s="50">
        <f>SUMIF('Quarter (mcm)'!$Z:$Z,'Annual (mcm)'!$Z11,'Quarter (mcm)'!B:B)</f>
        <v>57863.210000000006</v>
      </c>
      <c r="C11" s="46">
        <f>SUMIF('Quarter (mcm)'!$Z:$Z,'Annual (mcm)'!$Z11,'Quarter (mcm)'!C:C)</f>
        <v>55889.31</v>
      </c>
      <c r="D11" s="46">
        <f>SUMIF('Quarter (mcm)'!$Z:$Z,'Annual (mcm)'!$Z11,'Quarter (mcm)'!D:D)</f>
        <v>15983.83</v>
      </c>
      <c r="E11" s="47">
        <f>SUMIF('Quarter (mcm)'!$Z:$Z,'Annual (mcm)'!$Z11,'Quarter (mcm)'!E:E)</f>
        <v>39905.479999999996</v>
      </c>
      <c r="F11" s="45">
        <f>SUMIF('Quarter (mcm)'!$Z:$Z,'Annual (mcm)'!$Z11,'Quarter (mcm)'!F:F)</f>
        <v>1400.2099999999998</v>
      </c>
      <c r="G11" s="46">
        <f>SUMIF('Quarter (mcm)'!$Z:$Z,'Annual (mcm)'!$Z11,'Quarter (mcm)'!G:G)</f>
        <v>-19</v>
      </c>
      <c r="H11" s="46">
        <f>SUMIF('Quarter (mcm)'!$Z:$Z,'Annual (mcm)'!$Z11,'Quarter (mcm)'!H:H)</f>
        <v>0</v>
      </c>
      <c r="I11" s="48">
        <f>SUMIF('Quarter (mcm)'!$Z:$Z,'Annual (mcm)'!$Z11,'Quarter (mcm)'!I:I)</f>
        <v>113752.52</v>
      </c>
      <c r="J11" s="49">
        <f>SUMIF('Quarter (mcm)'!$Z:$Z,'Annual (mcm)'!$Z11,'Quarter (mcm)'!J:J)</f>
        <v>99149.9</v>
      </c>
      <c r="K11" s="45">
        <f>SUMIF('Quarter (mcm)'!$Z:$Z,'Annual (mcm)'!$Z11,'Quarter (mcm)'!K:K)</f>
        <v>34227.120000000003</v>
      </c>
      <c r="L11" s="46">
        <f>SUMIF('Quarter (mcm)'!$Z:$Z,'Annual (mcm)'!$Z11,'Quarter (mcm)'!L:L)</f>
        <v>35417.78</v>
      </c>
      <c r="M11" s="46">
        <f>SUMIF('Quarter (mcm)'!$Z:$Z,'Annual (mcm)'!$Z11,'Quarter (mcm)'!M:M)</f>
        <v>9931.26</v>
      </c>
      <c r="N11" s="50">
        <f>SUMIF('Quarter (mcm)'!$Z:$Z,'Annual (mcm)'!$Z11,'Quarter (mcm)'!N:N)</f>
        <v>9236.16</v>
      </c>
      <c r="O11" s="51">
        <f>SUMIF('Quarter (mcm)'!$Z:$Z,'Annual (mcm)'!$Z11,'Quarter (mcm)'!O:O)</f>
        <v>5180.96</v>
      </c>
      <c r="P11" s="51">
        <f>SUMIF('Quarter (mcm)'!$Z:$Z,'Annual (mcm)'!$Z11,'Quarter (mcm)'!P:P)</f>
        <v>291.79000000000002</v>
      </c>
      <c r="Q11" s="51">
        <f>SUMIF('Quarter (mcm)'!$Z:$Z,'Annual (mcm)'!$Z11,'Quarter (mcm)'!Q:Q)</f>
        <v>280.02000000000004</v>
      </c>
      <c r="R11" s="52">
        <f>SUMIF('Quarter (mcm)'!$Z:$Z,'Annual (mcm)'!$Z11,'Quarter (mcm)'!R:R)</f>
        <v>60.54</v>
      </c>
      <c r="S11" s="45">
        <f>SUMIF('Quarter (mcm)'!$Z:$Z,'Annual (mcm)'!$Z11,'Quarter (mcm)'!S:S)</f>
        <v>4786.7299999999996</v>
      </c>
      <c r="T11" s="53">
        <f>SUMIF('Quarter (mcm)'!$Z:$Z,'Annual (mcm)'!$Z11,'Quarter (mcm)'!T:T)</f>
        <v>99412.36</v>
      </c>
      <c r="V11" s="123"/>
      <c r="W11" s="123"/>
      <c r="X11" s="123"/>
      <c r="Y11" s="123"/>
      <c r="Z11" s="123">
        <v>2010</v>
      </c>
    </row>
    <row r="12" spans="1:26" s="54" customFormat="1" ht="17.149999999999999" customHeight="1" x14ac:dyDescent="0.35">
      <c r="A12" s="55">
        <f t="shared" si="0"/>
        <v>2011</v>
      </c>
      <c r="B12" s="50">
        <f>SUMIF('Quarter (mcm)'!$Z:$Z,'Annual (mcm)'!$Z12,'Quarter (mcm)'!B:B)</f>
        <v>46299.8</v>
      </c>
      <c r="C12" s="46">
        <f>SUMIF('Quarter (mcm)'!$Z:$Z,'Annual (mcm)'!$Z12,'Quarter (mcm)'!C:C)</f>
        <v>55114.659999999996</v>
      </c>
      <c r="D12" s="46">
        <f>SUMIF('Quarter (mcm)'!$Z:$Z,'Annual (mcm)'!$Z12,'Quarter (mcm)'!D:D)</f>
        <v>16538.23</v>
      </c>
      <c r="E12" s="47">
        <f>SUMIF('Quarter (mcm)'!$Z:$Z,'Annual (mcm)'!$Z12,'Quarter (mcm)'!E:E)</f>
        <v>38576.43</v>
      </c>
      <c r="F12" s="45">
        <f>SUMIF('Quarter (mcm)'!$Z:$Z,'Annual (mcm)'!$Z12,'Quarter (mcm)'!F:F)</f>
        <v>-2070.5</v>
      </c>
      <c r="G12" s="46">
        <f>SUMIF('Quarter (mcm)'!$Z:$Z,'Annual (mcm)'!$Z12,'Quarter (mcm)'!G:G)</f>
        <v>-4.1900000000000004</v>
      </c>
      <c r="H12" s="46">
        <f>SUMIF('Quarter (mcm)'!$Z:$Z,'Annual (mcm)'!$Z12,'Quarter (mcm)'!H:H)</f>
        <v>0</v>
      </c>
      <c r="I12" s="48">
        <f>SUMIF('Quarter (mcm)'!$Z:$Z,'Annual (mcm)'!$Z12,'Quarter (mcm)'!I:I)</f>
        <v>101414.45999999999</v>
      </c>
      <c r="J12" s="49">
        <f>SUMIF('Quarter (mcm)'!$Z:$Z,'Annual (mcm)'!$Z12,'Quarter (mcm)'!J:J)</f>
        <v>82801.540000000008</v>
      </c>
      <c r="K12" s="45">
        <f>SUMIF('Quarter (mcm)'!$Z:$Z,'Annual (mcm)'!$Z12,'Quarter (mcm)'!K:K)</f>
        <v>28053.040000000001</v>
      </c>
      <c r="L12" s="46">
        <f>SUMIF('Quarter (mcm)'!$Z:$Z,'Annual (mcm)'!$Z12,'Quarter (mcm)'!L:L)</f>
        <v>28076.42</v>
      </c>
      <c r="M12" s="46">
        <f>SUMIF('Quarter (mcm)'!$Z:$Z,'Annual (mcm)'!$Z12,'Quarter (mcm)'!M:M)</f>
        <v>9521.27</v>
      </c>
      <c r="N12" s="50">
        <f>SUMIF('Quarter (mcm)'!$Z:$Z,'Annual (mcm)'!$Z12,'Quarter (mcm)'!N:N)</f>
        <v>7765.07</v>
      </c>
      <c r="O12" s="51">
        <f>SUMIF('Quarter (mcm)'!$Z:$Z,'Annual (mcm)'!$Z12,'Quarter (mcm)'!O:O)</f>
        <v>4665.7700000000004</v>
      </c>
      <c r="P12" s="51">
        <f>SUMIF('Quarter (mcm)'!$Z:$Z,'Annual (mcm)'!$Z12,'Quarter (mcm)'!P:P)</f>
        <v>163.61000000000001</v>
      </c>
      <c r="Q12" s="51">
        <f>SUMIF('Quarter (mcm)'!$Z:$Z,'Annual (mcm)'!$Z12,'Quarter (mcm)'!Q:Q)</f>
        <v>372.01</v>
      </c>
      <c r="R12" s="52">
        <f>SUMIF('Quarter (mcm)'!$Z:$Z,'Annual (mcm)'!$Z12,'Quarter (mcm)'!R:R)</f>
        <v>59.290000000000006</v>
      </c>
      <c r="S12" s="45">
        <f>SUMIF('Quarter (mcm)'!$Z:$Z,'Annual (mcm)'!$Z12,'Quarter (mcm)'!S:S)</f>
        <v>4008.0400000000009</v>
      </c>
      <c r="T12" s="53">
        <f>SUMIF('Quarter (mcm)'!$Z:$Z,'Annual (mcm)'!$Z12,'Quarter (mcm)'!T:T)</f>
        <v>82684.52</v>
      </c>
      <c r="V12" s="123"/>
      <c r="W12" s="123"/>
      <c r="X12" s="123"/>
      <c r="Y12" s="123"/>
      <c r="Z12" s="123">
        <v>2011</v>
      </c>
    </row>
    <row r="13" spans="1:26" s="54" customFormat="1" ht="17.149999999999999" customHeight="1" x14ac:dyDescent="0.35">
      <c r="A13" s="55">
        <f t="shared" si="0"/>
        <v>2012</v>
      </c>
      <c r="B13" s="50">
        <f>SUMIF('Quarter (mcm)'!$Z:$Z,'Annual (mcm)'!$Z13,'Quarter (mcm)'!B:B)</f>
        <v>39597.019999999997</v>
      </c>
      <c r="C13" s="46">
        <f>SUMIF('Quarter (mcm)'!$Z:$Z,'Annual (mcm)'!$Z13,'Quarter (mcm)'!C:C)</f>
        <v>51923.75</v>
      </c>
      <c r="D13" s="46">
        <f>SUMIF('Quarter (mcm)'!$Z:$Z,'Annual (mcm)'!$Z13,'Quarter (mcm)'!D:D)</f>
        <v>13079.21</v>
      </c>
      <c r="E13" s="47">
        <f>SUMIF('Quarter (mcm)'!$Z:$Z,'Annual (mcm)'!$Z13,'Quarter (mcm)'!E:E)</f>
        <v>38844.54</v>
      </c>
      <c r="F13" s="45">
        <f>SUMIF('Quarter (mcm)'!$Z:$Z,'Annual (mcm)'!$Z13,'Quarter (mcm)'!F:F)</f>
        <v>21.020000000000039</v>
      </c>
      <c r="G13" s="46">
        <f>SUMIF('Quarter (mcm)'!$Z:$Z,'Annual (mcm)'!$Z13,'Quarter (mcm)'!G:G)</f>
        <v>-6.09</v>
      </c>
      <c r="H13" s="46">
        <f>SUMIF('Quarter (mcm)'!$Z:$Z,'Annual (mcm)'!$Z13,'Quarter (mcm)'!H:H)</f>
        <v>0</v>
      </c>
      <c r="I13" s="48">
        <f>SUMIF('Quarter (mcm)'!$Z:$Z,'Annual (mcm)'!$Z13,'Quarter (mcm)'!I:I)</f>
        <v>91520.77</v>
      </c>
      <c r="J13" s="49">
        <f>SUMIF('Quarter (mcm)'!$Z:$Z,'Annual (mcm)'!$Z13,'Quarter (mcm)'!J:J)</f>
        <v>78456.489999999991</v>
      </c>
      <c r="K13" s="45">
        <f>SUMIF('Quarter (mcm)'!$Z:$Z,'Annual (mcm)'!$Z13,'Quarter (mcm)'!K:K)</f>
        <v>19648.11</v>
      </c>
      <c r="L13" s="46">
        <f>SUMIF('Quarter (mcm)'!$Z:$Z,'Annual (mcm)'!$Z13,'Quarter (mcm)'!L:L)</f>
        <v>31198.190000000002</v>
      </c>
      <c r="M13" s="46">
        <f>SUMIF('Quarter (mcm)'!$Z:$Z,'Annual (mcm)'!$Z13,'Quarter (mcm)'!M:M)</f>
        <v>9325.08</v>
      </c>
      <c r="N13" s="50">
        <f>SUMIF('Quarter (mcm)'!$Z:$Z,'Annual (mcm)'!$Z13,'Quarter (mcm)'!N:N)</f>
        <v>9011.5999999999985</v>
      </c>
      <c r="O13" s="51">
        <f>SUMIF('Quarter (mcm)'!$Z:$Z,'Annual (mcm)'!$Z13,'Quarter (mcm)'!O:O)</f>
        <v>4174.5499999999993</v>
      </c>
      <c r="P13" s="51">
        <f>SUMIF('Quarter (mcm)'!$Z:$Z,'Annual (mcm)'!$Z13,'Quarter (mcm)'!P:P)</f>
        <v>154.37</v>
      </c>
      <c r="Q13" s="51">
        <f>SUMIF('Quarter (mcm)'!$Z:$Z,'Annual (mcm)'!$Z13,'Quarter (mcm)'!Q:Q)</f>
        <v>203.19</v>
      </c>
      <c r="R13" s="52">
        <f>SUMIF('Quarter (mcm)'!$Z:$Z,'Annual (mcm)'!$Z13,'Quarter (mcm)'!R:R)</f>
        <v>54.47</v>
      </c>
      <c r="S13" s="45">
        <f>SUMIF('Quarter (mcm)'!$Z:$Z,'Annual (mcm)'!$Z13,'Quarter (mcm)'!S:S)</f>
        <v>3857.7899999999954</v>
      </c>
      <c r="T13" s="53">
        <f>SUMIF('Quarter (mcm)'!$Z:$Z,'Annual (mcm)'!$Z13,'Quarter (mcm)'!T:T)</f>
        <v>77627.350000000006</v>
      </c>
      <c r="V13" s="123"/>
      <c r="W13" s="123"/>
      <c r="X13" s="123"/>
      <c r="Y13" s="123"/>
      <c r="Z13" s="123">
        <v>2012</v>
      </c>
    </row>
    <row r="14" spans="1:26" s="54" customFormat="1" ht="17.149999999999999" customHeight="1" x14ac:dyDescent="0.35">
      <c r="A14" s="55">
        <f t="shared" si="0"/>
        <v>2013</v>
      </c>
      <c r="B14" s="50">
        <f>SUMIF('Quarter (mcm)'!$Z:$Z,'Annual (mcm)'!$Z14,'Quarter (mcm)'!B:B)</f>
        <v>37308.089999999997</v>
      </c>
      <c r="C14" s="46">
        <f>SUMIF('Quarter (mcm)'!$Z:$Z,'Annual (mcm)'!$Z14,'Quarter (mcm)'!C:C)</f>
        <v>50245.36</v>
      </c>
      <c r="D14" s="46">
        <f>SUMIF('Quarter (mcm)'!$Z:$Z,'Annual (mcm)'!$Z14,'Quarter (mcm)'!D:D)</f>
        <v>9858.15</v>
      </c>
      <c r="E14" s="47">
        <f>SUMIF('Quarter (mcm)'!$Z:$Z,'Annual (mcm)'!$Z14,'Quarter (mcm)'!E:E)</f>
        <v>40387.21</v>
      </c>
      <c r="F14" s="45">
        <f>SUMIF('Quarter (mcm)'!$Z:$Z,'Annual (mcm)'!$Z14,'Quarter (mcm)'!F:F)</f>
        <v>100.22000000000003</v>
      </c>
      <c r="G14" s="46">
        <f>SUMIF('Quarter (mcm)'!$Z:$Z,'Annual (mcm)'!$Z14,'Quarter (mcm)'!G:G)</f>
        <v>-4.2799999999999994</v>
      </c>
      <c r="H14" s="46">
        <f>SUMIF('Quarter (mcm)'!$Z:$Z,'Annual (mcm)'!$Z14,'Quarter (mcm)'!H:H)</f>
        <v>0</v>
      </c>
      <c r="I14" s="48">
        <f>SUMIF('Quarter (mcm)'!$Z:$Z,'Annual (mcm)'!$Z14,'Quarter (mcm)'!I:I)</f>
        <v>87553.45</v>
      </c>
      <c r="J14" s="49">
        <f>SUMIF('Quarter (mcm)'!$Z:$Z,'Annual (mcm)'!$Z14,'Quarter (mcm)'!J:J)</f>
        <v>77791.240000000005</v>
      </c>
      <c r="K14" s="45">
        <f>SUMIF('Quarter (mcm)'!$Z:$Z,'Annual (mcm)'!$Z14,'Quarter (mcm)'!K:K)</f>
        <v>18677.34</v>
      </c>
      <c r="L14" s="46">
        <f>SUMIF('Quarter (mcm)'!$Z:$Z,'Annual (mcm)'!$Z14,'Quarter (mcm)'!L:L)</f>
        <v>31318.28</v>
      </c>
      <c r="M14" s="46">
        <f>SUMIF('Quarter (mcm)'!$Z:$Z,'Annual (mcm)'!$Z14,'Quarter (mcm)'!M:M)</f>
        <v>9545.4399999999987</v>
      </c>
      <c r="N14" s="50">
        <f>SUMIF('Quarter (mcm)'!$Z:$Z,'Annual (mcm)'!$Z14,'Quarter (mcm)'!N:N)</f>
        <v>9280.69</v>
      </c>
      <c r="O14" s="51">
        <f>SUMIF('Quarter (mcm)'!$Z:$Z,'Annual (mcm)'!$Z14,'Quarter (mcm)'!O:O)</f>
        <v>3985.05</v>
      </c>
      <c r="P14" s="51">
        <f>SUMIF('Quarter (mcm)'!$Z:$Z,'Annual (mcm)'!$Z14,'Quarter (mcm)'!P:P)</f>
        <v>185.06</v>
      </c>
      <c r="Q14" s="51">
        <f>SUMIF('Quarter (mcm)'!$Z:$Z,'Annual (mcm)'!$Z14,'Quarter (mcm)'!Q:Q)</f>
        <v>138.92000000000002</v>
      </c>
      <c r="R14" s="52">
        <f>SUMIF('Quarter (mcm)'!$Z:$Z,'Annual (mcm)'!$Z14,'Quarter (mcm)'!R:R)</f>
        <v>58.95</v>
      </c>
      <c r="S14" s="45">
        <f>SUMIF('Quarter (mcm)'!$Z:$Z,'Annual (mcm)'!$Z14,'Quarter (mcm)'!S:S)</f>
        <v>3867.6199999999953</v>
      </c>
      <c r="T14" s="53">
        <f>SUMIF('Quarter (mcm)'!$Z:$Z,'Annual (mcm)'!$Z14,'Quarter (mcm)'!T:T)</f>
        <v>77057.350000000006</v>
      </c>
      <c r="V14" s="123"/>
      <c r="W14" s="123"/>
      <c r="X14" s="123"/>
      <c r="Y14" s="123"/>
      <c r="Z14" s="123">
        <v>2013</v>
      </c>
    </row>
    <row r="15" spans="1:26" ht="17.149999999999999" customHeight="1" x14ac:dyDescent="0.35">
      <c r="A15" s="55">
        <f t="shared" si="0"/>
        <v>2014</v>
      </c>
      <c r="B15" s="50">
        <f>SUMIF('Quarter (mcm)'!$Z:$Z,'Annual (mcm)'!$Z15,'Quarter (mcm)'!B:B)</f>
        <v>37679.9</v>
      </c>
      <c r="C15" s="46">
        <f>SUMIF('Quarter (mcm)'!$Z:$Z,'Annual (mcm)'!$Z15,'Quarter (mcm)'!C:C)</f>
        <v>44574.770000000004</v>
      </c>
      <c r="D15" s="46">
        <f>SUMIF('Quarter (mcm)'!$Z:$Z,'Annual (mcm)'!$Z15,'Quarter (mcm)'!D:D)</f>
        <v>11455.97</v>
      </c>
      <c r="E15" s="47">
        <f>SUMIF('Quarter (mcm)'!$Z:$Z,'Annual (mcm)'!$Z15,'Quarter (mcm)'!E:E)</f>
        <v>33118.800000000003</v>
      </c>
      <c r="F15" s="45">
        <f>SUMIF('Quarter (mcm)'!$Z:$Z,'Annual (mcm)'!$Z15,'Quarter (mcm)'!F:F)</f>
        <v>-155.30000000000007</v>
      </c>
      <c r="G15" s="46">
        <f>SUMIF('Quarter (mcm)'!$Z:$Z,'Annual (mcm)'!$Z15,'Quarter (mcm)'!G:G)</f>
        <v>-17.61</v>
      </c>
      <c r="H15" s="46">
        <f>SUMIF('Quarter (mcm)'!$Z:$Z,'Annual (mcm)'!$Z15,'Quarter (mcm)'!H:H)</f>
        <v>3.43</v>
      </c>
      <c r="I15" s="48">
        <f>SUMIF('Quarter (mcm)'!$Z:$Z,'Annual (mcm)'!$Z15,'Quarter (mcm)'!I:I)</f>
        <v>82254.67</v>
      </c>
      <c r="J15" s="49">
        <f>SUMIF('Quarter (mcm)'!$Z:$Z,'Annual (mcm)'!$Z15,'Quarter (mcm)'!J:J)</f>
        <v>70629.22</v>
      </c>
      <c r="K15" s="45">
        <f>SUMIF('Quarter (mcm)'!$Z:$Z,'Annual (mcm)'!$Z15,'Quarter (mcm)'!K:K)</f>
        <v>19768.989999999998</v>
      </c>
      <c r="L15" s="46">
        <f>SUMIF('Quarter (mcm)'!$Z:$Z,'Annual (mcm)'!$Z15,'Quarter (mcm)'!L:L)</f>
        <v>25790.089999999997</v>
      </c>
      <c r="M15" s="46">
        <f>SUMIF('Quarter (mcm)'!$Z:$Z,'Annual (mcm)'!$Z15,'Quarter (mcm)'!M:M)</f>
        <v>9147.58</v>
      </c>
      <c r="N15" s="50">
        <f>SUMIF('Quarter (mcm)'!$Z:$Z,'Annual (mcm)'!$Z15,'Quarter (mcm)'!N:N)</f>
        <v>7803.98</v>
      </c>
      <c r="O15" s="46">
        <f>SUMIF('Quarter (mcm)'!$Z:$Z,'Annual (mcm)'!$Z15,'Quarter (mcm)'!O:O)</f>
        <v>3881.38</v>
      </c>
      <c r="P15" s="46">
        <f>SUMIF('Quarter (mcm)'!$Z:$Z,'Annual (mcm)'!$Z15,'Quarter (mcm)'!P:P)</f>
        <v>137.38999999999999</v>
      </c>
      <c r="Q15" s="46">
        <f>SUMIF('Quarter (mcm)'!$Z:$Z,'Annual (mcm)'!$Z15,'Quarter (mcm)'!Q:Q)</f>
        <v>167.75</v>
      </c>
      <c r="R15" s="50">
        <f>SUMIF('Quarter (mcm)'!$Z:$Z,'Annual (mcm)'!$Z15,'Quarter (mcm)'!R:R)</f>
        <v>59.94</v>
      </c>
      <c r="S15" s="45">
        <f>SUMIF('Quarter (mcm)'!$Z:$Z,'Annual (mcm)'!$Z15,'Quarter (mcm)'!S:S)</f>
        <v>3970.5100000000039</v>
      </c>
      <c r="T15" s="53">
        <f>SUMIF('Quarter (mcm)'!$Z:$Z,'Annual (mcm)'!$Z15,'Quarter (mcm)'!T:T)</f>
        <v>70727.609999999986</v>
      </c>
      <c r="V15" s="124"/>
      <c r="W15" s="123"/>
      <c r="X15" s="123"/>
      <c r="Y15" s="123"/>
      <c r="Z15" s="124">
        <v>2014</v>
      </c>
    </row>
    <row r="16" spans="1:26" ht="17.149999999999999" customHeight="1" x14ac:dyDescent="0.35">
      <c r="A16" s="55">
        <f t="shared" si="0"/>
        <v>2015</v>
      </c>
      <c r="B16" s="50">
        <f>SUMIF('Quarter (mcm)'!$Z:$Z,'Annual (mcm)'!$Z16,'Quarter (mcm)'!B:B)</f>
        <v>40466.379999999997</v>
      </c>
      <c r="C16" s="46">
        <f>SUMIF('Quarter (mcm)'!$Z:$Z,'Annual (mcm)'!$Z16,'Quarter (mcm)'!C:C)</f>
        <v>46010.16</v>
      </c>
      <c r="D16" s="46">
        <f>SUMIF('Quarter (mcm)'!$Z:$Z,'Annual (mcm)'!$Z16,'Quarter (mcm)'!D:D)</f>
        <v>14173.84</v>
      </c>
      <c r="E16" s="47">
        <f>SUMIF('Quarter (mcm)'!$Z:$Z,'Annual (mcm)'!$Z16,'Quarter (mcm)'!E:E)</f>
        <v>31836.32</v>
      </c>
      <c r="F16" s="45">
        <f>SUMIF('Quarter (mcm)'!$Z:$Z,'Annual (mcm)'!$Z16,'Quarter (mcm)'!F:F)</f>
        <v>317.81999999999988</v>
      </c>
      <c r="G16" s="46">
        <f>SUMIF('Quarter (mcm)'!$Z:$Z,'Annual (mcm)'!$Z16,'Quarter (mcm)'!G:G)</f>
        <v>-39.99</v>
      </c>
      <c r="H16" s="46">
        <f>SUMIF('Quarter (mcm)'!$Z:$Z,'Annual (mcm)'!$Z16,'Quarter (mcm)'!H:H)</f>
        <v>24.380000000000003</v>
      </c>
      <c r="I16" s="48">
        <f>SUMIF('Quarter (mcm)'!$Z:$Z,'Annual (mcm)'!$Z16,'Quarter (mcm)'!I:I)</f>
        <v>86476.54</v>
      </c>
      <c r="J16" s="49">
        <f>SUMIF('Quarter (mcm)'!$Z:$Z,'Annual (mcm)'!$Z16,'Quarter (mcm)'!J:J)</f>
        <v>72604.91</v>
      </c>
      <c r="K16" s="45">
        <f>SUMIF('Quarter (mcm)'!$Z:$Z,'Annual (mcm)'!$Z16,'Quarter (mcm)'!K:K)</f>
        <v>19299</v>
      </c>
      <c r="L16" s="46">
        <f>SUMIF('Quarter (mcm)'!$Z:$Z,'Annual (mcm)'!$Z16,'Quarter (mcm)'!L:L)</f>
        <v>27052.880000000001</v>
      </c>
      <c r="M16" s="46">
        <f>SUMIF('Quarter (mcm)'!$Z:$Z,'Annual (mcm)'!$Z16,'Quarter (mcm)'!M:M)</f>
        <v>8899.16</v>
      </c>
      <c r="N16" s="50">
        <f>SUMIF('Quarter (mcm)'!$Z:$Z,'Annual (mcm)'!$Z16,'Quarter (mcm)'!N:N)</f>
        <v>8342.14</v>
      </c>
      <c r="O16" s="46">
        <f>SUMIF('Quarter (mcm)'!$Z:$Z,'Annual (mcm)'!$Z16,'Quarter (mcm)'!O:O)</f>
        <v>4374.96</v>
      </c>
      <c r="P16" s="46">
        <f>SUMIF('Quarter (mcm)'!$Z:$Z,'Annual (mcm)'!$Z16,'Quarter (mcm)'!P:P)</f>
        <v>160.55000000000001</v>
      </c>
      <c r="Q16" s="46">
        <f>SUMIF('Quarter (mcm)'!$Z:$Z,'Annual (mcm)'!$Z16,'Quarter (mcm)'!Q:Q)</f>
        <v>206.32</v>
      </c>
      <c r="R16" s="50">
        <f>SUMIF('Quarter (mcm)'!$Z:$Z,'Annual (mcm)'!$Z16,'Quarter (mcm)'!R:R)</f>
        <v>42.04999999999999</v>
      </c>
      <c r="S16" s="45">
        <f>SUMIF('Quarter (mcm)'!$Z:$Z,'Annual (mcm)'!$Z16,'Quarter (mcm)'!S:S)</f>
        <v>4363.9599999999955</v>
      </c>
      <c r="T16" s="53">
        <f>SUMIF('Quarter (mcm)'!$Z:$Z,'Annual (mcm)'!$Z16,'Quarter (mcm)'!T:T)</f>
        <v>72741.02</v>
      </c>
      <c r="V16" s="124"/>
      <c r="W16" s="123"/>
      <c r="X16" s="123"/>
      <c r="Y16" s="123"/>
      <c r="Z16" s="124">
        <v>2015</v>
      </c>
    </row>
    <row r="17" spans="1:26" ht="17.149999999999999" customHeight="1" x14ac:dyDescent="0.35">
      <c r="A17" s="55">
        <f t="shared" si="0"/>
        <v>2016</v>
      </c>
      <c r="B17" s="50">
        <f>SUMIF('Quarter (mcm)'!$Z:$Z,'Annual (mcm)'!$Z17,'Quarter (mcm)'!B:B)</f>
        <v>41652.729999999996</v>
      </c>
      <c r="C17" s="46">
        <f>SUMIF('Quarter (mcm)'!$Z:$Z,'Annual (mcm)'!$Z17,'Quarter (mcm)'!C:C)</f>
        <v>47142.31</v>
      </c>
      <c r="D17" s="57">
        <f>SUMIF('Quarter (mcm)'!$Z:$Z,'Annual (mcm)'!$Z17,'Quarter (mcm)'!D:D)</f>
        <v>10662.01</v>
      </c>
      <c r="E17" s="47">
        <f>SUMIF('Quarter (mcm)'!$Z:$Z,'Annual (mcm)'!$Z17,'Quarter (mcm)'!E:E)</f>
        <v>36480.299999999996</v>
      </c>
      <c r="F17" s="45">
        <f>SUMIF('Quarter (mcm)'!$Z:$Z,'Annual (mcm)'!$Z17,'Quarter (mcm)'!F:F)</f>
        <v>1585.59</v>
      </c>
      <c r="G17" s="46">
        <f>SUMIF('Quarter (mcm)'!$Z:$Z,'Annual (mcm)'!$Z17,'Quarter (mcm)'!G:G)</f>
        <v>-22.599999999999998</v>
      </c>
      <c r="H17" s="46">
        <f>SUMIF('Quarter (mcm)'!$Z:$Z,'Annual (mcm)'!$Z17,'Quarter (mcm)'!H:H)</f>
        <v>343.83</v>
      </c>
      <c r="I17" s="48">
        <f>SUMIF('Quarter (mcm)'!$Z:$Z,'Annual (mcm)'!$Z17,'Quarter (mcm)'!I:I)</f>
        <v>88795.040000000008</v>
      </c>
      <c r="J17" s="49">
        <f>SUMIF('Quarter (mcm)'!$Z:$Z,'Annual (mcm)'!$Z17,'Quarter (mcm)'!J:J)</f>
        <v>80039.850000000006</v>
      </c>
      <c r="K17" s="45">
        <f>SUMIF('Quarter (mcm)'!$Z:$Z,'Annual (mcm)'!$Z17,'Quarter (mcm)'!K:K)</f>
        <v>27097.94</v>
      </c>
      <c r="L17" s="46">
        <f>SUMIF('Quarter (mcm)'!$Z:$Z,'Annual (mcm)'!$Z17,'Quarter (mcm)'!L:L)</f>
        <v>27488.630000000005</v>
      </c>
      <c r="M17" s="46">
        <f>SUMIF('Quarter (mcm)'!$Z:$Z,'Annual (mcm)'!$Z17,'Quarter (mcm)'!M:M)</f>
        <v>8741.380000000001</v>
      </c>
      <c r="N17" s="50">
        <f>SUMIF('Quarter (mcm)'!$Z:$Z,'Annual (mcm)'!$Z17,'Quarter (mcm)'!N:N)</f>
        <v>8474.11</v>
      </c>
      <c r="O17" s="46">
        <f>SUMIF('Quarter (mcm)'!$Z:$Z,'Annual (mcm)'!$Z17,'Quarter (mcm)'!O:O)</f>
        <v>4251.5599999999995</v>
      </c>
      <c r="P17" s="46">
        <f>SUMIF('Quarter (mcm)'!$Z:$Z,'Annual (mcm)'!$Z17,'Quarter (mcm)'!P:P)</f>
        <v>215.70999999999998</v>
      </c>
      <c r="Q17" s="46">
        <f>SUMIF('Quarter (mcm)'!$Z:$Z,'Annual (mcm)'!$Z17,'Quarter (mcm)'!Q:Q)</f>
        <v>146.54</v>
      </c>
      <c r="R17" s="50">
        <f>SUMIF('Quarter (mcm)'!$Z:$Z,'Annual (mcm)'!$Z17,'Quarter (mcm)'!R:R)</f>
        <v>0</v>
      </c>
      <c r="S17" s="45">
        <f>SUMIF('Quarter (mcm)'!$Z:$Z,'Annual (mcm)'!$Z17,'Quarter (mcm)'!S:S)</f>
        <v>4249.2000000000007</v>
      </c>
      <c r="T17" s="53">
        <f>SUMIF('Quarter (mcm)'!$Z:$Z,'Annual (mcm)'!$Z17,'Quarter (mcm)'!T:T)</f>
        <v>80665.070000000007</v>
      </c>
      <c r="V17" s="124"/>
      <c r="W17" s="123"/>
      <c r="X17" s="123"/>
      <c r="Y17" s="123"/>
      <c r="Z17" s="124">
        <v>2016</v>
      </c>
    </row>
    <row r="18" spans="1:26" ht="17.149999999999999" customHeight="1" x14ac:dyDescent="0.35">
      <c r="A18" s="55">
        <f t="shared" si="0"/>
        <v>2017</v>
      </c>
      <c r="B18" s="50">
        <f>SUMIF('Quarter (mcm)'!$Z:$Z,'Annual (mcm)'!$Z18,'Quarter (mcm)'!B:B)</f>
        <v>42100.35</v>
      </c>
      <c r="C18" s="46">
        <f>SUMIF('Quarter (mcm)'!$Z:$Z,'Annual (mcm)'!$Z18,'Quarter (mcm)'!C:C)</f>
        <v>46985.39</v>
      </c>
      <c r="D18" s="58">
        <f>SUMIF('Quarter (mcm)'!$Z:$Z,'Annual (mcm)'!$Z18,'Quarter (mcm)'!D:D)</f>
        <v>11487.79</v>
      </c>
      <c r="E18" s="47">
        <f>SUMIF('Quarter (mcm)'!$Z:$Z,'Annual (mcm)'!$Z18,'Quarter (mcm)'!E:E)</f>
        <v>35497.600000000006</v>
      </c>
      <c r="F18" s="45">
        <f>SUMIF('Quarter (mcm)'!$Z:$Z,'Annual (mcm)'!$Z18,'Quarter (mcm)'!F:F)</f>
        <v>1319</v>
      </c>
      <c r="G18" s="46">
        <f>SUMIF('Quarter (mcm)'!$Z:$Z,'Annual (mcm)'!$Z18,'Quarter (mcm)'!G:G)</f>
        <v>-13.96</v>
      </c>
      <c r="H18" s="46">
        <f>SUMIF('Quarter (mcm)'!$Z:$Z,'Annual (mcm)'!$Z18,'Quarter (mcm)'!H:H)</f>
        <v>387.62</v>
      </c>
      <c r="I18" s="48">
        <f>SUMIF('Quarter (mcm)'!$Z:$Z,'Annual (mcm)'!$Z18,'Quarter (mcm)'!I:I)</f>
        <v>89085.74</v>
      </c>
      <c r="J18" s="49">
        <f>SUMIF('Quarter (mcm)'!$Z:$Z,'Annual (mcm)'!$Z18,'Quarter (mcm)'!J:J)</f>
        <v>79290.61</v>
      </c>
      <c r="K18" s="45">
        <f>SUMIF('Quarter (mcm)'!$Z:$Z,'Annual (mcm)'!$Z18,'Quarter (mcm)'!K:K)</f>
        <v>26002.87</v>
      </c>
      <c r="L18" s="46">
        <f>SUMIF('Quarter (mcm)'!$Z:$Z,'Annual (mcm)'!$Z18,'Quarter (mcm)'!L:L)</f>
        <v>26888.49</v>
      </c>
      <c r="M18" s="46">
        <f>SUMIF('Quarter (mcm)'!$Z:$Z,'Annual (mcm)'!$Z18,'Quarter (mcm)'!M:M)</f>
        <v>8981.7999999999993</v>
      </c>
      <c r="N18" s="50">
        <f>SUMIF('Quarter (mcm)'!$Z:$Z,'Annual (mcm)'!$Z18,'Quarter (mcm)'!N:N)</f>
        <v>8415.01</v>
      </c>
      <c r="O18" s="46">
        <f>SUMIF('Quarter (mcm)'!$Z:$Z,'Annual (mcm)'!$Z18,'Quarter (mcm)'!O:O)</f>
        <v>4283.1299999999992</v>
      </c>
      <c r="P18" s="46">
        <f>SUMIF('Quarter (mcm)'!$Z:$Z,'Annual (mcm)'!$Z18,'Quarter (mcm)'!P:P)</f>
        <v>254.32999999999998</v>
      </c>
      <c r="Q18" s="46">
        <f>SUMIF('Quarter (mcm)'!$Z:$Z,'Annual (mcm)'!$Z18,'Quarter (mcm)'!Q:Q)</f>
        <v>97.109999999999985</v>
      </c>
      <c r="R18" s="50">
        <f>SUMIF('Quarter (mcm)'!$Z:$Z,'Annual (mcm)'!$Z18,'Quarter (mcm)'!R:R)</f>
        <v>1.4300000000000002</v>
      </c>
      <c r="S18" s="45">
        <f>SUMIF('Quarter (mcm)'!$Z:$Z,'Annual (mcm)'!$Z18,'Quarter (mcm)'!S:S)</f>
        <v>4058.0700000000052</v>
      </c>
      <c r="T18" s="53">
        <f>SUMIF('Quarter (mcm)'!$Z:$Z,'Annual (mcm)'!$Z18,'Quarter (mcm)'!T:T)</f>
        <v>78982.240000000005</v>
      </c>
      <c r="V18" s="124"/>
      <c r="W18" s="123"/>
      <c r="X18" s="123"/>
      <c r="Y18" s="123"/>
      <c r="Z18" s="124">
        <v>2017</v>
      </c>
    </row>
    <row r="19" spans="1:26" ht="17.149999999999999" customHeight="1" x14ac:dyDescent="0.35">
      <c r="A19" s="55">
        <f t="shared" si="0"/>
        <v>2018</v>
      </c>
      <c r="B19" s="50">
        <f>SUMIF('Quarter (mcm)'!$Z:$Z,'Annual (mcm)'!$Z19,'Quarter (mcm)'!B:B)</f>
        <v>40737.1</v>
      </c>
      <c r="C19" s="46">
        <f>SUMIF('Quarter (mcm)'!$Z:$Z,'Annual (mcm)'!$Z19,'Quarter (mcm)'!C:C)</f>
        <v>46913.42</v>
      </c>
      <c r="D19" s="46">
        <f>SUMIF('Quarter (mcm)'!$Z:$Z,'Annual (mcm)'!$Z19,'Quarter (mcm)'!D:D)</f>
        <v>7701.62</v>
      </c>
      <c r="E19" s="47">
        <f>SUMIF('Quarter (mcm)'!$Z:$Z,'Annual (mcm)'!$Z19,'Quarter (mcm)'!E:E)</f>
        <v>39211.800000000003</v>
      </c>
      <c r="F19" s="45">
        <f>SUMIF('Quarter (mcm)'!$Z:$Z,'Annual (mcm)'!$Z19,'Quarter (mcm)'!F:F)</f>
        <v>-613.38999999999987</v>
      </c>
      <c r="G19" s="46">
        <f>SUMIF('Quarter (mcm)'!$Z:$Z,'Annual (mcm)'!$Z19,'Quarter (mcm)'!G:G)</f>
        <v>-16.28</v>
      </c>
      <c r="H19" s="46">
        <f>SUMIF('Quarter (mcm)'!$Z:$Z,'Annual (mcm)'!$Z19,'Quarter (mcm)'!H:H)</f>
        <v>461.95</v>
      </c>
      <c r="I19" s="48">
        <f>SUMIF('Quarter (mcm)'!$Z:$Z,'Annual (mcm)'!$Z19,'Quarter (mcm)'!I:I)</f>
        <v>87650.51999999999</v>
      </c>
      <c r="J19" s="49">
        <f>SUMIF('Quarter (mcm)'!$Z:$Z,'Annual (mcm)'!$Z19,'Quarter (mcm)'!J:J)</f>
        <v>79781.179999999993</v>
      </c>
      <c r="K19" s="45">
        <f>SUMIF('Quarter (mcm)'!$Z:$Z,'Annual (mcm)'!$Z19,'Quarter (mcm)'!K:K)</f>
        <v>24854.32</v>
      </c>
      <c r="L19" s="46">
        <f>SUMIF('Quarter (mcm)'!$Z:$Z,'Annual (mcm)'!$Z19,'Quarter (mcm)'!L:L)</f>
        <v>27536.58</v>
      </c>
      <c r="M19" s="46">
        <f>SUMIF('Quarter (mcm)'!$Z:$Z,'Annual (mcm)'!$Z19,'Quarter (mcm)'!M:M)</f>
        <v>9485.23</v>
      </c>
      <c r="N19" s="50">
        <f>SUMIF('Quarter (mcm)'!$Z:$Z,'Annual (mcm)'!$Z19,'Quarter (mcm)'!N:N)</f>
        <v>8890.43</v>
      </c>
      <c r="O19" s="46">
        <f>SUMIF('Quarter (mcm)'!$Z:$Z,'Annual (mcm)'!$Z19,'Quarter (mcm)'!O:O)</f>
        <v>4367.63</v>
      </c>
      <c r="P19" s="46">
        <f>SUMIF('Quarter (mcm)'!$Z:$Z,'Annual (mcm)'!$Z19,'Quarter (mcm)'!P:P)</f>
        <v>167.93</v>
      </c>
      <c r="Q19" s="46">
        <f>SUMIF('Quarter (mcm)'!$Z:$Z,'Annual (mcm)'!$Z19,'Quarter (mcm)'!Q:Q)</f>
        <v>102.77</v>
      </c>
      <c r="R19" s="50">
        <f>SUMIF('Quarter (mcm)'!$Z:$Z,'Annual (mcm)'!$Z19,'Quarter (mcm)'!R:R)</f>
        <v>0</v>
      </c>
      <c r="S19" s="45">
        <f>SUMIF('Quarter (mcm)'!$Z:$Z,'Annual (mcm)'!$Z19,'Quarter (mcm)'!S:S)</f>
        <v>4205.0099999999984</v>
      </c>
      <c r="T19" s="53">
        <f>SUMIF('Quarter (mcm)'!$Z:$Z,'Annual (mcm)'!$Z19,'Quarter (mcm)'!T:T)</f>
        <v>79609.899999999994</v>
      </c>
      <c r="V19" s="124"/>
      <c r="W19" s="123"/>
      <c r="X19" s="123"/>
      <c r="Y19" s="123"/>
      <c r="Z19" s="124">
        <v>2018</v>
      </c>
    </row>
    <row r="20" spans="1:26" ht="17.149999999999999" customHeight="1" x14ac:dyDescent="0.35">
      <c r="A20" s="55">
        <f t="shared" si="0"/>
        <v>2019</v>
      </c>
      <c r="B20" s="50">
        <f>SUMIF('Quarter (mcm)'!$Z:$Z,'Annual (mcm)'!$Z20,'Quarter (mcm)'!B:B)</f>
        <v>39386.269999999997</v>
      </c>
      <c r="C20" s="46">
        <f>SUMIF('Quarter (mcm)'!$Z:$Z,'Annual (mcm)'!$Z20,'Quarter (mcm)'!C:C)</f>
        <v>46035.17</v>
      </c>
      <c r="D20" s="46">
        <f>SUMIF('Quarter (mcm)'!$Z:$Z,'Annual (mcm)'!$Z20,'Quarter (mcm)'!D:D)</f>
        <v>8419.8799999999992</v>
      </c>
      <c r="E20" s="47">
        <f>SUMIF('Quarter (mcm)'!$Z:$Z,'Annual (mcm)'!$Z20,'Quarter (mcm)'!E:E)</f>
        <v>37615.29</v>
      </c>
      <c r="F20" s="45">
        <f>SUMIF('Quarter (mcm)'!$Z:$Z,'Annual (mcm)'!$Z20,'Quarter (mcm)'!F:F)</f>
        <v>76.680000000000035</v>
      </c>
      <c r="G20" s="46">
        <f>SUMIF('Quarter (mcm)'!$Z:$Z,'Annual (mcm)'!$Z20,'Quarter (mcm)'!G:G)</f>
        <v>-25.04</v>
      </c>
      <c r="H20" s="46">
        <f>SUMIF('Quarter (mcm)'!$Z:$Z,'Annual (mcm)'!$Z20,'Quarter (mcm)'!H:H)</f>
        <v>524.36</v>
      </c>
      <c r="I20" s="48">
        <f>SUMIF('Quarter (mcm)'!$Z:$Z,'Annual (mcm)'!$Z20,'Quarter (mcm)'!I:I)</f>
        <v>85421.440000000002</v>
      </c>
      <c r="J20" s="49">
        <f>SUMIF('Quarter (mcm)'!$Z:$Z,'Annual (mcm)'!$Z20,'Quarter (mcm)'!J:J)</f>
        <v>77577.56</v>
      </c>
      <c r="K20" s="45">
        <f>SUMIF('Quarter (mcm)'!$Z:$Z,'Annual (mcm)'!$Z20,'Quarter (mcm)'!K:K)</f>
        <v>24793.21</v>
      </c>
      <c r="L20" s="46">
        <f>SUMIF('Quarter (mcm)'!$Z:$Z,'Annual (mcm)'!$Z20,'Quarter (mcm)'!L:L)</f>
        <v>26584.43</v>
      </c>
      <c r="M20" s="46">
        <f>SUMIF('Quarter (mcm)'!$Z:$Z,'Annual (mcm)'!$Z20,'Quarter (mcm)'!M:M)</f>
        <v>9217.24</v>
      </c>
      <c r="N20" s="50">
        <f>SUMIF('Quarter (mcm)'!$Z:$Z,'Annual (mcm)'!$Z20,'Quarter (mcm)'!N:N)</f>
        <v>8874.59</v>
      </c>
      <c r="O20" s="46">
        <f>SUMIF('Quarter (mcm)'!$Z:$Z,'Annual (mcm)'!$Z20,'Quarter (mcm)'!O:O)</f>
        <v>4740.7</v>
      </c>
      <c r="P20" s="46">
        <f>SUMIF('Quarter (mcm)'!$Z:$Z,'Annual (mcm)'!$Z20,'Quarter (mcm)'!P:P)</f>
        <v>83.29</v>
      </c>
      <c r="Q20" s="46">
        <f>SUMIF('Quarter (mcm)'!$Z:$Z,'Annual (mcm)'!$Z20,'Quarter (mcm)'!Q:Q)</f>
        <v>267.2</v>
      </c>
      <c r="R20" s="50">
        <f>SUMIF('Quarter (mcm)'!$Z:$Z,'Annual (mcm)'!$Z20,'Quarter (mcm)'!R:R)</f>
        <v>0</v>
      </c>
      <c r="S20" s="45">
        <f>SUMIF('Quarter (mcm)'!$Z:$Z,'Annual (mcm)'!$Z20,'Quarter (mcm)'!S:S)</f>
        <v>4067.16</v>
      </c>
      <c r="T20" s="53">
        <f>SUMIF('Quarter (mcm)'!$Z:$Z,'Annual (mcm)'!$Z20,'Quarter (mcm)'!T:T)</f>
        <v>78627.820000000007</v>
      </c>
      <c r="V20" s="124"/>
      <c r="W20" s="123"/>
      <c r="X20" s="123"/>
      <c r="Y20" s="123"/>
      <c r="Z20" s="124">
        <v>2019</v>
      </c>
    </row>
    <row r="21" spans="1:26" ht="17.149999999999999" customHeight="1" x14ac:dyDescent="0.35">
      <c r="A21" s="55">
        <f t="shared" si="0"/>
        <v>2020</v>
      </c>
      <c r="B21" s="50">
        <f>SUMIF('Quarter (mcm)'!$Z:$Z,'Annual (mcm)'!$Z21,'Quarter (mcm)'!B:B)</f>
        <v>39432.9</v>
      </c>
      <c r="C21" s="46">
        <f>SUMIF('Quarter (mcm)'!$Z:$Z,'Annual (mcm)'!$Z21,'Quarter (mcm)'!C:C)</f>
        <v>43918.09</v>
      </c>
      <c r="D21" s="46">
        <f>SUMIF('Quarter (mcm)'!$Z:$Z,'Annual (mcm)'!$Z21,'Quarter (mcm)'!D:D)</f>
        <v>9641.1800000000021</v>
      </c>
      <c r="E21" s="47">
        <f>SUMIF('Quarter (mcm)'!$Z:$Z,'Annual (mcm)'!$Z21,'Quarter (mcm)'!E:E)</f>
        <v>34276.909999999996</v>
      </c>
      <c r="F21" s="45">
        <f>SUMIF('Quarter (mcm)'!$Z:$Z,'Annual (mcm)'!$Z21,'Quarter (mcm)'!F:F)</f>
        <v>-18.389999999999816</v>
      </c>
      <c r="G21" s="46">
        <f>SUMIF('Quarter (mcm)'!$Z:$Z,'Annual (mcm)'!$Z21,'Quarter (mcm)'!G:G)</f>
        <v>-18.799999999999997</v>
      </c>
      <c r="H21" s="46">
        <f>SUMIF('Quarter (mcm)'!$Z:$Z,'Annual (mcm)'!$Z21,'Quarter (mcm)'!H:H)</f>
        <v>568.33000000000004</v>
      </c>
      <c r="I21" s="48">
        <f>SUMIF('Quarter (mcm)'!$Z:$Z,'Annual (mcm)'!$Z21,'Quarter (mcm)'!I:I)</f>
        <v>83350.989999999991</v>
      </c>
      <c r="J21" s="49">
        <f>SUMIF('Quarter (mcm)'!$Z:$Z,'Annual (mcm)'!$Z21,'Quarter (mcm)'!J:J)</f>
        <v>74240.950000000012</v>
      </c>
      <c r="K21" s="45">
        <f>SUMIF('Quarter (mcm)'!$Z:$Z,'Annual (mcm)'!$Z21,'Quarter (mcm)'!K:K)</f>
        <v>21133.67</v>
      </c>
      <c r="L21" s="46">
        <f>SUMIF('Quarter (mcm)'!$Z:$Z,'Annual (mcm)'!$Z21,'Quarter (mcm)'!L:L)</f>
        <v>27291.41</v>
      </c>
      <c r="M21" s="46">
        <f>SUMIF('Quarter (mcm)'!$Z:$Z,'Annual (mcm)'!$Z21,'Quarter (mcm)'!M:M)</f>
        <v>8711.33</v>
      </c>
      <c r="N21" s="50">
        <f>SUMIF('Quarter (mcm)'!$Z:$Z,'Annual (mcm)'!$Z21,'Quarter (mcm)'!N:N)</f>
        <v>8124.34</v>
      </c>
      <c r="O21" s="46">
        <f>SUMIF('Quarter (mcm)'!$Z:$Z,'Annual (mcm)'!$Z21,'Quarter (mcm)'!O:O)</f>
        <v>4514.42</v>
      </c>
      <c r="P21" s="46">
        <f>SUMIF('Quarter (mcm)'!$Z:$Z,'Annual (mcm)'!$Z21,'Quarter (mcm)'!P:P)</f>
        <v>92.509999999999991</v>
      </c>
      <c r="Q21" s="46">
        <f>SUMIF('Quarter (mcm)'!$Z:$Z,'Annual (mcm)'!$Z21,'Quarter (mcm)'!Q:Q)</f>
        <v>274.90999999999997</v>
      </c>
      <c r="R21" s="50">
        <f>SUMIF('Quarter (mcm)'!$Z:$Z,'Annual (mcm)'!$Z21,'Quarter (mcm)'!R:R)</f>
        <v>0</v>
      </c>
      <c r="S21" s="45">
        <f>SUMIF('Quarter (mcm)'!$Z:$Z,'Annual (mcm)'!$Z21,'Quarter (mcm)'!S:S)</f>
        <v>4037.08</v>
      </c>
      <c r="T21" s="53">
        <f>SUMIF('Quarter (mcm)'!$Z:$Z,'Annual (mcm)'!$Z21,'Quarter (mcm)'!T:T)</f>
        <v>74179.679999999993</v>
      </c>
      <c r="V21" s="124"/>
      <c r="W21" s="123"/>
      <c r="X21" s="123"/>
      <c r="Y21" s="123"/>
      <c r="Z21" s="124">
        <v>2020</v>
      </c>
    </row>
    <row r="22" spans="1:26" ht="17.149999999999999" customHeight="1" x14ac:dyDescent="0.35">
      <c r="A22" s="55">
        <f t="shared" si="0"/>
        <v>2021</v>
      </c>
      <c r="B22" s="50">
        <f>SUMIF('Quarter (mcm)'!$Z:$Z,'Annual (mcm)'!$Z22,'Quarter (mcm)'!B:B)</f>
        <v>32569.5</v>
      </c>
      <c r="C22" s="46">
        <f>SUMIF('Quarter (mcm)'!$Z:$Z,'Annual (mcm)'!$Z22,'Quarter (mcm)'!C:C)</f>
        <v>51350.060000000005</v>
      </c>
      <c r="D22" s="46">
        <f>SUMIF('Quarter (mcm)'!$Z:$Z,'Annual (mcm)'!$Z22,'Quarter (mcm)'!D:D)</f>
        <v>6889.01</v>
      </c>
      <c r="E22" s="47">
        <f>SUMIF('Quarter (mcm)'!$Z:$Z,'Annual (mcm)'!$Z22,'Quarter (mcm)'!E:E)</f>
        <v>44461.05</v>
      </c>
      <c r="F22" s="45">
        <f>SUMIF('Quarter (mcm)'!$Z:$Z,'Annual (mcm)'!$Z22,'Quarter (mcm)'!F:F)</f>
        <v>183.0100000000001</v>
      </c>
      <c r="G22" s="46">
        <f>SUMIF('Quarter (mcm)'!$Z:$Z,'Annual (mcm)'!$Z22,'Quarter (mcm)'!G:G)</f>
        <v>-31.959999999999997</v>
      </c>
      <c r="H22" s="46">
        <f>SUMIF('Quarter (mcm)'!$Z:$Z,'Annual (mcm)'!$Z22,'Quarter (mcm)'!H:H)</f>
        <v>579.99</v>
      </c>
      <c r="I22" s="48">
        <f>SUMIF('Quarter (mcm)'!$Z:$Z,'Annual (mcm)'!$Z22,'Quarter (mcm)'!I:I)</f>
        <v>83919.56</v>
      </c>
      <c r="J22" s="49">
        <f>SUMIF('Quarter (mcm)'!$Z:$Z,'Annual (mcm)'!$Z22,'Quarter (mcm)'!J:J)</f>
        <v>77761.59</v>
      </c>
      <c r="K22" s="45">
        <f>SUMIF('Quarter (mcm)'!$Z:$Z,'Annual (mcm)'!$Z22,'Quarter (mcm)'!K:K)</f>
        <v>23114.23</v>
      </c>
      <c r="L22" s="46">
        <f>SUMIF('Quarter (mcm)'!$Z:$Z,'Annual (mcm)'!$Z22,'Quarter (mcm)'!L:L)</f>
        <v>28981.489999999998</v>
      </c>
      <c r="M22" s="46">
        <f>SUMIF('Quarter (mcm)'!$Z:$Z,'Annual (mcm)'!$Z22,'Quarter (mcm)'!M:M)</f>
        <v>8670.5499999999993</v>
      </c>
      <c r="N22" s="50">
        <f>SUMIF('Quarter (mcm)'!$Z:$Z,'Annual (mcm)'!$Z22,'Quarter (mcm)'!N:N)</f>
        <v>8957.24</v>
      </c>
      <c r="O22" s="46">
        <f>SUMIF('Quarter (mcm)'!$Z:$Z,'Annual (mcm)'!$Z22,'Quarter (mcm)'!O:O)</f>
        <v>3706.6499999999996</v>
      </c>
      <c r="P22" s="46">
        <f>SUMIF('Quarter (mcm)'!$Z:$Z,'Annual (mcm)'!$Z22,'Quarter (mcm)'!P:P)</f>
        <v>120.75999999999999</v>
      </c>
      <c r="Q22" s="46">
        <f>SUMIF('Quarter (mcm)'!$Z:$Z,'Annual (mcm)'!$Z22,'Quarter (mcm)'!Q:Q)</f>
        <v>219.67</v>
      </c>
      <c r="R22" s="50">
        <f>SUMIF('Quarter (mcm)'!$Z:$Z,'Annual (mcm)'!$Z22,'Quarter (mcm)'!R:R)</f>
        <v>0</v>
      </c>
      <c r="S22" s="45">
        <f>SUMIF('Quarter (mcm)'!$Z:$Z,'Annual (mcm)'!$Z22,'Quarter (mcm)'!S:S)</f>
        <v>4014.4699999999957</v>
      </c>
      <c r="T22" s="53">
        <f>SUMIF('Quarter (mcm)'!$Z:$Z,'Annual (mcm)'!$Z22,'Quarter (mcm)'!T:T)</f>
        <v>77704.290000000008</v>
      </c>
      <c r="V22" s="124"/>
      <c r="W22" s="123"/>
      <c r="X22" s="123"/>
      <c r="Y22" s="123"/>
      <c r="Z22" s="124">
        <v>2021</v>
      </c>
    </row>
    <row r="23" spans="1:26" ht="17.149999999999999" customHeight="1" x14ac:dyDescent="0.35">
      <c r="A23" s="55">
        <f t="shared" si="0"/>
        <v>2022</v>
      </c>
      <c r="B23" s="50">
        <f>SUMIF('Quarter (mcm)'!$Z:$Z,'Annual (mcm)'!$Z23,'Quarter (mcm)'!B:B)</f>
        <v>37737.649999999994</v>
      </c>
      <c r="C23" s="46">
        <f>SUMIF('Quarter (mcm)'!$Z:$Z,'Annual (mcm)'!$Z23,'Quarter (mcm)'!C:C)</f>
        <v>56523.46</v>
      </c>
      <c r="D23" s="46">
        <f>SUMIF('Quarter (mcm)'!$Z:$Z,'Annual (mcm)'!$Z23,'Quarter (mcm)'!D:D)</f>
        <v>23488.370000000003</v>
      </c>
      <c r="E23" s="47">
        <f>SUMIF('Quarter (mcm)'!$Z:$Z,'Annual (mcm)'!$Z23,'Quarter (mcm)'!E:E)</f>
        <v>33035.089999999997</v>
      </c>
      <c r="F23" s="45">
        <f>SUMIF('Quarter (mcm)'!$Z:$Z,'Annual (mcm)'!$Z23,'Quarter (mcm)'!F:F)</f>
        <v>-363.11</v>
      </c>
      <c r="G23" s="46">
        <f>SUMIF('Quarter (mcm)'!$Z:$Z,'Annual (mcm)'!$Z23,'Quarter (mcm)'!G:G)</f>
        <v>-39.64</v>
      </c>
      <c r="H23" s="46">
        <f>SUMIF('Quarter (mcm)'!$Z:$Z,'Annual (mcm)'!$Z23,'Quarter (mcm)'!H:H)</f>
        <v>606.25</v>
      </c>
      <c r="I23" s="48">
        <f>SUMIF('Quarter (mcm)'!$Z:$Z,'Annual (mcm)'!$Z23,'Quarter (mcm)'!I:I)</f>
        <v>94261.11</v>
      </c>
      <c r="J23" s="49">
        <f>SUMIF('Quarter (mcm)'!$Z:$Z,'Annual (mcm)'!$Z23,'Quarter (mcm)'!J:J)</f>
        <v>70976.239999999991</v>
      </c>
      <c r="K23" s="45">
        <f>SUMIF('Quarter (mcm)'!$Z:$Z,'Annual (mcm)'!$Z23,'Quarter (mcm)'!K:K)</f>
        <v>23436.380000000005</v>
      </c>
      <c r="L23" s="46">
        <f>SUMIF('Quarter (mcm)'!$Z:$Z,'Annual (mcm)'!$Z23,'Quarter (mcm)'!L:L)</f>
        <v>23553.75</v>
      </c>
      <c r="M23" s="46">
        <f>SUMIF('Quarter (mcm)'!$Z:$Z,'Annual (mcm)'!$Z23,'Quarter (mcm)'!M:M)</f>
        <v>7931.32</v>
      </c>
      <c r="N23" s="50">
        <f>SUMIF('Quarter (mcm)'!$Z:$Z,'Annual (mcm)'!$Z23,'Quarter (mcm)'!N:N)</f>
        <v>8202.09</v>
      </c>
      <c r="O23" s="46">
        <f>SUMIF('Quarter (mcm)'!$Z:$Z,'Annual (mcm)'!$Z23,'Quarter (mcm)'!O:O)</f>
        <v>3852.9799999999996</v>
      </c>
      <c r="P23" s="46">
        <f>SUMIF('Quarter (mcm)'!$Z:$Z,'Annual (mcm)'!$Z23,'Quarter (mcm)'!P:P)</f>
        <v>163.12</v>
      </c>
      <c r="Q23" s="46">
        <f>SUMIF('Quarter (mcm)'!$Z:$Z,'Annual (mcm)'!$Z23,'Quarter (mcm)'!Q:Q)</f>
        <v>384.30999999999995</v>
      </c>
      <c r="R23" s="50">
        <f>SUMIF('Quarter (mcm)'!$Z:$Z,'Annual (mcm)'!$Z23,'Quarter (mcm)'!R:R)</f>
        <v>0</v>
      </c>
      <c r="S23" s="45">
        <f>SUMIF('Quarter (mcm)'!$Z:$Z,'Annual (mcm)'!$Z23,'Quarter (mcm)'!S:S)</f>
        <v>3582.6699999999964</v>
      </c>
      <c r="T23" s="53">
        <f>SUMIF('Quarter (mcm)'!$Z:$Z,'Annual (mcm)'!$Z23,'Quarter (mcm)'!T:T)</f>
        <v>70983.34</v>
      </c>
      <c r="V23" s="124"/>
      <c r="W23" s="123"/>
      <c r="X23" s="123"/>
      <c r="Y23" s="123"/>
      <c r="Z23" s="124">
        <v>2022</v>
      </c>
    </row>
    <row r="24" spans="1:26" ht="17.149999999999999" customHeight="1" x14ac:dyDescent="0.35">
      <c r="A24" s="55">
        <v>2023</v>
      </c>
      <c r="B24" s="50">
        <f>SUMIF('Quarter (mcm)'!$Z:$Z,'Annual (mcm)'!$Z24,'Quarter (mcm)'!B:B)</f>
        <v>34055.689999999995</v>
      </c>
      <c r="C24" s="46">
        <f>SUMIF('Quarter (mcm)'!$Z:$Z,'Annual (mcm)'!$Z24,'Quarter (mcm)'!C:C)</f>
        <v>45244.02</v>
      </c>
      <c r="D24" s="46">
        <f>SUMIF('Quarter (mcm)'!$Z:$Z,'Annual (mcm)'!$Z24,'Quarter (mcm)'!D:D)</f>
        <v>15848.690000000002</v>
      </c>
      <c r="E24" s="47">
        <f>SUMIF('Quarter (mcm)'!$Z:$Z,'Annual (mcm)'!$Z24,'Quarter (mcm)'!E:E)</f>
        <v>29395.33</v>
      </c>
      <c r="F24" s="45">
        <f>SUMIF('Quarter (mcm)'!$Z:$Z,'Annual (mcm)'!$Z24,'Quarter (mcm)'!F:F)</f>
        <v>-604.79999999999995</v>
      </c>
      <c r="G24" s="46">
        <f>SUMIF('Quarter (mcm)'!$Z:$Z,'Annual (mcm)'!$Z24,'Quarter (mcm)'!G:G)</f>
        <v>-25.86</v>
      </c>
      <c r="H24" s="46">
        <f>SUMIF('Quarter (mcm)'!$Z:$Z,'Annual (mcm)'!$Z24,'Quarter (mcm)'!H:H)</f>
        <v>671.13</v>
      </c>
      <c r="I24" s="48">
        <f>SUMIF('Quarter (mcm)'!$Z:$Z,'Annual (mcm)'!$Z24,'Quarter (mcm)'!I:I)</f>
        <v>79299.709999999992</v>
      </c>
      <c r="J24" s="49">
        <f>SUMIF('Quarter (mcm)'!$Z:$Z,'Annual (mcm)'!$Z24,'Quarter (mcm)'!J:J)</f>
        <v>63491.490000000005</v>
      </c>
      <c r="K24" s="45">
        <f>SUMIF('Quarter (mcm)'!$Z:$Z,'Annual (mcm)'!$Z24,'Quarter (mcm)'!K:K)</f>
        <v>19035.509999999998</v>
      </c>
      <c r="L24" s="46">
        <f>SUMIF('Quarter (mcm)'!$Z:$Z,'Annual (mcm)'!$Z24,'Quarter (mcm)'!L:L)</f>
        <v>22084.68</v>
      </c>
      <c r="M24" s="46">
        <f>SUMIF('Quarter (mcm)'!$Z:$Z,'Annual (mcm)'!$Z24,'Quarter (mcm)'!M:M)</f>
        <v>7535.73</v>
      </c>
      <c r="N24" s="50">
        <f>SUMIF('Quarter (mcm)'!$Z:$Z,'Annual (mcm)'!$Z24,'Quarter (mcm)'!N:N)</f>
        <v>7869.9800000000014</v>
      </c>
      <c r="O24" s="46">
        <f>SUMIF('Quarter (mcm)'!$Z:$Z,'Annual (mcm)'!$Z24,'Quarter (mcm)'!O:O)</f>
        <v>3600.54</v>
      </c>
      <c r="P24" s="46">
        <f>SUMIF('Quarter (mcm)'!$Z:$Z,'Annual (mcm)'!$Z24,'Quarter (mcm)'!P:P)</f>
        <v>113.82</v>
      </c>
      <c r="Q24" s="46">
        <f>SUMIF('Quarter (mcm)'!$Z:$Z,'Annual (mcm)'!$Z24,'Quarter (mcm)'!Q:Q)</f>
        <v>292.27</v>
      </c>
      <c r="R24" s="50">
        <f>SUMIF('Quarter (mcm)'!$Z:$Z,'Annual (mcm)'!$Z24,'Quarter (mcm)'!R:R)</f>
        <v>0</v>
      </c>
      <c r="S24" s="45">
        <f>SUMIF('Quarter (mcm)'!$Z:$Z,'Annual (mcm)'!$Z24,'Quarter (mcm)'!S:S)</f>
        <v>3324.1800000000003</v>
      </c>
      <c r="T24" s="53">
        <f>SUMIF('Quarter (mcm)'!$Z:$Z,'Annual (mcm)'!$Z24,'Quarter (mcm)'!T:T)</f>
        <v>63856.710000000006</v>
      </c>
      <c r="V24" s="124"/>
      <c r="W24" s="123"/>
      <c r="X24" s="123"/>
      <c r="Y24" s="123"/>
      <c r="Z24" s="124">
        <v>2023</v>
      </c>
    </row>
    <row r="25" spans="1:26" x14ac:dyDescent="0.35">
      <c r="A25" s="137">
        <v>2024</v>
      </c>
      <c r="B25" s="50">
        <f>SUMIF('Quarter (mcm)'!$Z:$Z,'Annual (mcm)'!$Z25,'Quarter (mcm)'!B:B)</f>
        <v>30830.06</v>
      </c>
      <c r="C25" s="46">
        <f>SUMIF('Quarter (mcm)'!$Z:$Z,'Annual (mcm)'!$Z25,'Quarter (mcm)'!C:C)</f>
        <v>41647.81</v>
      </c>
      <c r="D25" s="46">
        <f>SUMIF('Quarter (mcm)'!$Z:$Z,'Annual (mcm)'!$Z25,'Quarter (mcm)'!D:D)</f>
        <v>10734.34</v>
      </c>
      <c r="E25" s="47">
        <f>SUMIF('Quarter (mcm)'!$Z:$Z,'Annual (mcm)'!$Z25,'Quarter (mcm)'!E:E)</f>
        <v>30913.47</v>
      </c>
      <c r="F25" s="45">
        <f>SUMIF('Quarter (mcm)'!$Z:$Z,'Annual (mcm)'!$Z25,'Quarter (mcm)'!F:F)</f>
        <v>241.29999999999984</v>
      </c>
      <c r="G25" s="46">
        <f>SUMIF('Quarter (mcm)'!$Z:$Z,'Annual (mcm)'!$Z25,'Quarter (mcm)'!G:G)</f>
        <v>-35.26</v>
      </c>
      <c r="H25" s="46">
        <f>SUMIF('Quarter (mcm)'!$Z:$Z,'Annual (mcm)'!$Z25,'Quarter (mcm)'!H:H)</f>
        <v>703.56000000000006</v>
      </c>
      <c r="I25" s="48">
        <f>SUMIF('Quarter (mcm)'!$Z:$Z,'Annual (mcm)'!$Z25,'Quarter (mcm)'!I:I)</f>
        <v>72477.87</v>
      </c>
      <c r="J25" s="49">
        <f>SUMIF('Quarter (mcm)'!$Z:$Z,'Annual (mcm)'!$Z25,'Quarter (mcm)'!J:J)</f>
        <v>62653.130000000005</v>
      </c>
      <c r="K25" s="45">
        <f>SUMIF('Quarter (mcm)'!$Z:$Z,'Annual (mcm)'!$Z25,'Quarter (mcm)'!K:K)</f>
        <v>16326.77</v>
      </c>
      <c r="L25" s="46">
        <f>SUMIF('Quarter (mcm)'!$Z:$Z,'Annual (mcm)'!$Z25,'Quarter (mcm)'!L:L)</f>
        <v>22999.52</v>
      </c>
      <c r="M25" s="46">
        <f>SUMIF('Quarter (mcm)'!$Z:$Z,'Annual (mcm)'!$Z25,'Quarter (mcm)'!M:M)</f>
        <v>7389.9399999999987</v>
      </c>
      <c r="N25" s="50">
        <f>SUMIF('Quarter (mcm)'!$Z:$Z,'Annual (mcm)'!$Z25,'Quarter (mcm)'!N:N)</f>
        <v>8362.43</v>
      </c>
      <c r="O25" s="46">
        <f>SUMIF('Quarter (mcm)'!$Z:$Z,'Annual (mcm)'!$Z25,'Quarter (mcm)'!O:O)</f>
        <v>3424.49</v>
      </c>
      <c r="P25" s="46">
        <f>SUMIF('Quarter (mcm)'!$Z:$Z,'Annual (mcm)'!$Z25,'Quarter (mcm)'!P:P)</f>
        <v>83.259999999999991</v>
      </c>
      <c r="Q25" s="46">
        <f>SUMIF('Quarter (mcm)'!$Z:$Z,'Annual (mcm)'!$Z25,'Quarter (mcm)'!Q:Q)</f>
        <v>154.18</v>
      </c>
      <c r="R25" s="50">
        <f>SUMIF('Quarter (mcm)'!$Z:$Z,'Annual (mcm)'!$Z25,'Quarter (mcm)'!R:R)</f>
        <v>0</v>
      </c>
      <c r="S25" s="45">
        <f>SUMIF('Quarter (mcm)'!$Z:$Z,'Annual (mcm)'!$Z25,'Quarter (mcm)'!S:S)</f>
        <v>3379.8999999999996</v>
      </c>
      <c r="T25" s="53">
        <f>SUMIF('Quarter (mcm)'!$Z:$Z,'Annual (mcm)'!$Z25,'Quarter (mcm)'!T:T)</f>
        <v>62120.489999999991</v>
      </c>
      <c r="V25" s="124"/>
      <c r="W25" s="123"/>
      <c r="X25" s="123"/>
      <c r="Y25" s="123"/>
      <c r="Z25" s="124">
        <v>2024</v>
      </c>
    </row>
    <row r="26" spans="1:26" x14ac:dyDescent="0.35">
      <c r="A26" s="170" t="s">
        <v>435</v>
      </c>
      <c r="B26" s="50">
        <f>SUMIF('Quarter (mcm)'!$Z:$Z,'Annual (mcm)'!$Z26,'Quarter (mcm)'!B:B)</f>
        <v>29678.190000000002</v>
      </c>
      <c r="C26" s="46">
        <f>SUMIF('Quarter (mcm)'!$Z:$Z,'Annual (mcm)'!$Z26,'Quarter (mcm)'!C:C)</f>
        <v>42498.399999999994</v>
      </c>
      <c r="D26" s="46">
        <f>SUMIF('Quarter (mcm)'!$Z:$Z,'Annual (mcm)'!$Z26,'Quarter (mcm)'!D:D)</f>
        <v>12041.449999999999</v>
      </c>
      <c r="E26" s="47">
        <f>SUMIF('Quarter (mcm)'!$Z:$Z,'Annual (mcm)'!$Z26,'Quarter (mcm)'!E:E)</f>
        <v>30456.950000000004</v>
      </c>
      <c r="F26" s="45">
        <f>SUMIF('Quarter (mcm)'!$Z:$Z,'Annual (mcm)'!$Z26,'Quarter (mcm)'!F:F)</f>
        <v>782.2</v>
      </c>
      <c r="G26" s="46">
        <f>SUMIF('Quarter (mcm)'!$Z:$Z,'Annual (mcm)'!$Z26,'Quarter (mcm)'!G:G)</f>
        <v>-35.760000000000005</v>
      </c>
      <c r="H26" s="46">
        <f>SUMIF('Quarter (mcm)'!$Z:$Z,'Annual (mcm)'!$Z26,'Quarter (mcm)'!H:H)</f>
        <v>701.63</v>
      </c>
      <c r="I26" s="48">
        <f>SUMIF('Quarter (mcm)'!$Z:$Z,'Annual (mcm)'!$Z26,'Quarter (mcm)'!I:I)</f>
        <v>72176.59</v>
      </c>
      <c r="J26" s="49">
        <f>SUMIF('Quarter (mcm)'!$Z:$Z,'Annual (mcm)'!$Z26,'Quarter (mcm)'!J:J)</f>
        <v>61583.21</v>
      </c>
      <c r="K26" s="45">
        <f>SUMIF('Quarter (mcm)'!$Z:$Z,'Annual (mcm)'!$Z26,'Quarter (mcm)'!K:K)</f>
        <v>17164.72</v>
      </c>
      <c r="L26" s="46">
        <f>SUMIF('Quarter (mcm)'!$Z:$Z,'Annual (mcm)'!$Z26,'Quarter (mcm)'!L:L)</f>
        <v>22741.11</v>
      </c>
      <c r="M26" s="46">
        <f>SUMIF('Quarter (mcm)'!$Z:$Z,'Annual (mcm)'!$Z26,'Quarter (mcm)'!M:M)</f>
        <v>6746.7100000000009</v>
      </c>
      <c r="N26" s="50">
        <f>SUMIF('Quarter (mcm)'!$Z:$Z,'Annual (mcm)'!$Z26,'Quarter (mcm)'!N:N)</f>
        <v>8212.4600000000009</v>
      </c>
      <c r="O26" s="46">
        <f>SUMIF('Quarter (mcm)'!$Z:$Z,'Annual (mcm)'!$Z26,'Quarter (mcm)'!O:O)</f>
        <v>3187.79</v>
      </c>
      <c r="P26" s="46">
        <f>SUMIF('Quarter (mcm)'!$Z:$Z,'Annual (mcm)'!$Z26,'Quarter (mcm)'!P:P)</f>
        <v>76.990000000000009</v>
      </c>
      <c r="Q26" s="46">
        <f>SUMIF('Quarter (mcm)'!$Z:$Z,'Annual (mcm)'!$Z26,'Quarter (mcm)'!Q:Q)</f>
        <v>190.57</v>
      </c>
      <c r="R26" s="50">
        <f>SUMIF('Quarter (mcm)'!$Z:$Z,'Annual (mcm)'!$Z26,'Quarter (mcm)'!R:R)</f>
        <v>0</v>
      </c>
      <c r="S26" s="45">
        <f>SUMIF('Quarter (mcm)'!$Z:$Z,'Annual (mcm)'!$Z26,'Quarter (mcm)'!S:S)</f>
        <v>3278.55</v>
      </c>
      <c r="T26" s="53">
        <f>SUMIF('Quarter (mcm)'!$Z:$Z,'Annual (mcm)'!$Z26,'Quarter (mcm)'!T:T)</f>
        <v>61598.900000000009</v>
      </c>
      <c r="V26" s="124"/>
      <c r="W26" s="123"/>
      <c r="X26" s="123"/>
      <c r="Y26" s="123"/>
      <c r="Z26" s="124">
        <v>2025</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DDBD-3D31-4F1B-AAE1-EB55485F1F60}">
  <sheetPr>
    <pageSetUpPr fitToPage="1"/>
  </sheetPr>
  <dimension ref="A1:Z80"/>
  <sheetViews>
    <sheetView showGridLines="0" zoomScaleNormal="100" workbookViewId="0">
      <pane xSplit="1" ySplit="8" topLeftCell="B79" activePane="bottomRight" state="frozen"/>
      <selection pane="topRight" activeCell="E1" sqref="E1"/>
      <selection pane="bottomLeft" activeCell="A9" sqref="A9"/>
      <selection pane="bottomRight" activeCell="B79" sqref="B79"/>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21.453125" style="56" bestFit="1" customWidth="1"/>
    <col min="25" max="26" width="7.54296875" style="56" customWidth="1"/>
    <col min="27" max="238" width="9" style="56"/>
    <col min="239" max="239" width="6.26953125" style="56" customWidth="1"/>
    <col min="240" max="240" width="10.26953125" style="56" customWidth="1"/>
    <col min="241" max="241" width="11" style="56" customWidth="1"/>
    <col min="242" max="242" width="12.54296875" style="56" customWidth="1"/>
    <col min="243" max="243" width="11.453125" style="56" customWidth="1"/>
    <col min="244" max="244" width="9.54296875" style="56" customWidth="1"/>
    <col min="245" max="245" width="0" style="56" hidden="1" customWidth="1"/>
    <col min="246" max="246" width="9.7265625" style="56" customWidth="1"/>
    <col min="247" max="248" width="12.54296875" style="56" customWidth="1"/>
    <col min="249" max="249" width="12.26953125" style="56" customWidth="1"/>
    <col min="250" max="250" width="12.54296875" style="56" customWidth="1"/>
    <col min="251" max="251" width="0" style="56" hidden="1" customWidth="1"/>
    <col min="252" max="252" width="14.26953125" style="56" customWidth="1"/>
    <col min="253" max="253" width="10.7265625" style="56" customWidth="1"/>
    <col min="254" max="254" width="13.7265625" style="56" customWidth="1"/>
    <col min="255" max="255" width="11.54296875" style="56" customWidth="1"/>
    <col min="256" max="256" width="11.26953125" style="56" customWidth="1"/>
    <col min="257" max="257" width="13.54296875" style="56" customWidth="1"/>
    <col min="258" max="258" width="15" style="56" customWidth="1"/>
    <col min="259" max="259" width="15.26953125" style="56" bestFit="1" customWidth="1"/>
    <col min="260" max="260" width="16.26953125" style="56" bestFit="1" customWidth="1"/>
    <col min="261" max="261" width="12" style="56" customWidth="1"/>
    <col min="262" max="494" width="9" style="56"/>
    <col min="495" max="495" width="6.26953125" style="56" customWidth="1"/>
    <col min="496" max="496" width="10.26953125" style="56" customWidth="1"/>
    <col min="497" max="497" width="11" style="56" customWidth="1"/>
    <col min="498" max="498" width="12.54296875" style="56" customWidth="1"/>
    <col min="499" max="499" width="11.453125" style="56" customWidth="1"/>
    <col min="500" max="500" width="9.54296875" style="56" customWidth="1"/>
    <col min="501" max="501" width="0" style="56" hidden="1" customWidth="1"/>
    <col min="502" max="502" width="9.7265625" style="56" customWidth="1"/>
    <col min="503" max="504" width="12.54296875" style="56" customWidth="1"/>
    <col min="505" max="505" width="12.26953125" style="56" customWidth="1"/>
    <col min="506" max="506" width="12.54296875" style="56" customWidth="1"/>
    <col min="507" max="507" width="0" style="56" hidden="1" customWidth="1"/>
    <col min="508" max="508" width="14.26953125" style="56" customWidth="1"/>
    <col min="509" max="509" width="10.7265625" style="56" customWidth="1"/>
    <col min="510" max="510" width="13.7265625" style="56" customWidth="1"/>
    <col min="511" max="511" width="11.54296875" style="56" customWidth="1"/>
    <col min="512" max="512" width="11.26953125" style="56" customWidth="1"/>
    <col min="513" max="513" width="13.54296875" style="56" customWidth="1"/>
    <col min="514" max="514" width="15" style="56" customWidth="1"/>
    <col min="515" max="515" width="15.26953125" style="56" bestFit="1" customWidth="1"/>
    <col min="516" max="516" width="16.26953125" style="56" bestFit="1" customWidth="1"/>
    <col min="517" max="517" width="12" style="56" customWidth="1"/>
    <col min="518" max="750" width="9" style="56"/>
    <col min="751" max="751" width="6.26953125" style="56" customWidth="1"/>
    <col min="752" max="752" width="10.26953125" style="56" customWidth="1"/>
    <col min="753" max="753" width="11" style="56" customWidth="1"/>
    <col min="754" max="754" width="12.54296875" style="56" customWidth="1"/>
    <col min="755" max="755" width="11.453125" style="56" customWidth="1"/>
    <col min="756" max="756" width="9.54296875" style="56" customWidth="1"/>
    <col min="757" max="757" width="0" style="56" hidden="1" customWidth="1"/>
    <col min="758" max="758" width="9.7265625" style="56" customWidth="1"/>
    <col min="759" max="760" width="12.54296875" style="56" customWidth="1"/>
    <col min="761" max="761" width="12.26953125" style="56" customWidth="1"/>
    <col min="762" max="762" width="12.54296875" style="56" customWidth="1"/>
    <col min="763" max="763" width="0" style="56" hidden="1" customWidth="1"/>
    <col min="764" max="764" width="14.26953125" style="56" customWidth="1"/>
    <col min="765" max="765" width="10.7265625" style="56" customWidth="1"/>
    <col min="766" max="766" width="13.7265625" style="56" customWidth="1"/>
    <col min="767" max="767" width="11.54296875" style="56" customWidth="1"/>
    <col min="768" max="768" width="11.26953125" style="56" customWidth="1"/>
    <col min="769" max="769" width="13.54296875" style="56" customWidth="1"/>
    <col min="770" max="770" width="15" style="56" customWidth="1"/>
    <col min="771" max="771" width="15.26953125" style="56" bestFit="1" customWidth="1"/>
    <col min="772" max="772" width="16.26953125" style="56" bestFit="1" customWidth="1"/>
    <col min="773" max="773" width="12" style="56" customWidth="1"/>
    <col min="774" max="1006" width="9" style="56"/>
    <col min="1007" max="1007" width="6.26953125" style="56" customWidth="1"/>
    <col min="1008" max="1008" width="10.26953125" style="56" customWidth="1"/>
    <col min="1009" max="1009" width="11" style="56" customWidth="1"/>
    <col min="1010" max="1010" width="12.54296875" style="56" customWidth="1"/>
    <col min="1011" max="1011" width="11.453125" style="56" customWidth="1"/>
    <col min="1012" max="1012" width="9.54296875" style="56" customWidth="1"/>
    <col min="1013" max="1013" width="0" style="56" hidden="1" customWidth="1"/>
    <col min="1014" max="1014" width="9.7265625" style="56" customWidth="1"/>
    <col min="1015" max="1016" width="12.54296875" style="56" customWidth="1"/>
    <col min="1017" max="1017" width="12.26953125" style="56" customWidth="1"/>
    <col min="1018" max="1018" width="12.54296875" style="56" customWidth="1"/>
    <col min="1019" max="1019" width="0" style="56" hidden="1" customWidth="1"/>
    <col min="1020" max="1020" width="14.26953125" style="56" customWidth="1"/>
    <col min="1021" max="1021" width="10.7265625" style="56" customWidth="1"/>
    <col min="1022" max="1022" width="13.7265625" style="56" customWidth="1"/>
    <col min="1023" max="1023" width="11.54296875" style="56" customWidth="1"/>
    <col min="1024" max="1024" width="11.26953125" style="56" customWidth="1"/>
    <col min="1025" max="1025" width="13.54296875" style="56" customWidth="1"/>
    <col min="1026" max="1026" width="15" style="56" customWidth="1"/>
    <col min="1027" max="1027" width="15.26953125" style="56" bestFit="1" customWidth="1"/>
    <col min="1028" max="1028" width="16.26953125" style="56" bestFit="1" customWidth="1"/>
    <col min="1029" max="1029" width="12" style="56" customWidth="1"/>
    <col min="1030" max="1262" width="9" style="56"/>
    <col min="1263" max="1263" width="6.26953125" style="56" customWidth="1"/>
    <col min="1264" max="1264" width="10.26953125" style="56" customWidth="1"/>
    <col min="1265" max="1265" width="11" style="56" customWidth="1"/>
    <col min="1266" max="1266" width="12.54296875" style="56" customWidth="1"/>
    <col min="1267" max="1267" width="11.453125" style="56" customWidth="1"/>
    <col min="1268" max="1268" width="9.54296875" style="56" customWidth="1"/>
    <col min="1269" max="1269" width="0" style="56" hidden="1" customWidth="1"/>
    <col min="1270" max="1270" width="9.7265625" style="56" customWidth="1"/>
    <col min="1271" max="1272" width="12.54296875" style="56" customWidth="1"/>
    <col min="1273" max="1273" width="12.26953125" style="56" customWidth="1"/>
    <col min="1274" max="1274" width="12.54296875" style="56" customWidth="1"/>
    <col min="1275" max="1275" width="0" style="56" hidden="1" customWidth="1"/>
    <col min="1276" max="1276" width="14.26953125" style="56" customWidth="1"/>
    <col min="1277" max="1277" width="10.7265625" style="56" customWidth="1"/>
    <col min="1278" max="1278" width="13.7265625" style="56" customWidth="1"/>
    <col min="1279" max="1279" width="11.54296875" style="56" customWidth="1"/>
    <col min="1280" max="1280" width="11.26953125" style="56" customWidth="1"/>
    <col min="1281" max="1281" width="13.54296875" style="56" customWidth="1"/>
    <col min="1282" max="1282" width="15" style="56" customWidth="1"/>
    <col min="1283" max="1283" width="15.26953125" style="56" bestFit="1" customWidth="1"/>
    <col min="1284" max="1284" width="16.26953125" style="56" bestFit="1" customWidth="1"/>
    <col min="1285" max="1285" width="12" style="56" customWidth="1"/>
    <col min="1286" max="1518" width="9" style="56"/>
    <col min="1519" max="1519" width="6.26953125" style="56" customWidth="1"/>
    <col min="1520" max="1520" width="10.26953125" style="56" customWidth="1"/>
    <col min="1521" max="1521" width="11" style="56" customWidth="1"/>
    <col min="1522" max="1522" width="12.54296875" style="56" customWidth="1"/>
    <col min="1523" max="1523" width="11.453125" style="56" customWidth="1"/>
    <col min="1524" max="1524" width="9.54296875" style="56" customWidth="1"/>
    <col min="1525" max="1525" width="0" style="56" hidden="1" customWidth="1"/>
    <col min="1526" max="1526" width="9.7265625" style="56" customWidth="1"/>
    <col min="1527" max="1528" width="12.54296875" style="56" customWidth="1"/>
    <col min="1529" max="1529" width="12.26953125" style="56" customWidth="1"/>
    <col min="1530" max="1530" width="12.54296875" style="56" customWidth="1"/>
    <col min="1531" max="1531" width="0" style="56" hidden="1" customWidth="1"/>
    <col min="1532" max="1532" width="14.26953125" style="56" customWidth="1"/>
    <col min="1533" max="1533" width="10.7265625" style="56" customWidth="1"/>
    <col min="1534" max="1534" width="13.7265625" style="56" customWidth="1"/>
    <col min="1535" max="1535" width="11.54296875" style="56" customWidth="1"/>
    <col min="1536" max="1536" width="11.26953125" style="56" customWidth="1"/>
    <col min="1537" max="1537" width="13.54296875" style="56" customWidth="1"/>
    <col min="1538" max="1538" width="15" style="56" customWidth="1"/>
    <col min="1539" max="1539" width="15.26953125" style="56" bestFit="1" customWidth="1"/>
    <col min="1540" max="1540" width="16.26953125" style="56" bestFit="1" customWidth="1"/>
    <col min="1541" max="1541" width="12" style="56" customWidth="1"/>
    <col min="1542" max="1774" width="9" style="56"/>
    <col min="1775" max="1775" width="6.26953125" style="56" customWidth="1"/>
    <col min="1776" max="1776" width="10.26953125" style="56" customWidth="1"/>
    <col min="1777" max="1777" width="11" style="56" customWidth="1"/>
    <col min="1778" max="1778" width="12.54296875" style="56" customWidth="1"/>
    <col min="1779" max="1779" width="11.453125" style="56" customWidth="1"/>
    <col min="1780" max="1780" width="9.54296875" style="56" customWidth="1"/>
    <col min="1781" max="1781" width="0" style="56" hidden="1" customWidth="1"/>
    <col min="1782" max="1782" width="9.7265625" style="56" customWidth="1"/>
    <col min="1783" max="1784" width="12.54296875" style="56" customWidth="1"/>
    <col min="1785" max="1785" width="12.26953125" style="56" customWidth="1"/>
    <col min="1786" max="1786" width="12.54296875" style="56" customWidth="1"/>
    <col min="1787" max="1787" width="0" style="56" hidden="1" customWidth="1"/>
    <col min="1788" max="1788" width="14.26953125" style="56" customWidth="1"/>
    <col min="1789" max="1789" width="10.7265625" style="56" customWidth="1"/>
    <col min="1790" max="1790" width="13.7265625" style="56" customWidth="1"/>
    <col min="1791" max="1791" width="11.54296875" style="56" customWidth="1"/>
    <col min="1792" max="1792" width="11.26953125" style="56" customWidth="1"/>
    <col min="1793" max="1793" width="13.54296875" style="56" customWidth="1"/>
    <col min="1794" max="1794" width="15" style="56" customWidth="1"/>
    <col min="1795" max="1795" width="15.26953125" style="56" bestFit="1" customWidth="1"/>
    <col min="1796" max="1796" width="16.26953125" style="56" bestFit="1" customWidth="1"/>
    <col min="1797" max="1797" width="12" style="56" customWidth="1"/>
    <col min="1798" max="2030" width="9" style="56"/>
    <col min="2031" max="2031" width="6.26953125" style="56" customWidth="1"/>
    <col min="2032" max="2032" width="10.26953125" style="56" customWidth="1"/>
    <col min="2033" max="2033" width="11" style="56" customWidth="1"/>
    <col min="2034" max="2034" width="12.54296875" style="56" customWidth="1"/>
    <col min="2035" max="2035" width="11.453125" style="56" customWidth="1"/>
    <col min="2036" max="2036" width="9.54296875" style="56" customWidth="1"/>
    <col min="2037" max="2037" width="0" style="56" hidden="1" customWidth="1"/>
    <col min="2038" max="2038" width="9.7265625" style="56" customWidth="1"/>
    <col min="2039" max="2040" width="12.54296875" style="56" customWidth="1"/>
    <col min="2041" max="2041" width="12.26953125" style="56" customWidth="1"/>
    <col min="2042" max="2042" width="12.54296875" style="56" customWidth="1"/>
    <col min="2043" max="2043" width="0" style="56" hidden="1" customWidth="1"/>
    <col min="2044" max="2044" width="14.26953125" style="56" customWidth="1"/>
    <col min="2045" max="2045" width="10.7265625" style="56" customWidth="1"/>
    <col min="2046" max="2046" width="13.7265625" style="56" customWidth="1"/>
    <col min="2047" max="2047" width="11.54296875" style="56" customWidth="1"/>
    <col min="2048" max="2048" width="11.26953125" style="56" customWidth="1"/>
    <col min="2049" max="2049" width="13.54296875" style="56" customWidth="1"/>
    <col min="2050" max="2050" width="15" style="56" customWidth="1"/>
    <col min="2051" max="2051" width="15.26953125" style="56" bestFit="1" customWidth="1"/>
    <col min="2052" max="2052" width="16.26953125" style="56" bestFit="1" customWidth="1"/>
    <col min="2053" max="2053" width="12" style="56" customWidth="1"/>
    <col min="2054" max="2286" width="9" style="56"/>
    <col min="2287" max="2287" width="6.26953125" style="56" customWidth="1"/>
    <col min="2288" max="2288" width="10.26953125" style="56" customWidth="1"/>
    <col min="2289" max="2289" width="11" style="56" customWidth="1"/>
    <col min="2290" max="2290" width="12.54296875" style="56" customWidth="1"/>
    <col min="2291" max="2291" width="11.453125" style="56" customWidth="1"/>
    <col min="2292" max="2292" width="9.54296875" style="56" customWidth="1"/>
    <col min="2293" max="2293" width="0" style="56" hidden="1" customWidth="1"/>
    <col min="2294" max="2294" width="9.7265625" style="56" customWidth="1"/>
    <col min="2295" max="2296" width="12.54296875" style="56" customWidth="1"/>
    <col min="2297" max="2297" width="12.26953125" style="56" customWidth="1"/>
    <col min="2298" max="2298" width="12.54296875" style="56" customWidth="1"/>
    <col min="2299" max="2299" width="0" style="56" hidden="1" customWidth="1"/>
    <col min="2300" max="2300" width="14.26953125" style="56" customWidth="1"/>
    <col min="2301" max="2301" width="10.7265625" style="56" customWidth="1"/>
    <col min="2302" max="2302" width="13.7265625" style="56" customWidth="1"/>
    <col min="2303" max="2303" width="11.54296875" style="56" customWidth="1"/>
    <col min="2304" max="2304" width="11.26953125" style="56" customWidth="1"/>
    <col min="2305" max="2305" width="13.54296875" style="56" customWidth="1"/>
    <col min="2306" max="2306" width="15" style="56" customWidth="1"/>
    <col min="2307" max="2307" width="15.26953125" style="56" bestFit="1" customWidth="1"/>
    <col min="2308" max="2308" width="16.26953125" style="56" bestFit="1" customWidth="1"/>
    <col min="2309" max="2309" width="12" style="56" customWidth="1"/>
    <col min="2310" max="2542" width="9" style="56"/>
    <col min="2543" max="2543" width="6.26953125" style="56" customWidth="1"/>
    <col min="2544" max="2544" width="10.26953125" style="56" customWidth="1"/>
    <col min="2545" max="2545" width="11" style="56" customWidth="1"/>
    <col min="2546" max="2546" width="12.54296875" style="56" customWidth="1"/>
    <col min="2547" max="2547" width="11.453125" style="56" customWidth="1"/>
    <col min="2548" max="2548" width="9.54296875" style="56" customWidth="1"/>
    <col min="2549" max="2549" width="0" style="56" hidden="1" customWidth="1"/>
    <col min="2550" max="2550" width="9.7265625" style="56" customWidth="1"/>
    <col min="2551" max="2552" width="12.54296875" style="56" customWidth="1"/>
    <col min="2553" max="2553" width="12.26953125" style="56" customWidth="1"/>
    <col min="2554" max="2554" width="12.54296875" style="56" customWidth="1"/>
    <col min="2555" max="2555" width="0" style="56" hidden="1" customWidth="1"/>
    <col min="2556" max="2556" width="14.26953125" style="56" customWidth="1"/>
    <col min="2557" max="2557" width="10.7265625" style="56" customWidth="1"/>
    <col min="2558" max="2558" width="13.7265625" style="56" customWidth="1"/>
    <col min="2559" max="2559" width="11.54296875" style="56" customWidth="1"/>
    <col min="2560" max="2560" width="11.26953125" style="56" customWidth="1"/>
    <col min="2561" max="2561" width="13.54296875" style="56" customWidth="1"/>
    <col min="2562" max="2562" width="15" style="56" customWidth="1"/>
    <col min="2563" max="2563" width="15.26953125" style="56" bestFit="1" customWidth="1"/>
    <col min="2564" max="2564" width="16.26953125" style="56" bestFit="1" customWidth="1"/>
    <col min="2565" max="2565" width="12" style="56" customWidth="1"/>
    <col min="2566" max="2798" width="9" style="56"/>
    <col min="2799" max="2799" width="6.26953125" style="56" customWidth="1"/>
    <col min="2800" max="2800" width="10.26953125" style="56" customWidth="1"/>
    <col min="2801" max="2801" width="11" style="56" customWidth="1"/>
    <col min="2802" max="2802" width="12.54296875" style="56" customWidth="1"/>
    <col min="2803" max="2803" width="11.453125" style="56" customWidth="1"/>
    <col min="2804" max="2804" width="9.54296875" style="56" customWidth="1"/>
    <col min="2805" max="2805" width="0" style="56" hidden="1" customWidth="1"/>
    <col min="2806" max="2806" width="9.7265625" style="56" customWidth="1"/>
    <col min="2807" max="2808" width="12.54296875" style="56" customWidth="1"/>
    <col min="2809" max="2809" width="12.26953125" style="56" customWidth="1"/>
    <col min="2810" max="2810" width="12.54296875" style="56" customWidth="1"/>
    <col min="2811" max="2811" width="0" style="56" hidden="1" customWidth="1"/>
    <col min="2812" max="2812" width="14.26953125" style="56" customWidth="1"/>
    <col min="2813" max="2813" width="10.7265625" style="56" customWidth="1"/>
    <col min="2814" max="2814" width="13.7265625" style="56" customWidth="1"/>
    <col min="2815" max="2815" width="11.54296875" style="56" customWidth="1"/>
    <col min="2816" max="2816" width="11.26953125" style="56" customWidth="1"/>
    <col min="2817" max="2817" width="13.54296875" style="56" customWidth="1"/>
    <col min="2818" max="2818" width="15" style="56" customWidth="1"/>
    <col min="2819" max="2819" width="15.26953125" style="56" bestFit="1" customWidth="1"/>
    <col min="2820" max="2820" width="16.26953125" style="56" bestFit="1" customWidth="1"/>
    <col min="2821" max="2821" width="12" style="56" customWidth="1"/>
    <col min="2822" max="3054" width="9" style="56"/>
    <col min="3055" max="3055" width="6.26953125" style="56" customWidth="1"/>
    <col min="3056" max="3056" width="10.26953125" style="56" customWidth="1"/>
    <col min="3057" max="3057" width="11" style="56" customWidth="1"/>
    <col min="3058" max="3058" width="12.54296875" style="56" customWidth="1"/>
    <col min="3059" max="3059" width="11.453125" style="56" customWidth="1"/>
    <col min="3060" max="3060" width="9.54296875" style="56" customWidth="1"/>
    <col min="3061" max="3061" width="0" style="56" hidden="1" customWidth="1"/>
    <col min="3062" max="3062" width="9.7265625" style="56" customWidth="1"/>
    <col min="3063" max="3064" width="12.54296875" style="56" customWidth="1"/>
    <col min="3065" max="3065" width="12.26953125" style="56" customWidth="1"/>
    <col min="3066" max="3066" width="12.54296875" style="56" customWidth="1"/>
    <col min="3067" max="3067" width="0" style="56" hidden="1" customWidth="1"/>
    <col min="3068" max="3068" width="14.26953125" style="56" customWidth="1"/>
    <col min="3069" max="3069" width="10.7265625" style="56" customWidth="1"/>
    <col min="3070" max="3070" width="13.7265625" style="56" customWidth="1"/>
    <col min="3071" max="3071" width="11.54296875" style="56" customWidth="1"/>
    <col min="3072" max="3072" width="11.26953125" style="56" customWidth="1"/>
    <col min="3073" max="3073" width="13.54296875" style="56" customWidth="1"/>
    <col min="3074" max="3074" width="15" style="56" customWidth="1"/>
    <col min="3075" max="3075" width="15.26953125" style="56" bestFit="1" customWidth="1"/>
    <col min="3076" max="3076" width="16.26953125" style="56" bestFit="1" customWidth="1"/>
    <col min="3077" max="3077" width="12" style="56" customWidth="1"/>
    <col min="3078" max="3310" width="9" style="56"/>
    <col min="3311" max="3311" width="6.26953125" style="56" customWidth="1"/>
    <col min="3312" max="3312" width="10.26953125" style="56" customWidth="1"/>
    <col min="3313" max="3313" width="11" style="56" customWidth="1"/>
    <col min="3314" max="3314" width="12.54296875" style="56" customWidth="1"/>
    <col min="3315" max="3315" width="11.453125" style="56" customWidth="1"/>
    <col min="3316" max="3316" width="9.54296875" style="56" customWidth="1"/>
    <col min="3317" max="3317" width="0" style="56" hidden="1" customWidth="1"/>
    <col min="3318" max="3318" width="9.7265625" style="56" customWidth="1"/>
    <col min="3319" max="3320" width="12.54296875" style="56" customWidth="1"/>
    <col min="3321" max="3321" width="12.26953125" style="56" customWidth="1"/>
    <col min="3322" max="3322" width="12.54296875" style="56" customWidth="1"/>
    <col min="3323" max="3323" width="0" style="56" hidden="1" customWidth="1"/>
    <col min="3324" max="3324" width="14.26953125" style="56" customWidth="1"/>
    <col min="3325" max="3325" width="10.7265625" style="56" customWidth="1"/>
    <col min="3326" max="3326" width="13.7265625" style="56" customWidth="1"/>
    <col min="3327" max="3327" width="11.54296875" style="56" customWidth="1"/>
    <col min="3328" max="3328" width="11.26953125" style="56" customWidth="1"/>
    <col min="3329" max="3329" width="13.54296875" style="56" customWidth="1"/>
    <col min="3330" max="3330" width="15" style="56" customWidth="1"/>
    <col min="3331" max="3331" width="15.26953125" style="56" bestFit="1" customWidth="1"/>
    <col min="3332" max="3332" width="16.26953125" style="56" bestFit="1" customWidth="1"/>
    <col min="3333" max="3333" width="12" style="56" customWidth="1"/>
    <col min="3334" max="3566" width="9" style="56"/>
    <col min="3567" max="3567" width="6.26953125" style="56" customWidth="1"/>
    <col min="3568" max="3568" width="10.26953125" style="56" customWidth="1"/>
    <col min="3569" max="3569" width="11" style="56" customWidth="1"/>
    <col min="3570" max="3570" width="12.54296875" style="56" customWidth="1"/>
    <col min="3571" max="3571" width="11.453125" style="56" customWidth="1"/>
    <col min="3572" max="3572" width="9.54296875" style="56" customWidth="1"/>
    <col min="3573" max="3573" width="0" style="56" hidden="1" customWidth="1"/>
    <col min="3574" max="3574" width="9.7265625" style="56" customWidth="1"/>
    <col min="3575" max="3576" width="12.54296875" style="56" customWidth="1"/>
    <col min="3577" max="3577" width="12.26953125" style="56" customWidth="1"/>
    <col min="3578" max="3578" width="12.54296875" style="56" customWidth="1"/>
    <col min="3579" max="3579" width="0" style="56" hidden="1" customWidth="1"/>
    <col min="3580" max="3580" width="14.26953125" style="56" customWidth="1"/>
    <col min="3581" max="3581" width="10.7265625" style="56" customWidth="1"/>
    <col min="3582" max="3582" width="13.7265625" style="56" customWidth="1"/>
    <col min="3583" max="3583" width="11.54296875" style="56" customWidth="1"/>
    <col min="3584" max="3584" width="11.26953125" style="56" customWidth="1"/>
    <col min="3585" max="3585" width="13.54296875" style="56" customWidth="1"/>
    <col min="3586" max="3586" width="15" style="56" customWidth="1"/>
    <col min="3587" max="3587" width="15.26953125" style="56" bestFit="1" customWidth="1"/>
    <col min="3588" max="3588" width="16.26953125" style="56" bestFit="1" customWidth="1"/>
    <col min="3589" max="3589" width="12" style="56" customWidth="1"/>
    <col min="3590" max="3822" width="9" style="56"/>
    <col min="3823" max="3823" width="6.26953125" style="56" customWidth="1"/>
    <col min="3824" max="3824" width="10.26953125" style="56" customWidth="1"/>
    <col min="3825" max="3825" width="11" style="56" customWidth="1"/>
    <col min="3826" max="3826" width="12.54296875" style="56" customWidth="1"/>
    <col min="3827" max="3827" width="11.453125" style="56" customWidth="1"/>
    <col min="3828" max="3828" width="9.54296875" style="56" customWidth="1"/>
    <col min="3829" max="3829" width="0" style="56" hidden="1" customWidth="1"/>
    <col min="3830" max="3830" width="9.7265625" style="56" customWidth="1"/>
    <col min="3831" max="3832" width="12.54296875" style="56" customWidth="1"/>
    <col min="3833" max="3833" width="12.26953125" style="56" customWidth="1"/>
    <col min="3834" max="3834" width="12.54296875" style="56" customWidth="1"/>
    <col min="3835" max="3835" width="0" style="56" hidden="1" customWidth="1"/>
    <col min="3836" max="3836" width="14.26953125" style="56" customWidth="1"/>
    <col min="3837" max="3837" width="10.7265625" style="56" customWidth="1"/>
    <col min="3838" max="3838" width="13.7265625" style="56" customWidth="1"/>
    <col min="3839" max="3839" width="11.54296875" style="56" customWidth="1"/>
    <col min="3840" max="3840" width="11.26953125" style="56" customWidth="1"/>
    <col min="3841" max="3841" width="13.54296875" style="56" customWidth="1"/>
    <col min="3842" max="3842" width="15" style="56" customWidth="1"/>
    <col min="3843" max="3843" width="15.26953125" style="56" bestFit="1" customWidth="1"/>
    <col min="3844" max="3844" width="16.26953125" style="56" bestFit="1" customWidth="1"/>
    <col min="3845" max="3845" width="12" style="56" customWidth="1"/>
    <col min="3846" max="4078" width="9" style="56"/>
    <col min="4079" max="4079" width="6.26953125" style="56" customWidth="1"/>
    <col min="4080" max="4080" width="10.26953125" style="56" customWidth="1"/>
    <col min="4081" max="4081" width="11" style="56" customWidth="1"/>
    <col min="4082" max="4082" width="12.54296875" style="56" customWidth="1"/>
    <col min="4083" max="4083" width="11.453125" style="56" customWidth="1"/>
    <col min="4084" max="4084" width="9.54296875" style="56" customWidth="1"/>
    <col min="4085" max="4085" width="0" style="56" hidden="1" customWidth="1"/>
    <col min="4086" max="4086" width="9.7265625" style="56" customWidth="1"/>
    <col min="4087" max="4088" width="12.54296875" style="56" customWidth="1"/>
    <col min="4089" max="4089" width="12.26953125" style="56" customWidth="1"/>
    <col min="4090" max="4090" width="12.54296875" style="56" customWidth="1"/>
    <col min="4091" max="4091" width="0" style="56" hidden="1" customWidth="1"/>
    <col min="4092" max="4092" width="14.26953125" style="56" customWidth="1"/>
    <col min="4093" max="4093" width="10.7265625" style="56" customWidth="1"/>
    <col min="4094" max="4094" width="13.7265625" style="56" customWidth="1"/>
    <col min="4095" max="4095" width="11.54296875" style="56" customWidth="1"/>
    <col min="4096" max="4096" width="11.26953125" style="56" customWidth="1"/>
    <col min="4097" max="4097" width="13.54296875" style="56" customWidth="1"/>
    <col min="4098" max="4098" width="15" style="56" customWidth="1"/>
    <col min="4099" max="4099" width="15.26953125" style="56" bestFit="1" customWidth="1"/>
    <col min="4100" max="4100" width="16.26953125" style="56" bestFit="1" customWidth="1"/>
    <col min="4101" max="4101" width="12" style="56" customWidth="1"/>
    <col min="4102" max="4334" width="9" style="56"/>
    <col min="4335" max="4335" width="6.26953125" style="56" customWidth="1"/>
    <col min="4336" max="4336" width="10.26953125" style="56" customWidth="1"/>
    <col min="4337" max="4337" width="11" style="56" customWidth="1"/>
    <col min="4338" max="4338" width="12.54296875" style="56" customWidth="1"/>
    <col min="4339" max="4339" width="11.453125" style="56" customWidth="1"/>
    <col min="4340" max="4340" width="9.54296875" style="56" customWidth="1"/>
    <col min="4341" max="4341" width="0" style="56" hidden="1" customWidth="1"/>
    <col min="4342" max="4342" width="9.7265625" style="56" customWidth="1"/>
    <col min="4343" max="4344" width="12.54296875" style="56" customWidth="1"/>
    <col min="4345" max="4345" width="12.26953125" style="56" customWidth="1"/>
    <col min="4346" max="4346" width="12.54296875" style="56" customWidth="1"/>
    <col min="4347" max="4347" width="0" style="56" hidden="1" customWidth="1"/>
    <col min="4348" max="4348" width="14.26953125" style="56" customWidth="1"/>
    <col min="4349" max="4349" width="10.7265625" style="56" customWidth="1"/>
    <col min="4350" max="4350" width="13.7265625" style="56" customWidth="1"/>
    <col min="4351" max="4351" width="11.54296875" style="56" customWidth="1"/>
    <col min="4352" max="4352" width="11.26953125" style="56" customWidth="1"/>
    <col min="4353" max="4353" width="13.54296875" style="56" customWidth="1"/>
    <col min="4354" max="4354" width="15" style="56" customWidth="1"/>
    <col min="4355" max="4355" width="15.26953125" style="56" bestFit="1" customWidth="1"/>
    <col min="4356" max="4356" width="16.26953125" style="56" bestFit="1" customWidth="1"/>
    <col min="4357" max="4357" width="12" style="56" customWidth="1"/>
    <col min="4358" max="4590" width="9" style="56"/>
    <col min="4591" max="4591" width="6.26953125" style="56" customWidth="1"/>
    <col min="4592" max="4592" width="10.26953125" style="56" customWidth="1"/>
    <col min="4593" max="4593" width="11" style="56" customWidth="1"/>
    <col min="4594" max="4594" width="12.54296875" style="56" customWidth="1"/>
    <col min="4595" max="4595" width="11.453125" style="56" customWidth="1"/>
    <col min="4596" max="4596" width="9.54296875" style="56" customWidth="1"/>
    <col min="4597" max="4597" width="0" style="56" hidden="1" customWidth="1"/>
    <col min="4598" max="4598" width="9.7265625" style="56" customWidth="1"/>
    <col min="4599" max="4600" width="12.54296875" style="56" customWidth="1"/>
    <col min="4601" max="4601" width="12.26953125" style="56" customWidth="1"/>
    <col min="4602" max="4602" width="12.54296875" style="56" customWidth="1"/>
    <col min="4603" max="4603" width="0" style="56" hidden="1" customWidth="1"/>
    <col min="4604" max="4604" width="14.26953125" style="56" customWidth="1"/>
    <col min="4605" max="4605" width="10.7265625" style="56" customWidth="1"/>
    <col min="4606" max="4606" width="13.7265625" style="56" customWidth="1"/>
    <col min="4607" max="4607" width="11.54296875" style="56" customWidth="1"/>
    <col min="4608" max="4608" width="11.26953125" style="56" customWidth="1"/>
    <col min="4609" max="4609" width="13.54296875" style="56" customWidth="1"/>
    <col min="4610" max="4610" width="15" style="56" customWidth="1"/>
    <col min="4611" max="4611" width="15.26953125" style="56" bestFit="1" customWidth="1"/>
    <col min="4612" max="4612" width="16.26953125" style="56" bestFit="1" customWidth="1"/>
    <col min="4613" max="4613" width="12" style="56" customWidth="1"/>
    <col min="4614" max="4846" width="9" style="56"/>
    <col min="4847" max="4847" width="6.26953125" style="56" customWidth="1"/>
    <col min="4848" max="4848" width="10.26953125" style="56" customWidth="1"/>
    <col min="4849" max="4849" width="11" style="56" customWidth="1"/>
    <col min="4850" max="4850" width="12.54296875" style="56" customWidth="1"/>
    <col min="4851" max="4851" width="11.453125" style="56" customWidth="1"/>
    <col min="4852" max="4852" width="9.54296875" style="56" customWidth="1"/>
    <col min="4853" max="4853" width="0" style="56" hidden="1" customWidth="1"/>
    <col min="4854" max="4854" width="9.7265625" style="56" customWidth="1"/>
    <col min="4855" max="4856" width="12.54296875" style="56" customWidth="1"/>
    <col min="4857" max="4857" width="12.26953125" style="56" customWidth="1"/>
    <col min="4858" max="4858" width="12.54296875" style="56" customWidth="1"/>
    <col min="4859" max="4859" width="0" style="56" hidden="1" customWidth="1"/>
    <col min="4860" max="4860" width="14.26953125" style="56" customWidth="1"/>
    <col min="4861" max="4861" width="10.7265625" style="56" customWidth="1"/>
    <col min="4862" max="4862" width="13.7265625" style="56" customWidth="1"/>
    <col min="4863" max="4863" width="11.54296875" style="56" customWidth="1"/>
    <col min="4864" max="4864" width="11.26953125" style="56" customWidth="1"/>
    <col min="4865" max="4865" width="13.54296875" style="56" customWidth="1"/>
    <col min="4866" max="4866" width="15" style="56" customWidth="1"/>
    <col min="4867" max="4867" width="15.26953125" style="56" bestFit="1" customWidth="1"/>
    <col min="4868" max="4868" width="16.26953125" style="56" bestFit="1" customWidth="1"/>
    <col min="4869" max="4869" width="12" style="56" customWidth="1"/>
    <col min="4870" max="5102" width="9" style="56"/>
    <col min="5103" max="5103" width="6.26953125" style="56" customWidth="1"/>
    <col min="5104" max="5104" width="10.26953125" style="56" customWidth="1"/>
    <col min="5105" max="5105" width="11" style="56" customWidth="1"/>
    <col min="5106" max="5106" width="12.54296875" style="56" customWidth="1"/>
    <col min="5107" max="5107" width="11.453125" style="56" customWidth="1"/>
    <col min="5108" max="5108" width="9.54296875" style="56" customWidth="1"/>
    <col min="5109" max="5109" width="0" style="56" hidden="1" customWidth="1"/>
    <col min="5110" max="5110" width="9.7265625" style="56" customWidth="1"/>
    <col min="5111" max="5112" width="12.54296875" style="56" customWidth="1"/>
    <col min="5113" max="5113" width="12.26953125" style="56" customWidth="1"/>
    <col min="5114" max="5114" width="12.54296875" style="56" customWidth="1"/>
    <col min="5115" max="5115" width="0" style="56" hidden="1" customWidth="1"/>
    <col min="5116" max="5116" width="14.26953125" style="56" customWidth="1"/>
    <col min="5117" max="5117" width="10.7265625" style="56" customWidth="1"/>
    <col min="5118" max="5118" width="13.7265625" style="56" customWidth="1"/>
    <col min="5119" max="5119" width="11.54296875" style="56" customWidth="1"/>
    <col min="5120" max="5120" width="11.26953125" style="56" customWidth="1"/>
    <col min="5121" max="5121" width="13.54296875" style="56" customWidth="1"/>
    <col min="5122" max="5122" width="15" style="56" customWidth="1"/>
    <col min="5123" max="5123" width="15.26953125" style="56" bestFit="1" customWidth="1"/>
    <col min="5124" max="5124" width="16.26953125" style="56" bestFit="1" customWidth="1"/>
    <col min="5125" max="5125" width="12" style="56" customWidth="1"/>
    <col min="5126" max="5358" width="9" style="56"/>
    <col min="5359" max="5359" width="6.26953125" style="56" customWidth="1"/>
    <col min="5360" max="5360" width="10.26953125" style="56" customWidth="1"/>
    <col min="5361" max="5361" width="11" style="56" customWidth="1"/>
    <col min="5362" max="5362" width="12.54296875" style="56" customWidth="1"/>
    <col min="5363" max="5363" width="11.453125" style="56" customWidth="1"/>
    <col min="5364" max="5364" width="9.54296875" style="56" customWidth="1"/>
    <col min="5365" max="5365" width="0" style="56" hidden="1" customWidth="1"/>
    <col min="5366" max="5366" width="9.7265625" style="56" customWidth="1"/>
    <col min="5367" max="5368" width="12.54296875" style="56" customWidth="1"/>
    <col min="5369" max="5369" width="12.26953125" style="56" customWidth="1"/>
    <col min="5370" max="5370" width="12.54296875" style="56" customWidth="1"/>
    <col min="5371" max="5371" width="0" style="56" hidden="1" customWidth="1"/>
    <col min="5372" max="5372" width="14.26953125" style="56" customWidth="1"/>
    <col min="5373" max="5373" width="10.7265625" style="56" customWidth="1"/>
    <col min="5374" max="5374" width="13.7265625" style="56" customWidth="1"/>
    <col min="5375" max="5375" width="11.54296875" style="56" customWidth="1"/>
    <col min="5376" max="5376" width="11.26953125" style="56" customWidth="1"/>
    <col min="5377" max="5377" width="13.54296875" style="56" customWidth="1"/>
    <col min="5378" max="5378" width="15" style="56" customWidth="1"/>
    <col min="5379" max="5379" width="15.26953125" style="56" bestFit="1" customWidth="1"/>
    <col min="5380" max="5380" width="16.26953125" style="56" bestFit="1" customWidth="1"/>
    <col min="5381" max="5381" width="12" style="56" customWidth="1"/>
    <col min="5382" max="5614" width="9" style="56"/>
    <col min="5615" max="5615" width="6.26953125" style="56" customWidth="1"/>
    <col min="5616" max="5616" width="10.26953125" style="56" customWidth="1"/>
    <col min="5617" max="5617" width="11" style="56" customWidth="1"/>
    <col min="5618" max="5618" width="12.54296875" style="56" customWidth="1"/>
    <col min="5619" max="5619" width="11.453125" style="56" customWidth="1"/>
    <col min="5620" max="5620" width="9.54296875" style="56" customWidth="1"/>
    <col min="5621" max="5621" width="0" style="56" hidden="1" customWidth="1"/>
    <col min="5622" max="5622" width="9.7265625" style="56" customWidth="1"/>
    <col min="5623" max="5624" width="12.54296875" style="56" customWidth="1"/>
    <col min="5625" max="5625" width="12.26953125" style="56" customWidth="1"/>
    <col min="5626" max="5626" width="12.54296875" style="56" customWidth="1"/>
    <col min="5627" max="5627" width="0" style="56" hidden="1" customWidth="1"/>
    <col min="5628" max="5628" width="14.26953125" style="56" customWidth="1"/>
    <col min="5629" max="5629" width="10.7265625" style="56" customWidth="1"/>
    <col min="5630" max="5630" width="13.7265625" style="56" customWidth="1"/>
    <col min="5631" max="5631" width="11.54296875" style="56" customWidth="1"/>
    <col min="5632" max="5632" width="11.26953125" style="56" customWidth="1"/>
    <col min="5633" max="5633" width="13.54296875" style="56" customWidth="1"/>
    <col min="5634" max="5634" width="15" style="56" customWidth="1"/>
    <col min="5635" max="5635" width="15.26953125" style="56" bestFit="1" customWidth="1"/>
    <col min="5636" max="5636" width="16.26953125" style="56" bestFit="1" customWidth="1"/>
    <col min="5637" max="5637" width="12" style="56" customWidth="1"/>
    <col min="5638" max="5870" width="9" style="56"/>
    <col min="5871" max="5871" width="6.26953125" style="56" customWidth="1"/>
    <col min="5872" max="5872" width="10.26953125" style="56" customWidth="1"/>
    <col min="5873" max="5873" width="11" style="56" customWidth="1"/>
    <col min="5874" max="5874" width="12.54296875" style="56" customWidth="1"/>
    <col min="5875" max="5875" width="11.453125" style="56" customWidth="1"/>
    <col min="5876" max="5876" width="9.54296875" style="56" customWidth="1"/>
    <col min="5877" max="5877" width="0" style="56" hidden="1" customWidth="1"/>
    <col min="5878" max="5878" width="9.7265625" style="56" customWidth="1"/>
    <col min="5879" max="5880" width="12.54296875" style="56" customWidth="1"/>
    <col min="5881" max="5881" width="12.26953125" style="56" customWidth="1"/>
    <col min="5882" max="5882" width="12.54296875" style="56" customWidth="1"/>
    <col min="5883" max="5883" width="0" style="56" hidden="1" customWidth="1"/>
    <col min="5884" max="5884" width="14.26953125" style="56" customWidth="1"/>
    <col min="5885" max="5885" width="10.7265625" style="56" customWidth="1"/>
    <col min="5886" max="5886" width="13.7265625" style="56" customWidth="1"/>
    <col min="5887" max="5887" width="11.54296875" style="56" customWidth="1"/>
    <col min="5888" max="5888" width="11.26953125" style="56" customWidth="1"/>
    <col min="5889" max="5889" width="13.54296875" style="56" customWidth="1"/>
    <col min="5890" max="5890" width="15" style="56" customWidth="1"/>
    <col min="5891" max="5891" width="15.26953125" style="56" bestFit="1" customWidth="1"/>
    <col min="5892" max="5892" width="16.26953125" style="56" bestFit="1" customWidth="1"/>
    <col min="5893" max="5893" width="12" style="56" customWidth="1"/>
    <col min="5894" max="6126" width="9" style="56"/>
    <col min="6127" max="6127" width="6.26953125" style="56" customWidth="1"/>
    <col min="6128" max="6128" width="10.26953125" style="56" customWidth="1"/>
    <col min="6129" max="6129" width="11" style="56" customWidth="1"/>
    <col min="6130" max="6130" width="12.54296875" style="56" customWidth="1"/>
    <col min="6131" max="6131" width="11.453125" style="56" customWidth="1"/>
    <col min="6132" max="6132" width="9.54296875" style="56" customWidth="1"/>
    <col min="6133" max="6133" width="0" style="56" hidden="1" customWidth="1"/>
    <col min="6134" max="6134" width="9.7265625" style="56" customWidth="1"/>
    <col min="6135" max="6136" width="12.54296875" style="56" customWidth="1"/>
    <col min="6137" max="6137" width="12.26953125" style="56" customWidth="1"/>
    <col min="6138" max="6138" width="12.54296875" style="56" customWidth="1"/>
    <col min="6139" max="6139" width="0" style="56" hidden="1" customWidth="1"/>
    <col min="6140" max="6140" width="14.26953125" style="56" customWidth="1"/>
    <col min="6141" max="6141" width="10.7265625" style="56" customWidth="1"/>
    <col min="6142" max="6142" width="13.7265625" style="56" customWidth="1"/>
    <col min="6143" max="6143" width="11.54296875" style="56" customWidth="1"/>
    <col min="6144" max="6144" width="11.26953125" style="56" customWidth="1"/>
    <col min="6145" max="6145" width="13.54296875" style="56" customWidth="1"/>
    <col min="6146" max="6146" width="15" style="56" customWidth="1"/>
    <col min="6147" max="6147" width="15.26953125" style="56" bestFit="1" customWidth="1"/>
    <col min="6148" max="6148" width="16.26953125" style="56" bestFit="1" customWidth="1"/>
    <col min="6149" max="6149" width="12" style="56" customWidth="1"/>
    <col min="6150" max="6382" width="9" style="56"/>
    <col min="6383" max="6383" width="6.26953125" style="56" customWidth="1"/>
    <col min="6384" max="6384" width="10.26953125" style="56" customWidth="1"/>
    <col min="6385" max="6385" width="11" style="56" customWidth="1"/>
    <col min="6386" max="6386" width="12.54296875" style="56" customWidth="1"/>
    <col min="6387" max="6387" width="11.453125" style="56" customWidth="1"/>
    <col min="6388" max="6388" width="9.54296875" style="56" customWidth="1"/>
    <col min="6389" max="6389" width="0" style="56" hidden="1" customWidth="1"/>
    <col min="6390" max="6390" width="9.7265625" style="56" customWidth="1"/>
    <col min="6391" max="6392" width="12.54296875" style="56" customWidth="1"/>
    <col min="6393" max="6393" width="12.26953125" style="56" customWidth="1"/>
    <col min="6394" max="6394" width="12.54296875" style="56" customWidth="1"/>
    <col min="6395" max="6395" width="0" style="56" hidden="1" customWidth="1"/>
    <col min="6396" max="6396" width="14.26953125" style="56" customWidth="1"/>
    <col min="6397" max="6397" width="10.7265625" style="56" customWidth="1"/>
    <col min="6398" max="6398" width="13.7265625" style="56" customWidth="1"/>
    <col min="6399" max="6399" width="11.54296875" style="56" customWidth="1"/>
    <col min="6400" max="6400" width="11.26953125" style="56" customWidth="1"/>
    <col min="6401" max="6401" width="13.54296875" style="56" customWidth="1"/>
    <col min="6402" max="6402" width="15" style="56" customWidth="1"/>
    <col min="6403" max="6403" width="15.26953125" style="56" bestFit="1" customWidth="1"/>
    <col min="6404" max="6404" width="16.26953125" style="56" bestFit="1" customWidth="1"/>
    <col min="6405" max="6405" width="12" style="56" customWidth="1"/>
    <col min="6406" max="6638" width="9" style="56"/>
    <col min="6639" max="6639" width="6.26953125" style="56" customWidth="1"/>
    <col min="6640" max="6640" width="10.26953125" style="56" customWidth="1"/>
    <col min="6641" max="6641" width="11" style="56" customWidth="1"/>
    <col min="6642" max="6642" width="12.54296875" style="56" customWidth="1"/>
    <col min="6643" max="6643" width="11.453125" style="56" customWidth="1"/>
    <col min="6644" max="6644" width="9.54296875" style="56" customWidth="1"/>
    <col min="6645" max="6645" width="0" style="56" hidden="1" customWidth="1"/>
    <col min="6646" max="6646" width="9.7265625" style="56" customWidth="1"/>
    <col min="6647" max="6648" width="12.54296875" style="56" customWidth="1"/>
    <col min="6649" max="6649" width="12.26953125" style="56" customWidth="1"/>
    <col min="6650" max="6650" width="12.54296875" style="56" customWidth="1"/>
    <col min="6651" max="6651" width="0" style="56" hidden="1" customWidth="1"/>
    <col min="6652" max="6652" width="14.26953125" style="56" customWidth="1"/>
    <col min="6653" max="6653" width="10.7265625" style="56" customWidth="1"/>
    <col min="6654" max="6654" width="13.7265625" style="56" customWidth="1"/>
    <col min="6655" max="6655" width="11.54296875" style="56" customWidth="1"/>
    <col min="6656" max="6656" width="11.26953125" style="56" customWidth="1"/>
    <col min="6657" max="6657" width="13.54296875" style="56" customWidth="1"/>
    <col min="6658" max="6658" width="15" style="56" customWidth="1"/>
    <col min="6659" max="6659" width="15.26953125" style="56" bestFit="1" customWidth="1"/>
    <col min="6660" max="6660" width="16.26953125" style="56" bestFit="1" customWidth="1"/>
    <col min="6661" max="6661" width="12" style="56" customWidth="1"/>
    <col min="6662" max="6894" width="9" style="56"/>
    <col min="6895" max="6895" width="6.26953125" style="56" customWidth="1"/>
    <col min="6896" max="6896" width="10.26953125" style="56" customWidth="1"/>
    <col min="6897" max="6897" width="11" style="56" customWidth="1"/>
    <col min="6898" max="6898" width="12.54296875" style="56" customWidth="1"/>
    <col min="6899" max="6899" width="11.453125" style="56" customWidth="1"/>
    <col min="6900" max="6900" width="9.54296875" style="56" customWidth="1"/>
    <col min="6901" max="6901" width="0" style="56" hidden="1" customWidth="1"/>
    <col min="6902" max="6902" width="9.7265625" style="56" customWidth="1"/>
    <col min="6903" max="6904" width="12.54296875" style="56" customWidth="1"/>
    <col min="6905" max="6905" width="12.26953125" style="56" customWidth="1"/>
    <col min="6906" max="6906" width="12.54296875" style="56" customWidth="1"/>
    <col min="6907" max="6907" width="0" style="56" hidden="1" customWidth="1"/>
    <col min="6908" max="6908" width="14.26953125" style="56" customWidth="1"/>
    <col min="6909" max="6909" width="10.7265625" style="56" customWidth="1"/>
    <col min="6910" max="6910" width="13.7265625" style="56" customWidth="1"/>
    <col min="6911" max="6911" width="11.54296875" style="56" customWidth="1"/>
    <col min="6912" max="6912" width="11.26953125" style="56" customWidth="1"/>
    <col min="6913" max="6913" width="13.54296875" style="56" customWidth="1"/>
    <col min="6914" max="6914" width="15" style="56" customWidth="1"/>
    <col min="6915" max="6915" width="15.26953125" style="56" bestFit="1" customWidth="1"/>
    <col min="6916" max="6916" width="16.26953125" style="56" bestFit="1" customWidth="1"/>
    <col min="6917" max="6917" width="12" style="56" customWidth="1"/>
    <col min="6918" max="7150" width="9" style="56"/>
    <col min="7151" max="7151" width="6.26953125" style="56" customWidth="1"/>
    <col min="7152" max="7152" width="10.26953125" style="56" customWidth="1"/>
    <col min="7153" max="7153" width="11" style="56" customWidth="1"/>
    <col min="7154" max="7154" width="12.54296875" style="56" customWidth="1"/>
    <col min="7155" max="7155" width="11.453125" style="56" customWidth="1"/>
    <col min="7156" max="7156" width="9.54296875" style="56" customWidth="1"/>
    <col min="7157" max="7157" width="0" style="56" hidden="1" customWidth="1"/>
    <col min="7158" max="7158" width="9.7265625" style="56" customWidth="1"/>
    <col min="7159" max="7160" width="12.54296875" style="56" customWidth="1"/>
    <col min="7161" max="7161" width="12.26953125" style="56" customWidth="1"/>
    <col min="7162" max="7162" width="12.54296875" style="56" customWidth="1"/>
    <col min="7163" max="7163" width="0" style="56" hidden="1" customWidth="1"/>
    <col min="7164" max="7164" width="14.26953125" style="56" customWidth="1"/>
    <col min="7165" max="7165" width="10.7265625" style="56" customWidth="1"/>
    <col min="7166" max="7166" width="13.7265625" style="56" customWidth="1"/>
    <col min="7167" max="7167" width="11.54296875" style="56" customWidth="1"/>
    <col min="7168" max="7168" width="11.26953125" style="56" customWidth="1"/>
    <col min="7169" max="7169" width="13.54296875" style="56" customWidth="1"/>
    <col min="7170" max="7170" width="15" style="56" customWidth="1"/>
    <col min="7171" max="7171" width="15.26953125" style="56" bestFit="1" customWidth="1"/>
    <col min="7172" max="7172" width="16.26953125" style="56" bestFit="1" customWidth="1"/>
    <col min="7173" max="7173" width="12" style="56" customWidth="1"/>
    <col min="7174" max="7406" width="9" style="56"/>
    <col min="7407" max="7407" width="6.26953125" style="56" customWidth="1"/>
    <col min="7408" max="7408" width="10.26953125" style="56" customWidth="1"/>
    <col min="7409" max="7409" width="11" style="56" customWidth="1"/>
    <col min="7410" max="7410" width="12.54296875" style="56" customWidth="1"/>
    <col min="7411" max="7411" width="11.453125" style="56" customWidth="1"/>
    <col min="7412" max="7412" width="9.54296875" style="56" customWidth="1"/>
    <col min="7413" max="7413" width="0" style="56" hidden="1" customWidth="1"/>
    <col min="7414" max="7414" width="9.7265625" style="56" customWidth="1"/>
    <col min="7415" max="7416" width="12.54296875" style="56" customWidth="1"/>
    <col min="7417" max="7417" width="12.26953125" style="56" customWidth="1"/>
    <col min="7418" max="7418" width="12.54296875" style="56" customWidth="1"/>
    <col min="7419" max="7419" width="0" style="56" hidden="1" customWidth="1"/>
    <col min="7420" max="7420" width="14.26953125" style="56" customWidth="1"/>
    <col min="7421" max="7421" width="10.7265625" style="56" customWidth="1"/>
    <col min="7422" max="7422" width="13.7265625" style="56" customWidth="1"/>
    <col min="7423" max="7423" width="11.54296875" style="56" customWidth="1"/>
    <col min="7424" max="7424" width="11.26953125" style="56" customWidth="1"/>
    <col min="7425" max="7425" width="13.54296875" style="56" customWidth="1"/>
    <col min="7426" max="7426" width="15" style="56" customWidth="1"/>
    <col min="7427" max="7427" width="15.26953125" style="56" bestFit="1" customWidth="1"/>
    <col min="7428" max="7428" width="16.26953125" style="56" bestFit="1" customWidth="1"/>
    <col min="7429" max="7429" width="12" style="56" customWidth="1"/>
    <col min="7430" max="7662" width="9" style="56"/>
    <col min="7663" max="7663" width="6.26953125" style="56" customWidth="1"/>
    <col min="7664" max="7664" width="10.26953125" style="56" customWidth="1"/>
    <col min="7665" max="7665" width="11" style="56" customWidth="1"/>
    <col min="7666" max="7666" width="12.54296875" style="56" customWidth="1"/>
    <col min="7667" max="7667" width="11.453125" style="56" customWidth="1"/>
    <col min="7668" max="7668" width="9.54296875" style="56" customWidth="1"/>
    <col min="7669" max="7669" width="0" style="56" hidden="1" customWidth="1"/>
    <col min="7670" max="7670" width="9.7265625" style="56" customWidth="1"/>
    <col min="7671" max="7672" width="12.54296875" style="56" customWidth="1"/>
    <col min="7673" max="7673" width="12.26953125" style="56" customWidth="1"/>
    <col min="7674" max="7674" width="12.54296875" style="56" customWidth="1"/>
    <col min="7675" max="7675" width="0" style="56" hidden="1" customWidth="1"/>
    <col min="7676" max="7676" width="14.26953125" style="56" customWidth="1"/>
    <col min="7677" max="7677" width="10.7265625" style="56" customWidth="1"/>
    <col min="7678" max="7678" width="13.7265625" style="56" customWidth="1"/>
    <col min="7679" max="7679" width="11.54296875" style="56" customWidth="1"/>
    <col min="7680" max="7680" width="11.26953125" style="56" customWidth="1"/>
    <col min="7681" max="7681" width="13.54296875" style="56" customWidth="1"/>
    <col min="7682" max="7682" width="15" style="56" customWidth="1"/>
    <col min="7683" max="7683" width="15.26953125" style="56" bestFit="1" customWidth="1"/>
    <col min="7684" max="7684" width="16.26953125" style="56" bestFit="1" customWidth="1"/>
    <col min="7685" max="7685" width="12" style="56" customWidth="1"/>
    <col min="7686" max="7918" width="9" style="56"/>
    <col min="7919" max="7919" width="6.26953125" style="56" customWidth="1"/>
    <col min="7920" max="7920" width="10.26953125" style="56" customWidth="1"/>
    <col min="7921" max="7921" width="11" style="56" customWidth="1"/>
    <col min="7922" max="7922" width="12.54296875" style="56" customWidth="1"/>
    <col min="7923" max="7923" width="11.453125" style="56" customWidth="1"/>
    <col min="7924" max="7924" width="9.54296875" style="56" customWidth="1"/>
    <col min="7925" max="7925" width="0" style="56" hidden="1" customWidth="1"/>
    <col min="7926" max="7926" width="9.7265625" style="56" customWidth="1"/>
    <col min="7927" max="7928" width="12.54296875" style="56" customWidth="1"/>
    <col min="7929" max="7929" width="12.26953125" style="56" customWidth="1"/>
    <col min="7930" max="7930" width="12.54296875" style="56" customWidth="1"/>
    <col min="7931" max="7931" width="0" style="56" hidden="1" customWidth="1"/>
    <col min="7932" max="7932" width="14.26953125" style="56" customWidth="1"/>
    <col min="7933" max="7933" width="10.7265625" style="56" customWidth="1"/>
    <col min="7934" max="7934" width="13.7265625" style="56" customWidth="1"/>
    <col min="7935" max="7935" width="11.54296875" style="56" customWidth="1"/>
    <col min="7936" max="7936" width="11.26953125" style="56" customWidth="1"/>
    <col min="7937" max="7937" width="13.54296875" style="56" customWidth="1"/>
    <col min="7938" max="7938" width="15" style="56" customWidth="1"/>
    <col min="7939" max="7939" width="15.26953125" style="56" bestFit="1" customWidth="1"/>
    <col min="7940" max="7940" width="16.26953125" style="56" bestFit="1" customWidth="1"/>
    <col min="7941" max="7941" width="12" style="56" customWidth="1"/>
    <col min="7942" max="8174" width="9" style="56"/>
    <col min="8175" max="8175" width="6.26953125" style="56" customWidth="1"/>
    <col min="8176" max="8176" width="10.26953125" style="56" customWidth="1"/>
    <col min="8177" max="8177" width="11" style="56" customWidth="1"/>
    <col min="8178" max="8178" width="12.54296875" style="56" customWidth="1"/>
    <col min="8179" max="8179" width="11.453125" style="56" customWidth="1"/>
    <col min="8180" max="8180" width="9.54296875" style="56" customWidth="1"/>
    <col min="8181" max="8181" width="0" style="56" hidden="1" customWidth="1"/>
    <col min="8182" max="8182" width="9.7265625" style="56" customWidth="1"/>
    <col min="8183" max="8184" width="12.54296875" style="56" customWidth="1"/>
    <col min="8185" max="8185" width="12.26953125" style="56" customWidth="1"/>
    <col min="8186" max="8186" width="12.54296875" style="56" customWidth="1"/>
    <col min="8187" max="8187" width="0" style="56" hidden="1" customWidth="1"/>
    <col min="8188" max="8188" width="14.26953125" style="56" customWidth="1"/>
    <col min="8189" max="8189" width="10.7265625" style="56" customWidth="1"/>
    <col min="8190" max="8190" width="13.7265625" style="56" customWidth="1"/>
    <col min="8191" max="8191" width="11.54296875" style="56" customWidth="1"/>
    <col min="8192" max="8192" width="11.26953125" style="56" customWidth="1"/>
    <col min="8193" max="8193" width="13.54296875" style="56" customWidth="1"/>
    <col min="8194" max="8194" width="15" style="56" customWidth="1"/>
    <col min="8195" max="8195" width="15.26953125" style="56" bestFit="1" customWidth="1"/>
    <col min="8196" max="8196" width="16.26953125" style="56" bestFit="1" customWidth="1"/>
    <col min="8197" max="8197" width="12" style="56" customWidth="1"/>
    <col min="8198" max="8430" width="9" style="56"/>
    <col min="8431" max="8431" width="6.26953125" style="56" customWidth="1"/>
    <col min="8432" max="8432" width="10.26953125" style="56" customWidth="1"/>
    <col min="8433" max="8433" width="11" style="56" customWidth="1"/>
    <col min="8434" max="8434" width="12.54296875" style="56" customWidth="1"/>
    <col min="8435" max="8435" width="11.453125" style="56" customWidth="1"/>
    <col min="8436" max="8436" width="9.54296875" style="56" customWidth="1"/>
    <col min="8437" max="8437" width="0" style="56" hidden="1" customWidth="1"/>
    <col min="8438" max="8438" width="9.7265625" style="56" customWidth="1"/>
    <col min="8439" max="8440" width="12.54296875" style="56" customWidth="1"/>
    <col min="8441" max="8441" width="12.26953125" style="56" customWidth="1"/>
    <col min="8442" max="8442" width="12.54296875" style="56" customWidth="1"/>
    <col min="8443" max="8443" width="0" style="56" hidden="1" customWidth="1"/>
    <col min="8444" max="8444" width="14.26953125" style="56" customWidth="1"/>
    <col min="8445" max="8445" width="10.7265625" style="56" customWidth="1"/>
    <col min="8446" max="8446" width="13.7265625" style="56" customWidth="1"/>
    <col min="8447" max="8447" width="11.54296875" style="56" customWidth="1"/>
    <col min="8448" max="8448" width="11.26953125" style="56" customWidth="1"/>
    <col min="8449" max="8449" width="13.54296875" style="56" customWidth="1"/>
    <col min="8450" max="8450" width="15" style="56" customWidth="1"/>
    <col min="8451" max="8451" width="15.26953125" style="56" bestFit="1" customWidth="1"/>
    <col min="8452" max="8452" width="16.26953125" style="56" bestFit="1" customWidth="1"/>
    <col min="8453" max="8453" width="12" style="56" customWidth="1"/>
    <col min="8454" max="8686" width="9" style="56"/>
    <col min="8687" max="8687" width="6.26953125" style="56" customWidth="1"/>
    <col min="8688" max="8688" width="10.26953125" style="56" customWidth="1"/>
    <col min="8689" max="8689" width="11" style="56" customWidth="1"/>
    <col min="8690" max="8690" width="12.54296875" style="56" customWidth="1"/>
    <col min="8691" max="8691" width="11.453125" style="56" customWidth="1"/>
    <col min="8692" max="8692" width="9.54296875" style="56" customWidth="1"/>
    <col min="8693" max="8693" width="0" style="56" hidden="1" customWidth="1"/>
    <col min="8694" max="8694" width="9.7265625" style="56" customWidth="1"/>
    <col min="8695" max="8696" width="12.54296875" style="56" customWidth="1"/>
    <col min="8697" max="8697" width="12.26953125" style="56" customWidth="1"/>
    <col min="8698" max="8698" width="12.54296875" style="56" customWidth="1"/>
    <col min="8699" max="8699" width="0" style="56" hidden="1" customWidth="1"/>
    <col min="8700" max="8700" width="14.26953125" style="56" customWidth="1"/>
    <col min="8701" max="8701" width="10.7265625" style="56" customWidth="1"/>
    <col min="8702" max="8702" width="13.7265625" style="56" customWidth="1"/>
    <col min="8703" max="8703" width="11.54296875" style="56" customWidth="1"/>
    <col min="8704" max="8704" width="11.26953125" style="56" customWidth="1"/>
    <col min="8705" max="8705" width="13.54296875" style="56" customWidth="1"/>
    <col min="8706" max="8706" width="15" style="56" customWidth="1"/>
    <col min="8707" max="8707" width="15.26953125" style="56" bestFit="1" customWidth="1"/>
    <col min="8708" max="8708" width="16.26953125" style="56" bestFit="1" customWidth="1"/>
    <col min="8709" max="8709" width="12" style="56" customWidth="1"/>
    <col min="8710" max="8942" width="9" style="56"/>
    <col min="8943" max="8943" width="6.26953125" style="56" customWidth="1"/>
    <col min="8944" max="8944" width="10.26953125" style="56" customWidth="1"/>
    <col min="8945" max="8945" width="11" style="56" customWidth="1"/>
    <col min="8946" max="8946" width="12.54296875" style="56" customWidth="1"/>
    <col min="8947" max="8947" width="11.453125" style="56" customWidth="1"/>
    <col min="8948" max="8948" width="9.54296875" style="56" customWidth="1"/>
    <col min="8949" max="8949" width="0" style="56" hidden="1" customWidth="1"/>
    <col min="8950" max="8950" width="9.7265625" style="56" customWidth="1"/>
    <col min="8951" max="8952" width="12.54296875" style="56" customWidth="1"/>
    <col min="8953" max="8953" width="12.26953125" style="56" customWidth="1"/>
    <col min="8954" max="8954" width="12.54296875" style="56" customWidth="1"/>
    <col min="8955" max="8955" width="0" style="56" hidden="1" customWidth="1"/>
    <col min="8956" max="8956" width="14.26953125" style="56" customWidth="1"/>
    <col min="8957" max="8957" width="10.7265625" style="56" customWidth="1"/>
    <col min="8958" max="8958" width="13.7265625" style="56" customWidth="1"/>
    <col min="8959" max="8959" width="11.54296875" style="56" customWidth="1"/>
    <col min="8960" max="8960" width="11.26953125" style="56" customWidth="1"/>
    <col min="8961" max="8961" width="13.54296875" style="56" customWidth="1"/>
    <col min="8962" max="8962" width="15" style="56" customWidth="1"/>
    <col min="8963" max="8963" width="15.26953125" style="56" bestFit="1" customWidth="1"/>
    <col min="8964" max="8964" width="16.26953125" style="56" bestFit="1" customWidth="1"/>
    <col min="8965" max="8965" width="12" style="56" customWidth="1"/>
    <col min="8966" max="9198" width="9" style="56"/>
    <col min="9199" max="9199" width="6.26953125" style="56" customWidth="1"/>
    <col min="9200" max="9200" width="10.26953125" style="56" customWidth="1"/>
    <col min="9201" max="9201" width="11" style="56" customWidth="1"/>
    <col min="9202" max="9202" width="12.54296875" style="56" customWidth="1"/>
    <col min="9203" max="9203" width="11.453125" style="56" customWidth="1"/>
    <col min="9204" max="9204" width="9.54296875" style="56" customWidth="1"/>
    <col min="9205" max="9205" width="0" style="56" hidden="1" customWidth="1"/>
    <col min="9206" max="9206" width="9.7265625" style="56" customWidth="1"/>
    <col min="9207" max="9208" width="12.54296875" style="56" customWidth="1"/>
    <col min="9209" max="9209" width="12.26953125" style="56" customWidth="1"/>
    <col min="9210" max="9210" width="12.54296875" style="56" customWidth="1"/>
    <col min="9211" max="9211" width="0" style="56" hidden="1" customWidth="1"/>
    <col min="9212" max="9212" width="14.26953125" style="56" customWidth="1"/>
    <col min="9213" max="9213" width="10.7265625" style="56" customWidth="1"/>
    <col min="9214" max="9214" width="13.7265625" style="56" customWidth="1"/>
    <col min="9215" max="9215" width="11.54296875" style="56" customWidth="1"/>
    <col min="9216" max="9216" width="11.26953125" style="56" customWidth="1"/>
    <col min="9217" max="9217" width="13.54296875" style="56" customWidth="1"/>
    <col min="9218" max="9218" width="15" style="56" customWidth="1"/>
    <col min="9219" max="9219" width="15.26953125" style="56" bestFit="1" customWidth="1"/>
    <col min="9220" max="9220" width="16.26953125" style="56" bestFit="1" customWidth="1"/>
    <col min="9221" max="9221" width="12" style="56" customWidth="1"/>
    <col min="9222" max="9454" width="9" style="56"/>
    <col min="9455" max="9455" width="6.26953125" style="56" customWidth="1"/>
    <col min="9456" max="9456" width="10.26953125" style="56" customWidth="1"/>
    <col min="9457" max="9457" width="11" style="56" customWidth="1"/>
    <col min="9458" max="9458" width="12.54296875" style="56" customWidth="1"/>
    <col min="9459" max="9459" width="11.453125" style="56" customWidth="1"/>
    <col min="9460" max="9460" width="9.54296875" style="56" customWidth="1"/>
    <col min="9461" max="9461" width="0" style="56" hidden="1" customWidth="1"/>
    <col min="9462" max="9462" width="9.7265625" style="56" customWidth="1"/>
    <col min="9463" max="9464" width="12.54296875" style="56" customWidth="1"/>
    <col min="9465" max="9465" width="12.26953125" style="56" customWidth="1"/>
    <col min="9466" max="9466" width="12.54296875" style="56" customWidth="1"/>
    <col min="9467" max="9467" width="0" style="56" hidden="1" customWidth="1"/>
    <col min="9468" max="9468" width="14.26953125" style="56" customWidth="1"/>
    <col min="9469" max="9469" width="10.7265625" style="56" customWidth="1"/>
    <col min="9470" max="9470" width="13.7265625" style="56" customWidth="1"/>
    <col min="9471" max="9471" width="11.54296875" style="56" customWidth="1"/>
    <col min="9472" max="9472" width="11.26953125" style="56" customWidth="1"/>
    <col min="9473" max="9473" width="13.54296875" style="56" customWidth="1"/>
    <col min="9474" max="9474" width="15" style="56" customWidth="1"/>
    <col min="9475" max="9475" width="15.26953125" style="56" bestFit="1" customWidth="1"/>
    <col min="9476" max="9476" width="16.26953125" style="56" bestFit="1" customWidth="1"/>
    <col min="9477" max="9477" width="12" style="56" customWidth="1"/>
    <col min="9478" max="9710" width="9" style="56"/>
    <col min="9711" max="9711" width="6.26953125" style="56" customWidth="1"/>
    <col min="9712" max="9712" width="10.26953125" style="56" customWidth="1"/>
    <col min="9713" max="9713" width="11" style="56" customWidth="1"/>
    <col min="9714" max="9714" width="12.54296875" style="56" customWidth="1"/>
    <col min="9715" max="9715" width="11.453125" style="56" customWidth="1"/>
    <col min="9716" max="9716" width="9.54296875" style="56" customWidth="1"/>
    <col min="9717" max="9717" width="0" style="56" hidden="1" customWidth="1"/>
    <col min="9718" max="9718" width="9.7265625" style="56" customWidth="1"/>
    <col min="9719" max="9720" width="12.54296875" style="56" customWidth="1"/>
    <col min="9721" max="9721" width="12.26953125" style="56" customWidth="1"/>
    <col min="9722" max="9722" width="12.54296875" style="56" customWidth="1"/>
    <col min="9723" max="9723" width="0" style="56" hidden="1" customWidth="1"/>
    <col min="9724" max="9724" width="14.26953125" style="56" customWidth="1"/>
    <col min="9725" max="9725" width="10.7265625" style="56" customWidth="1"/>
    <col min="9726" max="9726" width="13.7265625" style="56" customWidth="1"/>
    <col min="9727" max="9727" width="11.54296875" style="56" customWidth="1"/>
    <col min="9728" max="9728" width="11.26953125" style="56" customWidth="1"/>
    <col min="9729" max="9729" width="13.54296875" style="56" customWidth="1"/>
    <col min="9730" max="9730" width="15" style="56" customWidth="1"/>
    <col min="9731" max="9731" width="15.26953125" style="56" bestFit="1" customWidth="1"/>
    <col min="9732" max="9732" width="16.26953125" style="56" bestFit="1" customWidth="1"/>
    <col min="9733" max="9733" width="12" style="56" customWidth="1"/>
    <col min="9734" max="9966" width="9" style="56"/>
    <col min="9967" max="9967" width="6.26953125" style="56" customWidth="1"/>
    <col min="9968" max="9968" width="10.26953125" style="56" customWidth="1"/>
    <col min="9969" max="9969" width="11" style="56" customWidth="1"/>
    <col min="9970" max="9970" width="12.54296875" style="56" customWidth="1"/>
    <col min="9971" max="9971" width="11.453125" style="56" customWidth="1"/>
    <col min="9972" max="9972" width="9.54296875" style="56" customWidth="1"/>
    <col min="9973" max="9973" width="0" style="56" hidden="1" customWidth="1"/>
    <col min="9974" max="9974" width="9.7265625" style="56" customWidth="1"/>
    <col min="9975" max="9976" width="12.54296875" style="56" customWidth="1"/>
    <col min="9977" max="9977" width="12.26953125" style="56" customWidth="1"/>
    <col min="9978" max="9978" width="12.54296875" style="56" customWidth="1"/>
    <col min="9979" max="9979" width="0" style="56" hidden="1" customWidth="1"/>
    <col min="9980" max="9980" width="14.26953125" style="56" customWidth="1"/>
    <col min="9981" max="9981" width="10.7265625" style="56" customWidth="1"/>
    <col min="9982" max="9982" width="13.7265625" style="56" customWidth="1"/>
    <col min="9983" max="9983" width="11.54296875" style="56" customWidth="1"/>
    <col min="9984" max="9984" width="11.26953125" style="56" customWidth="1"/>
    <col min="9985" max="9985" width="13.54296875" style="56" customWidth="1"/>
    <col min="9986" max="9986" width="15" style="56" customWidth="1"/>
    <col min="9987" max="9987" width="15.26953125" style="56" bestFit="1" customWidth="1"/>
    <col min="9988" max="9988" width="16.26953125" style="56" bestFit="1" customWidth="1"/>
    <col min="9989" max="9989" width="12" style="56" customWidth="1"/>
    <col min="9990" max="10222" width="9" style="56"/>
    <col min="10223" max="10223" width="6.26953125" style="56" customWidth="1"/>
    <col min="10224" max="10224" width="10.26953125" style="56" customWidth="1"/>
    <col min="10225" max="10225" width="11" style="56" customWidth="1"/>
    <col min="10226" max="10226" width="12.54296875" style="56" customWidth="1"/>
    <col min="10227" max="10227" width="11.453125" style="56" customWidth="1"/>
    <col min="10228" max="10228" width="9.54296875" style="56" customWidth="1"/>
    <col min="10229" max="10229" width="0" style="56" hidden="1" customWidth="1"/>
    <col min="10230" max="10230" width="9.7265625" style="56" customWidth="1"/>
    <col min="10231" max="10232" width="12.54296875" style="56" customWidth="1"/>
    <col min="10233" max="10233" width="12.26953125" style="56" customWidth="1"/>
    <col min="10234" max="10234" width="12.54296875" style="56" customWidth="1"/>
    <col min="10235" max="10235" width="0" style="56" hidden="1" customWidth="1"/>
    <col min="10236" max="10236" width="14.26953125" style="56" customWidth="1"/>
    <col min="10237" max="10237" width="10.7265625" style="56" customWidth="1"/>
    <col min="10238" max="10238" width="13.7265625" style="56" customWidth="1"/>
    <col min="10239" max="10239" width="11.54296875" style="56" customWidth="1"/>
    <col min="10240" max="10240" width="11.26953125" style="56" customWidth="1"/>
    <col min="10241" max="10241" width="13.54296875" style="56" customWidth="1"/>
    <col min="10242" max="10242" width="15" style="56" customWidth="1"/>
    <col min="10243" max="10243" width="15.26953125" style="56" bestFit="1" customWidth="1"/>
    <col min="10244" max="10244" width="16.26953125" style="56" bestFit="1" customWidth="1"/>
    <col min="10245" max="10245" width="12" style="56" customWidth="1"/>
    <col min="10246" max="10478" width="9" style="56"/>
    <col min="10479" max="10479" width="6.26953125" style="56" customWidth="1"/>
    <col min="10480" max="10480" width="10.26953125" style="56" customWidth="1"/>
    <col min="10481" max="10481" width="11" style="56" customWidth="1"/>
    <col min="10482" max="10482" width="12.54296875" style="56" customWidth="1"/>
    <col min="10483" max="10483" width="11.453125" style="56" customWidth="1"/>
    <col min="10484" max="10484" width="9.54296875" style="56" customWidth="1"/>
    <col min="10485" max="10485" width="0" style="56" hidden="1" customWidth="1"/>
    <col min="10486" max="10486" width="9.7265625" style="56" customWidth="1"/>
    <col min="10487" max="10488" width="12.54296875" style="56" customWidth="1"/>
    <col min="10489" max="10489" width="12.26953125" style="56" customWidth="1"/>
    <col min="10490" max="10490" width="12.54296875" style="56" customWidth="1"/>
    <col min="10491" max="10491" width="0" style="56" hidden="1" customWidth="1"/>
    <col min="10492" max="10492" width="14.26953125" style="56" customWidth="1"/>
    <col min="10493" max="10493" width="10.7265625" style="56" customWidth="1"/>
    <col min="10494" max="10494" width="13.7265625" style="56" customWidth="1"/>
    <col min="10495" max="10495" width="11.54296875" style="56" customWidth="1"/>
    <col min="10496" max="10496" width="11.26953125" style="56" customWidth="1"/>
    <col min="10497" max="10497" width="13.54296875" style="56" customWidth="1"/>
    <col min="10498" max="10498" width="15" style="56" customWidth="1"/>
    <col min="10499" max="10499" width="15.26953125" style="56" bestFit="1" customWidth="1"/>
    <col min="10500" max="10500" width="16.26953125" style="56" bestFit="1" customWidth="1"/>
    <col min="10501" max="10501" width="12" style="56" customWidth="1"/>
    <col min="10502" max="10734" width="9" style="56"/>
    <col min="10735" max="10735" width="6.26953125" style="56" customWidth="1"/>
    <col min="10736" max="10736" width="10.26953125" style="56" customWidth="1"/>
    <col min="10737" max="10737" width="11" style="56" customWidth="1"/>
    <col min="10738" max="10738" width="12.54296875" style="56" customWidth="1"/>
    <col min="10739" max="10739" width="11.453125" style="56" customWidth="1"/>
    <col min="10740" max="10740" width="9.54296875" style="56" customWidth="1"/>
    <col min="10741" max="10741" width="0" style="56" hidden="1" customWidth="1"/>
    <col min="10742" max="10742" width="9.7265625" style="56" customWidth="1"/>
    <col min="10743" max="10744" width="12.54296875" style="56" customWidth="1"/>
    <col min="10745" max="10745" width="12.26953125" style="56" customWidth="1"/>
    <col min="10746" max="10746" width="12.54296875" style="56" customWidth="1"/>
    <col min="10747" max="10747" width="0" style="56" hidden="1" customWidth="1"/>
    <col min="10748" max="10748" width="14.26953125" style="56" customWidth="1"/>
    <col min="10749" max="10749" width="10.7265625" style="56" customWidth="1"/>
    <col min="10750" max="10750" width="13.7265625" style="56" customWidth="1"/>
    <col min="10751" max="10751" width="11.54296875" style="56" customWidth="1"/>
    <col min="10752" max="10752" width="11.26953125" style="56" customWidth="1"/>
    <col min="10753" max="10753" width="13.54296875" style="56" customWidth="1"/>
    <col min="10754" max="10754" width="15" style="56" customWidth="1"/>
    <col min="10755" max="10755" width="15.26953125" style="56" bestFit="1" customWidth="1"/>
    <col min="10756" max="10756" width="16.26953125" style="56" bestFit="1" customWidth="1"/>
    <col min="10757" max="10757" width="12" style="56" customWidth="1"/>
    <col min="10758" max="10990" width="9" style="56"/>
    <col min="10991" max="10991" width="6.26953125" style="56" customWidth="1"/>
    <col min="10992" max="10992" width="10.26953125" style="56" customWidth="1"/>
    <col min="10993" max="10993" width="11" style="56" customWidth="1"/>
    <col min="10994" max="10994" width="12.54296875" style="56" customWidth="1"/>
    <col min="10995" max="10995" width="11.453125" style="56" customWidth="1"/>
    <col min="10996" max="10996" width="9.54296875" style="56" customWidth="1"/>
    <col min="10997" max="10997" width="0" style="56" hidden="1" customWidth="1"/>
    <col min="10998" max="10998" width="9.7265625" style="56" customWidth="1"/>
    <col min="10999" max="11000" width="12.54296875" style="56" customWidth="1"/>
    <col min="11001" max="11001" width="12.26953125" style="56" customWidth="1"/>
    <col min="11002" max="11002" width="12.54296875" style="56" customWidth="1"/>
    <col min="11003" max="11003" width="0" style="56" hidden="1" customWidth="1"/>
    <col min="11004" max="11004" width="14.26953125" style="56" customWidth="1"/>
    <col min="11005" max="11005" width="10.7265625" style="56" customWidth="1"/>
    <col min="11006" max="11006" width="13.7265625" style="56" customWidth="1"/>
    <col min="11007" max="11007" width="11.54296875" style="56" customWidth="1"/>
    <col min="11008" max="11008" width="11.26953125" style="56" customWidth="1"/>
    <col min="11009" max="11009" width="13.54296875" style="56" customWidth="1"/>
    <col min="11010" max="11010" width="15" style="56" customWidth="1"/>
    <col min="11011" max="11011" width="15.26953125" style="56" bestFit="1" customWidth="1"/>
    <col min="11012" max="11012" width="16.26953125" style="56" bestFit="1" customWidth="1"/>
    <col min="11013" max="11013" width="12" style="56" customWidth="1"/>
    <col min="11014" max="11246" width="9" style="56"/>
    <col min="11247" max="11247" width="6.26953125" style="56" customWidth="1"/>
    <col min="11248" max="11248" width="10.26953125" style="56" customWidth="1"/>
    <col min="11249" max="11249" width="11" style="56" customWidth="1"/>
    <col min="11250" max="11250" width="12.54296875" style="56" customWidth="1"/>
    <col min="11251" max="11251" width="11.453125" style="56" customWidth="1"/>
    <col min="11252" max="11252" width="9.54296875" style="56" customWidth="1"/>
    <col min="11253" max="11253" width="0" style="56" hidden="1" customWidth="1"/>
    <col min="11254" max="11254" width="9.7265625" style="56" customWidth="1"/>
    <col min="11255" max="11256" width="12.54296875" style="56" customWidth="1"/>
    <col min="11257" max="11257" width="12.26953125" style="56" customWidth="1"/>
    <col min="11258" max="11258" width="12.54296875" style="56" customWidth="1"/>
    <col min="11259" max="11259" width="0" style="56" hidden="1" customWidth="1"/>
    <col min="11260" max="11260" width="14.26953125" style="56" customWidth="1"/>
    <col min="11261" max="11261" width="10.7265625" style="56" customWidth="1"/>
    <col min="11262" max="11262" width="13.7265625" style="56" customWidth="1"/>
    <col min="11263" max="11263" width="11.54296875" style="56" customWidth="1"/>
    <col min="11264" max="11264" width="11.26953125" style="56" customWidth="1"/>
    <col min="11265" max="11265" width="13.54296875" style="56" customWidth="1"/>
    <col min="11266" max="11266" width="15" style="56" customWidth="1"/>
    <col min="11267" max="11267" width="15.26953125" style="56" bestFit="1" customWidth="1"/>
    <col min="11268" max="11268" width="16.26953125" style="56" bestFit="1" customWidth="1"/>
    <col min="11269" max="11269" width="12" style="56" customWidth="1"/>
    <col min="11270" max="11502" width="9" style="56"/>
    <col min="11503" max="11503" width="6.26953125" style="56" customWidth="1"/>
    <col min="11504" max="11504" width="10.26953125" style="56" customWidth="1"/>
    <col min="11505" max="11505" width="11" style="56" customWidth="1"/>
    <col min="11506" max="11506" width="12.54296875" style="56" customWidth="1"/>
    <col min="11507" max="11507" width="11.453125" style="56" customWidth="1"/>
    <col min="11508" max="11508" width="9.54296875" style="56" customWidth="1"/>
    <col min="11509" max="11509" width="0" style="56" hidden="1" customWidth="1"/>
    <col min="11510" max="11510" width="9.7265625" style="56" customWidth="1"/>
    <col min="11511" max="11512" width="12.54296875" style="56" customWidth="1"/>
    <col min="11513" max="11513" width="12.26953125" style="56" customWidth="1"/>
    <col min="11514" max="11514" width="12.54296875" style="56" customWidth="1"/>
    <col min="11515" max="11515" width="0" style="56" hidden="1" customWidth="1"/>
    <col min="11516" max="11516" width="14.26953125" style="56" customWidth="1"/>
    <col min="11517" max="11517" width="10.7265625" style="56" customWidth="1"/>
    <col min="11518" max="11518" width="13.7265625" style="56" customWidth="1"/>
    <col min="11519" max="11519" width="11.54296875" style="56" customWidth="1"/>
    <col min="11520" max="11520" width="11.26953125" style="56" customWidth="1"/>
    <col min="11521" max="11521" width="13.54296875" style="56" customWidth="1"/>
    <col min="11522" max="11522" width="15" style="56" customWidth="1"/>
    <col min="11523" max="11523" width="15.26953125" style="56" bestFit="1" customWidth="1"/>
    <col min="11524" max="11524" width="16.26953125" style="56" bestFit="1" customWidth="1"/>
    <col min="11525" max="11525" width="12" style="56" customWidth="1"/>
    <col min="11526" max="11758" width="9" style="56"/>
    <col min="11759" max="11759" width="6.26953125" style="56" customWidth="1"/>
    <col min="11760" max="11760" width="10.26953125" style="56" customWidth="1"/>
    <col min="11761" max="11761" width="11" style="56" customWidth="1"/>
    <col min="11762" max="11762" width="12.54296875" style="56" customWidth="1"/>
    <col min="11763" max="11763" width="11.453125" style="56" customWidth="1"/>
    <col min="11764" max="11764" width="9.54296875" style="56" customWidth="1"/>
    <col min="11765" max="11765" width="0" style="56" hidden="1" customWidth="1"/>
    <col min="11766" max="11766" width="9.7265625" style="56" customWidth="1"/>
    <col min="11767" max="11768" width="12.54296875" style="56" customWidth="1"/>
    <col min="11769" max="11769" width="12.26953125" style="56" customWidth="1"/>
    <col min="11770" max="11770" width="12.54296875" style="56" customWidth="1"/>
    <col min="11771" max="11771" width="0" style="56" hidden="1" customWidth="1"/>
    <col min="11772" max="11772" width="14.26953125" style="56" customWidth="1"/>
    <col min="11773" max="11773" width="10.7265625" style="56" customWidth="1"/>
    <col min="11774" max="11774" width="13.7265625" style="56" customWidth="1"/>
    <col min="11775" max="11775" width="11.54296875" style="56" customWidth="1"/>
    <col min="11776" max="11776" width="11.26953125" style="56" customWidth="1"/>
    <col min="11777" max="11777" width="13.54296875" style="56" customWidth="1"/>
    <col min="11778" max="11778" width="15" style="56" customWidth="1"/>
    <col min="11779" max="11779" width="15.26953125" style="56" bestFit="1" customWidth="1"/>
    <col min="11780" max="11780" width="16.26953125" style="56" bestFit="1" customWidth="1"/>
    <col min="11781" max="11781" width="12" style="56" customWidth="1"/>
    <col min="11782" max="12014" width="9" style="56"/>
    <col min="12015" max="12015" width="6.26953125" style="56" customWidth="1"/>
    <col min="12016" max="12016" width="10.26953125" style="56" customWidth="1"/>
    <col min="12017" max="12017" width="11" style="56" customWidth="1"/>
    <col min="12018" max="12018" width="12.54296875" style="56" customWidth="1"/>
    <col min="12019" max="12019" width="11.453125" style="56" customWidth="1"/>
    <col min="12020" max="12020" width="9.54296875" style="56" customWidth="1"/>
    <col min="12021" max="12021" width="0" style="56" hidden="1" customWidth="1"/>
    <col min="12022" max="12022" width="9.7265625" style="56" customWidth="1"/>
    <col min="12023" max="12024" width="12.54296875" style="56" customWidth="1"/>
    <col min="12025" max="12025" width="12.26953125" style="56" customWidth="1"/>
    <col min="12026" max="12026" width="12.54296875" style="56" customWidth="1"/>
    <col min="12027" max="12027" width="0" style="56" hidden="1" customWidth="1"/>
    <col min="12028" max="12028" width="14.26953125" style="56" customWidth="1"/>
    <col min="12029" max="12029" width="10.7265625" style="56" customWidth="1"/>
    <col min="12030" max="12030" width="13.7265625" style="56" customWidth="1"/>
    <col min="12031" max="12031" width="11.54296875" style="56" customWidth="1"/>
    <col min="12032" max="12032" width="11.26953125" style="56" customWidth="1"/>
    <col min="12033" max="12033" width="13.54296875" style="56" customWidth="1"/>
    <col min="12034" max="12034" width="15" style="56" customWidth="1"/>
    <col min="12035" max="12035" width="15.26953125" style="56" bestFit="1" customWidth="1"/>
    <col min="12036" max="12036" width="16.26953125" style="56" bestFit="1" customWidth="1"/>
    <col min="12037" max="12037" width="12" style="56" customWidth="1"/>
    <col min="12038" max="12270" width="9" style="56"/>
    <col min="12271" max="12271" width="6.26953125" style="56" customWidth="1"/>
    <col min="12272" max="12272" width="10.26953125" style="56" customWidth="1"/>
    <col min="12273" max="12273" width="11" style="56" customWidth="1"/>
    <col min="12274" max="12274" width="12.54296875" style="56" customWidth="1"/>
    <col min="12275" max="12275" width="11.453125" style="56" customWidth="1"/>
    <col min="12276" max="12276" width="9.54296875" style="56" customWidth="1"/>
    <col min="12277" max="12277" width="0" style="56" hidden="1" customWidth="1"/>
    <col min="12278" max="12278" width="9.7265625" style="56" customWidth="1"/>
    <col min="12279" max="12280" width="12.54296875" style="56" customWidth="1"/>
    <col min="12281" max="12281" width="12.26953125" style="56" customWidth="1"/>
    <col min="12282" max="12282" width="12.54296875" style="56" customWidth="1"/>
    <col min="12283" max="12283" width="0" style="56" hidden="1" customWidth="1"/>
    <col min="12284" max="12284" width="14.26953125" style="56" customWidth="1"/>
    <col min="12285" max="12285" width="10.7265625" style="56" customWidth="1"/>
    <col min="12286" max="12286" width="13.7265625" style="56" customWidth="1"/>
    <col min="12287" max="12287" width="11.54296875" style="56" customWidth="1"/>
    <col min="12288" max="12288" width="11.26953125" style="56" customWidth="1"/>
    <col min="12289" max="12289" width="13.54296875" style="56" customWidth="1"/>
    <col min="12290" max="12290" width="15" style="56" customWidth="1"/>
    <col min="12291" max="12291" width="15.26953125" style="56" bestFit="1" customWidth="1"/>
    <col min="12292" max="12292" width="16.26953125" style="56" bestFit="1" customWidth="1"/>
    <col min="12293" max="12293" width="12" style="56" customWidth="1"/>
    <col min="12294" max="12526" width="9" style="56"/>
    <col min="12527" max="12527" width="6.26953125" style="56" customWidth="1"/>
    <col min="12528" max="12528" width="10.26953125" style="56" customWidth="1"/>
    <col min="12529" max="12529" width="11" style="56" customWidth="1"/>
    <col min="12530" max="12530" width="12.54296875" style="56" customWidth="1"/>
    <col min="12531" max="12531" width="11.453125" style="56" customWidth="1"/>
    <col min="12532" max="12532" width="9.54296875" style="56" customWidth="1"/>
    <col min="12533" max="12533" width="0" style="56" hidden="1" customWidth="1"/>
    <col min="12534" max="12534" width="9.7265625" style="56" customWidth="1"/>
    <col min="12535" max="12536" width="12.54296875" style="56" customWidth="1"/>
    <col min="12537" max="12537" width="12.26953125" style="56" customWidth="1"/>
    <col min="12538" max="12538" width="12.54296875" style="56" customWidth="1"/>
    <col min="12539" max="12539" width="0" style="56" hidden="1" customWidth="1"/>
    <col min="12540" max="12540" width="14.26953125" style="56" customWidth="1"/>
    <col min="12541" max="12541" width="10.7265625" style="56" customWidth="1"/>
    <col min="12542" max="12542" width="13.7265625" style="56" customWidth="1"/>
    <col min="12543" max="12543" width="11.54296875" style="56" customWidth="1"/>
    <col min="12544" max="12544" width="11.26953125" style="56" customWidth="1"/>
    <col min="12545" max="12545" width="13.54296875" style="56" customWidth="1"/>
    <col min="12546" max="12546" width="15" style="56" customWidth="1"/>
    <col min="12547" max="12547" width="15.26953125" style="56" bestFit="1" customWidth="1"/>
    <col min="12548" max="12548" width="16.26953125" style="56" bestFit="1" customWidth="1"/>
    <col min="12549" max="12549" width="12" style="56" customWidth="1"/>
    <col min="12550" max="12782" width="9" style="56"/>
    <col min="12783" max="12783" width="6.26953125" style="56" customWidth="1"/>
    <col min="12784" max="12784" width="10.26953125" style="56" customWidth="1"/>
    <col min="12785" max="12785" width="11" style="56" customWidth="1"/>
    <col min="12786" max="12786" width="12.54296875" style="56" customWidth="1"/>
    <col min="12787" max="12787" width="11.453125" style="56" customWidth="1"/>
    <col min="12788" max="12788" width="9.54296875" style="56" customWidth="1"/>
    <col min="12789" max="12789" width="0" style="56" hidden="1" customWidth="1"/>
    <col min="12790" max="12790" width="9.7265625" style="56" customWidth="1"/>
    <col min="12791" max="12792" width="12.54296875" style="56" customWidth="1"/>
    <col min="12793" max="12793" width="12.26953125" style="56" customWidth="1"/>
    <col min="12794" max="12794" width="12.54296875" style="56" customWidth="1"/>
    <col min="12795" max="12795" width="0" style="56" hidden="1" customWidth="1"/>
    <col min="12796" max="12796" width="14.26953125" style="56" customWidth="1"/>
    <col min="12797" max="12797" width="10.7265625" style="56" customWidth="1"/>
    <col min="12798" max="12798" width="13.7265625" style="56" customWidth="1"/>
    <col min="12799" max="12799" width="11.54296875" style="56" customWidth="1"/>
    <col min="12800" max="12800" width="11.26953125" style="56" customWidth="1"/>
    <col min="12801" max="12801" width="13.54296875" style="56" customWidth="1"/>
    <col min="12802" max="12802" width="15" style="56" customWidth="1"/>
    <col min="12803" max="12803" width="15.26953125" style="56" bestFit="1" customWidth="1"/>
    <col min="12804" max="12804" width="16.26953125" style="56" bestFit="1" customWidth="1"/>
    <col min="12805" max="12805" width="12" style="56" customWidth="1"/>
    <col min="12806" max="13038" width="9" style="56"/>
    <col min="13039" max="13039" width="6.26953125" style="56" customWidth="1"/>
    <col min="13040" max="13040" width="10.26953125" style="56" customWidth="1"/>
    <col min="13041" max="13041" width="11" style="56" customWidth="1"/>
    <col min="13042" max="13042" width="12.54296875" style="56" customWidth="1"/>
    <col min="13043" max="13043" width="11.453125" style="56" customWidth="1"/>
    <col min="13044" max="13044" width="9.54296875" style="56" customWidth="1"/>
    <col min="13045" max="13045" width="0" style="56" hidden="1" customWidth="1"/>
    <col min="13046" max="13046" width="9.7265625" style="56" customWidth="1"/>
    <col min="13047" max="13048" width="12.54296875" style="56" customWidth="1"/>
    <col min="13049" max="13049" width="12.26953125" style="56" customWidth="1"/>
    <col min="13050" max="13050" width="12.54296875" style="56" customWidth="1"/>
    <col min="13051" max="13051" width="0" style="56" hidden="1" customWidth="1"/>
    <col min="13052" max="13052" width="14.26953125" style="56" customWidth="1"/>
    <col min="13053" max="13053" width="10.7265625" style="56" customWidth="1"/>
    <col min="13054" max="13054" width="13.7265625" style="56" customWidth="1"/>
    <col min="13055" max="13055" width="11.54296875" style="56" customWidth="1"/>
    <col min="13056" max="13056" width="11.26953125" style="56" customWidth="1"/>
    <col min="13057" max="13057" width="13.54296875" style="56" customWidth="1"/>
    <col min="13058" max="13058" width="15" style="56" customWidth="1"/>
    <col min="13059" max="13059" width="15.26953125" style="56" bestFit="1" customWidth="1"/>
    <col min="13060" max="13060" width="16.26953125" style="56" bestFit="1" customWidth="1"/>
    <col min="13061" max="13061" width="12" style="56" customWidth="1"/>
    <col min="13062" max="13294" width="9" style="56"/>
    <col min="13295" max="13295" width="6.26953125" style="56" customWidth="1"/>
    <col min="13296" max="13296" width="10.26953125" style="56" customWidth="1"/>
    <col min="13297" max="13297" width="11" style="56" customWidth="1"/>
    <col min="13298" max="13298" width="12.54296875" style="56" customWidth="1"/>
    <col min="13299" max="13299" width="11.453125" style="56" customWidth="1"/>
    <col min="13300" max="13300" width="9.54296875" style="56" customWidth="1"/>
    <col min="13301" max="13301" width="0" style="56" hidden="1" customWidth="1"/>
    <col min="13302" max="13302" width="9.7265625" style="56" customWidth="1"/>
    <col min="13303" max="13304" width="12.54296875" style="56" customWidth="1"/>
    <col min="13305" max="13305" width="12.26953125" style="56" customWidth="1"/>
    <col min="13306" max="13306" width="12.54296875" style="56" customWidth="1"/>
    <col min="13307" max="13307" width="0" style="56" hidden="1" customWidth="1"/>
    <col min="13308" max="13308" width="14.26953125" style="56" customWidth="1"/>
    <col min="13309" max="13309" width="10.7265625" style="56" customWidth="1"/>
    <col min="13310" max="13310" width="13.7265625" style="56" customWidth="1"/>
    <col min="13311" max="13311" width="11.54296875" style="56" customWidth="1"/>
    <col min="13312" max="13312" width="11.26953125" style="56" customWidth="1"/>
    <col min="13313" max="13313" width="13.54296875" style="56" customWidth="1"/>
    <col min="13314" max="13314" width="15" style="56" customWidth="1"/>
    <col min="13315" max="13315" width="15.26953125" style="56" bestFit="1" customWidth="1"/>
    <col min="13316" max="13316" width="16.26953125" style="56" bestFit="1" customWidth="1"/>
    <col min="13317" max="13317" width="12" style="56" customWidth="1"/>
    <col min="13318" max="13550" width="9" style="56"/>
    <col min="13551" max="13551" width="6.26953125" style="56" customWidth="1"/>
    <col min="13552" max="13552" width="10.26953125" style="56" customWidth="1"/>
    <col min="13553" max="13553" width="11" style="56" customWidth="1"/>
    <col min="13554" max="13554" width="12.54296875" style="56" customWidth="1"/>
    <col min="13555" max="13555" width="11.453125" style="56" customWidth="1"/>
    <col min="13556" max="13556" width="9.54296875" style="56" customWidth="1"/>
    <col min="13557" max="13557" width="0" style="56" hidden="1" customWidth="1"/>
    <col min="13558" max="13558" width="9.7265625" style="56" customWidth="1"/>
    <col min="13559" max="13560" width="12.54296875" style="56" customWidth="1"/>
    <col min="13561" max="13561" width="12.26953125" style="56" customWidth="1"/>
    <col min="13562" max="13562" width="12.54296875" style="56" customWidth="1"/>
    <col min="13563" max="13563" width="0" style="56" hidden="1" customWidth="1"/>
    <col min="13564" max="13564" width="14.26953125" style="56" customWidth="1"/>
    <col min="13565" max="13565" width="10.7265625" style="56" customWidth="1"/>
    <col min="13566" max="13566" width="13.7265625" style="56" customWidth="1"/>
    <col min="13567" max="13567" width="11.54296875" style="56" customWidth="1"/>
    <col min="13568" max="13568" width="11.26953125" style="56" customWidth="1"/>
    <col min="13569" max="13569" width="13.54296875" style="56" customWidth="1"/>
    <col min="13570" max="13570" width="15" style="56" customWidth="1"/>
    <col min="13571" max="13571" width="15.26953125" style="56" bestFit="1" customWidth="1"/>
    <col min="13572" max="13572" width="16.26953125" style="56" bestFit="1" customWidth="1"/>
    <col min="13573" max="13573" width="12" style="56" customWidth="1"/>
    <col min="13574" max="13806" width="9" style="56"/>
    <col min="13807" max="13807" width="6.26953125" style="56" customWidth="1"/>
    <col min="13808" max="13808" width="10.26953125" style="56" customWidth="1"/>
    <col min="13809" max="13809" width="11" style="56" customWidth="1"/>
    <col min="13810" max="13810" width="12.54296875" style="56" customWidth="1"/>
    <col min="13811" max="13811" width="11.453125" style="56" customWidth="1"/>
    <col min="13812" max="13812" width="9.54296875" style="56" customWidth="1"/>
    <col min="13813" max="13813" width="0" style="56" hidden="1" customWidth="1"/>
    <col min="13814" max="13814" width="9.7265625" style="56" customWidth="1"/>
    <col min="13815" max="13816" width="12.54296875" style="56" customWidth="1"/>
    <col min="13817" max="13817" width="12.26953125" style="56" customWidth="1"/>
    <col min="13818" max="13818" width="12.54296875" style="56" customWidth="1"/>
    <col min="13819" max="13819" width="0" style="56" hidden="1" customWidth="1"/>
    <col min="13820" max="13820" width="14.26953125" style="56" customWidth="1"/>
    <col min="13821" max="13821" width="10.7265625" style="56" customWidth="1"/>
    <col min="13822" max="13822" width="13.7265625" style="56" customWidth="1"/>
    <col min="13823" max="13823" width="11.54296875" style="56" customWidth="1"/>
    <col min="13824" max="13824" width="11.26953125" style="56" customWidth="1"/>
    <col min="13825" max="13825" width="13.54296875" style="56" customWidth="1"/>
    <col min="13826" max="13826" width="15" style="56" customWidth="1"/>
    <col min="13827" max="13827" width="15.26953125" style="56" bestFit="1" customWidth="1"/>
    <col min="13828" max="13828" width="16.26953125" style="56" bestFit="1" customWidth="1"/>
    <col min="13829" max="13829" width="12" style="56" customWidth="1"/>
    <col min="13830" max="14062" width="9" style="56"/>
    <col min="14063" max="14063" width="6.26953125" style="56" customWidth="1"/>
    <col min="14064" max="14064" width="10.26953125" style="56" customWidth="1"/>
    <col min="14065" max="14065" width="11" style="56" customWidth="1"/>
    <col min="14066" max="14066" width="12.54296875" style="56" customWidth="1"/>
    <col min="14067" max="14067" width="11.453125" style="56" customWidth="1"/>
    <col min="14068" max="14068" width="9.54296875" style="56" customWidth="1"/>
    <col min="14069" max="14069" width="0" style="56" hidden="1" customWidth="1"/>
    <col min="14070" max="14070" width="9.7265625" style="56" customWidth="1"/>
    <col min="14071" max="14072" width="12.54296875" style="56" customWidth="1"/>
    <col min="14073" max="14073" width="12.26953125" style="56" customWidth="1"/>
    <col min="14074" max="14074" width="12.54296875" style="56" customWidth="1"/>
    <col min="14075" max="14075" width="0" style="56" hidden="1" customWidth="1"/>
    <col min="14076" max="14076" width="14.26953125" style="56" customWidth="1"/>
    <col min="14077" max="14077" width="10.7265625" style="56" customWidth="1"/>
    <col min="14078" max="14078" width="13.7265625" style="56" customWidth="1"/>
    <col min="14079" max="14079" width="11.54296875" style="56" customWidth="1"/>
    <col min="14080" max="14080" width="11.26953125" style="56" customWidth="1"/>
    <col min="14081" max="14081" width="13.54296875" style="56" customWidth="1"/>
    <col min="14082" max="14082" width="15" style="56" customWidth="1"/>
    <col min="14083" max="14083" width="15.26953125" style="56" bestFit="1" customWidth="1"/>
    <col min="14084" max="14084" width="16.26953125" style="56" bestFit="1" customWidth="1"/>
    <col min="14085" max="14085" width="12" style="56" customWidth="1"/>
    <col min="14086" max="14318" width="9" style="56"/>
    <col min="14319" max="14319" width="6.26953125" style="56" customWidth="1"/>
    <col min="14320" max="14320" width="10.26953125" style="56" customWidth="1"/>
    <col min="14321" max="14321" width="11" style="56" customWidth="1"/>
    <col min="14322" max="14322" width="12.54296875" style="56" customWidth="1"/>
    <col min="14323" max="14323" width="11.453125" style="56" customWidth="1"/>
    <col min="14324" max="14324" width="9.54296875" style="56" customWidth="1"/>
    <col min="14325" max="14325" width="0" style="56" hidden="1" customWidth="1"/>
    <col min="14326" max="14326" width="9.7265625" style="56" customWidth="1"/>
    <col min="14327" max="14328" width="12.54296875" style="56" customWidth="1"/>
    <col min="14329" max="14329" width="12.26953125" style="56" customWidth="1"/>
    <col min="14330" max="14330" width="12.54296875" style="56" customWidth="1"/>
    <col min="14331" max="14331" width="0" style="56" hidden="1" customWidth="1"/>
    <col min="14332" max="14332" width="14.26953125" style="56" customWidth="1"/>
    <col min="14333" max="14333" width="10.7265625" style="56" customWidth="1"/>
    <col min="14334" max="14334" width="13.7265625" style="56" customWidth="1"/>
    <col min="14335" max="14335" width="11.54296875" style="56" customWidth="1"/>
    <col min="14336" max="14336" width="11.26953125" style="56" customWidth="1"/>
    <col min="14337" max="14337" width="13.54296875" style="56" customWidth="1"/>
    <col min="14338" max="14338" width="15" style="56" customWidth="1"/>
    <col min="14339" max="14339" width="15.26953125" style="56" bestFit="1" customWidth="1"/>
    <col min="14340" max="14340" width="16.26953125" style="56" bestFit="1" customWidth="1"/>
    <col min="14341" max="14341" width="12" style="56" customWidth="1"/>
    <col min="14342" max="14574" width="9" style="56"/>
    <col min="14575" max="14575" width="6.26953125" style="56" customWidth="1"/>
    <col min="14576" max="14576" width="10.26953125" style="56" customWidth="1"/>
    <col min="14577" max="14577" width="11" style="56" customWidth="1"/>
    <col min="14578" max="14578" width="12.54296875" style="56" customWidth="1"/>
    <col min="14579" max="14579" width="11.453125" style="56" customWidth="1"/>
    <col min="14580" max="14580" width="9.54296875" style="56" customWidth="1"/>
    <col min="14581" max="14581" width="0" style="56" hidden="1" customWidth="1"/>
    <col min="14582" max="14582" width="9.7265625" style="56" customWidth="1"/>
    <col min="14583" max="14584" width="12.54296875" style="56" customWidth="1"/>
    <col min="14585" max="14585" width="12.26953125" style="56" customWidth="1"/>
    <col min="14586" max="14586" width="12.54296875" style="56" customWidth="1"/>
    <col min="14587" max="14587" width="0" style="56" hidden="1" customWidth="1"/>
    <col min="14588" max="14588" width="14.26953125" style="56" customWidth="1"/>
    <col min="14589" max="14589" width="10.7265625" style="56" customWidth="1"/>
    <col min="14590" max="14590" width="13.7265625" style="56" customWidth="1"/>
    <col min="14591" max="14591" width="11.54296875" style="56" customWidth="1"/>
    <col min="14592" max="14592" width="11.26953125" style="56" customWidth="1"/>
    <col min="14593" max="14593" width="13.54296875" style="56" customWidth="1"/>
    <col min="14594" max="14594" width="15" style="56" customWidth="1"/>
    <col min="14595" max="14595" width="15.26953125" style="56" bestFit="1" customWidth="1"/>
    <col min="14596" max="14596" width="16.26953125" style="56" bestFit="1" customWidth="1"/>
    <col min="14597" max="14597" width="12" style="56" customWidth="1"/>
    <col min="14598" max="14830" width="9" style="56"/>
    <col min="14831" max="14831" width="6.26953125" style="56" customWidth="1"/>
    <col min="14832" max="14832" width="10.26953125" style="56" customWidth="1"/>
    <col min="14833" max="14833" width="11" style="56" customWidth="1"/>
    <col min="14834" max="14834" width="12.54296875" style="56" customWidth="1"/>
    <col min="14835" max="14835" width="11.453125" style="56" customWidth="1"/>
    <col min="14836" max="14836" width="9.54296875" style="56" customWidth="1"/>
    <col min="14837" max="14837" width="0" style="56" hidden="1" customWidth="1"/>
    <col min="14838" max="14838" width="9.7265625" style="56" customWidth="1"/>
    <col min="14839" max="14840" width="12.54296875" style="56" customWidth="1"/>
    <col min="14841" max="14841" width="12.26953125" style="56" customWidth="1"/>
    <col min="14842" max="14842" width="12.54296875" style="56" customWidth="1"/>
    <col min="14843" max="14843" width="0" style="56" hidden="1" customWidth="1"/>
    <col min="14844" max="14844" width="14.26953125" style="56" customWidth="1"/>
    <col min="14845" max="14845" width="10.7265625" style="56" customWidth="1"/>
    <col min="14846" max="14846" width="13.7265625" style="56" customWidth="1"/>
    <col min="14847" max="14847" width="11.54296875" style="56" customWidth="1"/>
    <col min="14848" max="14848" width="11.26953125" style="56" customWidth="1"/>
    <col min="14849" max="14849" width="13.54296875" style="56" customWidth="1"/>
    <col min="14850" max="14850" width="15" style="56" customWidth="1"/>
    <col min="14851" max="14851" width="15.26953125" style="56" bestFit="1" customWidth="1"/>
    <col min="14852" max="14852" width="16.26953125" style="56" bestFit="1" customWidth="1"/>
    <col min="14853" max="14853" width="12" style="56" customWidth="1"/>
    <col min="14854" max="15086" width="9" style="56"/>
    <col min="15087" max="15087" width="6.26953125" style="56" customWidth="1"/>
    <col min="15088" max="15088" width="10.26953125" style="56" customWidth="1"/>
    <col min="15089" max="15089" width="11" style="56" customWidth="1"/>
    <col min="15090" max="15090" width="12.54296875" style="56" customWidth="1"/>
    <col min="15091" max="15091" width="11.453125" style="56" customWidth="1"/>
    <col min="15092" max="15092" width="9.54296875" style="56" customWidth="1"/>
    <col min="15093" max="15093" width="0" style="56" hidden="1" customWidth="1"/>
    <col min="15094" max="15094" width="9.7265625" style="56" customWidth="1"/>
    <col min="15095" max="15096" width="12.54296875" style="56" customWidth="1"/>
    <col min="15097" max="15097" width="12.26953125" style="56" customWidth="1"/>
    <col min="15098" max="15098" width="12.54296875" style="56" customWidth="1"/>
    <col min="15099" max="15099" width="0" style="56" hidden="1" customWidth="1"/>
    <col min="15100" max="15100" width="14.26953125" style="56" customWidth="1"/>
    <col min="15101" max="15101" width="10.7265625" style="56" customWidth="1"/>
    <col min="15102" max="15102" width="13.7265625" style="56" customWidth="1"/>
    <col min="15103" max="15103" width="11.54296875" style="56" customWidth="1"/>
    <col min="15104" max="15104" width="11.26953125" style="56" customWidth="1"/>
    <col min="15105" max="15105" width="13.54296875" style="56" customWidth="1"/>
    <col min="15106" max="15106" width="15" style="56" customWidth="1"/>
    <col min="15107" max="15107" width="15.26953125" style="56" bestFit="1" customWidth="1"/>
    <col min="15108" max="15108" width="16.26953125" style="56" bestFit="1" customWidth="1"/>
    <col min="15109" max="15109" width="12" style="56" customWidth="1"/>
    <col min="15110" max="15342" width="9" style="56"/>
    <col min="15343" max="15343" width="6.26953125" style="56" customWidth="1"/>
    <col min="15344" max="15344" width="10.26953125" style="56" customWidth="1"/>
    <col min="15345" max="15345" width="11" style="56" customWidth="1"/>
    <col min="15346" max="15346" width="12.54296875" style="56" customWidth="1"/>
    <col min="15347" max="15347" width="11.453125" style="56" customWidth="1"/>
    <col min="15348" max="15348" width="9.54296875" style="56" customWidth="1"/>
    <col min="15349" max="15349" width="0" style="56" hidden="1" customWidth="1"/>
    <col min="15350" max="15350" width="9.7265625" style="56" customWidth="1"/>
    <col min="15351" max="15352" width="12.54296875" style="56" customWidth="1"/>
    <col min="15353" max="15353" width="12.26953125" style="56" customWidth="1"/>
    <col min="15354" max="15354" width="12.54296875" style="56" customWidth="1"/>
    <col min="15355" max="15355" width="0" style="56" hidden="1" customWidth="1"/>
    <col min="15356" max="15356" width="14.26953125" style="56" customWidth="1"/>
    <col min="15357" max="15357" width="10.7265625" style="56" customWidth="1"/>
    <col min="15358" max="15358" width="13.7265625" style="56" customWidth="1"/>
    <col min="15359" max="15359" width="11.54296875" style="56" customWidth="1"/>
    <col min="15360" max="15360" width="11.26953125" style="56" customWidth="1"/>
    <col min="15361" max="15361" width="13.54296875" style="56" customWidth="1"/>
    <col min="15362" max="15362" width="15" style="56" customWidth="1"/>
    <col min="15363" max="15363" width="15.26953125" style="56" bestFit="1" customWidth="1"/>
    <col min="15364" max="15364" width="16.26953125" style="56" bestFit="1" customWidth="1"/>
    <col min="15365" max="15365" width="12" style="56" customWidth="1"/>
    <col min="15366" max="15598" width="9" style="56"/>
    <col min="15599" max="15599" width="6.26953125" style="56" customWidth="1"/>
    <col min="15600" max="15600" width="10.26953125" style="56" customWidth="1"/>
    <col min="15601" max="15601" width="11" style="56" customWidth="1"/>
    <col min="15602" max="15602" width="12.54296875" style="56" customWidth="1"/>
    <col min="15603" max="15603" width="11.453125" style="56" customWidth="1"/>
    <col min="15604" max="15604" width="9.54296875" style="56" customWidth="1"/>
    <col min="15605" max="15605" width="0" style="56" hidden="1" customWidth="1"/>
    <col min="15606" max="15606" width="9.7265625" style="56" customWidth="1"/>
    <col min="15607" max="15608" width="12.54296875" style="56" customWidth="1"/>
    <col min="15609" max="15609" width="12.26953125" style="56" customWidth="1"/>
    <col min="15610" max="15610" width="12.54296875" style="56" customWidth="1"/>
    <col min="15611" max="15611" width="0" style="56" hidden="1" customWidth="1"/>
    <col min="15612" max="15612" width="14.26953125" style="56" customWidth="1"/>
    <col min="15613" max="15613" width="10.7265625" style="56" customWidth="1"/>
    <col min="15614" max="15614" width="13.7265625" style="56" customWidth="1"/>
    <col min="15615" max="15615" width="11.54296875" style="56" customWidth="1"/>
    <col min="15616" max="15616" width="11.26953125" style="56" customWidth="1"/>
    <col min="15617" max="15617" width="13.54296875" style="56" customWidth="1"/>
    <col min="15618" max="15618" width="15" style="56" customWidth="1"/>
    <col min="15619" max="15619" width="15.26953125" style="56" bestFit="1" customWidth="1"/>
    <col min="15620" max="15620" width="16.26953125" style="56" bestFit="1" customWidth="1"/>
    <col min="15621" max="15621" width="12" style="56" customWidth="1"/>
    <col min="15622" max="15854" width="9" style="56"/>
    <col min="15855" max="15855" width="6.26953125" style="56" customWidth="1"/>
    <col min="15856" max="15856" width="10.26953125" style="56" customWidth="1"/>
    <col min="15857" max="15857" width="11" style="56" customWidth="1"/>
    <col min="15858" max="15858" width="12.54296875" style="56" customWidth="1"/>
    <col min="15859" max="15859" width="11.453125" style="56" customWidth="1"/>
    <col min="15860" max="15860" width="9.54296875" style="56" customWidth="1"/>
    <col min="15861" max="15861" width="0" style="56" hidden="1" customWidth="1"/>
    <col min="15862" max="15862" width="9.7265625" style="56" customWidth="1"/>
    <col min="15863" max="15864" width="12.54296875" style="56" customWidth="1"/>
    <col min="15865" max="15865" width="12.26953125" style="56" customWidth="1"/>
    <col min="15866" max="15866" width="12.54296875" style="56" customWidth="1"/>
    <col min="15867" max="15867" width="0" style="56" hidden="1" customWidth="1"/>
    <col min="15868" max="15868" width="14.26953125" style="56" customWidth="1"/>
    <col min="15869" max="15869" width="10.7265625" style="56" customWidth="1"/>
    <col min="15870" max="15870" width="13.7265625" style="56" customWidth="1"/>
    <col min="15871" max="15871" width="11.54296875" style="56" customWidth="1"/>
    <col min="15872" max="15872" width="11.26953125" style="56" customWidth="1"/>
    <col min="15873" max="15873" width="13.54296875" style="56" customWidth="1"/>
    <col min="15874" max="15874" width="15" style="56" customWidth="1"/>
    <col min="15875" max="15875" width="15.26953125" style="56" bestFit="1" customWidth="1"/>
    <col min="15876" max="15876" width="16.26953125" style="56" bestFit="1" customWidth="1"/>
    <col min="15877" max="15877" width="12" style="56" customWidth="1"/>
    <col min="15878" max="16110" width="9" style="56"/>
    <col min="16111" max="16111" width="6.26953125" style="56" customWidth="1"/>
    <col min="16112" max="16112" width="10.26953125" style="56" customWidth="1"/>
    <col min="16113" max="16113" width="11" style="56" customWidth="1"/>
    <col min="16114" max="16114" width="12.54296875" style="56" customWidth="1"/>
    <col min="16115" max="16115" width="11.453125" style="56" customWidth="1"/>
    <col min="16116" max="16116" width="9.54296875" style="56" customWidth="1"/>
    <col min="16117" max="16117" width="0" style="56" hidden="1" customWidth="1"/>
    <col min="16118" max="16118" width="9.7265625" style="56" customWidth="1"/>
    <col min="16119" max="16120" width="12.54296875" style="56" customWidth="1"/>
    <col min="16121" max="16121" width="12.26953125" style="56" customWidth="1"/>
    <col min="16122" max="16122" width="12.54296875" style="56" customWidth="1"/>
    <col min="16123" max="16123" width="0" style="56" hidden="1" customWidth="1"/>
    <col min="16124" max="16124" width="14.26953125" style="56" customWidth="1"/>
    <col min="16125" max="16125" width="10.7265625" style="56" customWidth="1"/>
    <col min="16126" max="16126" width="13.7265625" style="56" customWidth="1"/>
    <col min="16127" max="16127" width="11.54296875" style="56" customWidth="1"/>
    <col min="16128" max="16128" width="11.26953125" style="56" customWidth="1"/>
    <col min="16129" max="16129" width="13.54296875" style="56" customWidth="1"/>
    <col min="16130" max="16130" width="15" style="56" customWidth="1"/>
    <col min="16131" max="16131" width="15.26953125" style="56" bestFit="1" customWidth="1"/>
    <col min="16132" max="16132" width="16.26953125" style="56" bestFit="1" customWidth="1"/>
    <col min="16133" max="16133" width="12" style="56" customWidth="1"/>
    <col min="16134" max="16384" width="9" style="56"/>
  </cols>
  <sheetData>
    <row r="1" spans="1:26" customFormat="1" ht="45" customHeight="1" x14ac:dyDescent="0.35">
      <c r="A1" s="19" t="s">
        <v>142</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108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X9&amp;" "&amp;Z9</f>
        <v>Quarter 1 2008</v>
      </c>
      <c r="B9" s="50">
        <f>SUMIFS('Month (mcm)'!B:B,'Month (mcm)'!$Z:$Z,'Quarter (mcm)'!$Z9,'Month (mcm)'!$Y:$Y,'Quarter (mcm)'!$Y9)</f>
        <v>20905.29</v>
      </c>
      <c r="C9" s="46">
        <f>SUMIFS('Month (mcm)'!C:C,'Month (mcm)'!$Z:$Z,'Quarter (mcm)'!$Z9,'Month (mcm)'!$Y:$Y,'Quarter (mcm)'!$Y9)</f>
        <v>11943</v>
      </c>
      <c r="D9" s="46">
        <f>SUMIFS('Month (mcm)'!D:D,'Month (mcm)'!$Z:$Z,'Quarter (mcm)'!$Z9,'Month (mcm)'!$Y:$Y,'Quarter (mcm)'!$Y9)</f>
        <v>1971.1299999999999</v>
      </c>
      <c r="E9" s="47">
        <f>SUMIFS('Month (mcm)'!E:E,'Month (mcm)'!$Z:$Z,'Quarter (mcm)'!$Z9,'Month (mcm)'!$Y:$Y,'Quarter (mcm)'!$Y9)</f>
        <v>9971.8700000000008</v>
      </c>
      <c r="F9" s="45">
        <f>SUMIFS('Month (mcm)'!F:F,'Month (mcm)'!$Z:$Z,'Quarter (mcm)'!$Z9,'Month (mcm)'!$Y:$Y,'Quarter (mcm)'!$Y9)</f>
        <v>2029.68</v>
      </c>
      <c r="G9" s="46">
        <f>SUMIFS('Month (mcm)'!G:G,'Month (mcm)'!$Z:$Z,'Quarter (mcm)'!$Z9,'Month (mcm)'!$Y:$Y,'Quarter (mcm)'!$Y9)</f>
        <v>-1.26</v>
      </c>
      <c r="H9" s="46">
        <f>SUMIFS('Month (mcm)'!H:H,'Month (mcm)'!$Z:$Z,'Quarter (mcm)'!$Z9,'Month (mcm)'!$Y:$Y,'Quarter (mcm)'!$Y9)</f>
        <v>0</v>
      </c>
      <c r="I9" s="48">
        <f>SUMIFS('Month (mcm)'!I:I,'Month (mcm)'!$Z:$Z,'Quarter (mcm)'!$Z9,'Month (mcm)'!$Y:$Y,'Quarter (mcm)'!$Y9)</f>
        <v>32848.289999999994</v>
      </c>
      <c r="J9" s="49">
        <f>SUMIFS('Month (mcm)'!J:J,'Month (mcm)'!$Z:$Z,'Quarter (mcm)'!$Z9,'Month (mcm)'!$Y:$Y,'Quarter (mcm)'!$Y9)</f>
        <v>32905.58</v>
      </c>
      <c r="K9" s="45">
        <v>9048.5</v>
      </c>
      <c r="L9" s="46">
        <v>12966.49</v>
      </c>
      <c r="M9" s="46">
        <v>4252.22</v>
      </c>
      <c r="N9" s="50">
        <v>3595.04</v>
      </c>
      <c r="O9" s="46">
        <f>SUMIFS('Month (mcm)'!O:O,'Month (mcm)'!$Z:$Z,'Quarter (mcm)'!$Z9,'Month (mcm)'!$Y:$Y,'Quarter (mcm)'!$Y9)</f>
        <v>1408.77</v>
      </c>
      <c r="P9" s="46">
        <f>SUMIFS('Month (mcm)'!P:P,'Month (mcm)'!$Z:$Z,'Quarter (mcm)'!$Z9,'Month (mcm)'!$Y:$Y,'Quarter (mcm)'!$Y9)</f>
        <v>144.85</v>
      </c>
      <c r="Q9" s="46">
        <f>SUMIFS('Month (mcm)'!Q:Q,'Month (mcm)'!$Z:$Z,'Quarter (mcm)'!$Z9,'Month (mcm)'!$Y:$Y,'Quarter (mcm)'!$Y9)</f>
        <v>2.83</v>
      </c>
      <c r="R9" s="50">
        <f>SUMIFS('Month (mcm)'!R:R,'Month (mcm)'!$Z:$Z,'Quarter (mcm)'!$Z9,'Month (mcm)'!$Y:$Y,'Quarter (mcm)'!$Y9)</f>
        <v>5.67</v>
      </c>
      <c r="S9" s="45">
        <v>1283.4500000000007</v>
      </c>
      <c r="T9" s="53">
        <v>32707.82</v>
      </c>
      <c r="V9" s="124"/>
      <c r="W9" s="123"/>
      <c r="X9" s="123" t="s">
        <v>101</v>
      </c>
      <c r="Y9" s="123" t="str">
        <f t="shared" ref="Y9:Y25" si="0">RIGHT(X9,1)</f>
        <v>1</v>
      </c>
      <c r="Z9" s="124">
        <v>2008</v>
      </c>
    </row>
    <row r="10" spans="1:26" ht="17.149999999999999" customHeight="1" x14ac:dyDescent="0.35">
      <c r="A10" s="56" t="str">
        <f t="shared" ref="A10:A77" si="1">X10&amp;" "&amp;Z10</f>
        <v>Quarter 2 2008</v>
      </c>
      <c r="B10" s="50">
        <f>SUMIFS('Month (mcm)'!B:B,'Month (mcm)'!$Z:$Z,'Quarter (mcm)'!$Z10,'Month (mcm)'!$Y:$Y,'Quarter (mcm)'!$Y10)</f>
        <v>18529.010000000002</v>
      </c>
      <c r="C10" s="46">
        <f>SUMIFS('Month (mcm)'!C:C,'Month (mcm)'!$Z:$Z,'Quarter (mcm)'!$Z10,'Month (mcm)'!$Y:$Y,'Quarter (mcm)'!$Y10)</f>
        <v>7440.96</v>
      </c>
      <c r="D10" s="46">
        <f>SUMIFS('Month (mcm)'!D:D,'Month (mcm)'!$Z:$Z,'Quarter (mcm)'!$Z10,'Month (mcm)'!$Y:$Y,'Quarter (mcm)'!$Y10)</f>
        <v>2925</v>
      </c>
      <c r="E10" s="47">
        <f>SUMIFS('Month (mcm)'!E:E,'Month (mcm)'!$Z:$Z,'Quarter (mcm)'!$Z10,'Month (mcm)'!$Y:$Y,'Quarter (mcm)'!$Y10)</f>
        <v>4515.96</v>
      </c>
      <c r="F10" s="45">
        <f>SUMIFS('Month (mcm)'!F:F,'Month (mcm)'!$Z:$Z,'Quarter (mcm)'!$Z10,'Month (mcm)'!$Y:$Y,'Quarter (mcm)'!$Y10)</f>
        <v>-1914.02</v>
      </c>
      <c r="G10" s="46">
        <f>SUMIFS('Month (mcm)'!G:G,'Month (mcm)'!$Z:$Z,'Quarter (mcm)'!$Z10,'Month (mcm)'!$Y:$Y,'Quarter (mcm)'!$Y10)</f>
        <v>-2.63</v>
      </c>
      <c r="H10" s="46">
        <f>SUMIFS('Month (mcm)'!H:H,'Month (mcm)'!$Z:$Z,'Quarter (mcm)'!$Z10,'Month (mcm)'!$Y:$Y,'Quarter (mcm)'!$Y10)</f>
        <v>0</v>
      </c>
      <c r="I10" s="48">
        <f>SUMIFS('Month (mcm)'!I:I,'Month (mcm)'!$Z:$Z,'Quarter (mcm)'!$Z10,'Month (mcm)'!$Y:$Y,'Quarter (mcm)'!$Y10)</f>
        <v>25969.97</v>
      </c>
      <c r="J10" s="49">
        <f>SUMIFS('Month (mcm)'!J:J,'Month (mcm)'!$Z:$Z,'Quarter (mcm)'!$Z10,'Month (mcm)'!$Y:$Y,'Quarter (mcm)'!$Y10)</f>
        <v>21128.32</v>
      </c>
      <c r="K10" s="45">
        <v>8316.82</v>
      </c>
      <c r="L10" s="46">
        <v>5365.01</v>
      </c>
      <c r="M10" s="46">
        <v>2467.59</v>
      </c>
      <c r="N10" s="50">
        <v>2478.54</v>
      </c>
      <c r="O10" s="46">
        <f>SUMIFS('Month (mcm)'!O:O,'Month (mcm)'!$Z:$Z,'Quarter (mcm)'!$Z10,'Month (mcm)'!$Y:$Y,'Quarter (mcm)'!$Y10)</f>
        <v>1335.94</v>
      </c>
      <c r="P10" s="46">
        <f>SUMIFS('Month (mcm)'!P:P,'Month (mcm)'!$Z:$Z,'Quarter (mcm)'!$Z10,'Month (mcm)'!$Y:$Y,'Quarter (mcm)'!$Y10)</f>
        <v>80.73</v>
      </c>
      <c r="Q10" s="46">
        <f>SUMIFS('Month (mcm)'!Q:Q,'Month (mcm)'!$Z:$Z,'Quarter (mcm)'!$Z10,'Month (mcm)'!$Y:$Y,'Quarter (mcm)'!$Y10)</f>
        <v>1.2999999999999998</v>
      </c>
      <c r="R10" s="50">
        <f>SUMIFS('Month (mcm)'!R:R,'Month (mcm)'!$Z:$Z,'Quarter (mcm)'!$Z10,'Month (mcm)'!$Y:$Y,'Quarter (mcm)'!$Y10)</f>
        <v>24.03</v>
      </c>
      <c r="S10" s="45">
        <v>996.02000000000407</v>
      </c>
      <c r="T10" s="53">
        <v>21065.98</v>
      </c>
      <c r="V10" s="124"/>
      <c r="W10" s="123"/>
      <c r="X10" s="123" t="s">
        <v>102</v>
      </c>
      <c r="Y10" s="123" t="str">
        <f t="shared" si="0"/>
        <v>2</v>
      </c>
      <c r="Z10" s="124">
        <v>2008</v>
      </c>
    </row>
    <row r="11" spans="1:26" ht="17.149999999999999" customHeight="1" x14ac:dyDescent="0.35">
      <c r="A11" s="56" t="str">
        <f t="shared" si="1"/>
        <v>Quarter 3 2008</v>
      </c>
      <c r="B11" s="50">
        <f>SUMIFS('Month (mcm)'!B:B,'Month (mcm)'!$Z:$Z,'Quarter (mcm)'!$Z11,'Month (mcm)'!$Y:$Y,'Quarter (mcm)'!$Y11)</f>
        <v>14749.839999999998</v>
      </c>
      <c r="C11" s="46">
        <f>SUMIFS('Month (mcm)'!C:C,'Month (mcm)'!$Z:$Z,'Quarter (mcm)'!$Z11,'Month (mcm)'!$Y:$Y,'Quarter (mcm)'!$Y11)</f>
        <v>6390</v>
      </c>
      <c r="D11" s="46">
        <f>SUMIFS('Month (mcm)'!D:D,'Month (mcm)'!$Z:$Z,'Quarter (mcm)'!$Z11,'Month (mcm)'!$Y:$Y,'Quarter (mcm)'!$Y11)</f>
        <v>2994.16</v>
      </c>
      <c r="E11" s="47">
        <f>SUMIFS('Month (mcm)'!E:E,'Month (mcm)'!$Z:$Z,'Quarter (mcm)'!$Z11,'Month (mcm)'!$Y:$Y,'Quarter (mcm)'!$Y11)</f>
        <v>3395.84</v>
      </c>
      <c r="F11" s="45">
        <f>SUMIFS('Month (mcm)'!F:F,'Month (mcm)'!$Z:$Z,'Quarter (mcm)'!$Z11,'Month (mcm)'!$Y:$Y,'Quarter (mcm)'!$Y11)</f>
        <v>-1001.67</v>
      </c>
      <c r="G11" s="46">
        <f>SUMIFS('Month (mcm)'!G:G,'Month (mcm)'!$Z:$Z,'Quarter (mcm)'!$Z11,'Month (mcm)'!$Y:$Y,'Quarter (mcm)'!$Y11)</f>
        <v>-1.8299999999999998</v>
      </c>
      <c r="H11" s="46">
        <f>SUMIFS('Month (mcm)'!H:H,'Month (mcm)'!$Z:$Z,'Quarter (mcm)'!$Z11,'Month (mcm)'!$Y:$Y,'Quarter (mcm)'!$Y11)</f>
        <v>0</v>
      </c>
      <c r="I11" s="48">
        <f>SUMIFS('Month (mcm)'!I:I,'Month (mcm)'!$Z:$Z,'Quarter (mcm)'!$Z11,'Month (mcm)'!$Y:$Y,'Quarter (mcm)'!$Y11)</f>
        <v>21139.84</v>
      </c>
      <c r="J11" s="49">
        <f>SUMIFS('Month (mcm)'!J:J,'Month (mcm)'!$Z:$Z,'Quarter (mcm)'!$Z11,'Month (mcm)'!$Y:$Y,'Quarter (mcm)'!$Y11)</f>
        <v>17142.18</v>
      </c>
      <c r="K11" s="45">
        <v>8859.41</v>
      </c>
      <c r="L11" s="46">
        <v>3042.44</v>
      </c>
      <c r="M11" s="46">
        <v>2005.78</v>
      </c>
      <c r="N11" s="50">
        <v>1091.3699999999999</v>
      </c>
      <c r="O11" s="46">
        <f>SUMIFS('Month (mcm)'!O:O,'Month (mcm)'!$Z:$Z,'Quarter (mcm)'!$Z11,'Month (mcm)'!$Y:$Y,'Quarter (mcm)'!$Y11)</f>
        <v>1169.98</v>
      </c>
      <c r="P11" s="46">
        <f>SUMIFS('Month (mcm)'!P:P,'Month (mcm)'!$Z:$Z,'Quarter (mcm)'!$Z11,'Month (mcm)'!$Y:$Y,'Quarter (mcm)'!$Y11)</f>
        <v>33.31</v>
      </c>
      <c r="Q11" s="46">
        <f>SUMIFS('Month (mcm)'!Q:Q,'Month (mcm)'!$Z:$Z,'Quarter (mcm)'!$Z11,'Month (mcm)'!$Y:$Y,'Quarter (mcm)'!$Y11)</f>
        <v>1.08</v>
      </c>
      <c r="R11" s="50">
        <f>SUMIFS('Month (mcm)'!R:R,'Month (mcm)'!$Z:$Z,'Quarter (mcm)'!$Z11,'Month (mcm)'!$Y:$Y,'Quarter (mcm)'!$Y11)</f>
        <v>27.8</v>
      </c>
      <c r="S11" s="45">
        <v>898.52000000000044</v>
      </c>
      <c r="T11" s="53">
        <v>17129.689999999999</v>
      </c>
      <c r="V11" s="124"/>
      <c r="W11" s="123"/>
      <c r="X11" s="123" t="s">
        <v>103</v>
      </c>
      <c r="Y11" s="123" t="str">
        <f t="shared" si="0"/>
        <v>3</v>
      </c>
      <c r="Z11" s="124">
        <v>2008</v>
      </c>
    </row>
    <row r="12" spans="1:26" ht="17.149999999999999" customHeight="1" x14ac:dyDescent="0.35">
      <c r="A12" s="56" t="str">
        <f t="shared" si="1"/>
        <v>Quarter 4 2008</v>
      </c>
      <c r="B12" s="50">
        <f>SUMIFS('Month (mcm)'!B:B,'Month (mcm)'!$Z:$Z,'Quarter (mcm)'!$Z12,'Month (mcm)'!$Y:$Y,'Quarter (mcm)'!$Y12)</f>
        <v>19139.480000000003</v>
      </c>
      <c r="C12" s="46">
        <f>SUMIFS('Month (mcm)'!C:C,'Month (mcm)'!$Z:$Z,'Quarter (mcm)'!$Z12,'Month (mcm)'!$Y:$Y,'Quarter (mcm)'!$Y12)</f>
        <v>11386.5</v>
      </c>
      <c r="D12" s="46">
        <f>SUMIFS('Month (mcm)'!D:D,'Month (mcm)'!$Z:$Z,'Quarter (mcm)'!$Z12,'Month (mcm)'!$Y:$Y,'Quarter (mcm)'!$Y12)</f>
        <v>3245.97</v>
      </c>
      <c r="E12" s="47">
        <f>SUMIFS('Month (mcm)'!E:E,'Month (mcm)'!$Z:$Z,'Quarter (mcm)'!$Z12,'Month (mcm)'!$Y:$Y,'Quarter (mcm)'!$Y12)</f>
        <v>8140.5300000000007</v>
      </c>
      <c r="F12" s="45">
        <f>SUMIFS('Month (mcm)'!F:F,'Month (mcm)'!$Z:$Z,'Quarter (mcm)'!$Z12,'Month (mcm)'!$Y:$Y,'Quarter (mcm)'!$Y12)</f>
        <v>620.4</v>
      </c>
      <c r="G12" s="46">
        <f>SUMIFS('Month (mcm)'!G:G,'Month (mcm)'!$Z:$Z,'Quarter (mcm)'!$Z12,'Month (mcm)'!$Y:$Y,'Quarter (mcm)'!$Y12)</f>
        <v>-2.7299999999999995</v>
      </c>
      <c r="H12" s="46">
        <f>SUMIFS('Month (mcm)'!H:H,'Month (mcm)'!$Z:$Z,'Quarter (mcm)'!$Z12,'Month (mcm)'!$Y:$Y,'Quarter (mcm)'!$Y12)</f>
        <v>0</v>
      </c>
      <c r="I12" s="48">
        <f>SUMIFS('Month (mcm)'!I:I,'Month (mcm)'!$Z:$Z,'Quarter (mcm)'!$Z12,'Month (mcm)'!$Y:$Y,'Quarter (mcm)'!$Y12)</f>
        <v>30525.98</v>
      </c>
      <c r="J12" s="49">
        <f>SUMIFS('Month (mcm)'!J:J,'Month (mcm)'!$Z:$Z,'Quarter (mcm)'!$Z12,'Month (mcm)'!$Y:$Y,'Quarter (mcm)'!$Y12)</f>
        <v>27897.680000000008</v>
      </c>
      <c r="K12" s="45">
        <v>7975.17</v>
      </c>
      <c r="L12" s="46">
        <v>11312.77</v>
      </c>
      <c r="M12" s="46">
        <v>2932.7200000000003</v>
      </c>
      <c r="N12" s="50">
        <v>2938.94</v>
      </c>
      <c r="O12" s="46">
        <f>SUMIFS('Month (mcm)'!O:O,'Month (mcm)'!$Z:$Z,'Quarter (mcm)'!$Z12,'Month (mcm)'!$Y:$Y,'Quarter (mcm)'!$Y12)</f>
        <v>1364.92</v>
      </c>
      <c r="P12" s="46">
        <f>SUMIFS('Month (mcm)'!P:P,'Month (mcm)'!$Z:$Z,'Quarter (mcm)'!$Z12,'Month (mcm)'!$Y:$Y,'Quarter (mcm)'!$Y12)</f>
        <v>129.69999999999999</v>
      </c>
      <c r="Q12" s="46">
        <f>SUMIFS('Month (mcm)'!Q:Q,'Month (mcm)'!$Z:$Z,'Quarter (mcm)'!$Z12,'Month (mcm)'!$Y:$Y,'Quarter (mcm)'!$Y12)</f>
        <v>7.03</v>
      </c>
      <c r="R12" s="50">
        <f>SUMIFS('Month (mcm)'!R:R,'Month (mcm)'!$Z:$Z,'Quarter (mcm)'!$Z12,'Month (mcm)'!$Y:$Y,'Quarter (mcm)'!$Y12)</f>
        <v>14.55</v>
      </c>
      <c r="S12" s="45">
        <v>1174.1399999999958</v>
      </c>
      <c r="T12" s="53">
        <v>27849.94</v>
      </c>
      <c r="V12" s="124"/>
      <c r="W12" s="123"/>
      <c r="X12" s="123" t="s">
        <v>104</v>
      </c>
      <c r="Y12" s="123" t="str">
        <f t="shared" si="0"/>
        <v>4</v>
      </c>
      <c r="Z12" s="124">
        <v>2008</v>
      </c>
    </row>
    <row r="13" spans="1:26" ht="17.149999999999999" customHeight="1" x14ac:dyDescent="0.35">
      <c r="A13" s="56" t="str">
        <f t="shared" si="1"/>
        <v>Quarter 1 2009</v>
      </c>
      <c r="B13" s="50">
        <f>SUMIFS('Month (mcm)'!B:B,'Month (mcm)'!$Z:$Z,'Quarter (mcm)'!$Z13,'Month (mcm)'!$Y:$Y,'Quarter (mcm)'!$Y13)</f>
        <v>17944.849999999999</v>
      </c>
      <c r="C13" s="46">
        <f>SUMIFS('Month (mcm)'!C:C,'Month (mcm)'!$Z:$Z,'Quarter (mcm)'!$Z13,'Month (mcm)'!$Y:$Y,'Quarter (mcm)'!$Y13)</f>
        <v>13042.73</v>
      </c>
      <c r="D13" s="46">
        <f>SUMIFS('Month (mcm)'!D:D,'Month (mcm)'!$Z:$Z,'Quarter (mcm)'!$Z13,'Month (mcm)'!$Y:$Y,'Quarter (mcm)'!$Y13)</f>
        <v>3118.41</v>
      </c>
      <c r="E13" s="47">
        <f>SUMIFS('Month (mcm)'!E:E,'Month (mcm)'!$Z:$Z,'Quarter (mcm)'!$Z13,'Month (mcm)'!$Y:$Y,'Quarter (mcm)'!$Y13)</f>
        <v>9924.32</v>
      </c>
      <c r="F13" s="45">
        <f>SUMIFS('Month (mcm)'!F:F,'Month (mcm)'!$Z:$Z,'Quarter (mcm)'!$Z13,'Month (mcm)'!$Y:$Y,'Quarter (mcm)'!$Y13)</f>
        <v>1813.4199999999998</v>
      </c>
      <c r="G13" s="46">
        <f>SUMIFS('Month (mcm)'!G:G,'Month (mcm)'!$Z:$Z,'Quarter (mcm)'!$Z13,'Month (mcm)'!$Y:$Y,'Quarter (mcm)'!$Y13)</f>
        <v>-8.5500000000000007</v>
      </c>
      <c r="H13" s="46">
        <f>SUMIFS('Month (mcm)'!H:H,'Month (mcm)'!$Z:$Z,'Quarter (mcm)'!$Z13,'Month (mcm)'!$Y:$Y,'Quarter (mcm)'!$Y13)</f>
        <v>0</v>
      </c>
      <c r="I13" s="48">
        <f>SUMIFS('Month (mcm)'!I:I,'Month (mcm)'!$Z:$Z,'Quarter (mcm)'!$Z13,'Month (mcm)'!$Y:$Y,'Quarter (mcm)'!$Y13)</f>
        <v>30987.579999999998</v>
      </c>
      <c r="J13" s="49">
        <f>SUMIFS('Month (mcm)'!J:J,'Month (mcm)'!$Z:$Z,'Quarter (mcm)'!$Z13,'Month (mcm)'!$Y:$Y,'Quarter (mcm)'!$Y13)</f>
        <v>29674.04</v>
      </c>
      <c r="K13" s="45">
        <v>7500.89</v>
      </c>
      <c r="L13" s="46">
        <v>13499.22</v>
      </c>
      <c r="M13" s="46">
        <v>3411.85</v>
      </c>
      <c r="N13" s="50">
        <v>2747.32</v>
      </c>
      <c r="O13" s="46">
        <f>SUMIFS('Month (mcm)'!O:O,'Month (mcm)'!$Z:$Z,'Quarter (mcm)'!$Z13,'Month (mcm)'!$Y:$Y,'Quarter (mcm)'!$Y13)</f>
        <v>1325.4099999999999</v>
      </c>
      <c r="P13" s="46">
        <f>SUMIFS('Month (mcm)'!P:P,'Month (mcm)'!$Z:$Z,'Quarter (mcm)'!$Z13,'Month (mcm)'!$Y:$Y,'Quarter (mcm)'!$Y13)</f>
        <v>127.65</v>
      </c>
      <c r="Q13" s="46">
        <f>SUMIFS('Month (mcm)'!Q:Q,'Month (mcm)'!$Z:$Z,'Quarter (mcm)'!$Z13,'Month (mcm)'!$Y:$Y,'Quarter (mcm)'!$Y13)</f>
        <v>18.170000000000002</v>
      </c>
      <c r="R13" s="50">
        <f>SUMIFS('Month (mcm)'!R:R,'Month (mcm)'!$Z:$Z,'Quarter (mcm)'!$Z13,'Month (mcm)'!$Y:$Y,'Quarter (mcm)'!$Y13)</f>
        <v>8.48</v>
      </c>
      <c r="S13" s="45">
        <v>1296.3100000000013</v>
      </c>
      <c r="T13" s="53">
        <v>29935.3</v>
      </c>
      <c r="V13" s="124"/>
      <c r="W13" s="123"/>
      <c r="X13" s="123" t="s">
        <v>101</v>
      </c>
      <c r="Y13" s="123" t="str">
        <f t="shared" si="0"/>
        <v>1</v>
      </c>
      <c r="Z13" s="124">
        <v>2009</v>
      </c>
    </row>
    <row r="14" spans="1:26" ht="17.149999999999999" customHeight="1" x14ac:dyDescent="0.35">
      <c r="A14" s="56" t="str">
        <f t="shared" si="1"/>
        <v>Quarter 2 2009</v>
      </c>
      <c r="B14" s="50">
        <f>SUMIFS('Month (mcm)'!B:B,'Month (mcm)'!$Z:$Z,'Quarter (mcm)'!$Z14,'Month (mcm)'!$Y:$Y,'Quarter (mcm)'!$Y14)</f>
        <v>16383.09</v>
      </c>
      <c r="C14" s="46">
        <f>SUMIFS('Month (mcm)'!C:C,'Month (mcm)'!$Z:$Z,'Quarter (mcm)'!$Z14,'Month (mcm)'!$Y:$Y,'Quarter (mcm)'!$Y14)</f>
        <v>7784.4599999999991</v>
      </c>
      <c r="D14" s="46">
        <f>SUMIFS('Month (mcm)'!D:D,'Month (mcm)'!$Z:$Z,'Quarter (mcm)'!$Z14,'Month (mcm)'!$Y:$Y,'Quarter (mcm)'!$Y14)</f>
        <v>4146.6499999999996</v>
      </c>
      <c r="E14" s="47">
        <f>SUMIFS('Month (mcm)'!E:E,'Month (mcm)'!$Z:$Z,'Quarter (mcm)'!$Z14,'Month (mcm)'!$Y:$Y,'Quarter (mcm)'!$Y14)</f>
        <v>3637.8099999999995</v>
      </c>
      <c r="F14" s="45">
        <f>SUMIFS('Month (mcm)'!F:F,'Month (mcm)'!$Z:$Z,'Quarter (mcm)'!$Z14,'Month (mcm)'!$Y:$Y,'Quarter (mcm)'!$Y14)</f>
        <v>-2006.73</v>
      </c>
      <c r="G14" s="46">
        <f>SUMIFS('Month (mcm)'!G:G,'Month (mcm)'!$Z:$Z,'Quarter (mcm)'!$Z14,'Month (mcm)'!$Y:$Y,'Quarter (mcm)'!$Y14)</f>
        <v>-8.629999999999999</v>
      </c>
      <c r="H14" s="46">
        <f>SUMIFS('Month (mcm)'!H:H,'Month (mcm)'!$Z:$Z,'Quarter (mcm)'!$Z14,'Month (mcm)'!$Y:$Y,'Quarter (mcm)'!$Y14)</f>
        <v>0</v>
      </c>
      <c r="I14" s="48">
        <f>SUMIFS('Month (mcm)'!I:I,'Month (mcm)'!$Z:$Z,'Quarter (mcm)'!$Z14,'Month (mcm)'!$Y:$Y,'Quarter (mcm)'!$Y14)</f>
        <v>24167.55</v>
      </c>
      <c r="J14" s="49">
        <f>SUMIFS('Month (mcm)'!J:J,'Month (mcm)'!$Z:$Z,'Quarter (mcm)'!$Z14,'Month (mcm)'!$Y:$Y,'Quarter (mcm)'!$Y14)</f>
        <v>18005.539999999997</v>
      </c>
      <c r="K14" s="45">
        <v>7589.61</v>
      </c>
      <c r="L14" s="46">
        <v>4650.04</v>
      </c>
      <c r="M14" s="46">
        <v>1853.43</v>
      </c>
      <c r="N14" s="50">
        <v>1685.56</v>
      </c>
      <c r="O14" s="46">
        <f>SUMIFS('Month (mcm)'!O:O,'Month (mcm)'!$Z:$Z,'Quarter (mcm)'!$Z14,'Month (mcm)'!$Y:$Y,'Quarter (mcm)'!$Y14)</f>
        <v>1372.27</v>
      </c>
      <c r="P14" s="46">
        <f>SUMIFS('Month (mcm)'!P:P,'Month (mcm)'!$Z:$Z,'Quarter (mcm)'!$Z14,'Month (mcm)'!$Y:$Y,'Quarter (mcm)'!$Y14)</f>
        <v>54.550000000000004</v>
      </c>
      <c r="Q14" s="46">
        <f>SUMIFS('Month (mcm)'!Q:Q,'Month (mcm)'!$Z:$Z,'Quarter (mcm)'!$Z14,'Month (mcm)'!$Y:$Y,'Quarter (mcm)'!$Y14)</f>
        <v>25.75</v>
      </c>
      <c r="R14" s="50">
        <f>SUMIFS('Month (mcm)'!R:R,'Month (mcm)'!$Z:$Z,'Quarter (mcm)'!$Z14,'Month (mcm)'!$Y:$Y,'Quarter (mcm)'!$Y14)</f>
        <v>32.769999999999996</v>
      </c>
      <c r="S14" s="45">
        <v>937.45999999999913</v>
      </c>
      <c r="T14" s="53">
        <v>18201.439999999999</v>
      </c>
      <c r="V14" s="124"/>
      <c r="W14" s="123"/>
      <c r="X14" s="123" t="s">
        <v>102</v>
      </c>
      <c r="Y14" s="123" t="str">
        <f t="shared" si="0"/>
        <v>2</v>
      </c>
      <c r="Z14" s="124">
        <v>2009</v>
      </c>
    </row>
    <row r="15" spans="1:26" ht="17.149999999999999" customHeight="1" x14ac:dyDescent="0.35">
      <c r="A15" s="56" t="str">
        <f t="shared" si="1"/>
        <v>Quarter 3 2009</v>
      </c>
      <c r="B15" s="50">
        <f>SUMIFS('Month (mcm)'!B:B,'Month (mcm)'!$Z:$Z,'Quarter (mcm)'!$Z15,'Month (mcm)'!$Y:$Y,'Quarter (mcm)'!$Y15)</f>
        <v>11635.66</v>
      </c>
      <c r="C15" s="46">
        <f>SUMIFS('Month (mcm)'!C:C,'Month (mcm)'!$Z:$Z,'Quarter (mcm)'!$Z15,'Month (mcm)'!$Y:$Y,'Quarter (mcm)'!$Y15)</f>
        <v>7466.94</v>
      </c>
      <c r="D15" s="46">
        <f>SUMIFS('Month (mcm)'!D:D,'Month (mcm)'!$Z:$Z,'Quarter (mcm)'!$Z15,'Month (mcm)'!$Y:$Y,'Quarter (mcm)'!$Y15)</f>
        <v>2524.6999999999998</v>
      </c>
      <c r="E15" s="47">
        <f>SUMIFS('Month (mcm)'!E:E,'Month (mcm)'!$Z:$Z,'Quarter (mcm)'!$Z15,'Month (mcm)'!$Y:$Y,'Quarter (mcm)'!$Y15)</f>
        <v>4942.24</v>
      </c>
      <c r="F15" s="45">
        <f>SUMIFS('Month (mcm)'!F:F,'Month (mcm)'!$Z:$Z,'Quarter (mcm)'!$Z15,'Month (mcm)'!$Y:$Y,'Quarter (mcm)'!$Y15)</f>
        <v>-791.6</v>
      </c>
      <c r="G15" s="46">
        <f>SUMIFS('Month (mcm)'!G:G,'Month (mcm)'!$Z:$Z,'Quarter (mcm)'!$Z15,'Month (mcm)'!$Y:$Y,'Quarter (mcm)'!$Y15)</f>
        <v>-9</v>
      </c>
      <c r="H15" s="46">
        <f>SUMIFS('Month (mcm)'!H:H,'Month (mcm)'!$Z:$Z,'Quarter (mcm)'!$Z15,'Month (mcm)'!$Y:$Y,'Quarter (mcm)'!$Y15)</f>
        <v>0</v>
      </c>
      <c r="I15" s="48">
        <f>SUMIFS('Month (mcm)'!I:I,'Month (mcm)'!$Z:$Z,'Quarter (mcm)'!$Z15,'Month (mcm)'!$Y:$Y,'Quarter (mcm)'!$Y15)</f>
        <v>19102.599999999999</v>
      </c>
      <c r="J15" s="49">
        <f>SUMIFS('Month (mcm)'!J:J,'Month (mcm)'!$Z:$Z,'Quarter (mcm)'!$Z15,'Month (mcm)'!$Y:$Y,'Quarter (mcm)'!$Y15)</f>
        <v>15777.3</v>
      </c>
      <c r="K15" s="45">
        <v>8343.8700000000008</v>
      </c>
      <c r="L15" s="46">
        <v>2736.93</v>
      </c>
      <c r="M15" s="46">
        <v>1648.6000000000001</v>
      </c>
      <c r="N15" s="50">
        <v>1215.3499999999999</v>
      </c>
      <c r="O15" s="46">
        <f>SUMIFS('Month (mcm)'!O:O,'Month (mcm)'!$Z:$Z,'Quarter (mcm)'!$Z15,'Month (mcm)'!$Y:$Y,'Quarter (mcm)'!$Y15)</f>
        <v>1146.68</v>
      </c>
      <c r="P15" s="46">
        <f>SUMIFS('Month (mcm)'!P:P,'Month (mcm)'!$Z:$Z,'Quarter (mcm)'!$Z15,'Month (mcm)'!$Y:$Y,'Quarter (mcm)'!$Y15)</f>
        <v>20.259999999999998</v>
      </c>
      <c r="Q15" s="46">
        <f>SUMIFS('Month (mcm)'!Q:Q,'Month (mcm)'!$Z:$Z,'Quarter (mcm)'!$Z15,'Month (mcm)'!$Y:$Y,'Quarter (mcm)'!$Y15)</f>
        <v>41.06</v>
      </c>
      <c r="R15" s="50">
        <f>SUMIFS('Month (mcm)'!R:R,'Month (mcm)'!$Z:$Z,'Quarter (mcm)'!$Z15,'Month (mcm)'!$Y:$Y,'Quarter (mcm)'!$Y15)</f>
        <v>15.28</v>
      </c>
      <c r="S15" s="45">
        <v>880.03999999999724</v>
      </c>
      <c r="T15" s="53">
        <v>16048.07</v>
      </c>
      <c r="V15" s="124"/>
      <c r="W15" s="123"/>
      <c r="X15" s="123" t="s">
        <v>103</v>
      </c>
      <c r="Y15" s="123" t="str">
        <f t="shared" si="0"/>
        <v>3</v>
      </c>
      <c r="Z15" s="124">
        <v>2009</v>
      </c>
    </row>
    <row r="16" spans="1:26" ht="17.149999999999999" customHeight="1" x14ac:dyDescent="0.35">
      <c r="A16" s="56" t="str">
        <f t="shared" si="1"/>
        <v>Quarter 4 2009</v>
      </c>
      <c r="B16" s="50">
        <f>SUMIFS('Month (mcm)'!B:B,'Month (mcm)'!$Z:$Z,'Quarter (mcm)'!$Z16,'Month (mcm)'!$Y:$Y,'Quarter (mcm)'!$Y16)</f>
        <v>15291.09</v>
      </c>
      <c r="C16" s="46">
        <f>SUMIFS('Month (mcm)'!C:C,'Month (mcm)'!$Z:$Z,'Quarter (mcm)'!$Z16,'Month (mcm)'!$Y:$Y,'Quarter (mcm)'!$Y16)</f>
        <v>14546</v>
      </c>
      <c r="D16" s="46">
        <f>SUMIFS('Month (mcm)'!D:D,'Month (mcm)'!$Z:$Z,'Quarter (mcm)'!$Z16,'Month (mcm)'!$Y:$Y,'Quarter (mcm)'!$Y16)</f>
        <v>2761.45</v>
      </c>
      <c r="E16" s="47">
        <f>SUMIFS('Month (mcm)'!E:E,'Month (mcm)'!$Z:$Z,'Quarter (mcm)'!$Z16,'Month (mcm)'!$Y:$Y,'Quarter (mcm)'!$Y16)</f>
        <v>11784.55</v>
      </c>
      <c r="F16" s="45">
        <f>SUMIFS('Month (mcm)'!F:F,'Month (mcm)'!$Z:$Z,'Quarter (mcm)'!$Z16,'Month (mcm)'!$Y:$Y,'Quarter (mcm)'!$Y16)</f>
        <v>557.5</v>
      </c>
      <c r="G16" s="46">
        <f>SUMIFS('Month (mcm)'!G:G,'Month (mcm)'!$Z:$Z,'Quarter (mcm)'!$Z16,'Month (mcm)'!$Y:$Y,'Quarter (mcm)'!$Y16)</f>
        <v>-9.9499999999999993</v>
      </c>
      <c r="H16" s="46">
        <f>SUMIFS('Month (mcm)'!H:H,'Month (mcm)'!$Z:$Z,'Quarter (mcm)'!$Z16,'Month (mcm)'!$Y:$Y,'Quarter (mcm)'!$Y16)</f>
        <v>0</v>
      </c>
      <c r="I16" s="48">
        <f>SUMIFS('Month (mcm)'!I:I,'Month (mcm)'!$Z:$Z,'Quarter (mcm)'!$Z16,'Month (mcm)'!$Y:$Y,'Quarter (mcm)'!$Y16)</f>
        <v>29837.089999999997</v>
      </c>
      <c r="J16" s="49">
        <f>SUMIFS('Month (mcm)'!J:J,'Month (mcm)'!$Z:$Z,'Quarter (mcm)'!$Z16,'Month (mcm)'!$Y:$Y,'Quarter (mcm)'!$Y16)</f>
        <v>27623.19</v>
      </c>
      <c r="K16" s="45">
        <v>9179.3799999999992</v>
      </c>
      <c r="L16" s="46">
        <v>10495.56</v>
      </c>
      <c r="M16" s="46">
        <v>2752.9</v>
      </c>
      <c r="N16" s="50">
        <v>2810.14</v>
      </c>
      <c r="O16" s="46">
        <f>SUMIFS('Month (mcm)'!O:O,'Month (mcm)'!$Z:$Z,'Quarter (mcm)'!$Z16,'Month (mcm)'!$Y:$Y,'Quarter (mcm)'!$Y16)</f>
        <v>1314.03</v>
      </c>
      <c r="P16" s="46">
        <f>SUMIFS('Month (mcm)'!P:P,'Month (mcm)'!$Z:$Z,'Quarter (mcm)'!$Z16,'Month (mcm)'!$Y:$Y,'Quarter (mcm)'!$Y16)</f>
        <v>52.69</v>
      </c>
      <c r="Q16" s="46">
        <f>SUMIFS('Month (mcm)'!Q:Q,'Month (mcm)'!$Z:$Z,'Quarter (mcm)'!$Z16,'Month (mcm)'!$Y:$Y,'Quarter (mcm)'!$Y16)</f>
        <v>66.97</v>
      </c>
      <c r="R16" s="50">
        <f>SUMIFS('Month (mcm)'!R:R,'Month (mcm)'!$Z:$Z,'Quarter (mcm)'!$Z16,'Month (mcm)'!$Y:$Y,'Quarter (mcm)'!$Y16)</f>
        <v>5.54</v>
      </c>
      <c r="S16" s="45">
        <v>1217.7200000000012</v>
      </c>
      <c r="T16" s="53">
        <v>27894.93</v>
      </c>
      <c r="V16" s="124"/>
      <c r="W16" s="123"/>
      <c r="X16" s="123" t="s">
        <v>104</v>
      </c>
      <c r="Y16" s="123" t="str">
        <f t="shared" si="0"/>
        <v>4</v>
      </c>
      <c r="Z16" s="124">
        <v>2009</v>
      </c>
    </row>
    <row r="17" spans="1:26" ht="17.149999999999999" customHeight="1" x14ac:dyDescent="0.35">
      <c r="A17" s="56" t="str">
        <f t="shared" si="1"/>
        <v>Quarter 1 2010</v>
      </c>
      <c r="B17" s="50">
        <f>SUMIFS('Month (mcm)'!B:B,'Month (mcm)'!$Z:$Z,'Quarter (mcm)'!$Z17,'Month (mcm)'!$Y:$Y,'Quarter (mcm)'!$Y17)</f>
        <v>16070.91</v>
      </c>
      <c r="C17" s="46">
        <f>SUMIFS('Month (mcm)'!C:C,'Month (mcm)'!$Z:$Z,'Quarter (mcm)'!$Z17,'Month (mcm)'!$Y:$Y,'Quarter (mcm)'!$Y17)</f>
        <v>17319.440000000002</v>
      </c>
      <c r="D17" s="46">
        <f>SUMIFS('Month (mcm)'!D:D,'Month (mcm)'!$Z:$Z,'Quarter (mcm)'!$Z17,'Month (mcm)'!$Y:$Y,'Quarter (mcm)'!$Y17)</f>
        <v>2569.21</v>
      </c>
      <c r="E17" s="47">
        <f>SUMIFS('Month (mcm)'!E:E,'Month (mcm)'!$Z:$Z,'Quarter (mcm)'!$Z17,'Month (mcm)'!$Y:$Y,'Quarter (mcm)'!$Y17)</f>
        <v>14750.230000000001</v>
      </c>
      <c r="F17" s="45">
        <f>SUMIFS('Month (mcm)'!F:F,'Month (mcm)'!$Z:$Z,'Quarter (mcm)'!$Z17,'Month (mcm)'!$Y:$Y,'Quarter (mcm)'!$Y17)</f>
        <v>2964.16</v>
      </c>
      <c r="G17" s="46">
        <f>SUMIFS('Month (mcm)'!G:G,'Month (mcm)'!$Z:$Z,'Quarter (mcm)'!$Z17,'Month (mcm)'!$Y:$Y,'Quarter (mcm)'!$Y17)</f>
        <v>-5.0199999999999996</v>
      </c>
      <c r="H17" s="46">
        <f>SUMIFS('Month (mcm)'!H:H,'Month (mcm)'!$Z:$Z,'Quarter (mcm)'!$Z17,'Month (mcm)'!$Y:$Y,'Quarter (mcm)'!$Y17)</f>
        <v>0</v>
      </c>
      <c r="I17" s="48">
        <f>SUMIFS('Month (mcm)'!I:I,'Month (mcm)'!$Z:$Z,'Quarter (mcm)'!$Z17,'Month (mcm)'!$Y:$Y,'Quarter (mcm)'!$Y17)</f>
        <v>33390.350000000006</v>
      </c>
      <c r="J17" s="49">
        <f>SUMIFS('Month (mcm)'!J:J,'Month (mcm)'!$Z:$Z,'Quarter (mcm)'!$Z17,'Month (mcm)'!$Y:$Y,'Quarter (mcm)'!$Y17)</f>
        <v>33780.28</v>
      </c>
      <c r="K17" s="45">
        <v>9374.3700000000008</v>
      </c>
      <c r="L17" s="46">
        <v>14846.16</v>
      </c>
      <c r="M17" s="46">
        <v>3540.75</v>
      </c>
      <c r="N17" s="50">
        <v>2962.41</v>
      </c>
      <c r="O17" s="46">
        <f>SUMIFS('Month (mcm)'!O:O,'Month (mcm)'!$Z:$Z,'Quarter (mcm)'!$Z17,'Month (mcm)'!$Y:$Y,'Quarter (mcm)'!$Y17)</f>
        <v>1351.69</v>
      </c>
      <c r="P17" s="46">
        <f>SUMIFS('Month (mcm)'!P:P,'Month (mcm)'!$Z:$Z,'Quarter (mcm)'!$Z17,'Month (mcm)'!$Y:$Y,'Quarter (mcm)'!$Y17)</f>
        <v>125.49000000000001</v>
      </c>
      <c r="Q17" s="46">
        <f>SUMIFS('Month (mcm)'!Q:Q,'Month (mcm)'!$Z:$Z,'Quarter (mcm)'!$Z17,'Month (mcm)'!$Y:$Y,'Quarter (mcm)'!$Y17)</f>
        <v>66</v>
      </c>
      <c r="R17" s="50">
        <f>SUMIFS('Month (mcm)'!R:R,'Month (mcm)'!$Z:$Z,'Quarter (mcm)'!$Z17,'Month (mcm)'!$Y:$Y,'Quarter (mcm)'!$Y17)</f>
        <v>6.1400000000000006</v>
      </c>
      <c r="S17" s="45">
        <v>1491.3500000000022</v>
      </c>
      <c r="T17" s="53">
        <v>33764.36</v>
      </c>
      <c r="V17" s="124"/>
      <c r="W17" s="123"/>
      <c r="X17" s="123" t="s">
        <v>101</v>
      </c>
      <c r="Y17" s="123" t="str">
        <f t="shared" si="0"/>
        <v>1</v>
      </c>
      <c r="Z17" s="124">
        <v>2010</v>
      </c>
    </row>
    <row r="18" spans="1:26" ht="17.149999999999999" customHeight="1" x14ac:dyDescent="0.35">
      <c r="A18" s="56" t="str">
        <f t="shared" si="1"/>
        <v>Quarter 2 2010</v>
      </c>
      <c r="B18" s="50">
        <f>SUMIFS('Month (mcm)'!B:B,'Month (mcm)'!$Z:$Z,'Quarter (mcm)'!$Z18,'Month (mcm)'!$Y:$Y,'Quarter (mcm)'!$Y18)</f>
        <v>15307.010000000002</v>
      </c>
      <c r="C18" s="46">
        <f>SUMIFS('Month (mcm)'!C:C,'Month (mcm)'!$Z:$Z,'Quarter (mcm)'!$Z18,'Month (mcm)'!$Y:$Y,'Quarter (mcm)'!$Y18)</f>
        <v>12198.56</v>
      </c>
      <c r="D18" s="46">
        <f>SUMIFS('Month (mcm)'!D:D,'Month (mcm)'!$Z:$Z,'Quarter (mcm)'!$Z18,'Month (mcm)'!$Y:$Y,'Quarter (mcm)'!$Y18)</f>
        <v>5256.05</v>
      </c>
      <c r="E18" s="47">
        <f>SUMIFS('Month (mcm)'!E:E,'Month (mcm)'!$Z:$Z,'Quarter (mcm)'!$Z18,'Month (mcm)'!$Y:$Y,'Quarter (mcm)'!$Y18)</f>
        <v>6942.5099999999993</v>
      </c>
      <c r="F18" s="45">
        <f>SUMIFS('Month (mcm)'!F:F,'Month (mcm)'!$Z:$Z,'Quarter (mcm)'!$Z18,'Month (mcm)'!$Y:$Y,'Quarter (mcm)'!$Y18)</f>
        <v>-1985.92</v>
      </c>
      <c r="G18" s="46">
        <f>SUMIFS('Month (mcm)'!G:G,'Month (mcm)'!$Z:$Z,'Quarter (mcm)'!$Z18,'Month (mcm)'!$Y:$Y,'Quarter (mcm)'!$Y18)</f>
        <v>-4.82</v>
      </c>
      <c r="H18" s="46">
        <f>SUMIFS('Month (mcm)'!H:H,'Month (mcm)'!$Z:$Z,'Quarter (mcm)'!$Z18,'Month (mcm)'!$Y:$Y,'Quarter (mcm)'!$Y18)</f>
        <v>0</v>
      </c>
      <c r="I18" s="48">
        <f>SUMIFS('Month (mcm)'!I:I,'Month (mcm)'!$Z:$Z,'Quarter (mcm)'!$Z18,'Month (mcm)'!$Y:$Y,'Quarter (mcm)'!$Y18)</f>
        <v>27505.57</v>
      </c>
      <c r="J18" s="49">
        <f>SUMIFS('Month (mcm)'!J:J,'Month (mcm)'!$Z:$Z,'Quarter (mcm)'!$Z18,'Month (mcm)'!$Y:$Y,'Quarter (mcm)'!$Y18)</f>
        <v>20258.78</v>
      </c>
      <c r="K18" s="45">
        <v>8914.08</v>
      </c>
      <c r="L18" s="46">
        <v>5020.51</v>
      </c>
      <c r="M18" s="46">
        <v>1946.58</v>
      </c>
      <c r="N18" s="50">
        <v>1760.96</v>
      </c>
      <c r="O18" s="46">
        <f>SUMIFS('Month (mcm)'!O:O,'Month (mcm)'!$Z:$Z,'Quarter (mcm)'!$Z18,'Month (mcm)'!$Y:$Y,'Quarter (mcm)'!$Y18)</f>
        <v>1370.7</v>
      </c>
      <c r="P18" s="46">
        <f>SUMIFS('Month (mcm)'!P:P,'Month (mcm)'!$Z:$Z,'Quarter (mcm)'!$Z18,'Month (mcm)'!$Y:$Y,'Quarter (mcm)'!$Y18)</f>
        <v>64.28</v>
      </c>
      <c r="Q18" s="46">
        <f>SUMIFS('Month (mcm)'!Q:Q,'Month (mcm)'!$Z:$Z,'Quarter (mcm)'!$Z18,'Month (mcm)'!$Y:$Y,'Quarter (mcm)'!$Y18)</f>
        <v>66.61</v>
      </c>
      <c r="R18" s="50">
        <f>SUMIFS('Month (mcm)'!R:R,'Month (mcm)'!$Z:$Z,'Quarter (mcm)'!$Z18,'Month (mcm)'!$Y:$Y,'Quarter (mcm)'!$Y18)</f>
        <v>27.729999999999997</v>
      </c>
      <c r="S18" s="45">
        <v>1130.7199999999975</v>
      </c>
      <c r="T18" s="53">
        <v>20302.169999999998</v>
      </c>
      <c r="V18" s="124"/>
      <c r="W18" s="123"/>
      <c r="X18" s="123" t="s">
        <v>102</v>
      </c>
      <c r="Y18" s="123" t="str">
        <f t="shared" si="0"/>
        <v>2</v>
      </c>
      <c r="Z18" s="124">
        <v>2010</v>
      </c>
    </row>
    <row r="19" spans="1:26" ht="17.149999999999999" customHeight="1" x14ac:dyDescent="0.35">
      <c r="A19" s="56" t="str">
        <f t="shared" si="1"/>
        <v>Quarter 3 2010</v>
      </c>
      <c r="B19" s="50">
        <f>SUMIFS('Month (mcm)'!B:B,'Month (mcm)'!$Z:$Z,'Quarter (mcm)'!$Z19,'Month (mcm)'!$Y:$Y,'Quarter (mcm)'!$Y19)</f>
        <v>12642.81</v>
      </c>
      <c r="C19" s="46">
        <f>SUMIFS('Month (mcm)'!C:C,'Month (mcm)'!$Z:$Z,'Quarter (mcm)'!$Z19,'Month (mcm)'!$Y:$Y,'Quarter (mcm)'!$Y19)</f>
        <v>8807.65</v>
      </c>
      <c r="D19" s="46">
        <f>SUMIFS('Month (mcm)'!D:D,'Month (mcm)'!$Z:$Z,'Quarter (mcm)'!$Z19,'Month (mcm)'!$Y:$Y,'Quarter (mcm)'!$Y19)</f>
        <v>4469.99</v>
      </c>
      <c r="E19" s="47">
        <f>SUMIFS('Month (mcm)'!E:E,'Month (mcm)'!$Z:$Z,'Quarter (mcm)'!$Z19,'Month (mcm)'!$Y:$Y,'Quarter (mcm)'!$Y19)</f>
        <v>4337.66</v>
      </c>
      <c r="F19" s="45">
        <f>SUMIFS('Month (mcm)'!F:F,'Month (mcm)'!$Z:$Z,'Quarter (mcm)'!$Z19,'Month (mcm)'!$Y:$Y,'Quarter (mcm)'!$Y19)</f>
        <v>-1257.02</v>
      </c>
      <c r="G19" s="46">
        <f>SUMIFS('Month (mcm)'!G:G,'Month (mcm)'!$Z:$Z,'Quarter (mcm)'!$Z19,'Month (mcm)'!$Y:$Y,'Quarter (mcm)'!$Y19)</f>
        <v>-5.49</v>
      </c>
      <c r="H19" s="46">
        <f>SUMIFS('Month (mcm)'!H:H,'Month (mcm)'!$Z:$Z,'Quarter (mcm)'!$Z19,'Month (mcm)'!$Y:$Y,'Quarter (mcm)'!$Y19)</f>
        <v>0</v>
      </c>
      <c r="I19" s="48">
        <f>SUMIFS('Month (mcm)'!I:I,'Month (mcm)'!$Z:$Z,'Quarter (mcm)'!$Z19,'Month (mcm)'!$Y:$Y,'Quarter (mcm)'!$Y19)</f>
        <v>21450.46</v>
      </c>
      <c r="J19" s="49">
        <f>SUMIFS('Month (mcm)'!J:J,'Month (mcm)'!$Z:$Z,'Quarter (mcm)'!$Z19,'Month (mcm)'!$Y:$Y,'Quarter (mcm)'!$Y19)</f>
        <v>15717.96</v>
      </c>
      <c r="K19" s="45">
        <v>7944.53</v>
      </c>
      <c r="L19" s="46">
        <v>2774.5</v>
      </c>
      <c r="M19" s="46">
        <v>1639.93</v>
      </c>
      <c r="N19" s="50">
        <v>1212.96</v>
      </c>
      <c r="O19" s="46">
        <f>SUMIFS('Month (mcm)'!O:O,'Month (mcm)'!$Z:$Z,'Quarter (mcm)'!$Z19,'Month (mcm)'!$Y:$Y,'Quarter (mcm)'!$Y19)</f>
        <v>1159.8499999999999</v>
      </c>
      <c r="P19" s="46">
        <f>SUMIFS('Month (mcm)'!P:P,'Month (mcm)'!$Z:$Z,'Quarter (mcm)'!$Z19,'Month (mcm)'!$Y:$Y,'Quarter (mcm)'!$Y19)</f>
        <v>29.54</v>
      </c>
      <c r="Q19" s="46">
        <f>SUMIFS('Month (mcm)'!Q:Q,'Month (mcm)'!$Z:$Z,'Quarter (mcm)'!$Z19,'Month (mcm)'!$Y:$Y,'Quarter (mcm)'!$Y19)</f>
        <v>60.24</v>
      </c>
      <c r="R19" s="50">
        <f>SUMIFS('Month (mcm)'!R:R,'Month (mcm)'!$Z:$Z,'Quarter (mcm)'!$Z19,'Month (mcm)'!$Y:$Y,'Quarter (mcm)'!$Y19)</f>
        <v>19.599999999999998</v>
      </c>
      <c r="S19" s="45">
        <v>956.70000000000073</v>
      </c>
      <c r="T19" s="53">
        <v>15797.85</v>
      </c>
      <c r="V19" s="124"/>
      <c r="W19" s="123"/>
      <c r="X19" s="123" t="s">
        <v>103</v>
      </c>
      <c r="Y19" s="123" t="str">
        <f t="shared" si="0"/>
        <v>3</v>
      </c>
      <c r="Z19" s="124">
        <v>2010</v>
      </c>
    </row>
    <row r="20" spans="1:26" ht="17.149999999999999" customHeight="1" x14ac:dyDescent="0.35">
      <c r="A20" s="56" t="str">
        <f t="shared" si="1"/>
        <v>Quarter 4 2010</v>
      </c>
      <c r="B20" s="50">
        <f>SUMIFS('Month (mcm)'!B:B,'Month (mcm)'!$Z:$Z,'Quarter (mcm)'!$Z20,'Month (mcm)'!$Y:$Y,'Quarter (mcm)'!$Y20)</f>
        <v>13842.48</v>
      </c>
      <c r="C20" s="46">
        <f>SUMIFS('Month (mcm)'!C:C,'Month (mcm)'!$Z:$Z,'Quarter (mcm)'!$Z20,'Month (mcm)'!$Y:$Y,'Quarter (mcm)'!$Y20)</f>
        <v>17563.66</v>
      </c>
      <c r="D20" s="46">
        <f>SUMIFS('Month (mcm)'!D:D,'Month (mcm)'!$Z:$Z,'Quarter (mcm)'!$Z20,'Month (mcm)'!$Y:$Y,'Quarter (mcm)'!$Y20)</f>
        <v>3688.58</v>
      </c>
      <c r="E20" s="47">
        <f>SUMIFS('Month (mcm)'!E:E,'Month (mcm)'!$Z:$Z,'Quarter (mcm)'!$Z20,'Month (mcm)'!$Y:$Y,'Quarter (mcm)'!$Y20)</f>
        <v>13875.079999999998</v>
      </c>
      <c r="F20" s="45">
        <f>SUMIFS('Month (mcm)'!F:F,'Month (mcm)'!$Z:$Z,'Quarter (mcm)'!$Z20,'Month (mcm)'!$Y:$Y,'Quarter (mcm)'!$Y20)</f>
        <v>1678.99</v>
      </c>
      <c r="G20" s="46">
        <f>SUMIFS('Month (mcm)'!G:G,'Month (mcm)'!$Z:$Z,'Quarter (mcm)'!$Z20,'Month (mcm)'!$Y:$Y,'Quarter (mcm)'!$Y20)</f>
        <v>-3.67</v>
      </c>
      <c r="H20" s="46">
        <f>SUMIFS('Month (mcm)'!H:H,'Month (mcm)'!$Z:$Z,'Quarter (mcm)'!$Z20,'Month (mcm)'!$Y:$Y,'Quarter (mcm)'!$Y20)</f>
        <v>0</v>
      </c>
      <c r="I20" s="48">
        <f>SUMIFS('Month (mcm)'!I:I,'Month (mcm)'!$Z:$Z,'Quarter (mcm)'!$Z20,'Month (mcm)'!$Y:$Y,'Quarter (mcm)'!$Y20)</f>
        <v>31406.139999999996</v>
      </c>
      <c r="J20" s="49">
        <f>SUMIFS('Month (mcm)'!J:J,'Month (mcm)'!$Z:$Z,'Quarter (mcm)'!$Z20,'Month (mcm)'!$Y:$Y,'Quarter (mcm)'!$Y20)</f>
        <v>29392.879999999997</v>
      </c>
      <c r="K20" s="45">
        <v>7994.14</v>
      </c>
      <c r="L20" s="46">
        <v>12776.61</v>
      </c>
      <c r="M20" s="46">
        <v>2804</v>
      </c>
      <c r="N20" s="50">
        <v>3299.83</v>
      </c>
      <c r="O20" s="46">
        <f>SUMIFS('Month (mcm)'!O:O,'Month (mcm)'!$Z:$Z,'Quarter (mcm)'!$Z20,'Month (mcm)'!$Y:$Y,'Quarter (mcm)'!$Y20)</f>
        <v>1298.72</v>
      </c>
      <c r="P20" s="46">
        <f>SUMIFS('Month (mcm)'!P:P,'Month (mcm)'!$Z:$Z,'Quarter (mcm)'!$Z20,'Month (mcm)'!$Y:$Y,'Quarter (mcm)'!$Y20)</f>
        <v>72.48</v>
      </c>
      <c r="Q20" s="46">
        <f>SUMIFS('Month (mcm)'!Q:Q,'Month (mcm)'!$Z:$Z,'Quarter (mcm)'!$Z20,'Month (mcm)'!$Y:$Y,'Quarter (mcm)'!$Y20)</f>
        <v>87.17</v>
      </c>
      <c r="R20" s="50">
        <f>SUMIFS('Month (mcm)'!R:R,'Month (mcm)'!$Z:$Z,'Quarter (mcm)'!$Z20,'Month (mcm)'!$Y:$Y,'Quarter (mcm)'!$Y20)</f>
        <v>7.07</v>
      </c>
      <c r="S20" s="45">
        <v>1207.9599999999991</v>
      </c>
      <c r="T20" s="53">
        <v>29547.98</v>
      </c>
      <c r="V20" s="124"/>
      <c r="W20" s="123"/>
      <c r="X20" s="123" t="s">
        <v>104</v>
      </c>
      <c r="Y20" s="123" t="str">
        <f t="shared" si="0"/>
        <v>4</v>
      </c>
      <c r="Z20" s="124">
        <v>2010</v>
      </c>
    </row>
    <row r="21" spans="1:26" ht="17.149999999999999" customHeight="1" x14ac:dyDescent="0.35">
      <c r="A21" s="56" t="str">
        <f t="shared" si="1"/>
        <v>Quarter 1 2011</v>
      </c>
      <c r="B21" s="50">
        <f>SUMIFS('Month (mcm)'!B:B,'Month (mcm)'!$Z:$Z,'Quarter (mcm)'!$Z21,'Month (mcm)'!$Y:$Y,'Quarter (mcm)'!$Y21)</f>
        <v>13282.11</v>
      </c>
      <c r="C21" s="46">
        <f>SUMIFS('Month (mcm)'!C:C,'Month (mcm)'!$Z:$Z,'Quarter (mcm)'!$Z21,'Month (mcm)'!$Y:$Y,'Quarter (mcm)'!$Y21)</f>
        <v>17008.599999999999</v>
      </c>
      <c r="D21" s="46">
        <f>SUMIFS('Month (mcm)'!D:D,'Month (mcm)'!$Z:$Z,'Quarter (mcm)'!$Z21,'Month (mcm)'!$Y:$Y,'Quarter (mcm)'!$Y21)</f>
        <v>2193.5100000000002</v>
      </c>
      <c r="E21" s="47">
        <f>SUMIFS('Month (mcm)'!E:E,'Month (mcm)'!$Z:$Z,'Quarter (mcm)'!$Z21,'Month (mcm)'!$Y:$Y,'Quarter (mcm)'!$Y21)</f>
        <v>14815.09</v>
      </c>
      <c r="F21" s="45">
        <f>SUMIFS('Month (mcm)'!F:F,'Month (mcm)'!$Z:$Z,'Quarter (mcm)'!$Z21,'Month (mcm)'!$Y:$Y,'Quarter (mcm)'!$Y21)</f>
        <v>620.52</v>
      </c>
      <c r="G21" s="46">
        <f>SUMIFS('Month (mcm)'!G:G,'Month (mcm)'!$Z:$Z,'Quarter (mcm)'!$Z21,'Month (mcm)'!$Y:$Y,'Quarter (mcm)'!$Y21)</f>
        <v>-1.56</v>
      </c>
      <c r="H21" s="46">
        <f>SUMIFS('Month (mcm)'!H:H,'Month (mcm)'!$Z:$Z,'Quarter (mcm)'!$Z21,'Month (mcm)'!$Y:$Y,'Quarter (mcm)'!$Y21)</f>
        <v>0</v>
      </c>
      <c r="I21" s="48">
        <f>SUMIFS('Month (mcm)'!I:I,'Month (mcm)'!$Z:$Z,'Quarter (mcm)'!$Z21,'Month (mcm)'!$Y:$Y,'Quarter (mcm)'!$Y21)</f>
        <v>30290.71</v>
      </c>
      <c r="J21" s="49">
        <f>SUMIFS('Month (mcm)'!J:J,'Month (mcm)'!$Z:$Z,'Quarter (mcm)'!$Z21,'Month (mcm)'!$Y:$Y,'Quarter (mcm)'!$Y21)</f>
        <v>28716.16</v>
      </c>
      <c r="K21" s="45">
        <v>7384.92</v>
      </c>
      <c r="L21" s="46">
        <v>12542.36</v>
      </c>
      <c r="M21" s="46">
        <v>3491.9</v>
      </c>
      <c r="N21" s="50">
        <v>2620.85</v>
      </c>
      <c r="O21" s="46">
        <f>SUMIFS('Month (mcm)'!O:O,'Month (mcm)'!$Z:$Z,'Quarter (mcm)'!$Z21,'Month (mcm)'!$Y:$Y,'Quarter (mcm)'!$Y21)</f>
        <v>1269.8999999999999</v>
      </c>
      <c r="P21" s="46">
        <f>SUMIFS('Month (mcm)'!P:P,'Month (mcm)'!$Z:$Z,'Quarter (mcm)'!$Z21,'Month (mcm)'!$Y:$Y,'Quarter (mcm)'!$Y21)</f>
        <v>59.620000000000005</v>
      </c>
      <c r="Q21" s="46">
        <f>SUMIFS('Month (mcm)'!Q:Q,'Month (mcm)'!$Z:$Z,'Quarter (mcm)'!$Z21,'Month (mcm)'!$Y:$Y,'Quarter (mcm)'!$Y21)</f>
        <v>107.69</v>
      </c>
      <c r="R21" s="50">
        <f>SUMIFS('Month (mcm)'!R:R,'Month (mcm)'!$Z:$Z,'Quarter (mcm)'!$Z21,'Month (mcm)'!$Y:$Y,'Quarter (mcm)'!$Y21)</f>
        <v>10.02</v>
      </c>
      <c r="S21" s="45">
        <v>1181.8700000000026</v>
      </c>
      <c r="T21" s="53">
        <v>28669.13</v>
      </c>
      <c r="V21" s="124"/>
      <c r="W21" s="123"/>
      <c r="X21" s="123" t="s">
        <v>101</v>
      </c>
      <c r="Y21" s="123" t="str">
        <f t="shared" si="0"/>
        <v>1</v>
      </c>
      <c r="Z21" s="124">
        <v>2011</v>
      </c>
    </row>
    <row r="22" spans="1:26" ht="17.149999999999999" customHeight="1" x14ac:dyDescent="0.35">
      <c r="A22" s="56" t="str">
        <f t="shared" si="1"/>
        <v>Quarter 2 2011</v>
      </c>
      <c r="B22" s="50">
        <f>SUMIFS('Month (mcm)'!B:B,'Month (mcm)'!$Z:$Z,'Quarter (mcm)'!$Z22,'Month (mcm)'!$Y:$Y,'Quarter (mcm)'!$Y22)</f>
        <v>11532.68</v>
      </c>
      <c r="C22" s="46">
        <f>SUMIFS('Month (mcm)'!C:C,'Month (mcm)'!$Z:$Z,'Quarter (mcm)'!$Z22,'Month (mcm)'!$Y:$Y,'Quarter (mcm)'!$Y22)</f>
        <v>12141.14</v>
      </c>
      <c r="D22" s="46">
        <f>SUMIFS('Month (mcm)'!D:D,'Month (mcm)'!$Z:$Z,'Quarter (mcm)'!$Z22,'Month (mcm)'!$Y:$Y,'Quarter (mcm)'!$Y22)</f>
        <v>4847.8999999999996</v>
      </c>
      <c r="E22" s="47">
        <f>SUMIFS('Month (mcm)'!E:E,'Month (mcm)'!$Z:$Z,'Quarter (mcm)'!$Z22,'Month (mcm)'!$Y:$Y,'Quarter (mcm)'!$Y22)</f>
        <v>7293.24</v>
      </c>
      <c r="F22" s="45">
        <f>SUMIFS('Month (mcm)'!F:F,'Month (mcm)'!$Z:$Z,'Quarter (mcm)'!$Z22,'Month (mcm)'!$Y:$Y,'Quarter (mcm)'!$Y22)</f>
        <v>-1955.19</v>
      </c>
      <c r="G22" s="46">
        <f>SUMIFS('Month (mcm)'!G:G,'Month (mcm)'!$Z:$Z,'Quarter (mcm)'!$Z22,'Month (mcm)'!$Y:$Y,'Quarter (mcm)'!$Y22)</f>
        <v>-0.96</v>
      </c>
      <c r="H22" s="46">
        <f>SUMIFS('Month (mcm)'!H:H,'Month (mcm)'!$Z:$Z,'Quarter (mcm)'!$Z22,'Month (mcm)'!$Y:$Y,'Quarter (mcm)'!$Y22)</f>
        <v>0</v>
      </c>
      <c r="I22" s="48">
        <f>SUMIFS('Month (mcm)'!I:I,'Month (mcm)'!$Z:$Z,'Quarter (mcm)'!$Z22,'Month (mcm)'!$Y:$Y,'Quarter (mcm)'!$Y22)</f>
        <v>23673.82</v>
      </c>
      <c r="J22" s="49">
        <f>SUMIFS('Month (mcm)'!J:J,'Month (mcm)'!$Z:$Z,'Quarter (mcm)'!$Z22,'Month (mcm)'!$Y:$Y,'Quarter (mcm)'!$Y22)</f>
        <v>16869.77</v>
      </c>
      <c r="K22" s="45">
        <v>7073.78</v>
      </c>
      <c r="L22" s="46">
        <v>4097.05</v>
      </c>
      <c r="M22" s="46">
        <v>1862.79</v>
      </c>
      <c r="N22" s="50">
        <v>1509.47</v>
      </c>
      <c r="O22" s="46">
        <f>SUMIFS('Month (mcm)'!O:O,'Month (mcm)'!$Z:$Z,'Quarter (mcm)'!$Z22,'Month (mcm)'!$Y:$Y,'Quarter (mcm)'!$Y22)</f>
        <v>1168.45</v>
      </c>
      <c r="P22" s="46">
        <f>SUMIFS('Month (mcm)'!P:P,'Month (mcm)'!$Z:$Z,'Quarter (mcm)'!$Z22,'Month (mcm)'!$Y:$Y,'Quarter (mcm)'!$Y22)</f>
        <v>38.630000000000003</v>
      </c>
      <c r="Q22" s="46">
        <f>SUMIFS('Month (mcm)'!Q:Q,'Month (mcm)'!$Z:$Z,'Quarter (mcm)'!$Z22,'Month (mcm)'!$Y:$Y,'Quarter (mcm)'!$Y22)</f>
        <v>112.00999999999999</v>
      </c>
      <c r="R22" s="50">
        <f>SUMIFS('Month (mcm)'!R:R,'Month (mcm)'!$Z:$Z,'Quarter (mcm)'!$Z22,'Month (mcm)'!$Y:$Y,'Quarter (mcm)'!$Y22)</f>
        <v>29.750000000000004</v>
      </c>
      <c r="S22" s="45">
        <v>932.63000000000284</v>
      </c>
      <c r="T22" s="53">
        <v>16824.560000000001</v>
      </c>
      <c r="V22" s="124"/>
      <c r="W22" s="123"/>
      <c r="X22" s="123" t="s">
        <v>102</v>
      </c>
      <c r="Y22" s="123" t="str">
        <f t="shared" si="0"/>
        <v>2</v>
      </c>
      <c r="Z22" s="124">
        <v>2011</v>
      </c>
    </row>
    <row r="23" spans="1:26" ht="17.149999999999999" customHeight="1" x14ac:dyDescent="0.35">
      <c r="A23" s="56" t="str">
        <f t="shared" si="1"/>
        <v>Quarter 3 2011</v>
      </c>
      <c r="B23" s="50">
        <f>SUMIFS('Month (mcm)'!B:B,'Month (mcm)'!$Z:$Z,'Quarter (mcm)'!$Z23,'Month (mcm)'!$Y:$Y,'Quarter (mcm)'!$Y23)</f>
        <v>9151</v>
      </c>
      <c r="C23" s="46">
        <f>SUMIFS('Month (mcm)'!C:C,'Month (mcm)'!$Z:$Z,'Quarter (mcm)'!$Z23,'Month (mcm)'!$Y:$Y,'Quarter (mcm)'!$Y23)</f>
        <v>11407.74</v>
      </c>
      <c r="D23" s="46">
        <f>SUMIFS('Month (mcm)'!D:D,'Month (mcm)'!$Z:$Z,'Quarter (mcm)'!$Z23,'Month (mcm)'!$Y:$Y,'Quarter (mcm)'!$Y23)</f>
        <v>4696.67</v>
      </c>
      <c r="E23" s="47">
        <f>SUMIFS('Month (mcm)'!E:E,'Month (mcm)'!$Z:$Z,'Quarter (mcm)'!$Z23,'Month (mcm)'!$Y:$Y,'Quarter (mcm)'!$Y23)</f>
        <v>6711.07</v>
      </c>
      <c r="F23" s="45">
        <f>SUMIFS('Month (mcm)'!F:F,'Month (mcm)'!$Z:$Z,'Quarter (mcm)'!$Z23,'Month (mcm)'!$Y:$Y,'Quarter (mcm)'!$Y23)</f>
        <v>-1014.34</v>
      </c>
      <c r="G23" s="46">
        <f>SUMIFS('Month (mcm)'!G:G,'Month (mcm)'!$Z:$Z,'Quarter (mcm)'!$Z23,'Month (mcm)'!$Y:$Y,'Quarter (mcm)'!$Y23)</f>
        <v>-0.77</v>
      </c>
      <c r="H23" s="46">
        <f>SUMIFS('Month (mcm)'!H:H,'Month (mcm)'!$Z:$Z,'Quarter (mcm)'!$Z23,'Month (mcm)'!$Y:$Y,'Quarter (mcm)'!$Y23)</f>
        <v>0</v>
      </c>
      <c r="I23" s="48">
        <f>SUMIFS('Month (mcm)'!I:I,'Month (mcm)'!$Z:$Z,'Quarter (mcm)'!$Z23,'Month (mcm)'!$Y:$Y,'Quarter (mcm)'!$Y23)</f>
        <v>20558.739999999998</v>
      </c>
      <c r="J23" s="49">
        <f>SUMIFS('Month (mcm)'!J:J,'Month (mcm)'!$Z:$Z,'Quarter (mcm)'!$Z23,'Month (mcm)'!$Y:$Y,'Quarter (mcm)'!$Y23)</f>
        <v>14846.96</v>
      </c>
      <c r="K23" s="45">
        <v>7306.54</v>
      </c>
      <c r="L23" s="46">
        <v>2711.39</v>
      </c>
      <c r="M23" s="46">
        <v>1602.04</v>
      </c>
      <c r="N23" s="50">
        <v>1235.29</v>
      </c>
      <c r="O23" s="46">
        <f>SUMIFS('Month (mcm)'!O:O,'Month (mcm)'!$Z:$Z,'Quarter (mcm)'!$Z23,'Month (mcm)'!$Y:$Y,'Quarter (mcm)'!$Y23)</f>
        <v>1010.96</v>
      </c>
      <c r="P23" s="46">
        <f>SUMIFS('Month (mcm)'!P:P,'Month (mcm)'!$Z:$Z,'Quarter (mcm)'!$Z23,'Month (mcm)'!$Y:$Y,'Quarter (mcm)'!$Y23)</f>
        <v>22.68</v>
      </c>
      <c r="Q23" s="46">
        <f>SUMIFS('Month (mcm)'!Q:Q,'Month (mcm)'!$Z:$Z,'Quarter (mcm)'!$Z23,'Month (mcm)'!$Y:$Y,'Quarter (mcm)'!$Y23)</f>
        <v>82.33</v>
      </c>
      <c r="R23" s="50">
        <f>SUMIFS('Month (mcm)'!R:R,'Month (mcm)'!$Z:$Z,'Quarter (mcm)'!$Z23,'Month (mcm)'!$Y:$Y,'Quarter (mcm)'!$Y23)</f>
        <v>16.25</v>
      </c>
      <c r="S23" s="45">
        <v>844.06999999999789</v>
      </c>
      <c r="T23" s="53">
        <v>14831.55</v>
      </c>
      <c r="V23" s="124"/>
      <c r="W23" s="123"/>
      <c r="X23" s="123" t="s">
        <v>103</v>
      </c>
      <c r="Y23" s="123" t="str">
        <f t="shared" si="0"/>
        <v>3</v>
      </c>
      <c r="Z23" s="124">
        <v>2011</v>
      </c>
    </row>
    <row r="24" spans="1:26" ht="17.149999999999999" customHeight="1" x14ac:dyDescent="0.35">
      <c r="A24" s="56" t="str">
        <f t="shared" si="1"/>
        <v>Quarter 4 2011</v>
      </c>
      <c r="B24" s="50">
        <f>SUMIFS('Month (mcm)'!B:B,'Month (mcm)'!$Z:$Z,'Quarter (mcm)'!$Z24,'Month (mcm)'!$Y:$Y,'Quarter (mcm)'!$Y24)</f>
        <v>12334.01</v>
      </c>
      <c r="C24" s="46">
        <f>SUMIFS('Month (mcm)'!C:C,'Month (mcm)'!$Z:$Z,'Quarter (mcm)'!$Z24,'Month (mcm)'!$Y:$Y,'Quarter (mcm)'!$Y24)</f>
        <v>14557.18</v>
      </c>
      <c r="D24" s="46">
        <f>SUMIFS('Month (mcm)'!D:D,'Month (mcm)'!$Z:$Z,'Quarter (mcm)'!$Z24,'Month (mcm)'!$Y:$Y,'Quarter (mcm)'!$Y24)</f>
        <v>4800.1500000000005</v>
      </c>
      <c r="E24" s="47">
        <f>SUMIFS('Month (mcm)'!E:E,'Month (mcm)'!$Z:$Z,'Quarter (mcm)'!$Z24,'Month (mcm)'!$Y:$Y,'Quarter (mcm)'!$Y24)</f>
        <v>9757.0299999999988</v>
      </c>
      <c r="F24" s="45">
        <f>SUMIFS('Month (mcm)'!F:F,'Month (mcm)'!$Z:$Z,'Quarter (mcm)'!$Z24,'Month (mcm)'!$Y:$Y,'Quarter (mcm)'!$Y24)</f>
        <v>278.51</v>
      </c>
      <c r="G24" s="46">
        <f>SUMIFS('Month (mcm)'!G:G,'Month (mcm)'!$Z:$Z,'Quarter (mcm)'!$Z24,'Month (mcm)'!$Y:$Y,'Quarter (mcm)'!$Y24)</f>
        <v>-0.90000000000000013</v>
      </c>
      <c r="H24" s="46">
        <f>SUMIFS('Month (mcm)'!H:H,'Month (mcm)'!$Z:$Z,'Quarter (mcm)'!$Z24,'Month (mcm)'!$Y:$Y,'Quarter (mcm)'!$Y24)</f>
        <v>0</v>
      </c>
      <c r="I24" s="48">
        <f>SUMIFS('Month (mcm)'!I:I,'Month (mcm)'!$Z:$Z,'Quarter (mcm)'!$Z24,'Month (mcm)'!$Y:$Y,'Quarter (mcm)'!$Y24)</f>
        <v>26891.19</v>
      </c>
      <c r="J24" s="49">
        <f>SUMIFS('Month (mcm)'!J:J,'Month (mcm)'!$Z:$Z,'Quarter (mcm)'!$Z24,'Month (mcm)'!$Y:$Y,'Quarter (mcm)'!$Y24)</f>
        <v>22368.65</v>
      </c>
      <c r="K24" s="45">
        <v>6287.8</v>
      </c>
      <c r="L24" s="46">
        <v>8725.6200000000008</v>
      </c>
      <c r="M24" s="46">
        <v>2564.54</v>
      </c>
      <c r="N24" s="50">
        <v>2399.46</v>
      </c>
      <c r="O24" s="46">
        <f>SUMIFS('Month (mcm)'!O:O,'Month (mcm)'!$Z:$Z,'Quarter (mcm)'!$Z24,'Month (mcm)'!$Y:$Y,'Quarter (mcm)'!$Y24)</f>
        <v>1216.46</v>
      </c>
      <c r="P24" s="46">
        <f>SUMIFS('Month (mcm)'!P:P,'Month (mcm)'!$Z:$Z,'Quarter (mcm)'!$Z24,'Month (mcm)'!$Y:$Y,'Quarter (mcm)'!$Y24)</f>
        <v>42.680000000000007</v>
      </c>
      <c r="Q24" s="46">
        <f>SUMIFS('Month (mcm)'!Q:Q,'Month (mcm)'!$Z:$Z,'Quarter (mcm)'!$Z24,'Month (mcm)'!$Y:$Y,'Quarter (mcm)'!$Y24)</f>
        <v>69.98</v>
      </c>
      <c r="R24" s="50">
        <f>SUMIFS('Month (mcm)'!R:R,'Month (mcm)'!$Z:$Z,'Quarter (mcm)'!$Z24,'Month (mcm)'!$Y:$Y,'Quarter (mcm)'!$Y24)</f>
        <v>3.27</v>
      </c>
      <c r="S24" s="45">
        <v>1049.4699999999975</v>
      </c>
      <c r="T24" s="53">
        <v>22359.279999999999</v>
      </c>
      <c r="V24" s="124"/>
      <c r="W24" s="123"/>
      <c r="X24" s="123" t="s">
        <v>104</v>
      </c>
      <c r="Y24" s="123" t="str">
        <f t="shared" si="0"/>
        <v>4</v>
      </c>
      <c r="Z24" s="124">
        <v>2011</v>
      </c>
    </row>
    <row r="25" spans="1:26" ht="17.149999999999999" customHeight="1" x14ac:dyDescent="0.35">
      <c r="A25" s="56" t="str">
        <f t="shared" si="1"/>
        <v>Quarter 1 2012</v>
      </c>
      <c r="B25" s="50">
        <f>SUMIFS('Month (mcm)'!B:B,'Month (mcm)'!$Z:$Z,'Quarter (mcm)'!$Z25,'Month (mcm)'!$Y:$Y,'Quarter (mcm)'!$Y25)</f>
        <v>11677.95</v>
      </c>
      <c r="C25" s="46">
        <f>SUMIFS('Month (mcm)'!C:C,'Month (mcm)'!$Z:$Z,'Quarter (mcm)'!$Z25,'Month (mcm)'!$Y:$Y,'Quarter (mcm)'!$Y25)</f>
        <v>15953.460000000001</v>
      </c>
      <c r="D25" s="46">
        <f>SUMIFS('Month (mcm)'!D:D,'Month (mcm)'!$Z:$Z,'Quarter (mcm)'!$Z25,'Month (mcm)'!$Y:$Y,'Quarter (mcm)'!$Y25)</f>
        <v>3278.85</v>
      </c>
      <c r="E25" s="47">
        <f>SUMIFS('Month (mcm)'!E:E,'Month (mcm)'!$Z:$Z,'Quarter (mcm)'!$Z25,'Month (mcm)'!$Y:$Y,'Quarter (mcm)'!$Y25)</f>
        <v>12674.61</v>
      </c>
      <c r="F25" s="45">
        <f>SUMIFS('Month (mcm)'!F:F,'Month (mcm)'!$Z:$Z,'Quarter (mcm)'!$Z25,'Month (mcm)'!$Y:$Y,'Quarter (mcm)'!$Y25)</f>
        <v>1248.44</v>
      </c>
      <c r="G25" s="46">
        <f>SUMIFS('Month (mcm)'!G:G,'Month (mcm)'!$Z:$Z,'Quarter (mcm)'!$Z25,'Month (mcm)'!$Y:$Y,'Quarter (mcm)'!$Y25)</f>
        <v>-0.58000000000000007</v>
      </c>
      <c r="H25" s="46">
        <f>SUMIFS('Month (mcm)'!H:H,'Month (mcm)'!$Z:$Z,'Quarter (mcm)'!$Z25,'Month (mcm)'!$Y:$Y,'Quarter (mcm)'!$Y25)</f>
        <v>0</v>
      </c>
      <c r="I25" s="48">
        <f>SUMIFS('Month (mcm)'!I:I,'Month (mcm)'!$Z:$Z,'Quarter (mcm)'!$Z25,'Month (mcm)'!$Y:$Y,'Quarter (mcm)'!$Y25)</f>
        <v>27631.410000000003</v>
      </c>
      <c r="J25" s="49">
        <f>SUMIFS('Month (mcm)'!J:J,'Month (mcm)'!$Z:$Z,'Quarter (mcm)'!$Z25,'Month (mcm)'!$Y:$Y,'Quarter (mcm)'!$Y25)</f>
        <v>25600.42</v>
      </c>
      <c r="K25" s="45">
        <v>5391.57</v>
      </c>
      <c r="L25" s="46">
        <v>11809.55</v>
      </c>
      <c r="M25" s="46">
        <v>3190.92</v>
      </c>
      <c r="N25" s="50">
        <v>2581.4</v>
      </c>
      <c r="O25" s="46">
        <f>SUMIFS('Month (mcm)'!O:O,'Month (mcm)'!$Z:$Z,'Quarter (mcm)'!$Z25,'Month (mcm)'!$Y:$Y,'Quarter (mcm)'!$Y25)</f>
        <v>1119.55</v>
      </c>
      <c r="P25" s="46">
        <f>SUMIFS('Month (mcm)'!P:P,'Month (mcm)'!$Z:$Z,'Quarter (mcm)'!$Z25,'Month (mcm)'!$Y:$Y,'Quarter (mcm)'!$Y25)</f>
        <v>50.07</v>
      </c>
      <c r="Q25" s="46">
        <f>SUMIFS('Month (mcm)'!Q:Q,'Month (mcm)'!$Z:$Z,'Quarter (mcm)'!$Z25,'Month (mcm)'!$Y:$Y,'Quarter (mcm)'!$Y25)</f>
        <v>53.089999999999996</v>
      </c>
      <c r="R25" s="50">
        <f>SUMIFS('Month (mcm)'!R:R,'Month (mcm)'!$Z:$Z,'Quarter (mcm)'!$Z25,'Month (mcm)'!$Y:$Y,'Quarter (mcm)'!$Y25)</f>
        <v>10.92</v>
      </c>
      <c r="S25" s="45">
        <v>1085.8899999999994</v>
      </c>
      <c r="T25" s="53">
        <v>25292.959999999999</v>
      </c>
      <c r="V25" s="124"/>
      <c r="W25" s="123"/>
      <c r="X25" s="123" t="s">
        <v>101</v>
      </c>
      <c r="Y25" s="123" t="str">
        <f t="shared" si="0"/>
        <v>1</v>
      </c>
      <c r="Z25" s="124">
        <v>2012</v>
      </c>
    </row>
    <row r="26" spans="1:26" ht="17.149999999999999" customHeight="1" x14ac:dyDescent="0.35">
      <c r="A26" s="56" t="str">
        <f t="shared" si="1"/>
        <v>Quarter 2 2012</v>
      </c>
      <c r="B26" s="50">
        <f>SUMIFS('Month (mcm)'!B:B,'Month (mcm)'!$Z:$Z,'Quarter (mcm)'!$Z26,'Month (mcm)'!$Y:$Y,'Quarter (mcm)'!$Y26)</f>
        <v>10091.869999999999</v>
      </c>
      <c r="C26" s="46">
        <f>SUMIFS('Month (mcm)'!C:C,'Month (mcm)'!$Z:$Z,'Quarter (mcm)'!$Z26,'Month (mcm)'!$Y:$Y,'Quarter (mcm)'!$Y26)</f>
        <v>11534.6</v>
      </c>
      <c r="D26" s="46">
        <f>SUMIFS('Month (mcm)'!D:D,'Month (mcm)'!$Z:$Z,'Quarter (mcm)'!$Z26,'Month (mcm)'!$Y:$Y,'Quarter (mcm)'!$Y26)</f>
        <v>3544.4900000000002</v>
      </c>
      <c r="E26" s="47">
        <f>SUMIFS('Month (mcm)'!E:E,'Month (mcm)'!$Z:$Z,'Quarter (mcm)'!$Z26,'Month (mcm)'!$Y:$Y,'Quarter (mcm)'!$Y26)</f>
        <v>7990.1100000000006</v>
      </c>
      <c r="F26" s="45">
        <f>SUMIFS('Month (mcm)'!F:F,'Month (mcm)'!$Z:$Z,'Quarter (mcm)'!$Z26,'Month (mcm)'!$Y:$Y,'Quarter (mcm)'!$Y26)</f>
        <v>-860.96</v>
      </c>
      <c r="G26" s="46">
        <f>SUMIFS('Month (mcm)'!G:G,'Month (mcm)'!$Z:$Z,'Quarter (mcm)'!$Z26,'Month (mcm)'!$Y:$Y,'Quarter (mcm)'!$Y26)</f>
        <v>-0.96</v>
      </c>
      <c r="H26" s="46">
        <f>SUMIFS('Month (mcm)'!H:H,'Month (mcm)'!$Z:$Z,'Quarter (mcm)'!$Z26,'Month (mcm)'!$Y:$Y,'Quarter (mcm)'!$Y26)</f>
        <v>0</v>
      </c>
      <c r="I26" s="48">
        <f>SUMIFS('Month (mcm)'!I:I,'Month (mcm)'!$Z:$Z,'Quarter (mcm)'!$Z26,'Month (mcm)'!$Y:$Y,'Quarter (mcm)'!$Y26)</f>
        <v>21626.47</v>
      </c>
      <c r="J26" s="49">
        <f>SUMIFS('Month (mcm)'!J:J,'Month (mcm)'!$Z:$Z,'Quarter (mcm)'!$Z26,'Month (mcm)'!$Y:$Y,'Quarter (mcm)'!$Y26)</f>
        <v>17220.059999999998</v>
      </c>
      <c r="K26" s="45">
        <v>4894.62</v>
      </c>
      <c r="L26" s="46">
        <v>5944.77</v>
      </c>
      <c r="M26" s="46">
        <v>1941.6100000000001</v>
      </c>
      <c r="N26" s="50">
        <v>2119.89</v>
      </c>
      <c r="O26" s="46">
        <f>SUMIFS('Month (mcm)'!O:O,'Month (mcm)'!$Z:$Z,'Quarter (mcm)'!$Z26,'Month (mcm)'!$Y:$Y,'Quarter (mcm)'!$Y26)</f>
        <v>1084.45</v>
      </c>
      <c r="P26" s="46">
        <f>SUMIFS('Month (mcm)'!P:P,'Month (mcm)'!$Z:$Z,'Quarter (mcm)'!$Z26,'Month (mcm)'!$Y:$Y,'Quarter (mcm)'!$Y26)</f>
        <v>28.98</v>
      </c>
      <c r="Q26" s="46">
        <f>SUMIFS('Month (mcm)'!Q:Q,'Month (mcm)'!$Z:$Z,'Quarter (mcm)'!$Z26,'Month (mcm)'!$Y:$Y,'Quarter (mcm)'!$Y26)</f>
        <v>65.08</v>
      </c>
      <c r="R26" s="50">
        <f>SUMIFS('Month (mcm)'!R:R,'Month (mcm)'!$Z:$Z,'Quarter (mcm)'!$Z26,'Month (mcm)'!$Y:$Y,'Quarter (mcm)'!$Y26)</f>
        <v>20.04</v>
      </c>
      <c r="S26" s="45">
        <v>906.89000000000124</v>
      </c>
      <c r="T26" s="53">
        <v>17006.330000000002</v>
      </c>
      <c r="V26" s="124"/>
      <c r="W26" s="123"/>
      <c r="X26" s="123" t="s">
        <v>102</v>
      </c>
      <c r="Y26" s="123" t="str">
        <f t="shared" ref="Y26:Y70" si="2">RIGHT(X26,1)</f>
        <v>2</v>
      </c>
      <c r="Z26" s="124">
        <v>2012</v>
      </c>
    </row>
    <row r="27" spans="1:26" ht="17.149999999999999" customHeight="1" x14ac:dyDescent="0.35">
      <c r="A27" s="56" t="str">
        <f t="shared" si="1"/>
        <v>Quarter 3 2012</v>
      </c>
      <c r="B27" s="50">
        <f>SUMIFS('Month (mcm)'!B:B,'Month (mcm)'!$Z:$Z,'Quarter (mcm)'!$Z27,'Month (mcm)'!$Y:$Y,'Quarter (mcm)'!$Y27)</f>
        <v>8146.2800000000007</v>
      </c>
      <c r="C27" s="46">
        <f>SUMIFS('Month (mcm)'!C:C,'Month (mcm)'!$Z:$Z,'Quarter (mcm)'!$Z27,'Month (mcm)'!$Y:$Y,'Quarter (mcm)'!$Y27)</f>
        <v>9008.130000000001</v>
      </c>
      <c r="D27" s="46">
        <f>SUMIFS('Month (mcm)'!D:D,'Month (mcm)'!$Z:$Z,'Quarter (mcm)'!$Z27,'Month (mcm)'!$Y:$Y,'Quarter (mcm)'!$Y27)</f>
        <v>4157.4799999999996</v>
      </c>
      <c r="E27" s="47">
        <f>SUMIFS('Month (mcm)'!E:E,'Month (mcm)'!$Z:$Z,'Quarter (mcm)'!$Z27,'Month (mcm)'!$Y:$Y,'Quarter (mcm)'!$Y27)</f>
        <v>4850.6499999999996</v>
      </c>
      <c r="F27" s="45">
        <f>SUMIFS('Month (mcm)'!F:F,'Month (mcm)'!$Z:$Z,'Quarter (mcm)'!$Z27,'Month (mcm)'!$Y:$Y,'Quarter (mcm)'!$Y27)</f>
        <v>-756.78</v>
      </c>
      <c r="G27" s="46">
        <f>SUMIFS('Month (mcm)'!G:G,'Month (mcm)'!$Z:$Z,'Quarter (mcm)'!$Z27,'Month (mcm)'!$Y:$Y,'Quarter (mcm)'!$Y27)</f>
        <v>-2</v>
      </c>
      <c r="H27" s="46">
        <f>SUMIFS('Month (mcm)'!H:H,'Month (mcm)'!$Z:$Z,'Quarter (mcm)'!$Z27,'Month (mcm)'!$Y:$Y,'Quarter (mcm)'!$Y27)</f>
        <v>0</v>
      </c>
      <c r="I27" s="48">
        <f>SUMIFS('Month (mcm)'!I:I,'Month (mcm)'!$Z:$Z,'Quarter (mcm)'!$Z27,'Month (mcm)'!$Y:$Y,'Quarter (mcm)'!$Y27)</f>
        <v>17154.41</v>
      </c>
      <c r="J27" s="49">
        <f>SUMIFS('Month (mcm)'!J:J,'Month (mcm)'!$Z:$Z,'Quarter (mcm)'!$Z27,'Month (mcm)'!$Y:$Y,'Quarter (mcm)'!$Y27)</f>
        <v>12238.150000000001</v>
      </c>
      <c r="K27" s="45">
        <v>4472.0600000000004</v>
      </c>
      <c r="L27" s="46">
        <v>2973.59</v>
      </c>
      <c r="M27" s="46">
        <v>1445.16</v>
      </c>
      <c r="N27" s="50">
        <v>1388.85</v>
      </c>
      <c r="O27" s="46">
        <f>SUMIFS('Month (mcm)'!O:O,'Month (mcm)'!$Z:$Z,'Quarter (mcm)'!$Z27,'Month (mcm)'!$Y:$Y,'Quarter (mcm)'!$Y27)</f>
        <v>946.64999999999986</v>
      </c>
      <c r="P27" s="46">
        <f>SUMIFS('Month (mcm)'!P:P,'Month (mcm)'!$Z:$Z,'Quarter (mcm)'!$Z27,'Month (mcm)'!$Y:$Y,'Quarter (mcm)'!$Y27)</f>
        <v>18.240000000000002</v>
      </c>
      <c r="Q27" s="46">
        <f>SUMIFS('Month (mcm)'!Q:Q,'Month (mcm)'!$Z:$Z,'Quarter (mcm)'!$Z27,'Month (mcm)'!$Y:$Y,'Quarter (mcm)'!$Y27)</f>
        <v>47.69</v>
      </c>
      <c r="R27" s="50">
        <f>SUMIFS('Month (mcm)'!R:R,'Month (mcm)'!$Z:$Z,'Quarter (mcm)'!$Z27,'Month (mcm)'!$Y:$Y,'Quarter (mcm)'!$Y27)</f>
        <v>18.240000000000002</v>
      </c>
      <c r="S27" s="45">
        <v>828.32999999999811</v>
      </c>
      <c r="T27" s="53">
        <v>12138.81</v>
      </c>
      <c r="V27" s="124"/>
      <c r="W27" s="123"/>
      <c r="X27" s="123" t="s">
        <v>103</v>
      </c>
      <c r="Y27" s="123" t="str">
        <f t="shared" si="2"/>
        <v>3</v>
      </c>
      <c r="Z27" s="124">
        <v>2012</v>
      </c>
    </row>
    <row r="28" spans="1:26" ht="17.149999999999999" customHeight="1" x14ac:dyDescent="0.35">
      <c r="A28" s="56" t="str">
        <f t="shared" si="1"/>
        <v>Quarter 4 2012</v>
      </c>
      <c r="B28" s="50">
        <f>SUMIFS('Month (mcm)'!B:B,'Month (mcm)'!$Z:$Z,'Quarter (mcm)'!$Z28,'Month (mcm)'!$Y:$Y,'Quarter (mcm)'!$Y28)</f>
        <v>9680.92</v>
      </c>
      <c r="C28" s="46">
        <f>SUMIFS('Month (mcm)'!C:C,'Month (mcm)'!$Z:$Z,'Quarter (mcm)'!$Z28,'Month (mcm)'!$Y:$Y,'Quarter (mcm)'!$Y28)</f>
        <v>15427.560000000001</v>
      </c>
      <c r="D28" s="46">
        <f>SUMIFS('Month (mcm)'!D:D,'Month (mcm)'!$Z:$Z,'Quarter (mcm)'!$Z28,'Month (mcm)'!$Y:$Y,'Quarter (mcm)'!$Y28)</f>
        <v>2098.39</v>
      </c>
      <c r="E28" s="47">
        <f>SUMIFS('Month (mcm)'!E:E,'Month (mcm)'!$Z:$Z,'Quarter (mcm)'!$Z28,'Month (mcm)'!$Y:$Y,'Quarter (mcm)'!$Y28)</f>
        <v>13329.169999999998</v>
      </c>
      <c r="F28" s="45">
        <f>SUMIFS('Month (mcm)'!F:F,'Month (mcm)'!$Z:$Z,'Quarter (mcm)'!$Z28,'Month (mcm)'!$Y:$Y,'Quarter (mcm)'!$Y28)</f>
        <v>390.32</v>
      </c>
      <c r="G28" s="46">
        <f>SUMIFS('Month (mcm)'!G:G,'Month (mcm)'!$Z:$Z,'Quarter (mcm)'!$Z28,'Month (mcm)'!$Y:$Y,'Quarter (mcm)'!$Y28)</f>
        <v>-2.5499999999999998</v>
      </c>
      <c r="H28" s="46">
        <f>SUMIFS('Month (mcm)'!H:H,'Month (mcm)'!$Z:$Z,'Quarter (mcm)'!$Z28,'Month (mcm)'!$Y:$Y,'Quarter (mcm)'!$Y28)</f>
        <v>0</v>
      </c>
      <c r="I28" s="48">
        <f>SUMIFS('Month (mcm)'!I:I,'Month (mcm)'!$Z:$Z,'Quarter (mcm)'!$Z28,'Month (mcm)'!$Y:$Y,'Quarter (mcm)'!$Y28)</f>
        <v>25108.48</v>
      </c>
      <c r="J28" s="49">
        <f>SUMIFS('Month (mcm)'!J:J,'Month (mcm)'!$Z:$Z,'Quarter (mcm)'!$Z28,'Month (mcm)'!$Y:$Y,'Quarter (mcm)'!$Y28)</f>
        <v>23397.86</v>
      </c>
      <c r="K28" s="45">
        <v>4889.8599999999997</v>
      </c>
      <c r="L28" s="46">
        <v>10470.280000000001</v>
      </c>
      <c r="M28" s="46">
        <v>2747.39</v>
      </c>
      <c r="N28" s="50">
        <v>2921.46</v>
      </c>
      <c r="O28" s="46">
        <f>SUMIFS('Month (mcm)'!O:O,'Month (mcm)'!$Z:$Z,'Quarter (mcm)'!$Z28,'Month (mcm)'!$Y:$Y,'Quarter (mcm)'!$Y28)</f>
        <v>1023.8999999999999</v>
      </c>
      <c r="P28" s="46">
        <f>SUMIFS('Month (mcm)'!P:P,'Month (mcm)'!$Z:$Z,'Quarter (mcm)'!$Z28,'Month (mcm)'!$Y:$Y,'Quarter (mcm)'!$Y28)</f>
        <v>57.08</v>
      </c>
      <c r="Q28" s="46">
        <f>SUMIFS('Month (mcm)'!Q:Q,'Month (mcm)'!$Z:$Z,'Quarter (mcm)'!$Z28,'Month (mcm)'!$Y:$Y,'Quarter (mcm)'!$Y28)</f>
        <v>37.33</v>
      </c>
      <c r="R28" s="50">
        <f>SUMIFS('Month (mcm)'!R:R,'Month (mcm)'!$Z:$Z,'Quarter (mcm)'!$Z28,'Month (mcm)'!$Y:$Y,'Quarter (mcm)'!$Y28)</f>
        <v>5.27</v>
      </c>
      <c r="S28" s="45">
        <v>1036.6799999999967</v>
      </c>
      <c r="T28" s="53">
        <v>23189.25</v>
      </c>
      <c r="V28" s="124"/>
      <c r="W28" s="123"/>
      <c r="X28" s="123" t="s">
        <v>104</v>
      </c>
      <c r="Y28" s="123" t="str">
        <f t="shared" si="2"/>
        <v>4</v>
      </c>
      <c r="Z28" s="124">
        <v>2012</v>
      </c>
    </row>
    <row r="29" spans="1:26" ht="17.149999999999999" customHeight="1" x14ac:dyDescent="0.35">
      <c r="A29" s="56" t="str">
        <f t="shared" si="1"/>
        <v>Quarter 1 2013</v>
      </c>
      <c r="B29" s="50">
        <f>SUMIFS('Month (mcm)'!B:B,'Month (mcm)'!$Z:$Z,'Quarter (mcm)'!$Z29,'Month (mcm)'!$Y:$Y,'Quarter (mcm)'!$Y29)</f>
        <v>9983.75</v>
      </c>
      <c r="C29" s="46">
        <f>SUMIFS('Month (mcm)'!C:C,'Month (mcm)'!$Z:$Z,'Quarter (mcm)'!$Z29,'Month (mcm)'!$Y:$Y,'Quarter (mcm)'!$Y29)</f>
        <v>17025.46</v>
      </c>
      <c r="D29" s="46">
        <f>SUMIFS('Month (mcm)'!D:D,'Month (mcm)'!$Z:$Z,'Quarter (mcm)'!$Z29,'Month (mcm)'!$Y:$Y,'Quarter (mcm)'!$Y29)</f>
        <v>1960.48</v>
      </c>
      <c r="E29" s="47">
        <f>SUMIFS('Month (mcm)'!E:E,'Month (mcm)'!$Z:$Z,'Quarter (mcm)'!$Z29,'Month (mcm)'!$Y:$Y,'Quarter (mcm)'!$Y29)</f>
        <v>15064.98</v>
      </c>
      <c r="F29" s="45">
        <f>SUMIFS('Month (mcm)'!F:F,'Month (mcm)'!$Z:$Z,'Quarter (mcm)'!$Z29,'Month (mcm)'!$Y:$Y,'Quarter (mcm)'!$Y29)</f>
        <v>3708.12</v>
      </c>
      <c r="G29" s="46">
        <f>SUMIFS('Month (mcm)'!G:G,'Month (mcm)'!$Z:$Z,'Quarter (mcm)'!$Z29,'Month (mcm)'!$Y:$Y,'Quarter (mcm)'!$Y29)</f>
        <v>-1.62</v>
      </c>
      <c r="H29" s="46">
        <f>SUMIFS('Month (mcm)'!H:H,'Month (mcm)'!$Z:$Z,'Quarter (mcm)'!$Z29,'Month (mcm)'!$Y:$Y,'Quarter (mcm)'!$Y29)</f>
        <v>0</v>
      </c>
      <c r="I29" s="48">
        <f>SUMIFS('Month (mcm)'!I:I,'Month (mcm)'!$Z:$Z,'Quarter (mcm)'!$Z29,'Month (mcm)'!$Y:$Y,'Quarter (mcm)'!$Y29)</f>
        <v>27009.21</v>
      </c>
      <c r="J29" s="49">
        <f>SUMIFS('Month (mcm)'!J:J,'Month (mcm)'!$Z:$Z,'Quarter (mcm)'!$Z29,'Month (mcm)'!$Y:$Y,'Quarter (mcm)'!$Y29)</f>
        <v>28755.230000000003</v>
      </c>
      <c r="K29" s="45">
        <v>5358.1</v>
      </c>
      <c r="L29" s="46">
        <v>14041.09</v>
      </c>
      <c r="M29" s="46">
        <v>3378.49</v>
      </c>
      <c r="N29" s="50">
        <v>3288.88</v>
      </c>
      <c r="O29" s="46">
        <f>SUMIFS('Month (mcm)'!O:O,'Month (mcm)'!$Z:$Z,'Quarter (mcm)'!$Z29,'Month (mcm)'!$Y:$Y,'Quarter (mcm)'!$Y29)</f>
        <v>1090.43</v>
      </c>
      <c r="P29" s="46">
        <f>SUMIFS('Month (mcm)'!P:P,'Month (mcm)'!$Z:$Z,'Quarter (mcm)'!$Z29,'Month (mcm)'!$Y:$Y,'Quarter (mcm)'!$Y29)</f>
        <v>83.22</v>
      </c>
      <c r="Q29" s="46">
        <f>SUMIFS('Month (mcm)'!Q:Q,'Month (mcm)'!$Z:$Z,'Quarter (mcm)'!$Z29,'Month (mcm)'!$Y:$Y,'Quarter (mcm)'!$Y29)</f>
        <v>21.97</v>
      </c>
      <c r="R29" s="50">
        <f>SUMIFS('Month (mcm)'!R:R,'Month (mcm)'!$Z:$Z,'Quarter (mcm)'!$Z29,'Month (mcm)'!$Y:$Y,'Quarter (mcm)'!$Y29)</f>
        <v>3.3899999999999997</v>
      </c>
      <c r="S29" s="45">
        <v>1158.6599999999962</v>
      </c>
      <c r="T29" s="53">
        <v>28424.23</v>
      </c>
      <c r="V29" s="124"/>
      <c r="W29" s="123"/>
      <c r="X29" s="123" t="s">
        <v>101</v>
      </c>
      <c r="Y29" s="123" t="str">
        <f t="shared" si="2"/>
        <v>1</v>
      </c>
      <c r="Z29" s="124">
        <v>2013</v>
      </c>
    </row>
    <row r="30" spans="1:26" ht="17.149999999999999" customHeight="1" x14ac:dyDescent="0.35">
      <c r="A30" s="56" t="str">
        <f t="shared" si="1"/>
        <v>Quarter 2 2013</v>
      </c>
      <c r="B30" s="50">
        <f>SUMIFS('Month (mcm)'!B:B,'Month (mcm)'!$Z:$Z,'Quarter (mcm)'!$Z30,'Month (mcm)'!$Y:$Y,'Quarter (mcm)'!$Y30)</f>
        <v>9941.32</v>
      </c>
      <c r="C30" s="46">
        <f>SUMIFS('Month (mcm)'!C:C,'Month (mcm)'!$Z:$Z,'Quarter (mcm)'!$Z30,'Month (mcm)'!$Y:$Y,'Quarter (mcm)'!$Y30)</f>
        <v>12427.23</v>
      </c>
      <c r="D30" s="46">
        <f>SUMIFS('Month (mcm)'!D:D,'Month (mcm)'!$Z:$Z,'Quarter (mcm)'!$Z30,'Month (mcm)'!$Y:$Y,'Quarter (mcm)'!$Y30)</f>
        <v>3377.82</v>
      </c>
      <c r="E30" s="47">
        <f>SUMIFS('Month (mcm)'!E:E,'Month (mcm)'!$Z:$Z,'Quarter (mcm)'!$Z30,'Month (mcm)'!$Y:$Y,'Quarter (mcm)'!$Y30)</f>
        <v>9049.41</v>
      </c>
      <c r="F30" s="45">
        <f>SUMIFS('Month (mcm)'!F:F,'Month (mcm)'!$Z:$Z,'Quarter (mcm)'!$Z30,'Month (mcm)'!$Y:$Y,'Quarter (mcm)'!$Y30)</f>
        <v>-2300.54</v>
      </c>
      <c r="G30" s="46">
        <f>SUMIFS('Month (mcm)'!G:G,'Month (mcm)'!$Z:$Z,'Quarter (mcm)'!$Z30,'Month (mcm)'!$Y:$Y,'Quarter (mcm)'!$Y30)</f>
        <v>-1.21</v>
      </c>
      <c r="H30" s="46">
        <f>SUMIFS('Month (mcm)'!H:H,'Month (mcm)'!$Z:$Z,'Quarter (mcm)'!$Z30,'Month (mcm)'!$Y:$Y,'Quarter (mcm)'!$Y30)</f>
        <v>0</v>
      </c>
      <c r="I30" s="48">
        <f>SUMIFS('Month (mcm)'!I:I,'Month (mcm)'!$Z:$Z,'Quarter (mcm)'!$Z30,'Month (mcm)'!$Y:$Y,'Quarter (mcm)'!$Y30)</f>
        <v>22368.55</v>
      </c>
      <c r="J30" s="49">
        <f>SUMIFS('Month (mcm)'!J:J,'Month (mcm)'!$Z:$Z,'Quarter (mcm)'!$Z30,'Month (mcm)'!$Y:$Y,'Quarter (mcm)'!$Y30)</f>
        <v>16688.979999999996</v>
      </c>
      <c r="K30" s="45">
        <v>4613.5</v>
      </c>
      <c r="L30" s="46">
        <v>5759.64</v>
      </c>
      <c r="M30" s="46">
        <v>1898.3400000000001</v>
      </c>
      <c r="N30" s="50">
        <v>2119.41</v>
      </c>
      <c r="O30" s="46">
        <f>SUMIFS('Month (mcm)'!O:O,'Month (mcm)'!$Z:$Z,'Quarter (mcm)'!$Z30,'Month (mcm)'!$Y:$Y,'Quarter (mcm)'!$Y30)</f>
        <v>1082.3600000000001</v>
      </c>
      <c r="P30" s="46">
        <f>SUMIFS('Month (mcm)'!P:P,'Month (mcm)'!$Z:$Z,'Quarter (mcm)'!$Z30,'Month (mcm)'!$Y:$Y,'Quarter (mcm)'!$Y30)</f>
        <v>31.349999999999998</v>
      </c>
      <c r="Q30" s="46">
        <f>SUMIFS('Month (mcm)'!Q:Q,'Month (mcm)'!$Z:$Z,'Quarter (mcm)'!$Z30,'Month (mcm)'!$Y:$Y,'Quarter (mcm)'!$Y30)</f>
        <v>59.83</v>
      </c>
      <c r="R30" s="50">
        <f>SUMIFS('Month (mcm)'!R:R,'Month (mcm)'!$Z:$Z,'Quarter (mcm)'!$Z30,'Month (mcm)'!$Y:$Y,'Quarter (mcm)'!$Y30)</f>
        <v>21.57</v>
      </c>
      <c r="S30" s="45">
        <v>912.97999999999956</v>
      </c>
      <c r="T30" s="53">
        <v>16498.98</v>
      </c>
      <c r="V30" s="124"/>
      <c r="W30" s="123"/>
      <c r="X30" s="123" t="s">
        <v>102</v>
      </c>
      <c r="Y30" s="123" t="str">
        <f t="shared" si="2"/>
        <v>2</v>
      </c>
      <c r="Z30" s="124">
        <v>2013</v>
      </c>
    </row>
    <row r="31" spans="1:26" ht="17.149999999999999" customHeight="1" x14ac:dyDescent="0.35">
      <c r="A31" s="56" t="str">
        <f t="shared" si="1"/>
        <v>Quarter 3 2013</v>
      </c>
      <c r="B31" s="50">
        <f>SUMIFS('Month (mcm)'!B:B,'Month (mcm)'!$Z:$Z,'Quarter (mcm)'!$Z31,'Month (mcm)'!$Y:$Y,'Quarter (mcm)'!$Y31)</f>
        <v>7893.82</v>
      </c>
      <c r="C31" s="46">
        <f>SUMIFS('Month (mcm)'!C:C,'Month (mcm)'!$Z:$Z,'Quarter (mcm)'!$Z31,'Month (mcm)'!$Y:$Y,'Quarter (mcm)'!$Y31)</f>
        <v>7338.09</v>
      </c>
      <c r="D31" s="46">
        <f>SUMIFS('Month (mcm)'!D:D,'Month (mcm)'!$Z:$Z,'Quarter (mcm)'!$Z31,'Month (mcm)'!$Y:$Y,'Quarter (mcm)'!$Y31)</f>
        <v>2712.3999999999996</v>
      </c>
      <c r="E31" s="47">
        <f>SUMIFS('Month (mcm)'!E:E,'Month (mcm)'!$Z:$Z,'Quarter (mcm)'!$Z31,'Month (mcm)'!$Y:$Y,'Quarter (mcm)'!$Y31)</f>
        <v>4625.6900000000005</v>
      </c>
      <c r="F31" s="45">
        <f>SUMIFS('Month (mcm)'!F:F,'Month (mcm)'!$Z:$Z,'Quarter (mcm)'!$Z31,'Month (mcm)'!$Y:$Y,'Quarter (mcm)'!$Y31)</f>
        <v>-1343.86</v>
      </c>
      <c r="G31" s="46">
        <f>SUMIFS('Month (mcm)'!G:G,'Month (mcm)'!$Z:$Z,'Quarter (mcm)'!$Z31,'Month (mcm)'!$Y:$Y,'Quarter (mcm)'!$Y31)</f>
        <v>-0.72</v>
      </c>
      <c r="H31" s="46">
        <f>SUMIFS('Month (mcm)'!H:H,'Month (mcm)'!$Z:$Z,'Quarter (mcm)'!$Z31,'Month (mcm)'!$Y:$Y,'Quarter (mcm)'!$Y31)</f>
        <v>0</v>
      </c>
      <c r="I31" s="48">
        <f>SUMIFS('Month (mcm)'!I:I,'Month (mcm)'!$Z:$Z,'Quarter (mcm)'!$Z31,'Month (mcm)'!$Y:$Y,'Quarter (mcm)'!$Y31)</f>
        <v>15231.91</v>
      </c>
      <c r="J31" s="49">
        <f>SUMIFS('Month (mcm)'!J:J,'Month (mcm)'!$Z:$Z,'Quarter (mcm)'!$Z31,'Month (mcm)'!$Y:$Y,'Quarter (mcm)'!$Y31)</f>
        <v>11174.93</v>
      </c>
      <c r="K31" s="45">
        <v>4104.12</v>
      </c>
      <c r="L31" s="46">
        <v>2419.66</v>
      </c>
      <c r="M31" s="46">
        <v>1639.3700000000001</v>
      </c>
      <c r="N31" s="50">
        <v>1250.23</v>
      </c>
      <c r="O31" s="46">
        <f>SUMIFS('Month (mcm)'!O:O,'Month (mcm)'!$Z:$Z,'Quarter (mcm)'!$Z31,'Month (mcm)'!$Y:$Y,'Quarter (mcm)'!$Y31)</f>
        <v>867.65</v>
      </c>
      <c r="P31" s="46">
        <f>SUMIFS('Month (mcm)'!P:P,'Month (mcm)'!$Z:$Z,'Quarter (mcm)'!$Z31,'Month (mcm)'!$Y:$Y,'Quarter (mcm)'!$Y31)</f>
        <v>19.16</v>
      </c>
      <c r="Q31" s="46">
        <f>SUMIFS('Month (mcm)'!Q:Q,'Month (mcm)'!$Z:$Z,'Quarter (mcm)'!$Z31,'Month (mcm)'!$Y:$Y,'Quarter (mcm)'!$Y31)</f>
        <v>26.29</v>
      </c>
      <c r="R31" s="50">
        <f>SUMIFS('Month (mcm)'!R:R,'Month (mcm)'!$Z:$Z,'Quarter (mcm)'!$Z31,'Month (mcm)'!$Y:$Y,'Quarter (mcm)'!$Y31)</f>
        <v>26.009999999999998</v>
      </c>
      <c r="S31" s="45">
        <v>775.5</v>
      </c>
      <c r="T31" s="53">
        <v>11127.99</v>
      </c>
      <c r="V31" s="124"/>
      <c r="W31" s="123"/>
      <c r="X31" s="123" t="s">
        <v>103</v>
      </c>
      <c r="Y31" s="123" t="str">
        <f t="shared" si="2"/>
        <v>3</v>
      </c>
      <c r="Z31" s="124">
        <v>2013</v>
      </c>
    </row>
    <row r="32" spans="1:26" ht="17.149999999999999" customHeight="1" x14ac:dyDescent="0.35">
      <c r="A32" s="56" t="str">
        <f t="shared" si="1"/>
        <v>Quarter 4 2013</v>
      </c>
      <c r="B32" s="50">
        <f>SUMIFS('Month (mcm)'!B:B,'Month (mcm)'!$Z:$Z,'Quarter (mcm)'!$Z32,'Month (mcm)'!$Y:$Y,'Quarter (mcm)'!$Y32)</f>
        <v>9489.2000000000007</v>
      </c>
      <c r="C32" s="46">
        <f>SUMIFS('Month (mcm)'!C:C,'Month (mcm)'!$Z:$Z,'Quarter (mcm)'!$Z32,'Month (mcm)'!$Y:$Y,'Quarter (mcm)'!$Y32)</f>
        <v>13454.580000000002</v>
      </c>
      <c r="D32" s="46">
        <f>SUMIFS('Month (mcm)'!D:D,'Month (mcm)'!$Z:$Z,'Quarter (mcm)'!$Z32,'Month (mcm)'!$Y:$Y,'Quarter (mcm)'!$Y32)</f>
        <v>1807.45</v>
      </c>
      <c r="E32" s="47">
        <f>SUMIFS('Month (mcm)'!E:E,'Month (mcm)'!$Z:$Z,'Quarter (mcm)'!$Z32,'Month (mcm)'!$Y:$Y,'Quarter (mcm)'!$Y32)</f>
        <v>11647.13</v>
      </c>
      <c r="F32" s="45">
        <f>SUMIFS('Month (mcm)'!F:F,'Month (mcm)'!$Z:$Z,'Quarter (mcm)'!$Z32,'Month (mcm)'!$Y:$Y,'Quarter (mcm)'!$Y32)</f>
        <v>36.5</v>
      </c>
      <c r="G32" s="46">
        <f>SUMIFS('Month (mcm)'!G:G,'Month (mcm)'!$Z:$Z,'Quarter (mcm)'!$Z32,'Month (mcm)'!$Y:$Y,'Quarter (mcm)'!$Y32)</f>
        <v>-0.73</v>
      </c>
      <c r="H32" s="46">
        <f>SUMIFS('Month (mcm)'!H:H,'Month (mcm)'!$Z:$Z,'Quarter (mcm)'!$Z32,'Month (mcm)'!$Y:$Y,'Quarter (mcm)'!$Y32)</f>
        <v>0</v>
      </c>
      <c r="I32" s="48">
        <f>SUMIFS('Month (mcm)'!I:I,'Month (mcm)'!$Z:$Z,'Quarter (mcm)'!$Z32,'Month (mcm)'!$Y:$Y,'Quarter (mcm)'!$Y32)</f>
        <v>22943.780000000002</v>
      </c>
      <c r="J32" s="49">
        <f>SUMIFS('Month (mcm)'!J:J,'Month (mcm)'!$Z:$Z,'Quarter (mcm)'!$Z32,'Month (mcm)'!$Y:$Y,'Quarter (mcm)'!$Y32)</f>
        <v>21172.100000000002</v>
      </c>
      <c r="K32" s="45">
        <v>4601.62</v>
      </c>
      <c r="L32" s="46">
        <v>9097.89</v>
      </c>
      <c r="M32" s="46">
        <v>2629.24</v>
      </c>
      <c r="N32" s="50">
        <v>2622.17</v>
      </c>
      <c r="O32" s="46">
        <f>SUMIFS('Month (mcm)'!O:O,'Month (mcm)'!$Z:$Z,'Quarter (mcm)'!$Z32,'Month (mcm)'!$Y:$Y,'Quarter (mcm)'!$Y32)</f>
        <v>944.61</v>
      </c>
      <c r="P32" s="46">
        <f>SUMIFS('Month (mcm)'!P:P,'Month (mcm)'!$Z:$Z,'Quarter (mcm)'!$Z32,'Month (mcm)'!$Y:$Y,'Quarter (mcm)'!$Y32)</f>
        <v>51.33</v>
      </c>
      <c r="Q32" s="46">
        <f>SUMIFS('Month (mcm)'!Q:Q,'Month (mcm)'!$Z:$Z,'Quarter (mcm)'!$Z32,'Month (mcm)'!$Y:$Y,'Quarter (mcm)'!$Y32)</f>
        <v>30.830000000000002</v>
      </c>
      <c r="R32" s="50">
        <f>SUMIFS('Month (mcm)'!R:R,'Month (mcm)'!$Z:$Z,'Quarter (mcm)'!$Z32,'Month (mcm)'!$Y:$Y,'Quarter (mcm)'!$Y32)</f>
        <v>7.98</v>
      </c>
      <c r="S32" s="45">
        <v>1020.4799999999996</v>
      </c>
      <c r="T32" s="53">
        <v>21006.15</v>
      </c>
      <c r="V32" s="124"/>
      <c r="W32" s="123"/>
      <c r="X32" s="123" t="s">
        <v>104</v>
      </c>
      <c r="Y32" s="123" t="str">
        <f t="shared" si="2"/>
        <v>4</v>
      </c>
      <c r="Z32" s="124">
        <v>2013</v>
      </c>
    </row>
    <row r="33" spans="1:26" ht="17.149999999999999" customHeight="1" x14ac:dyDescent="0.35">
      <c r="A33" s="56" t="str">
        <f t="shared" si="1"/>
        <v>Quarter 1 2014</v>
      </c>
      <c r="B33" s="50">
        <f>SUMIFS('Month (mcm)'!B:B,'Month (mcm)'!$Z:$Z,'Quarter (mcm)'!$Z33,'Month (mcm)'!$Y:$Y,'Quarter (mcm)'!$Y33)</f>
        <v>10222.07</v>
      </c>
      <c r="C33" s="46">
        <f>SUMIFS('Month (mcm)'!C:C,'Month (mcm)'!$Z:$Z,'Quarter (mcm)'!$Z33,'Month (mcm)'!$Y:$Y,'Quarter (mcm)'!$Y33)</f>
        <v>13389.439999999999</v>
      </c>
      <c r="D33" s="46">
        <f>SUMIFS('Month (mcm)'!D:D,'Month (mcm)'!$Z:$Z,'Quarter (mcm)'!$Z33,'Month (mcm)'!$Y:$Y,'Quarter (mcm)'!$Y33)</f>
        <v>2011.72</v>
      </c>
      <c r="E33" s="47">
        <f>SUMIFS('Month (mcm)'!E:E,'Month (mcm)'!$Z:$Z,'Quarter (mcm)'!$Z33,'Month (mcm)'!$Y:$Y,'Quarter (mcm)'!$Y33)</f>
        <v>11377.720000000001</v>
      </c>
      <c r="F33" s="45">
        <f>SUMIFS('Month (mcm)'!F:F,'Month (mcm)'!$Z:$Z,'Quarter (mcm)'!$Z33,'Month (mcm)'!$Y:$Y,'Quarter (mcm)'!$Y33)</f>
        <v>1568.28</v>
      </c>
      <c r="G33" s="46">
        <f>SUMIFS('Month (mcm)'!G:G,'Month (mcm)'!$Z:$Z,'Quarter (mcm)'!$Z33,'Month (mcm)'!$Y:$Y,'Quarter (mcm)'!$Y33)</f>
        <v>-1.81</v>
      </c>
      <c r="H33" s="46">
        <f>SUMIFS('Month (mcm)'!H:H,'Month (mcm)'!$Z:$Z,'Quarter (mcm)'!$Z33,'Month (mcm)'!$Y:$Y,'Quarter (mcm)'!$Y33)</f>
        <v>0.45000000000000007</v>
      </c>
      <c r="I33" s="48">
        <f>SUMIFS('Month (mcm)'!I:I,'Month (mcm)'!$Z:$Z,'Quarter (mcm)'!$Z33,'Month (mcm)'!$Y:$Y,'Quarter (mcm)'!$Y33)</f>
        <v>23611.51</v>
      </c>
      <c r="J33" s="49">
        <f>SUMIFS('Month (mcm)'!J:J,'Month (mcm)'!$Z:$Z,'Quarter (mcm)'!$Z33,'Month (mcm)'!$Y:$Y,'Quarter (mcm)'!$Y33)</f>
        <v>23166.709999999995</v>
      </c>
      <c r="K33" s="45">
        <v>4338.26</v>
      </c>
      <c r="L33" s="46">
        <v>10825.18</v>
      </c>
      <c r="M33" s="46">
        <v>3174.1</v>
      </c>
      <c r="N33" s="50">
        <v>2529.1999999999998</v>
      </c>
      <c r="O33" s="46">
        <f>SUMIFS('Month (mcm)'!O:O,'Month (mcm)'!$Z:$Z,'Quarter (mcm)'!$Z33,'Month (mcm)'!$Y:$Y,'Quarter (mcm)'!$Y33)</f>
        <v>1017.0799999999999</v>
      </c>
      <c r="P33" s="46">
        <f>SUMIFS('Month (mcm)'!P:P,'Month (mcm)'!$Z:$Z,'Quarter (mcm)'!$Z33,'Month (mcm)'!$Y:$Y,'Quarter (mcm)'!$Y33)</f>
        <v>55.46</v>
      </c>
      <c r="Q33" s="46">
        <f>SUMIFS('Month (mcm)'!Q:Q,'Month (mcm)'!$Z:$Z,'Quarter (mcm)'!$Z33,'Month (mcm)'!$Y:$Y,'Quarter (mcm)'!$Y33)</f>
        <v>17.48</v>
      </c>
      <c r="R33" s="50">
        <f>SUMIFS('Month (mcm)'!R:R,'Month (mcm)'!$Z:$Z,'Quarter (mcm)'!$Z33,'Month (mcm)'!$Y:$Y,'Quarter (mcm)'!$Y33)</f>
        <v>7.6899999999999995</v>
      </c>
      <c r="S33" s="45">
        <v>1156.9000000000015</v>
      </c>
      <c r="T33" s="53">
        <v>23121.35</v>
      </c>
      <c r="V33" s="124"/>
      <c r="W33" s="123"/>
      <c r="X33" s="123" t="s">
        <v>101</v>
      </c>
      <c r="Y33" s="123" t="str">
        <f t="shared" si="2"/>
        <v>1</v>
      </c>
      <c r="Z33" s="124">
        <v>2014</v>
      </c>
    </row>
    <row r="34" spans="1:26" ht="17.149999999999999" customHeight="1" x14ac:dyDescent="0.35">
      <c r="A34" s="56" t="str">
        <f t="shared" si="1"/>
        <v>Quarter 2 2014</v>
      </c>
      <c r="B34" s="50">
        <f>SUMIFS('Month (mcm)'!B:B,'Month (mcm)'!$Z:$Z,'Quarter (mcm)'!$Z34,'Month (mcm)'!$Y:$Y,'Quarter (mcm)'!$Y34)</f>
        <v>9536.7300000000014</v>
      </c>
      <c r="C34" s="46">
        <f>SUMIFS('Month (mcm)'!C:C,'Month (mcm)'!$Z:$Z,'Quarter (mcm)'!$Z34,'Month (mcm)'!$Y:$Y,'Quarter (mcm)'!$Y34)</f>
        <v>10031.6</v>
      </c>
      <c r="D34" s="46">
        <f>SUMIFS('Month (mcm)'!D:D,'Month (mcm)'!$Z:$Z,'Quarter (mcm)'!$Z34,'Month (mcm)'!$Y:$Y,'Quarter (mcm)'!$Y34)</f>
        <v>3758.48</v>
      </c>
      <c r="E34" s="47">
        <f>SUMIFS('Month (mcm)'!E:E,'Month (mcm)'!$Z:$Z,'Quarter (mcm)'!$Z34,'Month (mcm)'!$Y:$Y,'Quarter (mcm)'!$Y34)</f>
        <v>6273.12</v>
      </c>
      <c r="F34" s="45">
        <f>SUMIFS('Month (mcm)'!F:F,'Month (mcm)'!$Z:$Z,'Quarter (mcm)'!$Z34,'Month (mcm)'!$Y:$Y,'Quarter (mcm)'!$Y34)</f>
        <v>-1630.93</v>
      </c>
      <c r="G34" s="46">
        <f>SUMIFS('Month (mcm)'!G:G,'Month (mcm)'!$Z:$Z,'Quarter (mcm)'!$Z34,'Month (mcm)'!$Y:$Y,'Quarter (mcm)'!$Y34)</f>
        <v>-3.1399999999999997</v>
      </c>
      <c r="H34" s="46">
        <f>SUMIFS('Month (mcm)'!H:H,'Month (mcm)'!$Z:$Z,'Quarter (mcm)'!$Z34,'Month (mcm)'!$Y:$Y,'Quarter (mcm)'!$Y34)</f>
        <v>0.54</v>
      </c>
      <c r="I34" s="48">
        <f>SUMIFS('Month (mcm)'!I:I,'Month (mcm)'!$Z:$Z,'Quarter (mcm)'!$Z34,'Month (mcm)'!$Y:$Y,'Quarter (mcm)'!$Y34)</f>
        <v>19568.330000000002</v>
      </c>
      <c r="J34" s="49">
        <f>SUMIFS('Month (mcm)'!J:J,'Month (mcm)'!$Z:$Z,'Quarter (mcm)'!$Z34,'Month (mcm)'!$Y:$Y,'Quarter (mcm)'!$Y34)</f>
        <v>14176.32</v>
      </c>
      <c r="K34" s="45">
        <v>4603.1499999999996</v>
      </c>
      <c r="L34" s="46">
        <v>4181.3599999999997</v>
      </c>
      <c r="M34" s="46">
        <v>1809.69</v>
      </c>
      <c r="N34" s="50">
        <v>1562.71</v>
      </c>
      <c r="O34" s="46">
        <f>SUMIFS('Month (mcm)'!O:O,'Month (mcm)'!$Z:$Z,'Quarter (mcm)'!$Z34,'Month (mcm)'!$Y:$Y,'Quarter (mcm)'!$Y34)</f>
        <v>986.31999999999994</v>
      </c>
      <c r="P34" s="46">
        <f>SUMIFS('Month (mcm)'!P:P,'Month (mcm)'!$Z:$Z,'Quarter (mcm)'!$Z34,'Month (mcm)'!$Y:$Y,'Quarter (mcm)'!$Y34)</f>
        <v>20.490000000000002</v>
      </c>
      <c r="Q34" s="46">
        <f>SUMIFS('Month (mcm)'!Q:Q,'Month (mcm)'!$Z:$Z,'Quarter (mcm)'!$Z34,'Month (mcm)'!$Y:$Y,'Quarter (mcm)'!$Y34)</f>
        <v>59.53</v>
      </c>
      <c r="R34" s="50">
        <f>SUMIFS('Month (mcm)'!R:R,'Month (mcm)'!$Z:$Z,'Quarter (mcm)'!$Z34,'Month (mcm)'!$Y:$Y,'Quarter (mcm)'!$Y34)</f>
        <v>29.81</v>
      </c>
      <c r="S34" s="45">
        <v>911.22000000000116</v>
      </c>
      <c r="T34" s="53">
        <v>14164.28</v>
      </c>
      <c r="V34" s="124"/>
      <c r="W34" s="123"/>
      <c r="X34" s="123" t="s">
        <v>102</v>
      </c>
      <c r="Y34" s="123" t="str">
        <f t="shared" si="2"/>
        <v>2</v>
      </c>
      <c r="Z34" s="124">
        <v>2014</v>
      </c>
    </row>
    <row r="35" spans="1:26" ht="17.149999999999999" customHeight="1" x14ac:dyDescent="0.35">
      <c r="A35" s="56" t="str">
        <f t="shared" si="1"/>
        <v>Quarter 3 2014</v>
      </c>
      <c r="B35" s="50">
        <f>SUMIFS('Month (mcm)'!B:B,'Month (mcm)'!$Z:$Z,'Quarter (mcm)'!$Z35,'Month (mcm)'!$Y:$Y,'Quarter (mcm)'!$Y35)</f>
        <v>8250.57</v>
      </c>
      <c r="C35" s="46">
        <f>SUMIFS('Month (mcm)'!C:C,'Month (mcm)'!$Z:$Z,'Quarter (mcm)'!$Z35,'Month (mcm)'!$Y:$Y,'Quarter (mcm)'!$Y35)</f>
        <v>8304.76</v>
      </c>
      <c r="D35" s="46">
        <f>SUMIFS('Month (mcm)'!D:D,'Month (mcm)'!$Z:$Z,'Quarter (mcm)'!$Z35,'Month (mcm)'!$Y:$Y,'Quarter (mcm)'!$Y35)</f>
        <v>3581.67</v>
      </c>
      <c r="E35" s="47">
        <f>SUMIFS('Month (mcm)'!E:E,'Month (mcm)'!$Z:$Z,'Quarter (mcm)'!$Z35,'Month (mcm)'!$Y:$Y,'Quarter (mcm)'!$Y35)</f>
        <v>4723.09</v>
      </c>
      <c r="F35" s="45">
        <f>SUMIFS('Month (mcm)'!F:F,'Month (mcm)'!$Z:$Z,'Quarter (mcm)'!$Z35,'Month (mcm)'!$Y:$Y,'Quarter (mcm)'!$Y35)</f>
        <v>-627.77</v>
      </c>
      <c r="G35" s="46">
        <f>SUMIFS('Month (mcm)'!G:G,'Month (mcm)'!$Z:$Z,'Quarter (mcm)'!$Z35,'Month (mcm)'!$Y:$Y,'Quarter (mcm)'!$Y35)</f>
        <v>-5.13</v>
      </c>
      <c r="H35" s="46">
        <f>SUMIFS('Month (mcm)'!H:H,'Month (mcm)'!$Z:$Z,'Quarter (mcm)'!$Z35,'Month (mcm)'!$Y:$Y,'Quarter (mcm)'!$Y35)</f>
        <v>0.67</v>
      </c>
      <c r="I35" s="48">
        <f>SUMIFS('Month (mcm)'!I:I,'Month (mcm)'!$Z:$Z,'Quarter (mcm)'!$Z35,'Month (mcm)'!$Y:$Y,'Quarter (mcm)'!$Y35)</f>
        <v>16555.330000000002</v>
      </c>
      <c r="J35" s="49">
        <f>SUMIFS('Month (mcm)'!J:J,'Month (mcm)'!$Z:$Z,'Quarter (mcm)'!$Z35,'Month (mcm)'!$Y:$Y,'Quarter (mcm)'!$Y35)</f>
        <v>12341.43</v>
      </c>
      <c r="K35" s="45">
        <v>5647.66</v>
      </c>
      <c r="L35" s="46">
        <v>2226.67</v>
      </c>
      <c r="M35" s="46">
        <v>1608.4499999999998</v>
      </c>
      <c r="N35" s="50">
        <v>1156.53</v>
      </c>
      <c r="O35" s="46">
        <f>SUMIFS('Month (mcm)'!O:O,'Month (mcm)'!$Z:$Z,'Quarter (mcm)'!$Z35,'Month (mcm)'!$Y:$Y,'Quarter (mcm)'!$Y35)</f>
        <v>859.05000000000007</v>
      </c>
      <c r="P35" s="46">
        <f>SUMIFS('Month (mcm)'!P:P,'Month (mcm)'!$Z:$Z,'Quarter (mcm)'!$Z35,'Month (mcm)'!$Y:$Y,'Quarter (mcm)'!$Y35)</f>
        <v>16.75</v>
      </c>
      <c r="Q35" s="46">
        <f>SUMIFS('Month (mcm)'!Q:Q,'Month (mcm)'!$Z:$Z,'Quarter (mcm)'!$Z35,'Month (mcm)'!$Y:$Y,'Quarter (mcm)'!$Y35)</f>
        <v>54.36</v>
      </c>
      <c r="R35" s="50">
        <f>SUMIFS('Month (mcm)'!R:R,'Month (mcm)'!$Z:$Z,'Quarter (mcm)'!$Z35,'Month (mcm)'!$Y:$Y,'Quarter (mcm)'!$Y35)</f>
        <v>16.5</v>
      </c>
      <c r="S35" s="45">
        <v>845.94000000000051</v>
      </c>
      <c r="T35" s="53">
        <v>12431.91</v>
      </c>
      <c r="V35" s="124"/>
      <c r="W35" s="123"/>
      <c r="X35" s="123" t="s">
        <v>103</v>
      </c>
      <c r="Y35" s="123" t="str">
        <f t="shared" si="2"/>
        <v>3</v>
      </c>
      <c r="Z35" s="124">
        <v>2014</v>
      </c>
    </row>
    <row r="36" spans="1:26" ht="17.149999999999999" customHeight="1" x14ac:dyDescent="0.35">
      <c r="A36" s="56" t="str">
        <f t="shared" si="1"/>
        <v>Quarter 4 2014</v>
      </c>
      <c r="B36" s="50">
        <f>SUMIFS('Month (mcm)'!B:B,'Month (mcm)'!$Z:$Z,'Quarter (mcm)'!$Z36,'Month (mcm)'!$Y:$Y,'Quarter (mcm)'!$Y36)</f>
        <v>9670.5299999999988</v>
      </c>
      <c r="C36" s="46">
        <f>SUMIFS('Month (mcm)'!C:C,'Month (mcm)'!$Z:$Z,'Quarter (mcm)'!$Z36,'Month (mcm)'!$Y:$Y,'Quarter (mcm)'!$Y36)</f>
        <v>12848.970000000001</v>
      </c>
      <c r="D36" s="46">
        <f>SUMIFS('Month (mcm)'!D:D,'Month (mcm)'!$Z:$Z,'Quarter (mcm)'!$Z36,'Month (mcm)'!$Y:$Y,'Quarter (mcm)'!$Y36)</f>
        <v>2104.1</v>
      </c>
      <c r="E36" s="47">
        <f>SUMIFS('Month (mcm)'!E:E,'Month (mcm)'!$Z:$Z,'Quarter (mcm)'!$Z36,'Month (mcm)'!$Y:$Y,'Quarter (mcm)'!$Y36)</f>
        <v>10744.869999999999</v>
      </c>
      <c r="F36" s="45">
        <f>SUMIFS('Month (mcm)'!F:F,'Month (mcm)'!$Z:$Z,'Quarter (mcm)'!$Z36,'Month (mcm)'!$Y:$Y,'Quarter (mcm)'!$Y36)</f>
        <v>535.12</v>
      </c>
      <c r="G36" s="46">
        <f>SUMIFS('Month (mcm)'!G:G,'Month (mcm)'!$Z:$Z,'Quarter (mcm)'!$Z36,'Month (mcm)'!$Y:$Y,'Quarter (mcm)'!$Y36)</f>
        <v>-7.5299999999999994</v>
      </c>
      <c r="H36" s="46">
        <f>SUMIFS('Month (mcm)'!H:H,'Month (mcm)'!$Z:$Z,'Quarter (mcm)'!$Z36,'Month (mcm)'!$Y:$Y,'Quarter (mcm)'!$Y36)</f>
        <v>1.77</v>
      </c>
      <c r="I36" s="48">
        <f>SUMIFS('Month (mcm)'!I:I,'Month (mcm)'!$Z:$Z,'Quarter (mcm)'!$Z36,'Month (mcm)'!$Y:$Y,'Quarter (mcm)'!$Y36)</f>
        <v>22519.5</v>
      </c>
      <c r="J36" s="49">
        <f>SUMIFS('Month (mcm)'!J:J,'Month (mcm)'!$Z:$Z,'Quarter (mcm)'!$Z36,'Month (mcm)'!$Y:$Y,'Quarter (mcm)'!$Y36)</f>
        <v>20944.759999999998</v>
      </c>
      <c r="K36" s="45">
        <v>5179.92</v>
      </c>
      <c r="L36" s="46">
        <v>8556.8799999999992</v>
      </c>
      <c r="M36" s="46">
        <v>2555.34</v>
      </c>
      <c r="N36" s="50">
        <v>2555.54</v>
      </c>
      <c r="O36" s="46">
        <f>SUMIFS('Month (mcm)'!O:O,'Month (mcm)'!$Z:$Z,'Quarter (mcm)'!$Z36,'Month (mcm)'!$Y:$Y,'Quarter (mcm)'!$Y36)</f>
        <v>1018.9300000000001</v>
      </c>
      <c r="P36" s="46">
        <f>SUMIFS('Month (mcm)'!P:P,'Month (mcm)'!$Z:$Z,'Quarter (mcm)'!$Z36,'Month (mcm)'!$Y:$Y,'Quarter (mcm)'!$Y36)</f>
        <v>44.69</v>
      </c>
      <c r="Q36" s="46">
        <f>SUMIFS('Month (mcm)'!Q:Q,'Month (mcm)'!$Z:$Z,'Quarter (mcm)'!$Z36,'Month (mcm)'!$Y:$Y,'Quarter (mcm)'!$Y36)</f>
        <v>36.380000000000003</v>
      </c>
      <c r="R36" s="50">
        <f>SUMIFS('Month (mcm)'!R:R,'Month (mcm)'!$Z:$Z,'Quarter (mcm)'!$Z36,'Month (mcm)'!$Y:$Y,'Quarter (mcm)'!$Y36)</f>
        <v>5.9399999999999995</v>
      </c>
      <c r="S36" s="45">
        <v>1056.4500000000007</v>
      </c>
      <c r="T36" s="53">
        <v>21010.07</v>
      </c>
      <c r="V36" s="124"/>
      <c r="W36" s="123"/>
      <c r="X36" s="123" t="s">
        <v>104</v>
      </c>
      <c r="Y36" s="123" t="str">
        <f t="shared" si="2"/>
        <v>4</v>
      </c>
      <c r="Z36" s="124">
        <v>2014</v>
      </c>
    </row>
    <row r="37" spans="1:26" ht="17.149999999999999" customHeight="1" x14ac:dyDescent="0.35">
      <c r="A37" s="56" t="str">
        <f t="shared" si="1"/>
        <v>Quarter 1 2015</v>
      </c>
      <c r="B37" s="50">
        <f>SUMIFS('Month (mcm)'!B:B,'Month (mcm)'!$Z:$Z,'Quarter (mcm)'!$Z37,'Month (mcm)'!$Y:$Y,'Quarter (mcm)'!$Y37)</f>
        <v>10108.959999999999</v>
      </c>
      <c r="C37" s="46">
        <f>SUMIFS('Month (mcm)'!C:C,'Month (mcm)'!$Z:$Z,'Quarter (mcm)'!$Z37,'Month (mcm)'!$Y:$Y,'Quarter (mcm)'!$Y37)</f>
        <v>14413.2</v>
      </c>
      <c r="D37" s="46">
        <f>SUMIFS('Month (mcm)'!D:D,'Month (mcm)'!$Z:$Z,'Quarter (mcm)'!$Z37,'Month (mcm)'!$Y:$Y,'Quarter (mcm)'!$Y37)</f>
        <v>2435.13</v>
      </c>
      <c r="E37" s="47">
        <f>SUMIFS('Month (mcm)'!E:E,'Month (mcm)'!$Z:$Z,'Quarter (mcm)'!$Z37,'Month (mcm)'!$Y:$Y,'Quarter (mcm)'!$Y37)</f>
        <v>11978.07</v>
      </c>
      <c r="F37" s="45">
        <f>SUMIFS('Month (mcm)'!F:F,'Month (mcm)'!$Z:$Z,'Quarter (mcm)'!$Z37,'Month (mcm)'!$Y:$Y,'Quarter (mcm)'!$Y37)</f>
        <v>3135.9900000000002</v>
      </c>
      <c r="G37" s="46">
        <f>SUMIFS('Month (mcm)'!G:G,'Month (mcm)'!$Z:$Z,'Quarter (mcm)'!$Z37,'Month (mcm)'!$Y:$Y,'Quarter (mcm)'!$Y37)</f>
        <v>-8.56</v>
      </c>
      <c r="H37" s="46">
        <f>SUMIFS('Month (mcm)'!H:H,'Month (mcm)'!$Z:$Z,'Quarter (mcm)'!$Z37,'Month (mcm)'!$Y:$Y,'Quarter (mcm)'!$Y37)</f>
        <v>3.6</v>
      </c>
      <c r="I37" s="48">
        <f>SUMIFS('Month (mcm)'!I:I,'Month (mcm)'!$Z:$Z,'Quarter (mcm)'!$Z37,'Month (mcm)'!$Y:$Y,'Quarter (mcm)'!$Y37)</f>
        <v>24522.16</v>
      </c>
      <c r="J37" s="49">
        <f>SUMIFS('Month (mcm)'!J:J,'Month (mcm)'!$Z:$Z,'Quarter (mcm)'!$Z37,'Month (mcm)'!$Y:$Y,'Quarter (mcm)'!$Y37)</f>
        <v>25218.06</v>
      </c>
      <c r="K37" s="45">
        <v>4642.54</v>
      </c>
      <c r="L37" s="46">
        <v>12249.03</v>
      </c>
      <c r="M37" s="46">
        <v>3171.87</v>
      </c>
      <c r="N37" s="50">
        <v>2907.67</v>
      </c>
      <c r="O37" s="46">
        <f>SUMIFS('Month (mcm)'!O:O,'Month (mcm)'!$Z:$Z,'Quarter (mcm)'!$Z37,'Month (mcm)'!$Y:$Y,'Quarter (mcm)'!$Y37)</f>
        <v>1049.8400000000001</v>
      </c>
      <c r="P37" s="46">
        <f>SUMIFS('Month (mcm)'!P:P,'Month (mcm)'!$Z:$Z,'Quarter (mcm)'!$Z37,'Month (mcm)'!$Y:$Y,'Quarter (mcm)'!$Y37)</f>
        <v>62.15</v>
      </c>
      <c r="Q37" s="46">
        <f>SUMIFS('Month (mcm)'!Q:Q,'Month (mcm)'!$Z:$Z,'Quarter (mcm)'!$Z37,'Month (mcm)'!$Y:$Y,'Quarter (mcm)'!$Y37)</f>
        <v>48.22</v>
      </c>
      <c r="R37" s="50">
        <f>SUMIFS('Month (mcm)'!R:R,'Month (mcm)'!$Z:$Z,'Quarter (mcm)'!$Z37,'Month (mcm)'!$Y:$Y,'Quarter (mcm)'!$Y37)</f>
        <v>3.67</v>
      </c>
      <c r="S37" s="45">
        <v>1311.869999999999</v>
      </c>
      <c r="T37" s="53">
        <v>25446.86</v>
      </c>
      <c r="V37" s="124"/>
      <c r="W37" s="123"/>
      <c r="X37" s="123" t="s">
        <v>101</v>
      </c>
      <c r="Y37" s="123" t="str">
        <f t="shared" si="2"/>
        <v>1</v>
      </c>
      <c r="Z37" s="124">
        <v>2015</v>
      </c>
    </row>
    <row r="38" spans="1:26" ht="17.149999999999999" customHeight="1" x14ac:dyDescent="0.35">
      <c r="A38" s="56" t="str">
        <f t="shared" si="1"/>
        <v>Quarter 2 2015</v>
      </c>
      <c r="B38" s="50">
        <f>SUMIFS('Month (mcm)'!B:B,'Month (mcm)'!$Z:$Z,'Quarter (mcm)'!$Z38,'Month (mcm)'!$Y:$Y,'Quarter (mcm)'!$Y38)</f>
        <v>10649.06</v>
      </c>
      <c r="C38" s="46">
        <f>SUMIFS('Month (mcm)'!C:C,'Month (mcm)'!$Z:$Z,'Quarter (mcm)'!$Z38,'Month (mcm)'!$Y:$Y,'Quarter (mcm)'!$Y38)</f>
        <v>8789.5</v>
      </c>
      <c r="D38" s="46">
        <f>SUMIFS('Month (mcm)'!D:D,'Month (mcm)'!$Z:$Z,'Quarter (mcm)'!$Z38,'Month (mcm)'!$Y:$Y,'Quarter (mcm)'!$Y38)</f>
        <v>3492.2799999999997</v>
      </c>
      <c r="E38" s="47">
        <f>SUMIFS('Month (mcm)'!E:E,'Month (mcm)'!$Z:$Z,'Quarter (mcm)'!$Z38,'Month (mcm)'!$Y:$Y,'Quarter (mcm)'!$Y38)</f>
        <v>5297.22</v>
      </c>
      <c r="F38" s="45">
        <f>SUMIFS('Month (mcm)'!F:F,'Month (mcm)'!$Z:$Z,'Quarter (mcm)'!$Z38,'Month (mcm)'!$Y:$Y,'Quarter (mcm)'!$Y38)</f>
        <v>-1000.53</v>
      </c>
      <c r="G38" s="46">
        <f>SUMIFS('Month (mcm)'!G:G,'Month (mcm)'!$Z:$Z,'Quarter (mcm)'!$Z38,'Month (mcm)'!$Y:$Y,'Quarter (mcm)'!$Y38)</f>
        <v>-8.85</v>
      </c>
      <c r="H38" s="46">
        <f>SUMIFS('Month (mcm)'!H:H,'Month (mcm)'!$Z:$Z,'Quarter (mcm)'!$Z38,'Month (mcm)'!$Y:$Y,'Quarter (mcm)'!$Y38)</f>
        <v>5.76</v>
      </c>
      <c r="I38" s="48">
        <f>SUMIFS('Month (mcm)'!I:I,'Month (mcm)'!$Z:$Z,'Quarter (mcm)'!$Z38,'Month (mcm)'!$Y:$Y,'Quarter (mcm)'!$Y38)</f>
        <v>19438.560000000001</v>
      </c>
      <c r="J38" s="49">
        <f>SUMIFS('Month (mcm)'!J:J,'Month (mcm)'!$Z:$Z,'Quarter (mcm)'!$Z38,'Month (mcm)'!$Y:$Y,'Quarter (mcm)'!$Y38)</f>
        <v>14942.66</v>
      </c>
      <c r="K38" s="45">
        <v>4514.1000000000004</v>
      </c>
      <c r="L38" s="46">
        <v>4664.1899999999996</v>
      </c>
      <c r="M38" s="46">
        <v>1730.6899999999998</v>
      </c>
      <c r="N38" s="50">
        <v>1730.08</v>
      </c>
      <c r="O38" s="46">
        <f>SUMIFS('Month (mcm)'!O:O,'Month (mcm)'!$Z:$Z,'Quarter (mcm)'!$Z38,'Month (mcm)'!$Y:$Y,'Quarter (mcm)'!$Y38)</f>
        <v>1181.81</v>
      </c>
      <c r="P38" s="46">
        <f>SUMIFS('Month (mcm)'!P:P,'Month (mcm)'!$Z:$Z,'Quarter (mcm)'!$Z38,'Month (mcm)'!$Y:$Y,'Quarter (mcm)'!$Y38)</f>
        <v>37.1</v>
      </c>
      <c r="Q38" s="46">
        <f>SUMIFS('Month (mcm)'!Q:Q,'Month (mcm)'!$Z:$Z,'Quarter (mcm)'!$Z38,'Month (mcm)'!$Y:$Y,'Quarter (mcm)'!$Y38)</f>
        <v>49.52</v>
      </c>
      <c r="R38" s="50">
        <f>SUMIFS('Month (mcm)'!R:R,'Month (mcm)'!$Z:$Z,'Quarter (mcm)'!$Z38,'Month (mcm)'!$Y:$Y,'Quarter (mcm)'!$Y38)</f>
        <v>17.77</v>
      </c>
      <c r="S38" s="45">
        <v>953.64999999999782</v>
      </c>
      <c r="T38" s="53">
        <v>14878.91</v>
      </c>
      <c r="V38" s="124"/>
      <c r="W38" s="123"/>
      <c r="X38" s="123" t="s">
        <v>102</v>
      </c>
      <c r="Y38" s="123" t="str">
        <f t="shared" si="2"/>
        <v>2</v>
      </c>
      <c r="Z38" s="124">
        <v>2015</v>
      </c>
    </row>
    <row r="39" spans="1:26" ht="17.149999999999999" customHeight="1" x14ac:dyDescent="0.35">
      <c r="A39" s="56" t="str">
        <f t="shared" si="1"/>
        <v>Quarter 3 2015</v>
      </c>
      <c r="B39" s="50">
        <f>SUMIFS('Month (mcm)'!B:B,'Month (mcm)'!$Z:$Z,'Quarter (mcm)'!$Z39,'Month (mcm)'!$Y:$Y,'Quarter (mcm)'!$Y39)</f>
        <v>8917.4</v>
      </c>
      <c r="C39" s="46">
        <f>SUMIFS('Month (mcm)'!C:C,'Month (mcm)'!$Z:$Z,'Quarter (mcm)'!$Z39,'Month (mcm)'!$Y:$Y,'Quarter (mcm)'!$Y39)</f>
        <v>9648.23</v>
      </c>
      <c r="D39" s="46">
        <f>SUMIFS('Month (mcm)'!D:D,'Month (mcm)'!$Z:$Z,'Quarter (mcm)'!$Z39,'Month (mcm)'!$Y:$Y,'Quarter (mcm)'!$Y39)</f>
        <v>4657.79</v>
      </c>
      <c r="E39" s="47">
        <f>SUMIFS('Month (mcm)'!E:E,'Month (mcm)'!$Z:$Z,'Quarter (mcm)'!$Z39,'Month (mcm)'!$Y:$Y,'Quarter (mcm)'!$Y39)</f>
        <v>4990.4399999999996</v>
      </c>
      <c r="F39" s="45">
        <f>SUMIFS('Month (mcm)'!F:F,'Month (mcm)'!$Z:$Z,'Quarter (mcm)'!$Z39,'Month (mcm)'!$Y:$Y,'Quarter (mcm)'!$Y39)</f>
        <v>-1447.8500000000001</v>
      </c>
      <c r="G39" s="46">
        <f>SUMIFS('Month (mcm)'!G:G,'Month (mcm)'!$Z:$Z,'Quarter (mcm)'!$Z39,'Month (mcm)'!$Y:$Y,'Quarter (mcm)'!$Y39)</f>
        <v>-10.94</v>
      </c>
      <c r="H39" s="46">
        <f>SUMIFS('Month (mcm)'!H:H,'Month (mcm)'!$Z:$Z,'Quarter (mcm)'!$Z39,'Month (mcm)'!$Y:$Y,'Quarter (mcm)'!$Y39)</f>
        <v>7.03</v>
      </c>
      <c r="I39" s="48">
        <f>SUMIFS('Month (mcm)'!I:I,'Month (mcm)'!$Z:$Z,'Quarter (mcm)'!$Z39,'Month (mcm)'!$Y:$Y,'Quarter (mcm)'!$Y39)</f>
        <v>18565.629999999997</v>
      </c>
      <c r="J39" s="49">
        <f>SUMIFS('Month (mcm)'!J:J,'Month (mcm)'!$Z:$Z,'Quarter (mcm)'!$Z39,'Month (mcm)'!$Y:$Y,'Quarter (mcm)'!$Y39)</f>
        <v>12456.08</v>
      </c>
      <c r="K39" s="45">
        <v>5025.22</v>
      </c>
      <c r="L39" s="46">
        <v>2468.8200000000002</v>
      </c>
      <c r="M39" s="46">
        <v>1573.03</v>
      </c>
      <c r="N39" s="50">
        <v>1339.51</v>
      </c>
      <c r="O39" s="46">
        <f>SUMIFS('Month (mcm)'!O:O,'Month (mcm)'!$Z:$Z,'Quarter (mcm)'!$Z39,'Month (mcm)'!$Y:$Y,'Quarter (mcm)'!$Y39)</f>
        <v>992.56</v>
      </c>
      <c r="P39" s="46">
        <f>SUMIFS('Month (mcm)'!P:P,'Month (mcm)'!$Z:$Z,'Quarter (mcm)'!$Z39,'Month (mcm)'!$Y:$Y,'Quarter (mcm)'!$Y39)</f>
        <v>24.61</v>
      </c>
      <c r="Q39" s="46">
        <f>SUMIFS('Month (mcm)'!Q:Q,'Month (mcm)'!$Z:$Z,'Quarter (mcm)'!$Z39,'Month (mcm)'!$Y:$Y,'Quarter (mcm)'!$Y39)</f>
        <v>53.070000000000007</v>
      </c>
      <c r="R39" s="50">
        <f>SUMIFS('Month (mcm)'!R:R,'Month (mcm)'!$Z:$Z,'Quarter (mcm)'!$Z39,'Month (mcm)'!$Y:$Y,'Quarter (mcm)'!$Y39)</f>
        <v>19.679999999999996</v>
      </c>
      <c r="S39" s="45">
        <v>917.46999999999753</v>
      </c>
      <c r="T39" s="53">
        <v>12413.97</v>
      </c>
      <c r="V39" s="124"/>
      <c r="W39" s="123"/>
      <c r="X39" s="123" t="s">
        <v>103</v>
      </c>
      <c r="Y39" s="123" t="str">
        <f t="shared" si="2"/>
        <v>3</v>
      </c>
      <c r="Z39" s="124">
        <v>2015</v>
      </c>
    </row>
    <row r="40" spans="1:26" ht="17.149999999999999" customHeight="1" x14ac:dyDescent="0.35">
      <c r="A40" s="56" t="str">
        <f t="shared" si="1"/>
        <v>Quarter 4 2015</v>
      </c>
      <c r="B40" s="50">
        <f>SUMIFS('Month (mcm)'!B:B,'Month (mcm)'!$Z:$Z,'Quarter (mcm)'!$Z40,'Month (mcm)'!$Y:$Y,'Quarter (mcm)'!$Y40)</f>
        <v>10790.96</v>
      </c>
      <c r="C40" s="46">
        <f>SUMIFS('Month (mcm)'!C:C,'Month (mcm)'!$Z:$Z,'Quarter (mcm)'!$Z40,'Month (mcm)'!$Y:$Y,'Quarter (mcm)'!$Y40)</f>
        <v>13159.23</v>
      </c>
      <c r="D40" s="46">
        <f>SUMIFS('Month (mcm)'!D:D,'Month (mcm)'!$Z:$Z,'Quarter (mcm)'!$Z40,'Month (mcm)'!$Y:$Y,'Quarter (mcm)'!$Y40)</f>
        <v>3588.6400000000003</v>
      </c>
      <c r="E40" s="47">
        <f>SUMIFS('Month (mcm)'!E:E,'Month (mcm)'!$Z:$Z,'Quarter (mcm)'!$Z40,'Month (mcm)'!$Y:$Y,'Quarter (mcm)'!$Y40)</f>
        <v>9570.59</v>
      </c>
      <c r="F40" s="45">
        <f>SUMIFS('Month (mcm)'!F:F,'Month (mcm)'!$Z:$Z,'Quarter (mcm)'!$Z40,'Month (mcm)'!$Y:$Y,'Quarter (mcm)'!$Y40)</f>
        <v>-369.79</v>
      </c>
      <c r="G40" s="46">
        <f>SUMIFS('Month (mcm)'!G:G,'Month (mcm)'!$Z:$Z,'Quarter (mcm)'!$Z40,'Month (mcm)'!$Y:$Y,'Quarter (mcm)'!$Y40)</f>
        <v>-11.64</v>
      </c>
      <c r="H40" s="46">
        <f>SUMIFS('Month (mcm)'!H:H,'Month (mcm)'!$Z:$Z,'Quarter (mcm)'!$Z40,'Month (mcm)'!$Y:$Y,'Quarter (mcm)'!$Y40)</f>
        <v>7.99</v>
      </c>
      <c r="I40" s="48">
        <f>SUMIFS('Month (mcm)'!I:I,'Month (mcm)'!$Z:$Z,'Quarter (mcm)'!$Z40,'Month (mcm)'!$Y:$Y,'Quarter (mcm)'!$Y40)</f>
        <v>23950.19</v>
      </c>
      <c r="J40" s="49">
        <f>SUMIFS('Month (mcm)'!J:J,'Month (mcm)'!$Z:$Z,'Quarter (mcm)'!$Z40,'Month (mcm)'!$Y:$Y,'Quarter (mcm)'!$Y40)</f>
        <v>19988.11</v>
      </c>
      <c r="K40" s="45">
        <v>5117.1400000000003</v>
      </c>
      <c r="L40" s="46">
        <v>7670.84</v>
      </c>
      <c r="M40" s="46">
        <v>2423.5699999999997</v>
      </c>
      <c r="N40" s="50">
        <v>2364.88</v>
      </c>
      <c r="O40" s="46">
        <f>SUMIFS('Month (mcm)'!O:O,'Month (mcm)'!$Z:$Z,'Quarter (mcm)'!$Z40,'Month (mcm)'!$Y:$Y,'Quarter (mcm)'!$Y40)</f>
        <v>1150.75</v>
      </c>
      <c r="P40" s="46">
        <f>SUMIFS('Month (mcm)'!P:P,'Month (mcm)'!$Z:$Z,'Quarter (mcm)'!$Z40,'Month (mcm)'!$Y:$Y,'Quarter (mcm)'!$Y40)</f>
        <v>36.69</v>
      </c>
      <c r="Q40" s="46">
        <f>SUMIFS('Month (mcm)'!Q:Q,'Month (mcm)'!$Z:$Z,'Quarter (mcm)'!$Z40,'Month (mcm)'!$Y:$Y,'Quarter (mcm)'!$Y40)</f>
        <v>55.510000000000005</v>
      </c>
      <c r="R40" s="50">
        <f>SUMIFS('Month (mcm)'!R:R,'Month (mcm)'!$Z:$Z,'Quarter (mcm)'!$Z40,'Month (mcm)'!$Y:$Y,'Quarter (mcm)'!$Y40)</f>
        <v>0.92999999999999994</v>
      </c>
      <c r="S40" s="45">
        <v>1180.9700000000012</v>
      </c>
      <c r="T40" s="53">
        <v>20001.28</v>
      </c>
      <c r="V40" s="124"/>
      <c r="W40" s="123"/>
      <c r="X40" s="123" t="s">
        <v>104</v>
      </c>
      <c r="Y40" s="123" t="str">
        <f t="shared" si="2"/>
        <v>4</v>
      </c>
      <c r="Z40" s="124">
        <v>2015</v>
      </c>
    </row>
    <row r="41" spans="1:26" ht="17.149999999999999" customHeight="1" x14ac:dyDescent="0.35">
      <c r="A41" s="56" t="str">
        <f t="shared" si="1"/>
        <v>Quarter 1 2016</v>
      </c>
      <c r="B41" s="50">
        <f>SUMIFS('Month (mcm)'!B:B,'Month (mcm)'!$Z:$Z,'Quarter (mcm)'!$Z41,'Month (mcm)'!$Y:$Y,'Quarter (mcm)'!$Y41)</f>
        <v>10619.71</v>
      </c>
      <c r="C41" s="46">
        <f>SUMIFS('Month (mcm)'!C:C,'Month (mcm)'!$Z:$Z,'Quarter (mcm)'!$Z41,'Month (mcm)'!$Y:$Y,'Quarter (mcm)'!$Y41)</f>
        <v>13969.73</v>
      </c>
      <c r="D41" s="46">
        <f>SUMIFS('Month (mcm)'!D:D,'Month (mcm)'!$Z:$Z,'Quarter (mcm)'!$Z41,'Month (mcm)'!$Y:$Y,'Quarter (mcm)'!$Y41)</f>
        <v>1749.88</v>
      </c>
      <c r="E41" s="47">
        <f>SUMIFS('Month (mcm)'!E:E,'Month (mcm)'!$Z:$Z,'Quarter (mcm)'!$Z41,'Month (mcm)'!$Y:$Y,'Quarter (mcm)'!$Y41)</f>
        <v>12219.849999999999</v>
      </c>
      <c r="F41" s="45">
        <f>SUMIFS('Month (mcm)'!F:F,'Month (mcm)'!$Z:$Z,'Quarter (mcm)'!$Z41,'Month (mcm)'!$Y:$Y,'Quarter (mcm)'!$Y41)</f>
        <v>2818.95</v>
      </c>
      <c r="G41" s="46">
        <f>SUMIFS('Month (mcm)'!G:G,'Month (mcm)'!$Z:$Z,'Quarter (mcm)'!$Z41,'Month (mcm)'!$Y:$Y,'Quarter (mcm)'!$Y41)</f>
        <v>-10.209999999999999</v>
      </c>
      <c r="H41" s="46">
        <f>SUMIFS('Month (mcm)'!H:H,'Month (mcm)'!$Z:$Z,'Quarter (mcm)'!$Z41,'Month (mcm)'!$Y:$Y,'Quarter (mcm)'!$Y41)</f>
        <v>73.08</v>
      </c>
      <c r="I41" s="48">
        <f>SUMIFS('Month (mcm)'!I:I,'Month (mcm)'!$Z:$Z,'Quarter (mcm)'!$Z41,'Month (mcm)'!$Y:$Y,'Quarter (mcm)'!$Y41)</f>
        <v>24589.440000000002</v>
      </c>
      <c r="J41" s="49">
        <f>SUMIFS('Month (mcm)'!J:J,'Month (mcm)'!$Z:$Z,'Quarter (mcm)'!$Z41,'Month (mcm)'!$Y:$Y,'Quarter (mcm)'!$Y41)</f>
        <v>25721.380000000005</v>
      </c>
      <c r="K41" s="45">
        <v>6542.2</v>
      </c>
      <c r="L41" s="46">
        <v>11349.1</v>
      </c>
      <c r="M41" s="46">
        <v>2916.85</v>
      </c>
      <c r="N41" s="50">
        <v>2860.24</v>
      </c>
      <c r="O41" s="46">
        <f>SUMIFS('Month (mcm)'!O:O,'Month (mcm)'!$Z:$Z,'Quarter (mcm)'!$Z41,'Month (mcm)'!$Y:$Y,'Quarter (mcm)'!$Y41)</f>
        <v>1168.23</v>
      </c>
      <c r="P41" s="46">
        <f>SUMIFS('Month (mcm)'!P:P,'Month (mcm)'!$Z:$Z,'Quarter (mcm)'!$Z41,'Month (mcm)'!$Y:$Y,'Quarter (mcm)'!$Y41)</f>
        <v>55.37</v>
      </c>
      <c r="Q41" s="46">
        <f>SUMIFS('Month (mcm)'!Q:Q,'Month (mcm)'!$Z:$Z,'Quarter (mcm)'!$Z41,'Month (mcm)'!$Y:$Y,'Quarter (mcm)'!$Y41)</f>
        <v>38.01</v>
      </c>
      <c r="R41" s="50">
        <f>SUMIFS('Month (mcm)'!R:R,'Month (mcm)'!$Z:$Z,'Quarter (mcm)'!$Z41,'Month (mcm)'!$Y:$Y,'Quarter (mcm)'!$Y41)</f>
        <v>0</v>
      </c>
      <c r="S41" s="45">
        <v>1221.3900000000031</v>
      </c>
      <c r="T41" s="53">
        <v>26151.39</v>
      </c>
      <c r="V41" s="124"/>
      <c r="W41" s="123"/>
      <c r="X41" s="123" t="s">
        <v>101</v>
      </c>
      <c r="Y41" s="123" t="str">
        <f t="shared" si="2"/>
        <v>1</v>
      </c>
      <c r="Z41" s="124">
        <v>2016</v>
      </c>
    </row>
    <row r="42" spans="1:26" ht="17.149999999999999" customHeight="1" x14ac:dyDescent="0.35">
      <c r="A42" s="56" t="str">
        <f t="shared" si="1"/>
        <v>Quarter 2 2016</v>
      </c>
      <c r="B42" s="50">
        <f>SUMIFS('Month (mcm)'!B:B,'Month (mcm)'!$Z:$Z,'Quarter (mcm)'!$Z42,'Month (mcm)'!$Y:$Y,'Quarter (mcm)'!$Y42)</f>
        <v>10140.27</v>
      </c>
      <c r="C42" s="46">
        <f>SUMIFS('Month (mcm)'!C:C,'Month (mcm)'!$Z:$Z,'Quarter (mcm)'!$Z42,'Month (mcm)'!$Y:$Y,'Quarter (mcm)'!$Y42)</f>
        <v>10277.92</v>
      </c>
      <c r="D42" s="46">
        <f>SUMIFS('Month (mcm)'!D:D,'Month (mcm)'!$Z:$Z,'Quarter (mcm)'!$Z42,'Month (mcm)'!$Y:$Y,'Quarter (mcm)'!$Y42)</f>
        <v>2550.2800000000002</v>
      </c>
      <c r="E42" s="47">
        <f>SUMIFS('Month (mcm)'!E:E,'Month (mcm)'!$Z:$Z,'Quarter (mcm)'!$Z42,'Month (mcm)'!$Y:$Y,'Quarter (mcm)'!$Y42)</f>
        <v>7727.6399999999994</v>
      </c>
      <c r="F42" s="45">
        <f>SUMIFS('Month (mcm)'!F:F,'Month (mcm)'!$Z:$Z,'Quarter (mcm)'!$Z42,'Month (mcm)'!$Y:$Y,'Quarter (mcm)'!$Y42)</f>
        <v>-898.31999999999994</v>
      </c>
      <c r="G42" s="46">
        <f>SUMIFS('Month (mcm)'!G:G,'Month (mcm)'!$Z:$Z,'Quarter (mcm)'!$Z42,'Month (mcm)'!$Y:$Y,'Quarter (mcm)'!$Y42)</f>
        <v>-7.0299999999999994</v>
      </c>
      <c r="H42" s="46">
        <f>SUMIFS('Month (mcm)'!H:H,'Month (mcm)'!$Z:$Z,'Quarter (mcm)'!$Z42,'Month (mcm)'!$Y:$Y,'Quarter (mcm)'!$Y42)</f>
        <v>73.64</v>
      </c>
      <c r="I42" s="48">
        <f>SUMIFS('Month (mcm)'!I:I,'Month (mcm)'!$Z:$Z,'Quarter (mcm)'!$Z42,'Month (mcm)'!$Y:$Y,'Quarter (mcm)'!$Y42)</f>
        <v>20418.189999999999</v>
      </c>
      <c r="J42" s="49">
        <f>SUMIFS('Month (mcm)'!J:J,'Month (mcm)'!$Z:$Z,'Quarter (mcm)'!$Z42,'Month (mcm)'!$Y:$Y,'Quarter (mcm)'!$Y42)</f>
        <v>17036.2</v>
      </c>
      <c r="K42" s="45">
        <v>6480.76</v>
      </c>
      <c r="L42" s="46">
        <v>4889.9399999999996</v>
      </c>
      <c r="M42" s="46">
        <v>1811.28</v>
      </c>
      <c r="N42" s="50">
        <v>1735.52</v>
      </c>
      <c r="O42" s="46">
        <f>SUMIFS('Month (mcm)'!O:O,'Month (mcm)'!$Z:$Z,'Quarter (mcm)'!$Z42,'Month (mcm)'!$Y:$Y,'Quarter (mcm)'!$Y42)</f>
        <v>1057.33</v>
      </c>
      <c r="P42" s="46">
        <f>SUMIFS('Month (mcm)'!P:P,'Month (mcm)'!$Z:$Z,'Quarter (mcm)'!$Z42,'Month (mcm)'!$Y:$Y,'Quarter (mcm)'!$Y42)</f>
        <v>35.299999999999997</v>
      </c>
      <c r="Q42" s="46">
        <f>SUMIFS('Month (mcm)'!Q:Q,'Month (mcm)'!$Z:$Z,'Quarter (mcm)'!$Z42,'Month (mcm)'!$Y:$Y,'Quarter (mcm)'!$Y42)</f>
        <v>46.22</v>
      </c>
      <c r="R42" s="50">
        <f>SUMIFS('Month (mcm)'!R:R,'Month (mcm)'!$Z:$Z,'Quarter (mcm)'!$Z42,'Month (mcm)'!$Y:$Y,'Quarter (mcm)'!$Y42)</f>
        <v>0</v>
      </c>
      <c r="S42" s="45">
        <v>980.44999999999891</v>
      </c>
      <c r="T42" s="53">
        <v>17036.8</v>
      </c>
      <c r="V42" s="124"/>
      <c r="W42" s="123"/>
      <c r="X42" s="123" t="s">
        <v>102</v>
      </c>
      <c r="Y42" s="123" t="str">
        <f t="shared" si="2"/>
        <v>2</v>
      </c>
      <c r="Z42" s="124">
        <v>2016</v>
      </c>
    </row>
    <row r="43" spans="1:26" ht="17.149999999999999" customHeight="1" x14ac:dyDescent="0.35">
      <c r="A43" s="56" t="str">
        <f t="shared" si="1"/>
        <v>Quarter 3 2016</v>
      </c>
      <c r="B43" s="50">
        <f>SUMIFS('Month (mcm)'!B:B,'Month (mcm)'!$Z:$Z,'Quarter (mcm)'!$Z43,'Month (mcm)'!$Y:$Y,'Quarter (mcm)'!$Y43)</f>
        <v>9904.7099999999991</v>
      </c>
      <c r="C43" s="46">
        <f>SUMIFS('Month (mcm)'!C:C,'Month (mcm)'!$Z:$Z,'Quarter (mcm)'!$Z43,'Month (mcm)'!$Y:$Y,'Quarter (mcm)'!$Y43)</f>
        <v>7948.3499999999995</v>
      </c>
      <c r="D43" s="46">
        <f>SUMIFS('Month (mcm)'!D:D,'Month (mcm)'!$Z:$Z,'Quarter (mcm)'!$Z43,'Month (mcm)'!$Y:$Y,'Quarter (mcm)'!$Y43)</f>
        <v>4821.26</v>
      </c>
      <c r="E43" s="47">
        <f>SUMIFS('Month (mcm)'!E:E,'Month (mcm)'!$Z:$Z,'Quarter (mcm)'!$Z43,'Month (mcm)'!$Y:$Y,'Quarter (mcm)'!$Y43)</f>
        <v>3127.09</v>
      </c>
      <c r="F43" s="45">
        <f>SUMIFS('Month (mcm)'!F:F,'Month (mcm)'!$Z:$Z,'Quarter (mcm)'!$Z43,'Month (mcm)'!$Y:$Y,'Quarter (mcm)'!$Y43)</f>
        <v>-510.01</v>
      </c>
      <c r="G43" s="46">
        <f>SUMIFS('Month (mcm)'!G:G,'Month (mcm)'!$Z:$Z,'Quarter (mcm)'!$Z43,'Month (mcm)'!$Y:$Y,'Quarter (mcm)'!$Y43)</f>
        <v>-1.96</v>
      </c>
      <c r="H43" s="46">
        <f>SUMIFS('Month (mcm)'!H:H,'Month (mcm)'!$Z:$Z,'Quarter (mcm)'!$Z43,'Month (mcm)'!$Y:$Y,'Quarter (mcm)'!$Y43)</f>
        <v>98.27000000000001</v>
      </c>
      <c r="I43" s="48">
        <f>SUMIFS('Month (mcm)'!I:I,'Month (mcm)'!$Z:$Z,'Quarter (mcm)'!$Z43,'Month (mcm)'!$Y:$Y,'Quarter (mcm)'!$Y43)</f>
        <v>17853.059999999998</v>
      </c>
      <c r="J43" s="49">
        <f>SUMIFS('Month (mcm)'!J:J,'Month (mcm)'!$Z:$Z,'Quarter (mcm)'!$Z43,'Month (mcm)'!$Y:$Y,'Quarter (mcm)'!$Y43)</f>
        <v>12618.099999999999</v>
      </c>
      <c r="K43" s="45">
        <v>6218.44</v>
      </c>
      <c r="L43" s="46">
        <v>1904.4</v>
      </c>
      <c r="M43" s="46">
        <v>1480.79</v>
      </c>
      <c r="N43" s="50">
        <v>1173.3800000000001</v>
      </c>
      <c r="O43" s="46">
        <f>SUMIFS('Month (mcm)'!O:O,'Month (mcm)'!$Z:$Z,'Quarter (mcm)'!$Z43,'Month (mcm)'!$Y:$Y,'Quarter (mcm)'!$Y43)</f>
        <v>1011.5899999999999</v>
      </c>
      <c r="P43" s="46">
        <f>SUMIFS('Month (mcm)'!P:P,'Month (mcm)'!$Z:$Z,'Quarter (mcm)'!$Z43,'Month (mcm)'!$Y:$Y,'Quarter (mcm)'!$Y43)</f>
        <v>50.06</v>
      </c>
      <c r="Q43" s="46">
        <f>SUMIFS('Month (mcm)'!Q:Q,'Month (mcm)'!$Z:$Z,'Quarter (mcm)'!$Z43,'Month (mcm)'!$Y:$Y,'Quarter (mcm)'!$Y43)</f>
        <v>45.74</v>
      </c>
      <c r="R43" s="50">
        <f>SUMIFS('Month (mcm)'!R:R,'Month (mcm)'!$Z:$Z,'Quarter (mcm)'!$Z43,'Month (mcm)'!$Y:$Y,'Quarter (mcm)'!$Y43)</f>
        <v>0</v>
      </c>
      <c r="S43" s="45">
        <v>902.28999999999905</v>
      </c>
      <c r="T43" s="53">
        <v>12786.69</v>
      </c>
      <c r="V43" s="124"/>
      <c r="W43" s="123"/>
      <c r="X43" s="123" t="s">
        <v>103</v>
      </c>
      <c r="Y43" s="123" t="str">
        <f t="shared" si="2"/>
        <v>3</v>
      </c>
      <c r="Z43" s="124">
        <v>2016</v>
      </c>
    </row>
    <row r="44" spans="1:26" ht="17.149999999999999" customHeight="1" x14ac:dyDescent="0.35">
      <c r="A44" s="56" t="str">
        <f t="shared" si="1"/>
        <v>Quarter 4 2016</v>
      </c>
      <c r="B44" s="50">
        <f>SUMIFS('Month (mcm)'!B:B,'Month (mcm)'!$Z:$Z,'Quarter (mcm)'!$Z44,'Month (mcm)'!$Y:$Y,'Quarter (mcm)'!$Y44)</f>
        <v>10988.04</v>
      </c>
      <c r="C44" s="46">
        <f>SUMIFS('Month (mcm)'!C:C,'Month (mcm)'!$Z:$Z,'Quarter (mcm)'!$Z44,'Month (mcm)'!$Y:$Y,'Quarter (mcm)'!$Y44)</f>
        <v>14946.310000000001</v>
      </c>
      <c r="D44" s="46">
        <f>SUMIFS('Month (mcm)'!D:D,'Month (mcm)'!$Z:$Z,'Quarter (mcm)'!$Z44,'Month (mcm)'!$Y:$Y,'Quarter (mcm)'!$Y44)</f>
        <v>1540.59</v>
      </c>
      <c r="E44" s="47">
        <f>SUMIFS('Month (mcm)'!E:E,'Month (mcm)'!$Z:$Z,'Quarter (mcm)'!$Z44,'Month (mcm)'!$Y:$Y,'Quarter (mcm)'!$Y44)</f>
        <v>13405.72</v>
      </c>
      <c r="F44" s="45">
        <f>SUMIFS('Month (mcm)'!F:F,'Month (mcm)'!$Z:$Z,'Quarter (mcm)'!$Z44,'Month (mcm)'!$Y:$Y,'Quarter (mcm)'!$Y44)</f>
        <v>174.97</v>
      </c>
      <c r="G44" s="46">
        <f>SUMIFS('Month (mcm)'!G:G,'Month (mcm)'!$Z:$Z,'Quarter (mcm)'!$Z44,'Month (mcm)'!$Y:$Y,'Quarter (mcm)'!$Y44)</f>
        <v>-3.4</v>
      </c>
      <c r="H44" s="46">
        <f>SUMIFS('Month (mcm)'!H:H,'Month (mcm)'!$Z:$Z,'Quarter (mcm)'!$Z44,'Month (mcm)'!$Y:$Y,'Quarter (mcm)'!$Y44)</f>
        <v>98.839999999999989</v>
      </c>
      <c r="I44" s="48">
        <f>SUMIFS('Month (mcm)'!I:I,'Month (mcm)'!$Z:$Z,'Quarter (mcm)'!$Z44,'Month (mcm)'!$Y:$Y,'Quarter (mcm)'!$Y44)</f>
        <v>25934.35</v>
      </c>
      <c r="J44" s="49">
        <f>SUMIFS('Month (mcm)'!J:J,'Month (mcm)'!$Z:$Z,'Quarter (mcm)'!$Z44,'Month (mcm)'!$Y:$Y,'Quarter (mcm)'!$Y44)</f>
        <v>24664.17</v>
      </c>
      <c r="K44" s="45">
        <v>7856.54</v>
      </c>
      <c r="L44" s="46">
        <v>9345.19</v>
      </c>
      <c r="M44" s="46">
        <v>2532.46</v>
      </c>
      <c r="N44" s="50">
        <v>2704.97</v>
      </c>
      <c r="O44" s="46">
        <f>SUMIFS('Month (mcm)'!O:O,'Month (mcm)'!$Z:$Z,'Quarter (mcm)'!$Z44,'Month (mcm)'!$Y:$Y,'Quarter (mcm)'!$Y44)</f>
        <v>1014.41</v>
      </c>
      <c r="P44" s="46">
        <f>SUMIFS('Month (mcm)'!P:P,'Month (mcm)'!$Z:$Z,'Quarter (mcm)'!$Z44,'Month (mcm)'!$Y:$Y,'Quarter (mcm)'!$Y44)</f>
        <v>74.98</v>
      </c>
      <c r="Q44" s="46">
        <f>SUMIFS('Month (mcm)'!Q:Q,'Month (mcm)'!$Z:$Z,'Quarter (mcm)'!$Z44,'Month (mcm)'!$Y:$Y,'Quarter (mcm)'!$Y44)</f>
        <v>16.57</v>
      </c>
      <c r="R44" s="50">
        <f>SUMIFS('Month (mcm)'!R:R,'Month (mcm)'!$Z:$Z,'Quarter (mcm)'!$Z44,'Month (mcm)'!$Y:$Y,'Quarter (mcm)'!$Y44)</f>
        <v>0</v>
      </c>
      <c r="S44" s="45">
        <v>1145.0699999999997</v>
      </c>
      <c r="T44" s="53">
        <v>24690.19</v>
      </c>
      <c r="V44" s="124"/>
      <c r="W44" s="123"/>
      <c r="X44" s="123" t="s">
        <v>104</v>
      </c>
      <c r="Y44" s="123" t="str">
        <f t="shared" si="2"/>
        <v>4</v>
      </c>
      <c r="Z44" s="124">
        <v>2016</v>
      </c>
    </row>
    <row r="45" spans="1:26" ht="17.149999999999999" customHeight="1" x14ac:dyDescent="0.35">
      <c r="A45" s="56" t="str">
        <f t="shared" si="1"/>
        <v>Quarter 1 2017</v>
      </c>
      <c r="B45" s="50">
        <f>SUMIFS('Month (mcm)'!B:B,'Month (mcm)'!$Z:$Z,'Quarter (mcm)'!$Z45,'Month (mcm)'!$Y:$Y,'Quarter (mcm)'!$Y45)</f>
        <v>11263.21</v>
      </c>
      <c r="C45" s="46">
        <f>SUMIFS('Month (mcm)'!C:C,'Month (mcm)'!$Z:$Z,'Quarter (mcm)'!$Z45,'Month (mcm)'!$Y:$Y,'Quarter (mcm)'!$Y45)</f>
        <v>14723.349999999999</v>
      </c>
      <c r="D45" s="46">
        <f>SUMIFS('Month (mcm)'!D:D,'Month (mcm)'!$Z:$Z,'Quarter (mcm)'!$Z45,'Month (mcm)'!$Y:$Y,'Quarter (mcm)'!$Y45)</f>
        <v>1354.04</v>
      </c>
      <c r="E45" s="47">
        <f>SUMIFS('Month (mcm)'!E:E,'Month (mcm)'!$Z:$Z,'Quarter (mcm)'!$Z45,'Month (mcm)'!$Y:$Y,'Quarter (mcm)'!$Y45)</f>
        <v>13369.310000000001</v>
      </c>
      <c r="F45" s="45">
        <f>SUMIFS('Month (mcm)'!F:F,'Month (mcm)'!$Z:$Z,'Quarter (mcm)'!$Z45,'Month (mcm)'!$Y:$Y,'Quarter (mcm)'!$Y45)</f>
        <v>1657.96</v>
      </c>
      <c r="G45" s="46">
        <f>SUMIFS('Month (mcm)'!G:G,'Month (mcm)'!$Z:$Z,'Quarter (mcm)'!$Z45,'Month (mcm)'!$Y:$Y,'Quarter (mcm)'!$Y45)</f>
        <v>-3.15</v>
      </c>
      <c r="H45" s="46">
        <f>SUMIFS('Month (mcm)'!H:H,'Month (mcm)'!$Z:$Z,'Quarter (mcm)'!$Z45,'Month (mcm)'!$Y:$Y,'Quarter (mcm)'!$Y45)</f>
        <v>87.04</v>
      </c>
      <c r="I45" s="48">
        <f>SUMIFS('Month (mcm)'!I:I,'Month (mcm)'!$Z:$Z,'Quarter (mcm)'!$Z45,'Month (mcm)'!$Y:$Y,'Quarter (mcm)'!$Y45)</f>
        <v>25986.560000000001</v>
      </c>
      <c r="J45" s="49">
        <f>SUMIFS('Month (mcm)'!J:J,'Month (mcm)'!$Z:$Z,'Quarter (mcm)'!$Z45,'Month (mcm)'!$Y:$Y,'Quarter (mcm)'!$Y45)</f>
        <v>26374.370000000003</v>
      </c>
      <c r="K45" s="45">
        <v>7160.27</v>
      </c>
      <c r="L45" s="46">
        <v>10699.02</v>
      </c>
      <c r="M45" s="46">
        <v>3038.5299999999997</v>
      </c>
      <c r="N45" s="50">
        <v>2912.49</v>
      </c>
      <c r="O45" s="46">
        <f>SUMIFS('Month (mcm)'!O:O,'Month (mcm)'!$Z:$Z,'Quarter (mcm)'!$Z45,'Month (mcm)'!$Y:$Y,'Quarter (mcm)'!$Y45)</f>
        <v>1144.6100000000001</v>
      </c>
      <c r="P45" s="46">
        <f>SUMIFS('Month (mcm)'!P:P,'Month (mcm)'!$Z:$Z,'Quarter (mcm)'!$Z45,'Month (mcm)'!$Y:$Y,'Quarter (mcm)'!$Y45)</f>
        <v>96.429999999999993</v>
      </c>
      <c r="Q45" s="46">
        <f>SUMIFS('Month (mcm)'!Q:Q,'Month (mcm)'!$Z:$Z,'Quarter (mcm)'!$Z45,'Month (mcm)'!$Y:$Y,'Quarter (mcm)'!$Y45)</f>
        <v>18.87</v>
      </c>
      <c r="R45" s="50">
        <f>SUMIFS('Month (mcm)'!R:R,'Month (mcm)'!$Z:$Z,'Quarter (mcm)'!$Z45,'Month (mcm)'!$Y:$Y,'Quarter (mcm)'!$Y45)</f>
        <v>1.03</v>
      </c>
      <c r="S45" s="45">
        <v>1133.8600000000042</v>
      </c>
      <c r="T45" s="53">
        <v>26205.11</v>
      </c>
      <c r="V45" s="124"/>
      <c r="W45" s="123"/>
      <c r="X45" s="123" t="s">
        <v>101</v>
      </c>
      <c r="Y45" s="123" t="str">
        <f t="shared" si="2"/>
        <v>1</v>
      </c>
      <c r="Z45" s="124">
        <v>2017</v>
      </c>
    </row>
    <row r="46" spans="1:26" ht="17.149999999999999" customHeight="1" x14ac:dyDescent="0.35">
      <c r="A46" s="56" t="str">
        <f t="shared" si="1"/>
        <v>Quarter 2 2017</v>
      </c>
      <c r="B46" s="50">
        <f>SUMIFS('Month (mcm)'!B:B,'Month (mcm)'!$Z:$Z,'Quarter (mcm)'!$Z46,'Month (mcm)'!$Y:$Y,'Quarter (mcm)'!$Y46)</f>
        <v>10876.419999999998</v>
      </c>
      <c r="C46" s="46">
        <f>SUMIFS('Month (mcm)'!C:C,'Month (mcm)'!$Z:$Z,'Quarter (mcm)'!$Z46,'Month (mcm)'!$Y:$Y,'Quarter (mcm)'!$Y46)</f>
        <v>8418.16</v>
      </c>
      <c r="D46" s="46">
        <f>SUMIFS('Month (mcm)'!D:D,'Month (mcm)'!$Z:$Z,'Quarter (mcm)'!$Z46,'Month (mcm)'!$Y:$Y,'Quarter (mcm)'!$Y46)</f>
        <v>3747.2400000000002</v>
      </c>
      <c r="E46" s="47">
        <f>SUMIFS('Month (mcm)'!E:E,'Month (mcm)'!$Z:$Z,'Quarter (mcm)'!$Z46,'Month (mcm)'!$Y:$Y,'Quarter (mcm)'!$Y46)</f>
        <v>4670.92</v>
      </c>
      <c r="F46" s="45">
        <f>SUMIFS('Month (mcm)'!F:F,'Month (mcm)'!$Z:$Z,'Quarter (mcm)'!$Z46,'Month (mcm)'!$Y:$Y,'Quarter (mcm)'!$Y46)</f>
        <v>178.57</v>
      </c>
      <c r="G46" s="46">
        <f>SUMIFS('Month (mcm)'!G:G,'Month (mcm)'!$Z:$Z,'Quarter (mcm)'!$Z46,'Month (mcm)'!$Y:$Y,'Quarter (mcm)'!$Y46)</f>
        <v>-2.4700000000000002</v>
      </c>
      <c r="H46" s="46">
        <f>SUMIFS('Month (mcm)'!H:H,'Month (mcm)'!$Z:$Z,'Quarter (mcm)'!$Z46,'Month (mcm)'!$Y:$Y,'Quarter (mcm)'!$Y46)</f>
        <v>92.3</v>
      </c>
      <c r="I46" s="48">
        <f>SUMIFS('Month (mcm)'!I:I,'Month (mcm)'!$Z:$Z,'Quarter (mcm)'!$Z46,'Month (mcm)'!$Y:$Y,'Quarter (mcm)'!$Y46)</f>
        <v>19294.579999999998</v>
      </c>
      <c r="J46" s="49">
        <f>SUMIFS('Month (mcm)'!J:J,'Month (mcm)'!$Z:$Z,'Quarter (mcm)'!$Z46,'Month (mcm)'!$Y:$Y,'Quarter (mcm)'!$Y46)</f>
        <v>15815.74</v>
      </c>
      <c r="K46" s="45">
        <v>6070.87</v>
      </c>
      <c r="L46" s="46">
        <v>4414.47</v>
      </c>
      <c r="M46" s="46">
        <v>1675.6699999999998</v>
      </c>
      <c r="N46" s="50">
        <v>1627.21</v>
      </c>
      <c r="O46" s="46">
        <f>SUMIFS('Month (mcm)'!O:O,'Month (mcm)'!$Z:$Z,'Quarter (mcm)'!$Z46,'Month (mcm)'!$Y:$Y,'Quarter (mcm)'!$Y46)</f>
        <v>1108.26</v>
      </c>
      <c r="P46" s="46">
        <f>SUMIFS('Month (mcm)'!P:P,'Month (mcm)'!$Z:$Z,'Quarter (mcm)'!$Z46,'Month (mcm)'!$Y:$Y,'Quarter (mcm)'!$Y46)</f>
        <v>37.479999999999997</v>
      </c>
      <c r="Q46" s="46">
        <f>SUMIFS('Month (mcm)'!Q:Q,'Month (mcm)'!$Z:$Z,'Quarter (mcm)'!$Z46,'Month (mcm)'!$Y:$Y,'Quarter (mcm)'!$Y46)</f>
        <v>31.85</v>
      </c>
      <c r="R46" s="50">
        <f>SUMIFS('Month (mcm)'!R:R,'Month (mcm)'!$Z:$Z,'Quarter (mcm)'!$Z46,'Month (mcm)'!$Y:$Y,'Quarter (mcm)'!$Y46)</f>
        <v>0.4</v>
      </c>
      <c r="S46" s="45">
        <v>928.71999999999935</v>
      </c>
      <c r="T46" s="53">
        <v>15894.93</v>
      </c>
      <c r="V46" s="124"/>
      <c r="W46" s="123"/>
      <c r="X46" s="123" t="s">
        <v>102</v>
      </c>
      <c r="Y46" s="123" t="str">
        <f t="shared" si="2"/>
        <v>2</v>
      </c>
      <c r="Z46" s="124">
        <v>2017</v>
      </c>
    </row>
    <row r="47" spans="1:26" ht="17.149999999999999" customHeight="1" x14ac:dyDescent="0.35">
      <c r="A47" s="56" t="str">
        <f t="shared" si="1"/>
        <v>Quarter 3 2017</v>
      </c>
      <c r="B47" s="50">
        <f>SUMIFS('Month (mcm)'!B:B,'Month (mcm)'!$Z:$Z,'Quarter (mcm)'!$Z47,'Month (mcm)'!$Y:$Y,'Quarter (mcm)'!$Y47)</f>
        <v>8893.9500000000007</v>
      </c>
      <c r="C47" s="46">
        <f>SUMIFS('Month (mcm)'!C:C,'Month (mcm)'!$Z:$Z,'Quarter (mcm)'!$Z47,'Month (mcm)'!$Y:$Y,'Quarter (mcm)'!$Y47)</f>
        <v>9019.74</v>
      </c>
      <c r="D47" s="46">
        <f>SUMIFS('Month (mcm)'!D:D,'Month (mcm)'!$Z:$Z,'Quarter (mcm)'!$Z47,'Month (mcm)'!$Y:$Y,'Quarter (mcm)'!$Y47)</f>
        <v>4728.5200000000004</v>
      </c>
      <c r="E47" s="47">
        <f>SUMIFS('Month (mcm)'!E:E,'Month (mcm)'!$Z:$Z,'Quarter (mcm)'!$Z47,'Month (mcm)'!$Y:$Y,'Quarter (mcm)'!$Y47)</f>
        <v>4291.2199999999993</v>
      </c>
      <c r="F47" s="45">
        <f>SUMIFS('Month (mcm)'!F:F,'Month (mcm)'!$Z:$Z,'Quarter (mcm)'!$Z47,'Month (mcm)'!$Y:$Y,'Quarter (mcm)'!$Y47)</f>
        <v>-127.49000000000001</v>
      </c>
      <c r="G47" s="46">
        <f>SUMIFS('Month (mcm)'!G:G,'Month (mcm)'!$Z:$Z,'Quarter (mcm)'!$Z47,'Month (mcm)'!$Y:$Y,'Quarter (mcm)'!$Y47)</f>
        <v>-3.21</v>
      </c>
      <c r="H47" s="46">
        <f>SUMIFS('Month (mcm)'!H:H,'Month (mcm)'!$Z:$Z,'Quarter (mcm)'!$Z47,'Month (mcm)'!$Y:$Y,'Quarter (mcm)'!$Y47)</f>
        <v>100.16</v>
      </c>
      <c r="I47" s="48">
        <f>SUMIFS('Month (mcm)'!I:I,'Month (mcm)'!$Z:$Z,'Quarter (mcm)'!$Z47,'Month (mcm)'!$Y:$Y,'Quarter (mcm)'!$Y47)</f>
        <v>17913.689999999999</v>
      </c>
      <c r="J47" s="49">
        <f>SUMIFS('Month (mcm)'!J:J,'Month (mcm)'!$Z:$Z,'Quarter (mcm)'!$Z47,'Month (mcm)'!$Y:$Y,'Quarter (mcm)'!$Y47)</f>
        <v>13154.63</v>
      </c>
      <c r="K47" s="45">
        <v>5782.48</v>
      </c>
      <c r="L47" s="46">
        <v>2332.84</v>
      </c>
      <c r="M47" s="46">
        <v>1611.3</v>
      </c>
      <c r="N47" s="50">
        <v>1328.06</v>
      </c>
      <c r="O47" s="46">
        <f>SUMIFS('Month (mcm)'!O:O,'Month (mcm)'!$Z:$Z,'Quarter (mcm)'!$Z47,'Month (mcm)'!$Y:$Y,'Quarter (mcm)'!$Y47)</f>
        <v>1003.7</v>
      </c>
      <c r="P47" s="46">
        <f>SUMIFS('Month (mcm)'!P:P,'Month (mcm)'!$Z:$Z,'Quarter (mcm)'!$Z47,'Month (mcm)'!$Y:$Y,'Quarter (mcm)'!$Y47)</f>
        <v>49.05</v>
      </c>
      <c r="Q47" s="46">
        <f>SUMIFS('Month (mcm)'!Q:Q,'Month (mcm)'!$Z:$Z,'Quarter (mcm)'!$Z47,'Month (mcm)'!$Y:$Y,'Quarter (mcm)'!$Y47)</f>
        <v>24.57</v>
      </c>
      <c r="R47" s="50">
        <f>SUMIFS('Month (mcm)'!R:R,'Month (mcm)'!$Z:$Z,'Quarter (mcm)'!$Z47,'Month (mcm)'!$Y:$Y,'Quarter (mcm)'!$Y47)</f>
        <v>0</v>
      </c>
      <c r="S47" s="45">
        <v>886.19000000000233</v>
      </c>
      <c r="T47" s="53">
        <v>13018.19</v>
      </c>
      <c r="V47" s="124"/>
      <c r="W47" s="123"/>
      <c r="X47" s="123" t="s">
        <v>103</v>
      </c>
      <c r="Y47" s="123" t="str">
        <f t="shared" si="2"/>
        <v>3</v>
      </c>
      <c r="Z47" s="124">
        <v>2017</v>
      </c>
    </row>
    <row r="48" spans="1:26" ht="17.149999999999999" customHeight="1" x14ac:dyDescent="0.35">
      <c r="A48" s="56" t="str">
        <f t="shared" si="1"/>
        <v>Quarter 4 2017</v>
      </c>
      <c r="B48" s="50">
        <f>SUMIFS('Month (mcm)'!B:B,'Month (mcm)'!$Z:$Z,'Quarter (mcm)'!$Z48,'Month (mcm)'!$Y:$Y,'Quarter (mcm)'!$Y48)</f>
        <v>11066.77</v>
      </c>
      <c r="C48" s="46">
        <f>SUMIFS('Month (mcm)'!C:C,'Month (mcm)'!$Z:$Z,'Quarter (mcm)'!$Z48,'Month (mcm)'!$Y:$Y,'Quarter (mcm)'!$Y48)</f>
        <v>14824.14</v>
      </c>
      <c r="D48" s="46">
        <f>SUMIFS('Month (mcm)'!D:D,'Month (mcm)'!$Z:$Z,'Quarter (mcm)'!$Z48,'Month (mcm)'!$Y:$Y,'Quarter (mcm)'!$Y48)</f>
        <v>1657.99</v>
      </c>
      <c r="E48" s="47">
        <f>SUMIFS('Month (mcm)'!E:E,'Month (mcm)'!$Z:$Z,'Quarter (mcm)'!$Z48,'Month (mcm)'!$Y:$Y,'Quarter (mcm)'!$Y48)</f>
        <v>13166.150000000001</v>
      </c>
      <c r="F48" s="45">
        <f>SUMIFS('Month (mcm)'!F:F,'Month (mcm)'!$Z:$Z,'Quarter (mcm)'!$Z48,'Month (mcm)'!$Y:$Y,'Quarter (mcm)'!$Y48)</f>
        <v>-390.04</v>
      </c>
      <c r="G48" s="46">
        <f>SUMIFS('Month (mcm)'!G:G,'Month (mcm)'!$Z:$Z,'Quarter (mcm)'!$Z48,'Month (mcm)'!$Y:$Y,'Quarter (mcm)'!$Y48)</f>
        <v>-5.13</v>
      </c>
      <c r="H48" s="46">
        <f>SUMIFS('Month (mcm)'!H:H,'Month (mcm)'!$Z:$Z,'Quarter (mcm)'!$Z48,'Month (mcm)'!$Y:$Y,'Quarter (mcm)'!$Y48)</f>
        <v>108.11999999999999</v>
      </c>
      <c r="I48" s="48">
        <f>SUMIFS('Month (mcm)'!I:I,'Month (mcm)'!$Z:$Z,'Quarter (mcm)'!$Z48,'Month (mcm)'!$Y:$Y,'Quarter (mcm)'!$Y48)</f>
        <v>25890.91</v>
      </c>
      <c r="J48" s="49">
        <f>SUMIFS('Month (mcm)'!J:J,'Month (mcm)'!$Z:$Z,'Quarter (mcm)'!$Z48,'Month (mcm)'!$Y:$Y,'Quarter (mcm)'!$Y48)</f>
        <v>23945.870000000003</v>
      </c>
      <c r="K48" s="45">
        <v>6989.25</v>
      </c>
      <c r="L48" s="46">
        <v>9442.16</v>
      </c>
      <c r="M48" s="46">
        <v>2656.3</v>
      </c>
      <c r="N48" s="50">
        <v>2547.25</v>
      </c>
      <c r="O48" s="46">
        <f>SUMIFS('Month (mcm)'!O:O,'Month (mcm)'!$Z:$Z,'Quarter (mcm)'!$Z48,'Month (mcm)'!$Y:$Y,'Quarter (mcm)'!$Y48)</f>
        <v>1026.56</v>
      </c>
      <c r="P48" s="46">
        <f>SUMIFS('Month (mcm)'!P:P,'Month (mcm)'!$Z:$Z,'Quarter (mcm)'!$Z48,'Month (mcm)'!$Y:$Y,'Quarter (mcm)'!$Y48)</f>
        <v>71.37</v>
      </c>
      <c r="Q48" s="46">
        <f>SUMIFS('Month (mcm)'!Q:Q,'Month (mcm)'!$Z:$Z,'Quarter (mcm)'!$Z48,'Month (mcm)'!$Y:$Y,'Quarter (mcm)'!$Y48)</f>
        <v>21.82</v>
      </c>
      <c r="R48" s="50">
        <f>SUMIFS('Month (mcm)'!R:R,'Month (mcm)'!$Z:$Z,'Quarter (mcm)'!$Z48,'Month (mcm)'!$Y:$Y,'Quarter (mcm)'!$Y48)</f>
        <v>0</v>
      </c>
      <c r="S48" s="45">
        <v>1109.2999999999993</v>
      </c>
      <c r="T48" s="53">
        <v>23864.01</v>
      </c>
      <c r="V48" s="124"/>
      <c r="W48" s="123"/>
      <c r="X48" s="123" t="s">
        <v>104</v>
      </c>
      <c r="Y48" s="123" t="str">
        <f t="shared" si="2"/>
        <v>4</v>
      </c>
      <c r="Z48" s="124">
        <v>2017</v>
      </c>
    </row>
    <row r="49" spans="1:26" ht="17.149999999999999" customHeight="1" x14ac:dyDescent="0.35">
      <c r="A49" s="56" t="str">
        <f t="shared" si="1"/>
        <v>Quarter 1 2018</v>
      </c>
      <c r="B49" s="50">
        <f>SUMIFS('Month (mcm)'!B:B,'Month (mcm)'!$Z:$Z,'Quarter (mcm)'!$Z49,'Month (mcm)'!$Y:$Y,'Quarter (mcm)'!$Y49)</f>
        <v>10803.789999999999</v>
      </c>
      <c r="C49" s="46">
        <f>SUMIFS('Month (mcm)'!C:C,'Month (mcm)'!$Z:$Z,'Quarter (mcm)'!$Z49,'Month (mcm)'!$Y:$Y,'Quarter (mcm)'!$Y49)</f>
        <v>17518.199999999997</v>
      </c>
      <c r="D49" s="46">
        <f>SUMIFS('Month (mcm)'!D:D,'Month (mcm)'!$Z:$Z,'Quarter (mcm)'!$Z49,'Month (mcm)'!$Y:$Y,'Quarter (mcm)'!$Y49)</f>
        <v>829.54</v>
      </c>
      <c r="E49" s="47">
        <f>SUMIFS('Month (mcm)'!E:E,'Month (mcm)'!$Z:$Z,'Quarter (mcm)'!$Z49,'Month (mcm)'!$Y:$Y,'Quarter (mcm)'!$Y49)</f>
        <v>16688.66</v>
      </c>
      <c r="F49" s="45">
        <f>SUMIFS('Month (mcm)'!F:F,'Month (mcm)'!$Z:$Z,'Quarter (mcm)'!$Z49,'Month (mcm)'!$Y:$Y,'Quarter (mcm)'!$Y49)</f>
        <v>1279.96</v>
      </c>
      <c r="G49" s="46">
        <f>SUMIFS('Month (mcm)'!G:G,'Month (mcm)'!$Z:$Z,'Quarter (mcm)'!$Z49,'Month (mcm)'!$Y:$Y,'Quarter (mcm)'!$Y49)</f>
        <v>-3.64</v>
      </c>
      <c r="H49" s="46">
        <f>SUMIFS('Month (mcm)'!H:H,'Month (mcm)'!$Z:$Z,'Quarter (mcm)'!$Z49,'Month (mcm)'!$Y:$Y,'Quarter (mcm)'!$Y49)</f>
        <v>107.08999999999999</v>
      </c>
      <c r="I49" s="48">
        <f>SUMIFS('Month (mcm)'!I:I,'Month (mcm)'!$Z:$Z,'Quarter (mcm)'!$Z49,'Month (mcm)'!$Y:$Y,'Quarter (mcm)'!$Y49)</f>
        <v>28321.989999999998</v>
      </c>
      <c r="J49" s="49">
        <f>SUMIFS('Month (mcm)'!J:J,'Month (mcm)'!$Z:$Z,'Quarter (mcm)'!$Z49,'Month (mcm)'!$Y:$Y,'Quarter (mcm)'!$Y49)</f>
        <v>28875.86</v>
      </c>
      <c r="K49" s="45">
        <v>7047.67</v>
      </c>
      <c r="L49" s="46">
        <v>12766.36</v>
      </c>
      <c r="M49" s="46">
        <v>3096.31</v>
      </c>
      <c r="N49" s="50">
        <v>3236.86</v>
      </c>
      <c r="O49" s="46">
        <f>SUMIFS('Month (mcm)'!O:O,'Month (mcm)'!$Z:$Z,'Quarter (mcm)'!$Z49,'Month (mcm)'!$Y:$Y,'Quarter (mcm)'!$Y49)</f>
        <v>1066.05</v>
      </c>
      <c r="P49" s="46">
        <f>SUMIFS('Month (mcm)'!P:P,'Month (mcm)'!$Z:$Z,'Quarter (mcm)'!$Z49,'Month (mcm)'!$Y:$Y,'Quarter (mcm)'!$Y49)</f>
        <v>81.48</v>
      </c>
      <c r="Q49" s="46">
        <f>SUMIFS('Month (mcm)'!Q:Q,'Month (mcm)'!$Z:$Z,'Quarter (mcm)'!$Z49,'Month (mcm)'!$Y:$Y,'Quarter (mcm)'!$Y49)</f>
        <v>11.19</v>
      </c>
      <c r="R49" s="50">
        <f>SUMIFS('Month (mcm)'!R:R,'Month (mcm)'!$Z:$Z,'Quarter (mcm)'!$Z49,'Month (mcm)'!$Y:$Y,'Quarter (mcm)'!$Y49)</f>
        <v>0</v>
      </c>
      <c r="S49" s="45">
        <v>1237.8900000000031</v>
      </c>
      <c r="T49" s="53">
        <v>28543.81</v>
      </c>
      <c r="V49" s="124"/>
      <c r="W49" s="123"/>
      <c r="X49" s="123" t="s">
        <v>101</v>
      </c>
      <c r="Y49" s="123" t="str">
        <f t="shared" si="2"/>
        <v>1</v>
      </c>
      <c r="Z49" s="124">
        <v>2018</v>
      </c>
    </row>
    <row r="50" spans="1:26" ht="17.149999999999999" customHeight="1" x14ac:dyDescent="0.35">
      <c r="A50" s="56" t="str">
        <f t="shared" si="1"/>
        <v>Quarter 2 2018</v>
      </c>
      <c r="B50" s="50">
        <f>SUMIFS('Month (mcm)'!B:B,'Month (mcm)'!$Z:$Z,'Quarter (mcm)'!$Z50,'Month (mcm)'!$Y:$Y,'Quarter (mcm)'!$Y50)</f>
        <v>10119.549999999999</v>
      </c>
      <c r="C50" s="46">
        <f>SUMIFS('Month (mcm)'!C:C,'Month (mcm)'!$Z:$Z,'Quarter (mcm)'!$Z50,'Month (mcm)'!$Y:$Y,'Quarter (mcm)'!$Y50)</f>
        <v>8264.7000000000007</v>
      </c>
      <c r="D50" s="46">
        <f>SUMIFS('Month (mcm)'!D:D,'Month (mcm)'!$Z:$Z,'Quarter (mcm)'!$Z50,'Month (mcm)'!$Y:$Y,'Quarter (mcm)'!$Y50)</f>
        <v>1902.69</v>
      </c>
      <c r="E50" s="47">
        <f>SUMIFS('Month (mcm)'!E:E,'Month (mcm)'!$Z:$Z,'Quarter (mcm)'!$Z50,'Month (mcm)'!$Y:$Y,'Quarter (mcm)'!$Y50)</f>
        <v>6362.01</v>
      </c>
      <c r="F50" s="45">
        <f>SUMIFS('Month (mcm)'!F:F,'Month (mcm)'!$Z:$Z,'Quarter (mcm)'!$Z50,'Month (mcm)'!$Y:$Y,'Quarter (mcm)'!$Y50)</f>
        <v>-965.56</v>
      </c>
      <c r="G50" s="46">
        <f>SUMIFS('Month (mcm)'!G:G,'Month (mcm)'!$Z:$Z,'Quarter (mcm)'!$Z50,'Month (mcm)'!$Y:$Y,'Quarter (mcm)'!$Y50)</f>
        <v>-2.83</v>
      </c>
      <c r="H50" s="46">
        <f>SUMIFS('Month (mcm)'!H:H,'Month (mcm)'!$Z:$Z,'Quarter (mcm)'!$Z50,'Month (mcm)'!$Y:$Y,'Quarter (mcm)'!$Y50)</f>
        <v>112.82</v>
      </c>
      <c r="I50" s="48">
        <f>SUMIFS('Month (mcm)'!I:I,'Month (mcm)'!$Z:$Z,'Quarter (mcm)'!$Z50,'Month (mcm)'!$Y:$Y,'Quarter (mcm)'!$Y50)</f>
        <v>18384.25</v>
      </c>
      <c r="J50" s="49">
        <f>SUMIFS('Month (mcm)'!J:J,'Month (mcm)'!$Z:$Z,'Quarter (mcm)'!$Z50,'Month (mcm)'!$Y:$Y,'Quarter (mcm)'!$Y50)</f>
        <v>15625.989999999998</v>
      </c>
      <c r="K50" s="45">
        <v>6062.23</v>
      </c>
      <c r="L50" s="46">
        <v>4162.34</v>
      </c>
      <c r="M50" s="46">
        <v>1758.0900000000001</v>
      </c>
      <c r="N50" s="50">
        <v>1616.59</v>
      </c>
      <c r="O50" s="46">
        <f>SUMIFS('Month (mcm)'!O:O,'Month (mcm)'!$Z:$Z,'Quarter (mcm)'!$Z50,'Month (mcm)'!$Y:$Y,'Quarter (mcm)'!$Y50)</f>
        <v>1062.53</v>
      </c>
      <c r="P50" s="46">
        <f>SUMIFS('Month (mcm)'!P:P,'Month (mcm)'!$Z:$Z,'Quarter (mcm)'!$Z50,'Month (mcm)'!$Y:$Y,'Quarter (mcm)'!$Y50)</f>
        <v>22.980000000000004</v>
      </c>
      <c r="Q50" s="46">
        <f>SUMIFS('Month (mcm)'!Q:Q,'Month (mcm)'!$Z:$Z,'Quarter (mcm)'!$Z50,'Month (mcm)'!$Y:$Y,'Quarter (mcm)'!$Y50)</f>
        <v>24.63</v>
      </c>
      <c r="R50" s="50">
        <f>SUMIFS('Month (mcm)'!R:R,'Month (mcm)'!$Z:$Z,'Quarter (mcm)'!$Z50,'Month (mcm)'!$Y:$Y,'Quarter (mcm)'!$Y50)</f>
        <v>0</v>
      </c>
      <c r="S50" s="45">
        <v>951.59000000000015</v>
      </c>
      <c r="T50" s="53">
        <v>15660.98</v>
      </c>
      <c r="V50" s="124"/>
      <c r="W50" s="123"/>
      <c r="X50" s="123" t="s">
        <v>102</v>
      </c>
      <c r="Y50" s="123" t="str">
        <f t="shared" si="2"/>
        <v>2</v>
      </c>
      <c r="Z50" s="124">
        <v>2018</v>
      </c>
    </row>
    <row r="51" spans="1:26" ht="17.149999999999999" customHeight="1" x14ac:dyDescent="0.35">
      <c r="A51" s="56" t="str">
        <f t="shared" si="1"/>
        <v>Quarter 3 2018</v>
      </c>
      <c r="B51" s="50">
        <f>SUMIFS('Month (mcm)'!B:B,'Month (mcm)'!$Z:$Z,'Quarter (mcm)'!$Z51,'Month (mcm)'!$Y:$Y,'Quarter (mcm)'!$Y51)</f>
        <v>9392.59</v>
      </c>
      <c r="C51" s="46">
        <f>SUMIFS('Month (mcm)'!C:C,'Month (mcm)'!$Z:$Z,'Quarter (mcm)'!$Z51,'Month (mcm)'!$Y:$Y,'Quarter (mcm)'!$Y51)</f>
        <v>7388.01</v>
      </c>
      <c r="D51" s="46">
        <f>SUMIFS('Month (mcm)'!D:D,'Month (mcm)'!$Z:$Z,'Quarter (mcm)'!$Z51,'Month (mcm)'!$Y:$Y,'Quarter (mcm)'!$Y51)</f>
        <v>4071.0299999999997</v>
      </c>
      <c r="E51" s="47">
        <f>SUMIFS('Month (mcm)'!E:E,'Month (mcm)'!$Z:$Z,'Quarter (mcm)'!$Z51,'Month (mcm)'!$Y:$Y,'Quarter (mcm)'!$Y51)</f>
        <v>3316.9800000000005</v>
      </c>
      <c r="F51" s="45">
        <f>SUMIFS('Month (mcm)'!F:F,'Month (mcm)'!$Z:$Z,'Quarter (mcm)'!$Z51,'Month (mcm)'!$Y:$Y,'Quarter (mcm)'!$Y51)</f>
        <v>-238.14999999999998</v>
      </c>
      <c r="G51" s="46">
        <f>SUMIFS('Month (mcm)'!G:G,'Month (mcm)'!$Z:$Z,'Quarter (mcm)'!$Z51,'Month (mcm)'!$Y:$Y,'Quarter (mcm)'!$Y51)</f>
        <v>-4.42</v>
      </c>
      <c r="H51" s="46">
        <f>SUMIFS('Month (mcm)'!H:H,'Month (mcm)'!$Z:$Z,'Quarter (mcm)'!$Z51,'Month (mcm)'!$Y:$Y,'Quarter (mcm)'!$Y51)</f>
        <v>118.34</v>
      </c>
      <c r="I51" s="48">
        <f>SUMIFS('Month (mcm)'!I:I,'Month (mcm)'!$Z:$Z,'Quarter (mcm)'!$Z51,'Month (mcm)'!$Y:$Y,'Quarter (mcm)'!$Y51)</f>
        <v>16780.599999999999</v>
      </c>
      <c r="J51" s="49">
        <f>SUMIFS('Month (mcm)'!J:J,'Month (mcm)'!$Z:$Z,'Quarter (mcm)'!$Z51,'Month (mcm)'!$Y:$Y,'Quarter (mcm)'!$Y51)</f>
        <v>12585.34</v>
      </c>
      <c r="K51" s="45">
        <v>5451.92</v>
      </c>
      <c r="L51" s="46">
        <v>2195.48</v>
      </c>
      <c r="M51" s="46">
        <v>1718.1599999999999</v>
      </c>
      <c r="N51" s="50">
        <v>1414.51</v>
      </c>
      <c r="O51" s="46">
        <f>SUMIFS('Month (mcm)'!O:O,'Month (mcm)'!$Z:$Z,'Quarter (mcm)'!$Z51,'Month (mcm)'!$Y:$Y,'Quarter (mcm)'!$Y51)</f>
        <v>1085.5999999999999</v>
      </c>
      <c r="P51" s="46">
        <f>SUMIFS('Month (mcm)'!P:P,'Month (mcm)'!$Z:$Z,'Quarter (mcm)'!$Z51,'Month (mcm)'!$Y:$Y,'Quarter (mcm)'!$Y51)</f>
        <v>29.659999999999997</v>
      </c>
      <c r="Q51" s="46">
        <f>SUMIFS('Month (mcm)'!Q:Q,'Month (mcm)'!$Z:$Z,'Quarter (mcm)'!$Z51,'Month (mcm)'!$Y:$Y,'Quarter (mcm)'!$Y51)</f>
        <v>12.870000000000001</v>
      </c>
      <c r="R51" s="50">
        <f>SUMIFS('Month (mcm)'!R:R,'Month (mcm)'!$Z:$Z,'Quarter (mcm)'!$Z51,'Month (mcm)'!$Y:$Y,'Quarter (mcm)'!$Y51)</f>
        <v>0</v>
      </c>
      <c r="S51" s="45">
        <v>920.04999999999927</v>
      </c>
      <c r="T51" s="53">
        <v>12828.25</v>
      </c>
      <c r="V51" s="124"/>
      <c r="W51" s="123"/>
      <c r="X51" s="123" t="s">
        <v>103</v>
      </c>
      <c r="Y51" s="123" t="str">
        <f t="shared" si="2"/>
        <v>3</v>
      </c>
      <c r="Z51" s="124">
        <v>2018</v>
      </c>
    </row>
    <row r="52" spans="1:26" ht="17.149999999999999" customHeight="1" x14ac:dyDescent="0.35">
      <c r="A52" s="56" t="str">
        <f t="shared" si="1"/>
        <v>Quarter 4 2018</v>
      </c>
      <c r="B52" s="50">
        <f>SUMIFS('Month (mcm)'!B:B,'Month (mcm)'!$Z:$Z,'Quarter (mcm)'!$Z52,'Month (mcm)'!$Y:$Y,'Quarter (mcm)'!$Y52)</f>
        <v>10421.17</v>
      </c>
      <c r="C52" s="46">
        <f>SUMIFS('Month (mcm)'!C:C,'Month (mcm)'!$Z:$Z,'Quarter (mcm)'!$Z52,'Month (mcm)'!$Y:$Y,'Quarter (mcm)'!$Y52)</f>
        <v>13742.510000000002</v>
      </c>
      <c r="D52" s="46">
        <f>SUMIFS('Month (mcm)'!D:D,'Month (mcm)'!$Z:$Z,'Quarter (mcm)'!$Z52,'Month (mcm)'!$Y:$Y,'Quarter (mcm)'!$Y52)</f>
        <v>898.36</v>
      </c>
      <c r="E52" s="47">
        <f>SUMIFS('Month (mcm)'!E:E,'Month (mcm)'!$Z:$Z,'Quarter (mcm)'!$Z52,'Month (mcm)'!$Y:$Y,'Quarter (mcm)'!$Y52)</f>
        <v>12844.150000000001</v>
      </c>
      <c r="F52" s="45">
        <f>SUMIFS('Month (mcm)'!F:F,'Month (mcm)'!$Z:$Z,'Quarter (mcm)'!$Z52,'Month (mcm)'!$Y:$Y,'Quarter (mcm)'!$Y52)</f>
        <v>-689.64</v>
      </c>
      <c r="G52" s="46">
        <f>SUMIFS('Month (mcm)'!G:G,'Month (mcm)'!$Z:$Z,'Quarter (mcm)'!$Z52,'Month (mcm)'!$Y:$Y,'Quarter (mcm)'!$Y52)</f>
        <v>-5.39</v>
      </c>
      <c r="H52" s="46">
        <f>SUMIFS('Month (mcm)'!H:H,'Month (mcm)'!$Z:$Z,'Quarter (mcm)'!$Z52,'Month (mcm)'!$Y:$Y,'Quarter (mcm)'!$Y52)</f>
        <v>123.7</v>
      </c>
      <c r="I52" s="48">
        <f>SUMIFS('Month (mcm)'!I:I,'Month (mcm)'!$Z:$Z,'Quarter (mcm)'!$Z52,'Month (mcm)'!$Y:$Y,'Quarter (mcm)'!$Y52)</f>
        <v>24163.68</v>
      </c>
      <c r="J52" s="49">
        <f>SUMIFS('Month (mcm)'!J:J,'Month (mcm)'!$Z:$Z,'Quarter (mcm)'!$Z52,'Month (mcm)'!$Y:$Y,'Quarter (mcm)'!$Y52)</f>
        <v>22693.989999999998</v>
      </c>
      <c r="K52" s="45">
        <v>6292.5</v>
      </c>
      <c r="L52" s="46">
        <v>8412.4</v>
      </c>
      <c r="M52" s="46">
        <v>2912.67</v>
      </c>
      <c r="N52" s="50">
        <v>2622.47</v>
      </c>
      <c r="O52" s="46">
        <f>SUMIFS('Month (mcm)'!O:O,'Month (mcm)'!$Z:$Z,'Quarter (mcm)'!$Z52,'Month (mcm)'!$Y:$Y,'Quarter (mcm)'!$Y52)</f>
        <v>1153.45</v>
      </c>
      <c r="P52" s="46">
        <f>SUMIFS('Month (mcm)'!P:P,'Month (mcm)'!$Z:$Z,'Quarter (mcm)'!$Z52,'Month (mcm)'!$Y:$Y,'Quarter (mcm)'!$Y52)</f>
        <v>33.81</v>
      </c>
      <c r="Q52" s="46">
        <f>SUMIFS('Month (mcm)'!Q:Q,'Month (mcm)'!$Z:$Z,'Quarter (mcm)'!$Z52,'Month (mcm)'!$Y:$Y,'Quarter (mcm)'!$Y52)</f>
        <v>54.08</v>
      </c>
      <c r="R52" s="50">
        <f>SUMIFS('Month (mcm)'!R:R,'Month (mcm)'!$Z:$Z,'Quarter (mcm)'!$Z52,'Month (mcm)'!$Y:$Y,'Quarter (mcm)'!$Y52)</f>
        <v>0</v>
      </c>
      <c r="S52" s="45">
        <v>1095.4799999999959</v>
      </c>
      <c r="T52" s="53">
        <v>22576.86</v>
      </c>
      <c r="V52" s="124"/>
      <c r="W52" s="123"/>
      <c r="X52" s="123" t="s">
        <v>104</v>
      </c>
      <c r="Y52" s="123" t="str">
        <f t="shared" si="2"/>
        <v>4</v>
      </c>
      <c r="Z52" s="124">
        <v>2018</v>
      </c>
    </row>
    <row r="53" spans="1:26" ht="17.149999999999999" customHeight="1" x14ac:dyDescent="0.35">
      <c r="A53" s="56" t="str">
        <f t="shared" si="1"/>
        <v>Quarter 1 2019</v>
      </c>
      <c r="B53" s="50">
        <f>SUMIFS('Month (mcm)'!B:B,'Month (mcm)'!$Z:$Z,'Quarter (mcm)'!$Z53,'Month (mcm)'!$Y:$Y,'Quarter (mcm)'!$Y53)</f>
        <v>10155.31</v>
      </c>
      <c r="C53" s="46">
        <f>SUMIFS('Month (mcm)'!C:C,'Month (mcm)'!$Z:$Z,'Quarter (mcm)'!$Z53,'Month (mcm)'!$Y:$Y,'Quarter (mcm)'!$Y53)</f>
        <v>15147.36</v>
      </c>
      <c r="D53" s="46">
        <f>SUMIFS('Month (mcm)'!D:D,'Month (mcm)'!$Z:$Z,'Quarter (mcm)'!$Z53,'Month (mcm)'!$Y:$Y,'Quarter (mcm)'!$Y53)</f>
        <v>957.12</v>
      </c>
      <c r="E53" s="47">
        <f>SUMIFS('Month (mcm)'!E:E,'Month (mcm)'!$Z:$Z,'Quarter (mcm)'!$Z53,'Month (mcm)'!$Y:$Y,'Quarter (mcm)'!$Y53)</f>
        <v>14190.240000000002</v>
      </c>
      <c r="F53" s="45">
        <f>SUMIFS('Month (mcm)'!F:F,'Month (mcm)'!$Z:$Z,'Quarter (mcm)'!$Z53,'Month (mcm)'!$Y:$Y,'Quarter (mcm)'!$Y53)</f>
        <v>1121.96</v>
      </c>
      <c r="G53" s="46">
        <f>SUMIFS('Month (mcm)'!G:G,'Month (mcm)'!$Z:$Z,'Quarter (mcm)'!$Z53,'Month (mcm)'!$Y:$Y,'Quarter (mcm)'!$Y53)</f>
        <v>-6.82</v>
      </c>
      <c r="H53" s="46">
        <f>SUMIFS('Month (mcm)'!H:H,'Month (mcm)'!$Z:$Z,'Quarter (mcm)'!$Z53,'Month (mcm)'!$Y:$Y,'Quarter (mcm)'!$Y53)</f>
        <v>129.72999999999999</v>
      </c>
      <c r="I53" s="48">
        <f>SUMIFS('Month (mcm)'!I:I,'Month (mcm)'!$Z:$Z,'Quarter (mcm)'!$Z53,'Month (mcm)'!$Y:$Y,'Quarter (mcm)'!$Y53)</f>
        <v>25302.67</v>
      </c>
      <c r="J53" s="49">
        <f>SUMIFS('Month (mcm)'!J:J,'Month (mcm)'!$Z:$Z,'Quarter (mcm)'!$Z53,'Month (mcm)'!$Y:$Y,'Quarter (mcm)'!$Y53)</f>
        <v>25590.42</v>
      </c>
      <c r="K53" s="45">
        <v>6906.51</v>
      </c>
      <c r="L53" s="46">
        <v>10651.49</v>
      </c>
      <c r="M53" s="46">
        <v>2862.7799999999997</v>
      </c>
      <c r="N53" s="50">
        <v>2983.28</v>
      </c>
      <c r="O53" s="46">
        <f>SUMIFS('Month (mcm)'!O:O,'Month (mcm)'!$Z:$Z,'Quarter (mcm)'!$Z53,'Month (mcm)'!$Y:$Y,'Quarter (mcm)'!$Y53)</f>
        <v>1229.43</v>
      </c>
      <c r="P53" s="46">
        <f>SUMIFS('Month (mcm)'!P:P,'Month (mcm)'!$Z:$Z,'Quarter (mcm)'!$Z53,'Month (mcm)'!$Y:$Y,'Quarter (mcm)'!$Y53)</f>
        <v>32.25</v>
      </c>
      <c r="Q53" s="46">
        <f>SUMIFS('Month (mcm)'!Q:Q,'Month (mcm)'!$Z:$Z,'Quarter (mcm)'!$Z53,'Month (mcm)'!$Y:$Y,'Quarter (mcm)'!$Y53)</f>
        <v>63.239999999999995</v>
      </c>
      <c r="R53" s="50">
        <f>SUMIFS('Month (mcm)'!R:R,'Month (mcm)'!$Z:$Z,'Quarter (mcm)'!$Z53,'Month (mcm)'!$Y:$Y,'Quarter (mcm)'!$Y53)</f>
        <v>0</v>
      </c>
      <c r="S53" s="45">
        <v>1156.4399999999987</v>
      </c>
      <c r="T53" s="53">
        <v>25885.42</v>
      </c>
      <c r="V53" s="124"/>
      <c r="W53" s="123"/>
      <c r="X53" s="123" t="s">
        <v>101</v>
      </c>
      <c r="Y53" s="123" t="str">
        <f t="shared" si="2"/>
        <v>1</v>
      </c>
      <c r="Z53" s="124">
        <v>2019</v>
      </c>
    </row>
    <row r="54" spans="1:26" ht="17.149999999999999" customHeight="1" x14ac:dyDescent="0.35">
      <c r="A54" s="56" t="str">
        <f t="shared" si="1"/>
        <v>Quarter 2 2019</v>
      </c>
      <c r="B54" s="50">
        <f>SUMIFS('Month (mcm)'!B:B,'Month (mcm)'!$Z:$Z,'Quarter (mcm)'!$Z54,'Month (mcm)'!$Y:$Y,'Quarter (mcm)'!$Y54)</f>
        <v>9594.2900000000009</v>
      </c>
      <c r="C54" s="46">
        <f>SUMIFS('Month (mcm)'!C:C,'Month (mcm)'!$Z:$Z,'Quarter (mcm)'!$Z54,'Month (mcm)'!$Y:$Y,'Quarter (mcm)'!$Y54)</f>
        <v>10913.07</v>
      </c>
      <c r="D54" s="46">
        <f>SUMIFS('Month (mcm)'!D:D,'Month (mcm)'!$Z:$Z,'Quarter (mcm)'!$Z54,'Month (mcm)'!$Y:$Y,'Quarter (mcm)'!$Y54)</f>
        <v>3684.0099999999998</v>
      </c>
      <c r="E54" s="47">
        <f>SUMIFS('Month (mcm)'!E:E,'Month (mcm)'!$Z:$Z,'Quarter (mcm)'!$Z54,'Month (mcm)'!$Y:$Y,'Quarter (mcm)'!$Y54)</f>
        <v>7229.06</v>
      </c>
      <c r="F54" s="45">
        <f>SUMIFS('Month (mcm)'!F:F,'Month (mcm)'!$Z:$Z,'Quarter (mcm)'!$Z54,'Month (mcm)'!$Y:$Y,'Quarter (mcm)'!$Y54)</f>
        <v>-438.27</v>
      </c>
      <c r="G54" s="46">
        <f>SUMIFS('Month (mcm)'!G:G,'Month (mcm)'!$Z:$Z,'Quarter (mcm)'!$Z54,'Month (mcm)'!$Y:$Y,'Quarter (mcm)'!$Y54)</f>
        <v>-6.8699999999999992</v>
      </c>
      <c r="H54" s="46">
        <f>SUMIFS('Month (mcm)'!H:H,'Month (mcm)'!$Z:$Z,'Quarter (mcm)'!$Z54,'Month (mcm)'!$Y:$Y,'Quarter (mcm)'!$Y54)</f>
        <v>131.22</v>
      </c>
      <c r="I54" s="48">
        <f>SUMIFS('Month (mcm)'!I:I,'Month (mcm)'!$Z:$Z,'Quarter (mcm)'!$Z54,'Month (mcm)'!$Y:$Y,'Quarter (mcm)'!$Y54)</f>
        <v>20507.36</v>
      </c>
      <c r="J54" s="49">
        <f>SUMIFS('Month (mcm)'!J:J,'Month (mcm)'!$Z:$Z,'Quarter (mcm)'!$Z54,'Month (mcm)'!$Y:$Y,'Quarter (mcm)'!$Y54)</f>
        <v>16509.43</v>
      </c>
      <c r="K54" s="45">
        <v>6127.94</v>
      </c>
      <c r="L54" s="46">
        <v>4727.3100000000004</v>
      </c>
      <c r="M54" s="46">
        <v>1843.55</v>
      </c>
      <c r="N54" s="50">
        <v>1791.83</v>
      </c>
      <c r="O54" s="46">
        <f>SUMIFS('Month (mcm)'!O:O,'Month (mcm)'!$Z:$Z,'Quarter (mcm)'!$Z54,'Month (mcm)'!$Y:$Y,'Quarter (mcm)'!$Y54)</f>
        <v>1168</v>
      </c>
      <c r="P54" s="46">
        <f>SUMIFS('Month (mcm)'!P:P,'Month (mcm)'!$Z:$Z,'Quarter (mcm)'!$Z54,'Month (mcm)'!$Y:$Y,'Quarter (mcm)'!$Y54)</f>
        <v>21.26</v>
      </c>
      <c r="Q54" s="46">
        <f>SUMIFS('Month (mcm)'!Q:Q,'Month (mcm)'!$Z:$Z,'Quarter (mcm)'!$Z54,'Month (mcm)'!$Y:$Y,'Quarter (mcm)'!$Y54)</f>
        <v>74.400000000000006</v>
      </c>
      <c r="R54" s="50">
        <f>SUMIFS('Month (mcm)'!R:R,'Month (mcm)'!$Z:$Z,'Quarter (mcm)'!$Z54,'Month (mcm)'!$Y:$Y,'Quarter (mcm)'!$Y54)</f>
        <v>0</v>
      </c>
      <c r="S54" s="45">
        <v>930.68000000000211</v>
      </c>
      <c r="T54" s="53">
        <v>16684.97</v>
      </c>
      <c r="V54" s="124"/>
      <c r="W54" s="123"/>
      <c r="X54" s="123" t="s">
        <v>102</v>
      </c>
      <c r="Y54" s="123" t="str">
        <f t="shared" si="2"/>
        <v>2</v>
      </c>
      <c r="Z54" s="124">
        <v>2019</v>
      </c>
    </row>
    <row r="55" spans="1:26" ht="17.149999999999999" customHeight="1" x14ac:dyDescent="0.35">
      <c r="A55" s="56" t="str">
        <f t="shared" si="1"/>
        <v>Quarter 3 2019</v>
      </c>
      <c r="B55" s="50">
        <f>SUMIFS('Month (mcm)'!B:B,'Month (mcm)'!$Z:$Z,'Quarter (mcm)'!$Z55,'Month (mcm)'!$Y:$Y,'Quarter (mcm)'!$Y55)</f>
        <v>8772.5299999999988</v>
      </c>
      <c r="C55" s="46">
        <f>SUMIFS('Month (mcm)'!C:C,'Month (mcm)'!$Z:$Z,'Quarter (mcm)'!$Z55,'Month (mcm)'!$Y:$Y,'Quarter (mcm)'!$Y55)</f>
        <v>5899.9400000000005</v>
      </c>
      <c r="D55" s="46">
        <f>SUMIFS('Month (mcm)'!D:D,'Month (mcm)'!$Z:$Z,'Quarter (mcm)'!$Z55,'Month (mcm)'!$Y:$Y,'Quarter (mcm)'!$Y55)</f>
        <v>2357.44</v>
      </c>
      <c r="E55" s="47">
        <f>SUMIFS('Month (mcm)'!E:E,'Month (mcm)'!$Z:$Z,'Quarter (mcm)'!$Z55,'Month (mcm)'!$Y:$Y,'Quarter (mcm)'!$Y55)</f>
        <v>3542.5</v>
      </c>
      <c r="F55" s="45">
        <f>SUMIFS('Month (mcm)'!F:F,'Month (mcm)'!$Z:$Z,'Quarter (mcm)'!$Z55,'Month (mcm)'!$Y:$Y,'Quarter (mcm)'!$Y55)</f>
        <v>-630.22</v>
      </c>
      <c r="G55" s="46">
        <f>SUMIFS('Month (mcm)'!G:G,'Month (mcm)'!$Z:$Z,'Quarter (mcm)'!$Z55,'Month (mcm)'!$Y:$Y,'Quarter (mcm)'!$Y55)</f>
        <v>-6.3100000000000005</v>
      </c>
      <c r="H55" s="46">
        <f>SUMIFS('Month (mcm)'!H:H,'Month (mcm)'!$Z:$Z,'Quarter (mcm)'!$Z55,'Month (mcm)'!$Y:$Y,'Quarter (mcm)'!$Y55)</f>
        <v>132.03</v>
      </c>
      <c r="I55" s="48">
        <f>SUMIFS('Month (mcm)'!I:I,'Month (mcm)'!$Z:$Z,'Quarter (mcm)'!$Z55,'Month (mcm)'!$Y:$Y,'Quarter (mcm)'!$Y55)</f>
        <v>14672.470000000001</v>
      </c>
      <c r="J55" s="49">
        <f>SUMIFS('Month (mcm)'!J:J,'Month (mcm)'!$Z:$Z,'Quarter (mcm)'!$Z55,'Month (mcm)'!$Y:$Y,'Quarter (mcm)'!$Y55)</f>
        <v>11810.53</v>
      </c>
      <c r="K55" s="45">
        <v>5403.84</v>
      </c>
      <c r="L55" s="46">
        <v>1821.2</v>
      </c>
      <c r="M55" s="46">
        <v>1650</v>
      </c>
      <c r="N55" s="50">
        <v>1313.84</v>
      </c>
      <c r="O55" s="46">
        <f>SUMIFS('Month (mcm)'!O:O,'Month (mcm)'!$Z:$Z,'Quarter (mcm)'!$Z55,'Month (mcm)'!$Y:$Y,'Quarter (mcm)'!$Y55)</f>
        <v>1136.99</v>
      </c>
      <c r="P55" s="46">
        <f>SUMIFS('Month (mcm)'!P:P,'Month (mcm)'!$Z:$Z,'Quarter (mcm)'!$Z55,'Month (mcm)'!$Y:$Y,'Quarter (mcm)'!$Y55)</f>
        <v>12.190000000000001</v>
      </c>
      <c r="Q55" s="46">
        <f>SUMIFS('Month (mcm)'!Q:Q,'Month (mcm)'!$Z:$Z,'Quarter (mcm)'!$Z55,'Month (mcm)'!$Y:$Y,'Quarter (mcm)'!$Y55)</f>
        <v>26.740000000000002</v>
      </c>
      <c r="R55" s="50">
        <f>SUMIFS('Month (mcm)'!R:R,'Month (mcm)'!$Z:$Z,'Quarter (mcm)'!$Z55,'Month (mcm)'!$Y:$Y,'Quarter (mcm)'!$Y55)</f>
        <v>0</v>
      </c>
      <c r="S55" s="45">
        <v>885.8799999999992</v>
      </c>
      <c r="T55" s="53">
        <v>12250.68</v>
      </c>
      <c r="V55" s="124"/>
      <c r="W55" s="123"/>
      <c r="X55" s="123" t="s">
        <v>103</v>
      </c>
      <c r="Y55" s="123" t="str">
        <f t="shared" si="2"/>
        <v>3</v>
      </c>
      <c r="Z55" s="124">
        <v>2019</v>
      </c>
    </row>
    <row r="56" spans="1:26" ht="17.149999999999999" customHeight="1" x14ac:dyDescent="0.35">
      <c r="A56" s="56" t="str">
        <f t="shared" si="1"/>
        <v>Quarter 4 2019</v>
      </c>
      <c r="B56" s="50">
        <f>SUMIFS('Month (mcm)'!B:B,'Month (mcm)'!$Z:$Z,'Quarter (mcm)'!$Z56,'Month (mcm)'!$Y:$Y,'Quarter (mcm)'!$Y56)</f>
        <v>10864.14</v>
      </c>
      <c r="C56" s="46">
        <f>SUMIFS('Month (mcm)'!C:C,'Month (mcm)'!$Z:$Z,'Quarter (mcm)'!$Z56,'Month (mcm)'!$Y:$Y,'Quarter (mcm)'!$Y56)</f>
        <v>14074.8</v>
      </c>
      <c r="D56" s="46">
        <f>SUMIFS('Month (mcm)'!D:D,'Month (mcm)'!$Z:$Z,'Quarter (mcm)'!$Z56,'Month (mcm)'!$Y:$Y,'Quarter (mcm)'!$Y56)</f>
        <v>1421.31</v>
      </c>
      <c r="E56" s="47">
        <f>SUMIFS('Month (mcm)'!E:E,'Month (mcm)'!$Z:$Z,'Quarter (mcm)'!$Z56,'Month (mcm)'!$Y:$Y,'Quarter (mcm)'!$Y56)</f>
        <v>12653.49</v>
      </c>
      <c r="F56" s="45">
        <f>SUMIFS('Month (mcm)'!F:F,'Month (mcm)'!$Z:$Z,'Quarter (mcm)'!$Z56,'Month (mcm)'!$Y:$Y,'Quarter (mcm)'!$Y56)</f>
        <v>23.210000000000008</v>
      </c>
      <c r="G56" s="46">
        <f>SUMIFS('Month (mcm)'!G:G,'Month (mcm)'!$Z:$Z,'Quarter (mcm)'!$Z56,'Month (mcm)'!$Y:$Y,'Quarter (mcm)'!$Y56)</f>
        <v>-5.04</v>
      </c>
      <c r="H56" s="46">
        <f>SUMIFS('Month (mcm)'!H:H,'Month (mcm)'!$Z:$Z,'Quarter (mcm)'!$Z56,'Month (mcm)'!$Y:$Y,'Quarter (mcm)'!$Y56)</f>
        <v>131.38</v>
      </c>
      <c r="I56" s="48">
        <f>SUMIFS('Month (mcm)'!I:I,'Month (mcm)'!$Z:$Z,'Quarter (mcm)'!$Z56,'Month (mcm)'!$Y:$Y,'Quarter (mcm)'!$Y56)</f>
        <v>24938.940000000002</v>
      </c>
      <c r="J56" s="49">
        <f>SUMIFS('Month (mcm)'!J:J,'Month (mcm)'!$Z:$Z,'Quarter (mcm)'!$Z56,'Month (mcm)'!$Y:$Y,'Quarter (mcm)'!$Y56)</f>
        <v>23667.18</v>
      </c>
      <c r="K56" s="45">
        <v>6354.92</v>
      </c>
      <c r="L56" s="46">
        <v>9384.43</v>
      </c>
      <c r="M56" s="46">
        <v>2860.91</v>
      </c>
      <c r="N56" s="50">
        <v>2785.64</v>
      </c>
      <c r="O56" s="46">
        <f>SUMIFS('Month (mcm)'!O:O,'Month (mcm)'!$Z:$Z,'Quarter (mcm)'!$Z56,'Month (mcm)'!$Y:$Y,'Quarter (mcm)'!$Y56)</f>
        <v>1206.28</v>
      </c>
      <c r="P56" s="46">
        <f>SUMIFS('Month (mcm)'!P:P,'Month (mcm)'!$Z:$Z,'Quarter (mcm)'!$Z56,'Month (mcm)'!$Y:$Y,'Quarter (mcm)'!$Y56)</f>
        <v>17.59</v>
      </c>
      <c r="Q56" s="46">
        <f>SUMIFS('Month (mcm)'!Q:Q,'Month (mcm)'!$Z:$Z,'Quarter (mcm)'!$Z56,'Month (mcm)'!$Y:$Y,'Quarter (mcm)'!$Y56)</f>
        <v>102.82</v>
      </c>
      <c r="R56" s="50">
        <f>SUMIFS('Month (mcm)'!R:R,'Month (mcm)'!$Z:$Z,'Quarter (mcm)'!$Z56,'Month (mcm)'!$Y:$Y,'Quarter (mcm)'!$Y56)</f>
        <v>0</v>
      </c>
      <c r="S56" s="45">
        <v>1094.1599999999999</v>
      </c>
      <c r="T56" s="53">
        <v>23806.75</v>
      </c>
      <c r="V56" s="124"/>
      <c r="W56" s="123"/>
      <c r="X56" s="123" t="s">
        <v>104</v>
      </c>
      <c r="Y56" s="123" t="str">
        <f t="shared" si="2"/>
        <v>4</v>
      </c>
      <c r="Z56" s="124">
        <v>2019</v>
      </c>
    </row>
    <row r="57" spans="1:26" ht="17.149999999999999" customHeight="1" x14ac:dyDescent="0.35">
      <c r="A57" s="56" t="str">
        <f t="shared" si="1"/>
        <v>Quarter 1 2020</v>
      </c>
      <c r="B57" s="50">
        <f>SUMIFS('Month (mcm)'!B:B,'Month (mcm)'!$Z:$Z,'Quarter (mcm)'!$Z57,'Month (mcm)'!$Y:$Y,'Quarter (mcm)'!$Y57)</f>
        <v>10404.18</v>
      </c>
      <c r="C57" s="46">
        <f>SUMIFS('Month (mcm)'!C:C,'Month (mcm)'!$Z:$Z,'Quarter (mcm)'!$Z57,'Month (mcm)'!$Y:$Y,'Quarter (mcm)'!$Y57)</f>
        <v>13521.74</v>
      </c>
      <c r="D57" s="46">
        <f>SUMIFS('Month (mcm)'!D:D,'Month (mcm)'!$Z:$Z,'Quarter (mcm)'!$Z57,'Month (mcm)'!$Y:$Y,'Quarter (mcm)'!$Y57)</f>
        <v>1326.02</v>
      </c>
      <c r="E57" s="47">
        <f>SUMIFS('Month (mcm)'!E:E,'Month (mcm)'!$Z:$Z,'Quarter (mcm)'!$Z57,'Month (mcm)'!$Y:$Y,'Quarter (mcm)'!$Y57)</f>
        <v>12195.72</v>
      </c>
      <c r="F57" s="45">
        <f>SUMIFS('Month (mcm)'!F:F,'Month (mcm)'!$Z:$Z,'Quarter (mcm)'!$Z57,'Month (mcm)'!$Y:$Y,'Quarter (mcm)'!$Y57)</f>
        <v>1352.39</v>
      </c>
      <c r="G57" s="46">
        <f>SUMIFS('Month (mcm)'!G:G,'Month (mcm)'!$Z:$Z,'Quarter (mcm)'!$Z57,'Month (mcm)'!$Y:$Y,'Quarter (mcm)'!$Y57)</f>
        <v>-5.2899999999999991</v>
      </c>
      <c r="H57" s="46">
        <f>SUMIFS('Month (mcm)'!H:H,'Month (mcm)'!$Z:$Z,'Quarter (mcm)'!$Z57,'Month (mcm)'!$Y:$Y,'Quarter (mcm)'!$Y57)</f>
        <v>141.31</v>
      </c>
      <c r="I57" s="48">
        <f>SUMIFS('Month (mcm)'!I:I,'Month (mcm)'!$Z:$Z,'Quarter (mcm)'!$Z57,'Month (mcm)'!$Y:$Y,'Quarter (mcm)'!$Y57)</f>
        <v>23925.919999999998</v>
      </c>
      <c r="J57" s="49">
        <f>SUMIFS('Month (mcm)'!J:J,'Month (mcm)'!$Z:$Z,'Quarter (mcm)'!$Z57,'Month (mcm)'!$Y:$Y,'Quarter (mcm)'!$Y57)</f>
        <v>24088.31</v>
      </c>
      <c r="K57" s="45">
        <v>5185.58</v>
      </c>
      <c r="L57" s="46">
        <v>10671.95</v>
      </c>
      <c r="M57" s="46">
        <v>2731.27</v>
      </c>
      <c r="N57" s="50">
        <v>2987.67</v>
      </c>
      <c r="O57" s="46">
        <f>SUMIFS('Month (mcm)'!O:O,'Month (mcm)'!$Z:$Z,'Quarter (mcm)'!$Z57,'Month (mcm)'!$Y:$Y,'Quarter (mcm)'!$Y57)</f>
        <v>1173.1599999999999</v>
      </c>
      <c r="P57" s="46">
        <f>SUMIFS('Month (mcm)'!P:P,'Month (mcm)'!$Z:$Z,'Quarter (mcm)'!$Z57,'Month (mcm)'!$Y:$Y,'Quarter (mcm)'!$Y57)</f>
        <v>23.46</v>
      </c>
      <c r="Q57" s="46">
        <f>SUMIFS('Month (mcm)'!Q:Q,'Month (mcm)'!$Z:$Z,'Quarter (mcm)'!$Z57,'Month (mcm)'!$Y:$Y,'Quarter (mcm)'!$Y57)</f>
        <v>95.38</v>
      </c>
      <c r="R57" s="50">
        <f>SUMIFS('Month (mcm)'!R:R,'Month (mcm)'!$Z:$Z,'Quarter (mcm)'!$Z57,'Month (mcm)'!$Y:$Y,'Quarter (mcm)'!$Y57)</f>
        <v>0</v>
      </c>
      <c r="S57" s="45">
        <v>1137.9500000000007</v>
      </c>
      <c r="T57" s="53">
        <v>24006.42</v>
      </c>
      <c r="V57" s="124"/>
      <c r="W57" s="123"/>
      <c r="X57" s="123" t="s">
        <v>101</v>
      </c>
      <c r="Y57" s="123" t="str">
        <f t="shared" si="2"/>
        <v>1</v>
      </c>
      <c r="Z57" s="124">
        <v>2020</v>
      </c>
    </row>
    <row r="58" spans="1:26" ht="17.149999999999999" customHeight="1" x14ac:dyDescent="0.35">
      <c r="A58" s="56" t="str">
        <f t="shared" si="1"/>
        <v>Quarter 2 2020</v>
      </c>
      <c r="B58" s="50">
        <f>SUMIFS('Month (mcm)'!B:B,'Month (mcm)'!$Z:$Z,'Quarter (mcm)'!$Z58,'Month (mcm)'!$Y:$Y,'Quarter (mcm)'!$Y58)</f>
        <v>10412.200000000001</v>
      </c>
      <c r="C58" s="46">
        <f>SUMIFS('Month (mcm)'!C:C,'Month (mcm)'!$Z:$Z,'Quarter (mcm)'!$Z58,'Month (mcm)'!$Y:$Y,'Quarter (mcm)'!$Y58)</f>
        <v>8802.58</v>
      </c>
      <c r="D58" s="46">
        <f>SUMIFS('Month (mcm)'!D:D,'Month (mcm)'!$Z:$Z,'Quarter (mcm)'!$Z58,'Month (mcm)'!$Y:$Y,'Quarter (mcm)'!$Y58)</f>
        <v>4421.93</v>
      </c>
      <c r="E58" s="47">
        <f>SUMIFS('Month (mcm)'!E:E,'Month (mcm)'!$Z:$Z,'Quarter (mcm)'!$Z58,'Month (mcm)'!$Y:$Y,'Quarter (mcm)'!$Y58)</f>
        <v>4380.6499999999996</v>
      </c>
      <c r="F58" s="45">
        <f>SUMIFS('Month (mcm)'!F:F,'Month (mcm)'!$Z:$Z,'Quarter (mcm)'!$Z58,'Month (mcm)'!$Y:$Y,'Quarter (mcm)'!$Y58)</f>
        <v>-1126.6299999999999</v>
      </c>
      <c r="G58" s="46">
        <f>SUMIFS('Month (mcm)'!G:G,'Month (mcm)'!$Z:$Z,'Quarter (mcm)'!$Z58,'Month (mcm)'!$Y:$Y,'Quarter (mcm)'!$Y58)</f>
        <v>-4.5</v>
      </c>
      <c r="H58" s="46">
        <f>SUMIFS('Month (mcm)'!H:H,'Month (mcm)'!$Z:$Z,'Quarter (mcm)'!$Z58,'Month (mcm)'!$Y:$Y,'Quarter (mcm)'!$Y58)</f>
        <v>141.30000000000001</v>
      </c>
      <c r="I58" s="48">
        <f>SUMIFS('Month (mcm)'!I:I,'Month (mcm)'!$Z:$Z,'Quarter (mcm)'!$Z58,'Month (mcm)'!$Y:$Y,'Quarter (mcm)'!$Y58)</f>
        <v>19214.78</v>
      </c>
      <c r="J58" s="49">
        <f>SUMIFS('Month (mcm)'!J:J,'Month (mcm)'!$Z:$Z,'Quarter (mcm)'!$Z58,'Month (mcm)'!$Y:$Y,'Quarter (mcm)'!$Y58)</f>
        <v>13803.019999999999</v>
      </c>
      <c r="K58" s="45">
        <v>4403.88</v>
      </c>
      <c r="L58" s="46">
        <v>4139.68</v>
      </c>
      <c r="M58" s="46">
        <v>1574.8</v>
      </c>
      <c r="N58" s="50">
        <v>1468.79</v>
      </c>
      <c r="O58" s="46">
        <f>SUMIFS('Month (mcm)'!O:O,'Month (mcm)'!$Z:$Z,'Quarter (mcm)'!$Z58,'Month (mcm)'!$Y:$Y,'Quarter (mcm)'!$Y58)</f>
        <v>1187.3899999999999</v>
      </c>
      <c r="P58" s="46">
        <f>SUMIFS('Month (mcm)'!P:P,'Month (mcm)'!$Z:$Z,'Quarter (mcm)'!$Z58,'Month (mcm)'!$Y:$Y,'Quarter (mcm)'!$Y58)</f>
        <v>27.43</v>
      </c>
      <c r="Q58" s="46">
        <f>SUMIFS('Month (mcm)'!Q:Q,'Month (mcm)'!$Z:$Z,'Quarter (mcm)'!$Z58,'Month (mcm)'!$Y:$Y,'Quarter (mcm)'!$Y58)</f>
        <v>81.08</v>
      </c>
      <c r="R58" s="50">
        <f>SUMIFS('Month (mcm)'!R:R,'Month (mcm)'!$Z:$Z,'Quarter (mcm)'!$Z58,'Month (mcm)'!$Y:$Y,'Quarter (mcm)'!$Y58)</f>
        <v>0</v>
      </c>
      <c r="S58" s="45">
        <v>911.31999999999971</v>
      </c>
      <c r="T58" s="53">
        <v>13794.37</v>
      </c>
      <c r="V58" s="124"/>
      <c r="W58" s="123"/>
      <c r="X58" s="123" t="s">
        <v>102</v>
      </c>
      <c r="Y58" s="123" t="str">
        <f t="shared" si="2"/>
        <v>2</v>
      </c>
      <c r="Z58" s="124">
        <v>2020</v>
      </c>
    </row>
    <row r="59" spans="1:26" ht="17.149999999999999" customHeight="1" x14ac:dyDescent="0.35">
      <c r="A59" s="56" t="str">
        <f t="shared" si="1"/>
        <v>Quarter 3 2020</v>
      </c>
      <c r="B59" s="50">
        <f>SUMIFS('Month (mcm)'!B:B,'Month (mcm)'!$Z:$Z,'Quarter (mcm)'!$Z59,'Month (mcm)'!$Y:$Y,'Quarter (mcm)'!$Y59)</f>
        <v>8750.119999999999</v>
      </c>
      <c r="C59" s="46">
        <f>SUMIFS('Month (mcm)'!C:C,'Month (mcm)'!$Z:$Z,'Quarter (mcm)'!$Z59,'Month (mcm)'!$Y:$Y,'Quarter (mcm)'!$Y59)</f>
        <v>6643.4600000000009</v>
      </c>
      <c r="D59" s="46">
        <f>SUMIFS('Month (mcm)'!D:D,'Month (mcm)'!$Z:$Z,'Quarter (mcm)'!$Z59,'Month (mcm)'!$Y:$Y,'Quarter (mcm)'!$Y59)</f>
        <v>2735.04</v>
      </c>
      <c r="E59" s="47">
        <f>SUMIFS('Month (mcm)'!E:E,'Month (mcm)'!$Z:$Z,'Quarter (mcm)'!$Z59,'Month (mcm)'!$Y:$Y,'Quarter (mcm)'!$Y59)</f>
        <v>3908.4199999999996</v>
      </c>
      <c r="F59" s="45">
        <f>SUMIFS('Month (mcm)'!F:F,'Month (mcm)'!$Z:$Z,'Quarter (mcm)'!$Z59,'Month (mcm)'!$Y:$Y,'Quarter (mcm)'!$Y59)</f>
        <v>160.70999999999998</v>
      </c>
      <c r="G59" s="46">
        <f>SUMIFS('Month (mcm)'!G:G,'Month (mcm)'!$Z:$Z,'Quarter (mcm)'!$Z59,'Month (mcm)'!$Y:$Y,'Quarter (mcm)'!$Y59)</f>
        <v>-4.3600000000000003</v>
      </c>
      <c r="H59" s="46">
        <f>SUMIFS('Month (mcm)'!H:H,'Month (mcm)'!$Z:$Z,'Quarter (mcm)'!$Z59,'Month (mcm)'!$Y:$Y,'Quarter (mcm)'!$Y59)</f>
        <v>142.86000000000001</v>
      </c>
      <c r="I59" s="48">
        <f>SUMIFS('Month (mcm)'!I:I,'Month (mcm)'!$Z:$Z,'Quarter (mcm)'!$Z59,'Month (mcm)'!$Y:$Y,'Quarter (mcm)'!$Y59)</f>
        <v>15393.58</v>
      </c>
      <c r="J59" s="49">
        <f>SUMIFS('Month (mcm)'!J:J,'Month (mcm)'!$Z:$Z,'Quarter (mcm)'!$Z59,'Month (mcm)'!$Y:$Y,'Quarter (mcm)'!$Y59)</f>
        <v>12957.75</v>
      </c>
      <c r="K59" s="45">
        <v>5656.19</v>
      </c>
      <c r="L59" s="46">
        <v>2529.8000000000002</v>
      </c>
      <c r="M59" s="46">
        <v>1653.24</v>
      </c>
      <c r="N59" s="50">
        <v>1139.18</v>
      </c>
      <c r="O59" s="46">
        <f>SUMIFS('Month (mcm)'!O:O,'Month (mcm)'!$Z:$Z,'Quarter (mcm)'!$Z59,'Month (mcm)'!$Y:$Y,'Quarter (mcm)'!$Y59)</f>
        <v>1024.95</v>
      </c>
      <c r="P59" s="46">
        <f>SUMIFS('Month (mcm)'!P:P,'Month (mcm)'!$Z:$Z,'Quarter (mcm)'!$Z59,'Month (mcm)'!$Y:$Y,'Quarter (mcm)'!$Y59)</f>
        <v>20</v>
      </c>
      <c r="Q59" s="46">
        <f>SUMIFS('Month (mcm)'!Q:Q,'Month (mcm)'!$Z:$Z,'Quarter (mcm)'!$Z59,'Month (mcm)'!$Y:$Y,'Quarter (mcm)'!$Y59)</f>
        <v>35.94</v>
      </c>
      <c r="R59" s="50">
        <f>SUMIFS('Month (mcm)'!R:R,'Month (mcm)'!$Z:$Z,'Quarter (mcm)'!$Z59,'Month (mcm)'!$Y:$Y,'Quarter (mcm)'!$Y59)</f>
        <v>0</v>
      </c>
      <c r="S59" s="45">
        <v>876.22999999999774</v>
      </c>
      <c r="T59" s="53">
        <v>12935.53</v>
      </c>
      <c r="V59" s="124"/>
      <c r="W59" s="123"/>
      <c r="X59" s="123" t="s">
        <v>103</v>
      </c>
      <c r="Y59" s="123" t="str">
        <f t="shared" si="2"/>
        <v>3</v>
      </c>
      <c r="Z59" s="124">
        <v>2020</v>
      </c>
    </row>
    <row r="60" spans="1:26" ht="17.149999999999999" customHeight="1" x14ac:dyDescent="0.35">
      <c r="A60" s="56" t="str">
        <f t="shared" si="1"/>
        <v>Quarter 4 2020</v>
      </c>
      <c r="B60" s="50">
        <f>SUMIFS('Month (mcm)'!B:B,'Month (mcm)'!$Z:$Z,'Quarter (mcm)'!$Z60,'Month (mcm)'!$Y:$Y,'Quarter (mcm)'!$Y60)</f>
        <v>9866.4</v>
      </c>
      <c r="C60" s="46">
        <f>SUMIFS('Month (mcm)'!C:C,'Month (mcm)'!$Z:$Z,'Quarter (mcm)'!$Z60,'Month (mcm)'!$Y:$Y,'Quarter (mcm)'!$Y60)</f>
        <v>14950.310000000001</v>
      </c>
      <c r="D60" s="46">
        <f>SUMIFS('Month (mcm)'!D:D,'Month (mcm)'!$Z:$Z,'Quarter (mcm)'!$Z60,'Month (mcm)'!$Y:$Y,'Quarter (mcm)'!$Y60)</f>
        <v>1158.19</v>
      </c>
      <c r="E60" s="47">
        <f>SUMIFS('Month (mcm)'!E:E,'Month (mcm)'!$Z:$Z,'Quarter (mcm)'!$Z60,'Month (mcm)'!$Y:$Y,'Quarter (mcm)'!$Y60)</f>
        <v>13792.119999999999</v>
      </c>
      <c r="F60" s="45">
        <f>SUMIFS('Month (mcm)'!F:F,'Month (mcm)'!$Z:$Z,'Quarter (mcm)'!$Z60,'Month (mcm)'!$Y:$Y,'Quarter (mcm)'!$Y60)</f>
        <v>-404.86</v>
      </c>
      <c r="G60" s="46">
        <f>SUMIFS('Month (mcm)'!G:G,'Month (mcm)'!$Z:$Z,'Quarter (mcm)'!$Z60,'Month (mcm)'!$Y:$Y,'Quarter (mcm)'!$Y60)</f>
        <v>-4.6500000000000004</v>
      </c>
      <c r="H60" s="46">
        <f>SUMIFS('Month (mcm)'!H:H,'Month (mcm)'!$Z:$Z,'Quarter (mcm)'!$Z60,'Month (mcm)'!$Y:$Y,'Quarter (mcm)'!$Y60)</f>
        <v>142.86000000000001</v>
      </c>
      <c r="I60" s="48">
        <f>SUMIFS('Month (mcm)'!I:I,'Month (mcm)'!$Z:$Z,'Quarter (mcm)'!$Z60,'Month (mcm)'!$Y:$Y,'Quarter (mcm)'!$Y60)</f>
        <v>24816.71</v>
      </c>
      <c r="J60" s="49">
        <f>SUMIFS('Month (mcm)'!J:J,'Month (mcm)'!$Z:$Z,'Quarter (mcm)'!$Z60,'Month (mcm)'!$Y:$Y,'Quarter (mcm)'!$Y60)</f>
        <v>23391.870000000003</v>
      </c>
      <c r="K60" s="45">
        <v>5888.02</v>
      </c>
      <c r="L60" s="46">
        <v>9949.98</v>
      </c>
      <c r="M60" s="46">
        <v>2752.02</v>
      </c>
      <c r="N60" s="50">
        <v>2528.6999999999998</v>
      </c>
      <c r="O60" s="46">
        <f>SUMIFS('Month (mcm)'!O:O,'Month (mcm)'!$Z:$Z,'Quarter (mcm)'!$Z60,'Month (mcm)'!$Y:$Y,'Quarter (mcm)'!$Y60)</f>
        <v>1128.92</v>
      </c>
      <c r="P60" s="46">
        <f>SUMIFS('Month (mcm)'!P:P,'Month (mcm)'!$Z:$Z,'Quarter (mcm)'!$Z60,'Month (mcm)'!$Y:$Y,'Quarter (mcm)'!$Y60)</f>
        <v>21.619999999999997</v>
      </c>
      <c r="Q60" s="46">
        <f>SUMIFS('Month (mcm)'!Q:Q,'Month (mcm)'!$Z:$Z,'Quarter (mcm)'!$Z60,'Month (mcm)'!$Y:$Y,'Quarter (mcm)'!$Y60)</f>
        <v>62.51</v>
      </c>
      <c r="R60" s="50">
        <f>SUMIFS('Month (mcm)'!R:R,'Month (mcm)'!$Z:$Z,'Quarter (mcm)'!$Z60,'Month (mcm)'!$Y:$Y,'Quarter (mcm)'!$Y60)</f>
        <v>0</v>
      </c>
      <c r="S60" s="45">
        <v>1111.5800000000017</v>
      </c>
      <c r="T60" s="53">
        <v>23443.360000000001</v>
      </c>
      <c r="V60" s="124"/>
      <c r="W60" s="123"/>
      <c r="X60" s="123" t="s">
        <v>104</v>
      </c>
      <c r="Y60" s="123" t="str">
        <f t="shared" si="2"/>
        <v>4</v>
      </c>
      <c r="Z60" s="124">
        <v>2020</v>
      </c>
    </row>
    <row r="61" spans="1:26" ht="17.149999999999999" customHeight="1" x14ac:dyDescent="0.35">
      <c r="A61" s="56" t="str">
        <f t="shared" si="1"/>
        <v>Quarter 1 2021</v>
      </c>
      <c r="B61" s="50">
        <f>SUMIFS('Month (mcm)'!B:B,'Month (mcm)'!$Z:$Z,'Quarter (mcm)'!$Z61,'Month (mcm)'!$Y:$Y,'Quarter (mcm)'!$Y61)</f>
        <v>8933.5499999999993</v>
      </c>
      <c r="C61" s="46">
        <f>SUMIFS('Month (mcm)'!C:C,'Month (mcm)'!$Z:$Z,'Quarter (mcm)'!$Z61,'Month (mcm)'!$Y:$Y,'Quarter (mcm)'!$Y61)</f>
        <v>18353.95</v>
      </c>
      <c r="D61" s="46">
        <f>SUMIFS('Month (mcm)'!D:D,'Month (mcm)'!$Z:$Z,'Quarter (mcm)'!$Z61,'Month (mcm)'!$Y:$Y,'Quarter (mcm)'!$Y61)</f>
        <v>1252.74</v>
      </c>
      <c r="E61" s="47">
        <f>SUMIFS('Month (mcm)'!E:E,'Month (mcm)'!$Z:$Z,'Quarter (mcm)'!$Z61,'Month (mcm)'!$Y:$Y,'Quarter (mcm)'!$Y61)</f>
        <v>17101.21</v>
      </c>
      <c r="F61" s="45">
        <f>SUMIFS('Month (mcm)'!F:F,'Month (mcm)'!$Z:$Z,'Quarter (mcm)'!$Z61,'Month (mcm)'!$Y:$Y,'Quarter (mcm)'!$Y61)</f>
        <v>905.32999999999993</v>
      </c>
      <c r="G61" s="46">
        <f>SUMIFS('Month (mcm)'!G:G,'Month (mcm)'!$Z:$Z,'Quarter (mcm)'!$Z61,'Month (mcm)'!$Y:$Y,'Quarter (mcm)'!$Y61)</f>
        <v>-5.16</v>
      </c>
      <c r="H61" s="46">
        <f>SUMIFS('Month (mcm)'!H:H,'Month (mcm)'!$Z:$Z,'Quarter (mcm)'!$Z61,'Month (mcm)'!$Y:$Y,'Quarter (mcm)'!$Y61)</f>
        <v>143.01</v>
      </c>
      <c r="I61" s="48">
        <f>SUMIFS('Month (mcm)'!I:I,'Month (mcm)'!$Z:$Z,'Quarter (mcm)'!$Z61,'Month (mcm)'!$Y:$Y,'Quarter (mcm)'!$Y61)</f>
        <v>27287.5</v>
      </c>
      <c r="J61" s="49">
        <f>SUMIFS('Month (mcm)'!J:J,'Month (mcm)'!$Z:$Z,'Quarter (mcm)'!$Z61,'Month (mcm)'!$Y:$Y,'Quarter (mcm)'!$Y61)</f>
        <v>27077.940000000002</v>
      </c>
      <c r="K61" s="45">
        <v>6221.2</v>
      </c>
      <c r="L61" s="46">
        <v>12546.18</v>
      </c>
      <c r="M61" s="46">
        <v>2805.78</v>
      </c>
      <c r="N61" s="50">
        <v>2994.33</v>
      </c>
      <c r="O61" s="46">
        <f>SUMIFS('Month (mcm)'!O:O,'Month (mcm)'!$Z:$Z,'Quarter (mcm)'!$Z61,'Month (mcm)'!$Y:$Y,'Quarter (mcm)'!$Y61)</f>
        <v>1018.0799999999999</v>
      </c>
      <c r="P61" s="46">
        <f>SUMIFS('Month (mcm)'!P:P,'Month (mcm)'!$Z:$Z,'Quarter (mcm)'!$Z61,'Month (mcm)'!$Y:$Y,'Quarter (mcm)'!$Y61)</f>
        <v>42.1</v>
      </c>
      <c r="Q61" s="46">
        <f>SUMIFS('Month (mcm)'!Q:Q,'Month (mcm)'!$Z:$Z,'Quarter (mcm)'!$Z61,'Month (mcm)'!$Y:$Y,'Quarter (mcm)'!$Y61)</f>
        <v>75.62</v>
      </c>
      <c r="R61" s="50">
        <f>SUMIFS('Month (mcm)'!R:R,'Month (mcm)'!$Z:$Z,'Quarter (mcm)'!$Z61,'Month (mcm)'!$Y:$Y,'Quarter (mcm)'!$Y61)</f>
        <v>0</v>
      </c>
      <c r="S61" s="45">
        <v>1124.1700000000019</v>
      </c>
      <c r="T61" s="53">
        <v>26830.62</v>
      </c>
      <c r="V61" s="124"/>
      <c r="W61" s="123"/>
      <c r="X61" s="123" t="s">
        <v>101</v>
      </c>
      <c r="Y61" s="123" t="str">
        <f t="shared" si="2"/>
        <v>1</v>
      </c>
      <c r="Z61" s="124">
        <v>2021</v>
      </c>
    </row>
    <row r="62" spans="1:26" ht="17.149999999999999" customHeight="1" x14ac:dyDescent="0.35">
      <c r="A62" s="56" t="str">
        <f t="shared" si="1"/>
        <v>Quarter 2 2021</v>
      </c>
      <c r="B62" s="50">
        <f>SUMIFS('Month (mcm)'!B:B,'Month (mcm)'!$Z:$Z,'Quarter (mcm)'!$Z62,'Month (mcm)'!$Y:$Y,'Quarter (mcm)'!$Y62)</f>
        <v>6181.31</v>
      </c>
      <c r="C62" s="46">
        <f>SUMIFS('Month (mcm)'!C:C,'Month (mcm)'!$Z:$Z,'Quarter (mcm)'!$Z62,'Month (mcm)'!$Y:$Y,'Quarter (mcm)'!$Y62)</f>
        <v>11453.54</v>
      </c>
      <c r="D62" s="46">
        <f>SUMIFS('Month (mcm)'!D:D,'Month (mcm)'!$Z:$Z,'Quarter (mcm)'!$Z62,'Month (mcm)'!$Y:$Y,'Quarter (mcm)'!$Y62)</f>
        <v>1096.47</v>
      </c>
      <c r="E62" s="47">
        <f>SUMIFS('Month (mcm)'!E:E,'Month (mcm)'!$Z:$Z,'Quarter (mcm)'!$Z62,'Month (mcm)'!$Y:$Y,'Quarter (mcm)'!$Y62)</f>
        <v>10357.07</v>
      </c>
      <c r="F62" s="45">
        <f>SUMIFS('Month (mcm)'!F:F,'Month (mcm)'!$Z:$Z,'Quarter (mcm)'!$Z62,'Month (mcm)'!$Y:$Y,'Quarter (mcm)'!$Y62)</f>
        <v>277.66000000000003</v>
      </c>
      <c r="G62" s="46">
        <f>SUMIFS('Month (mcm)'!G:G,'Month (mcm)'!$Z:$Z,'Quarter (mcm)'!$Z62,'Month (mcm)'!$Y:$Y,'Quarter (mcm)'!$Y62)</f>
        <v>-6.04</v>
      </c>
      <c r="H62" s="46">
        <f>SUMIFS('Month (mcm)'!H:H,'Month (mcm)'!$Z:$Z,'Quarter (mcm)'!$Z62,'Month (mcm)'!$Y:$Y,'Quarter (mcm)'!$Y62)</f>
        <v>144.60000000000002</v>
      </c>
      <c r="I62" s="48">
        <f>SUMIFS('Month (mcm)'!I:I,'Month (mcm)'!$Z:$Z,'Quarter (mcm)'!$Z62,'Month (mcm)'!$Y:$Y,'Quarter (mcm)'!$Y62)</f>
        <v>17634.849999999999</v>
      </c>
      <c r="J62" s="49">
        <f>SUMIFS('Month (mcm)'!J:J,'Month (mcm)'!$Z:$Z,'Quarter (mcm)'!$Z62,'Month (mcm)'!$Y:$Y,'Quarter (mcm)'!$Y62)</f>
        <v>16954.600000000002</v>
      </c>
      <c r="K62" s="45">
        <v>5790.67</v>
      </c>
      <c r="L62" s="46">
        <v>5933.69</v>
      </c>
      <c r="M62" s="46">
        <v>1695.72</v>
      </c>
      <c r="N62" s="50">
        <v>1759.63</v>
      </c>
      <c r="O62" s="46">
        <f>SUMIFS('Month (mcm)'!O:O,'Month (mcm)'!$Z:$Z,'Quarter (mcm)'!$Z62,'Month (mcm)'!$Y:$Y,'Quarter (mcm)'!$Y62)</f>
        <v>745.43</v>
      </c>
      <c r="P62" s="46">
        <f>SUMIFS('Month (mcm)'!P:P,'Month (mcm)'!$Z:$Z,'Quarter (mcm)'!$Z62,'Month (mcm)'!$Y:$Y,'Quarter (mcm)'!$Y62)</f>
        <v>12.34</v>
      </c>
      <c r="Q62" s="46">
        <f>SUMIFS('Month (mcm)'!Q:Q,'Month (mcm)'!$Z:$Z,'Quarter (mcm)'!$Z62,'Month (mcm)'!$Y:$Y,'Quarter (mcm)'!$Y62)</f>
        <v>70.169999999999987</v>
      </c>
      <c r="R62" s="50">
        <f>SUMIFS('Month (mcm)'!R:R,'Month (mcm)'!$Z:$Z,'Quarter (mcm)'!$Z62,'Month (mcm)'!$Y:$Y,'Quarter (mcm)'!$Y62)</f>
        <v>0</v>
      </c>
      <c r="S62" s="45">
        <v>1003.5799999999999</v>
      </c>
      <c r="T62" s="53">
        <v>17018.099999999999</v>
      </c>
      <c r="V62" s="124"/>
      <c r="W62" s="123"/>
      <c r="X62" s="123" t="s">
        <v>102</v>
      </c>
      <c r="Y62" s="123" t="str">
        <f t="shared" si="2"/>
        <v>2</v>
      </c>
      <c r="Z62" s="124">
        <v>2021</v>
      </c>
    </row>
    <row r="63" spans="1:26" ht="17.149999999999999" customHeight="1" x14ac:dyDescent="0.35">
      <c r="A63" s="56" t="str">
        <f t="shared" si="1"/>
        <v>Quarter 3 2021</v>
      </c>
      <c r="B63" s="50">
        <f>SUMIFS('Month (mcm)'!B:B,'Month (mcm)'!$Z:$Z,'Quarter (mcm)'!$Z63,'Month (mcm)'!$Y:$Y,'Quarter (mcm)'!$Y63)</f>
        <v>7791.66</v>
      </c>
      <c r="C63" s="46">
        <f>SUMIFS('Month (mcm)'!C:C,'Month (mcm)'!$Z:$Z,'Quarter (mcm)'!$Z63,'Month (mcm)'!$Y:$Y,'Quarter (mcm)'!$Y63)</f>
        <v>6800.02</v>
      </c>
      <c r="D63" s="46">
        <f>SUMIFS('Month (mcm)'!D:D,'Month (mcm)'!$Z:$Z,'Quarter (mcm)'!$Z63,'Month (mcm)'!$Y:$Y,'Quarter (mcm)'!$Y63)</f>
        <v>1594.8</v>
      </c>
      <c r="E63" s="47">
        <f>SUMIFS('Month (mcm)'!E:E,'Month (mcm)'!$Z:$Z,'Quarter (mcm)'!$Z63,'Month (mcm)'!$Y:$Y,'Quarter (mcm)'!$Y63)</f>
        <v>5205.22</v>
      </c>
      <c r="F63" s="45">
        <f>SUMIFS('Month (mcm)'!F:F,'Month (mcm)'!$Z:$Z,'Quarter (mcm)'!$Z63,'Month (mcm)'!$Y:$Y,'Quarter (mcm)'!$Y63)</f>
        <v>-969.83999999999992</v>
      </c>
      <c r="G63" s="46">
        <f>SUMIFS('Month (mcm)'!G:G,'Month (mcm)'!$Z:$Z,'Quarter (mcm)'!$Z63,'Month (mcm)'!$Y:$Y,'Quarter (mcm)'!$Y63)</f>
        <v>-8.7199999999999989</v>
      </c>
      <c r="H63" s="46">
        <f>SUMIFS('Month (mcm)'!H:H,'Month (mcm)'!$Z:$Z,'Quarter (mcm)'!$Z63,'Month (mcm)'!$Y:$Y,'Quarter (mcm)'!$Y63)</f>
        <v>146.19</v>
      </c>
      <c r="I63" s="48">
        <f>SUMIFS('Month (mcm)'!I:I,'Month (mcm)'!$Z:$Z,'Quarter (mcm)'!$Z63,'Month (mcm)'!$Y:$Y,'Quarter (mcm)'!$Y63)</f>
        <v>14591.68</v>
      </c>
      <c r="J63" s="49">
        <f>SUMIFS('Month (mcm)'!J:J,'Month (mcm)'!$Z:$Z,'Quarter (mcm)'!$Z63,'Month (mcm)'!$Y:$Y,'Quarter (mcm)'!$Y63)</f>
        <v>12164.509999999998</v>
      </c>
      <c r="K63" s="45">
        <v>5445.23</v>
      </c>
      <c r="L63" s="46">
        <v>2088.23</v>
      </c>
      <c r="M63" s="46">
        <v>1622.14</v>
      </c>
      <c r="N63" s="50">
        <v>1219.22</v>
      </c>
      <c r="O63" s="46">
        <f>SUMIFS('Month (mcm)'!O:O,'Month (mcm)'!$Z:$Z,'Quarter (mcm)'!$Z63,'Month (mcm)'!$Y:$Y,'Quarter (mcm)'!$Y63)</f>
        <v>950.34000000000015</v>
      </c>
      <c r="P63" s="46">
        <f>SUMIFS('Month (mcm)'!P:P,'Month (mcm)'!$Z:$Z,'Quarter (mcm)'!$Z63,'Month (mcm)'!$Y:$Y,'Quarter (mcm)'!$Y63)</f>
        <v>25.28</v>
      </c>
      <c r="Q63" s="46">
        <f>SUMIFS('Month (mcm)'!Q:Q,'Month (mcm)'!$Z:$Z,'Quarter (mcm)'!$Z63,'Month (mcm)'!$Y:$Y,'Quarter (mcm)'!$Y63)</f>
        <v>9.34</v>
      </c>
      <c r="R63" s="50">
        <f>SUMIFS('Month (mcm)'!R:R,'Month (mcm)'!$Z:$Z,'Quarter (mcm)'!$Z63,'Month (mcm)'!$Y:$Y,'Quarter (mcm)'!$Y63)</f>
        <v>0</v>
      </c>
      <c r="S63" s="45">
        <v>859.64999999999782</v>
      </c>
      <c r="T63" s="53">
        <v>12189.24</v>
      </c>
      <c r="V63" s="124"/>
      <c r="W63" s="123"/>
      <c r="X63" s="123" t="s">
        <v>103</v>
      </c>
      <c r="Y63" s="123" t="str">
        <f t="shared" si="2"/>
        <v>3</v>
      </c>
      <c r="Z63" s="124">
        <v>2021</v>
      </c>
    </row>
    <row r="64" spans="1:26" ht="17.149999999999999" customHeight="1" x14ac:dyDescent="0.35">
      <c r="A64" s="56" t="str">
        <f t="shared" si="1"/>
        <v>Quarter 4 2021</v>
      </c>
      <c r="B64" s="50">
        <f>SUMIFS('Month (mcm)'!B:B,'Month (mcm)'!$Z:$Z,'Quarter (mcm)'!$Z64,'Month (mcm)'!$Y:$Y,'Quarter (mcm)'!$Y64)</f>
        <v>9662.98</v>
      </c>
      <c r="C64" s="46">
        <f>SUMIFS('Month (mcm)'!C:C,'Month (mcm)'!$Z:$Z,'Quarter (mcm)'!$Z64,'Month (mcm)'!$Y:$Y,'Quarter (mcm)'!$Y64)</f>
        <v>14742.550000000001</v>
      </c>
      <c r="D64" s="46">
        <f>SUMIFS('Month (mcm)'!D:D,'Month (mcm)'!$Z:$Z,'Quarter (mcm)'!$Z64,'Month (mcm)'!$Y:$Y,'Quarter (mcm)'!$Y64)</f>
        <v>2945</v>
      </c>
      <c r="E64" s="47">
        <f>SUMIFS('Month (mcm)'!E:E,'Month (mcm)'!$Z:$Z,'Quarter (mcm)'!$Z64,'Month (mcm)'!$Y:$Y,'Quarter (mcm)'!$Y64)</f>
        <v>11797.55</v>
      </c>
      <c r="F64" s="45">
        <f>SUMIFS('Month (mcm)'!F:F,'Month (mcm)'!$Z:$Z,'Quarter (mcm)'!$Z64,'Month (mcm)'!$Y:$Y,'Quarter (mcm)'!$Y64)</f>
        <v>-30.139999999999986</v>
      </c>
      <c r="G64" s="46">
        <f>SUMIFS('Month (mcm)'!G:G,'Month (mcm)'!$Z:$Z,'Quarter (mcm)'!$Z64,'Month (mcm)'!$Y:$Y,'Quarter (mcm)'!$Y64)</f>
        <v>-12.04</v>
      </c>
      <c r="H64" s="46">
        <f>SUMIFS('Month (mcm)'!H:H,'Month (mcm)'!$Z:$Z,'Quarter (mcm)'!$Z64,'Month (mcm)'!$Y:$Y,'Quarter (mcm)'!$Y64)</f>
        <v>146.19</v>
      </c>
      <c r="I64" s="48">
        <f>SUMIFS('Month (mcm)'!I:I,'Month (mcm)'!$Z:$Z,'Quarter (mcm)'!$Z64,'Month (mcm)'!$Y:$Y,'Quarter (mcm)'!$Y64)</f>
        <v>24405.53</v>
      </c>
      <c r="J64" s="49">
        <f>SUMIFS('Month (mcm)'!J:J,'Month (mcm)'!$Z:$Z,'Quarter (mcm)'!$Z64,'Month (mcm)'!$Y:$Y,'Quarter (mcm)'!$Y64)</f>
        <v>21564.54</v>
      </c>
      <c r="K64" s="45">
        <v>5657.13</v>
      </c>
      <c r="L64" s="46">
        <v>8413.39</v>
      </c>
      <c r="M64" s="46">
        <v>2546.91</v>
      </c>
      <c r="N64" s="50">
        <v>2984.06</v>
      </c>
      <c r="O64" s="46">
        <f>SUMIFS('Month (mcm)'!O:O,'Month (mcm)'!$Z:$Z,'Quarter (mcm)'!$Z64,'Month (mcm)'!$Y:$Y,'Quarter (mcm)'!$Y64)</f>
        <v>992.8</v>
      </c>
      <c r="P64" s="46">
        <f>SUMIFS('Month (mcm)'!P:P,'Month (mcm)'!$Z:$Z,'Quarter (mcm)'!$Z64,'Month (mcm)'!$Y:$Y,'Quarter (mcm)'!$Y64)</f>
        <v>41.04</v>
      </c>
      <c r="Q64" s="46">
        <f>SUMIFS('Month (mcm)'!Q:Q,'Month (mcm)'!$Z:$Z,'Quarter (mcm)'!$Z64,'Month (mcm)'!$Y:$Y,'Quarter (mcm)'!$Y64)</f>
        <v>64.539999999999992</v>
      </c>
      <c r="R64" s="50">
        <f>SUMIFS('Month (mcm)'!R:R,'Month (mcm)'!$Z:$Z,'Quarter (mcm)'!$Z64,'Month (mcm)'!$Y:$Y,'Quarter (mcm)'!$Y64)</f>
        <v>0</v>
      </c>
      <c r="S64" s="45">
        <v>1027.0699999999961</v>
      </c>
      <c r="T64" s="53">
        <v>21666.33</v>
      </c>
      <c r="V64" s="124"/>
      <c r="W64" s="123"/>
      <c r="X64" s="123" t="s">
        <v>104</v>
      </c>
      <c r="Y64" s="123" t="str">
        <f t="shared" si="2"/>
        <v>4</v>
      </c>
      <c r="Z64" s="124">
        <v>2021</v>
      </c>
    </row>
    <row r="65" spans="1:26" ht="17.149999999999999" customHeight="1" x14ac:dyDescent="0.35">
      <c r="A65" s="56" t="str">
        <f t="shared" si="1"/>
        <v>Quarter 1 2022</v>
      </c>
      <c r="B65" s="50">
        <f>SUMIFS('Month (mcm)'!B:B,'Month (mcm)'!$Z:$Z,'Quarter (mcm)'!$Z65,'Month (mcm)'!$Y:$Y,'Quarter (mcm)'!$Y65)</f>
        <v>9391.9</v>
      </c>
      <c r="C65" s="46">
        <f>SUMIFS('Month (mcm)'!C:C,'Month (mcm)'!$Z:$Z,'Quarter (mcm)'!$Z65,'Month (mcm)'!$Y:$Y,'Quarter (mcm)'!$Y65)</f>
        <v>16360.420000000002</v>
      </c>
      <c r="D65" s="46">
        <f>SUMIFS('Month (mcm)'!D:D,'Month (mcm)'!$Z:$Z,'Quarter (mcm)'!$Z65,'Month (mcm)'!$Y:$Y,'Quarter (mcm)'!$Y65)</f>
        <v>3026.27</v>
      </c>
      <c r="E65" s="47">
        <f>SUMIFS('Month (mcm)'!E:E,'Month (mcm)'!$Z:$Z,'Quarter (mcm)'!$Z65,'Month (mcm)'!$Y:$Y,'Quarter (mcm)'!$Y65)</f>
        <v>13334.15</v>
      </c>
      <c r="F65" s="45">
        <f>SUMIFS('Month (mcm)'!F:F,'Month (mcm)'!$Z:$Z,'Quarter (mcm)'!$Z65,'Month (mcm)'!$Y:$Y,'Quarter (mcm)'!$Y65)</f>
        <v>436.56</v>
      </c>
      <c r="G65" s="46">
        <f>SUMIFS('Month (mcm)'!G:G,'Month (mcm)'!$Z:$Z,'Quarter (mcm)'!$Z65,'Month (mcm)'!$Y:$Y,'Quarter (mcm)'!$Y65)</f>
        <v>-13.190000000000001</v>
      </c>
      <c r="H65" s="46">
        <f>SUMIFS('Month (mcm)'!H:H,'Month (mcm)'!$Z:$Z,'Quarter (mcm)'!$Z65,'Month (mcm)'!$Y:$Y,'Quarter (mcm)'!$Y65)</f>
        <v>149.48000000000002</v>
      </c>
      <c r="I65" s="48">
        <f>SUMIFS('Month (mcm)'!I:I,'Month (mcm)'!$Z:$Z,'Quarter (mcm)'!$Z65,'Month (mcm)'!$Y:$Y,'Quarter (mcm)'!$Y65)</f>
        <v>25752.32</v>
      </c>
      <c r="J65" s="49">
        <f>SUMIFS('Month (mcm)'!J:J,'Month (mcm)'!$Z:$Z,'Quarter (mcm)'!$Z65,'Month (mcm)'!$Y:$Y,'Quarter (mcm)'!$Y65)</f>
        <v>23298.899999999998</v>
      </c>
      <c r="K65" s="45">
        <v>5252.68</v>
      </c>
      <c r="L65" s="46">
        <v>10375.799999999999</v>
      </c>
      <c r="M65" s="46">
        <v>2525.4699999999998</v>
      </c>
      <c r="N65" s="50">
        <v>3058.44</v>
      </c>
      <c r="O65" s="46">
        <f>SUMIFS('Month (mcm)'!O:O,'Month (mcm)'!$Z:$Z,'Quarter (mcm)'!$Z65,'Month (mcm)'!$Y:$Y,'Quarter (mcm)'!$Y65)</f>
        <v>1000.71</v>
      </c>
      <c r="P65" s="46">
        <f>SUMIFS('Month (mcm)'!P:P,'Month (mcm)'!$Z:$Z,'Quarter (mcm)'!$Z65,'Month (mcm)'!$Y:$Y,'Quarter (mcm)'!$Y65)</f>
        <v>30.490000000000002</v>
      </c>
      <c r="Q65" s="46">
        <f>SUMIFS('Month (mcm)'!Q:Q,'Month (mcm)'!$Z:$Z,'Quarter (mcm)'!$Z65,'Month (mcm)'!$Y:$Y,'Quarter (mcm)'!$Y65)</f>
        <v>113.47</v>
      </c>
      <c r="R65" s="50">
        <f>SUMIFS('Month (mcm)'!R:R,'Month (mcm)'!$Z:$Z,'Quarter (mcm)'!$Z65,'Month (mcm)'!$Y:$Y,'Quarter (mcm)'!$Y65)</f>
        <v>0</v>
      </c>
      <c r="S65" s="45">
        <v>1073.4699999999975</v>
      </c>
      <c r="T65" s="53">
        <v>23227.09</v>
      </c>
      <c r="V65" s="124"/>
      <c r="W65" s="123"/>
      <c r="X65" s="123" t="s">
        <v>101</v>
      </c>
      <c r="Y65" s="123" t="str">
        <f t="shared" si="2"/>
        <v>1</v>
      </c>
      <c r="Z65" s="124">
        <v>2022</v>
      </c>
    </row>
    <row r="66" spans="1:26" ht="17.149999999999999" customHeight="1" x14ac:dyDescent="0.35">
      <c r="A66" s="56" t="str">
        <f t="shared" si="1"/>
        <v>Quarter 2 2022</v>
      </c>
      <c r="B66" s="50">
        <f>SUMIFS('Month (mcm)'!B:B,'Month (mcm)'!$Z:$Z,'Quarter (mcm)'!$Z66,'Month (mcm)'!$Y:$Y,'Quarter (mcm)'!$Y66)</f>
        <v>9574.84</v>
      </c>
      <c r="C66" s="46">
        <f>SUMIFS('Month (mcm)'!C:C,'Month (mcm)'!$Z:$Z,'Quarter (mcm)'!$Z66,'Month (mcm)'!$Y:$Y,'Quarter (mcm)'!$Y66)</f>
        <v>13331.16</v>
      </c>
      <c r="D66" s="46">
        <f>SUMIFS('Month (mcm)'!D:D,'Month (mcm)'!$Z:$Z,'Quarter (mcm)'!$Z66,'Month (mcm)'!$Y:$Y,'Quarter (mcm)'!$Y66)</f>
        <v>7296.1</v>
      </c>
      <c r="E66" s="47">
        <f>SUMIFS('Month (mcm)'!E:E,'Month (mcm)'!$Z:$Z,'Quarter (mcm)'!$Z66,'Month (mcm)'!$Y:$Y,'Quarter (mcm)'!$Y66)</f>
        <v>6035.06</v>
      </c>
      <c r="F66" s="45">
        <f>SUMIFS('Month (mcm)'!F:F,'Month (mcm)'!$Z:$Z,'Quarter (mcm)'!$Z66,'Month (mcm)'!$Y:$Y,'Quarter (mcm)'!$Y66)</f>
        <v>-539.04</v>
      </c>
      <c r="G66" s="46">
        <f>SUMIFS('Month (mcm)'!G:G,'Month (mcm)'!$Z:$Z,'Quarter (mcm)'!$Z66,'Month (mcm)'!$Y:$Y,'Quarter (mcm)'!$Y66)</f>
        <v>-11.68</v>
      </c>
      <c r="H66" s="46">
        <f>SUMIFS('Month (mcm)'!H:H,'Month (mcm)'!$Z:$Z,'Quarter (mcm)'!$Z66,'Month (mcm)'!$Y:$Y,'Quarter (mcm)'!$Y66)</f>
        <v>151.14999999999998</v>
      </c>
      <c r="I66" s="48">
        <f>SUMIFS('Month (mcm)'!I:I,'Month (mcm)'!$Z:$Z,'Quarter (mcm)'!$Z66,'Month (mcm)'!$Y:$Y,'Quarter (mcm)'!$Y66)</f>
        <v>22906</v>
      </c>
      <c r="J66" s="49">
        <f>SUMIFS('Month (mcm)'!J:J,'Month (mcm)'!$Z:$Z,'Quarter (mcm)'!$Z66,'Month (mcm)'!$Y:$Y,'Quarter (mcm)'!$Y66)</f>
        <v>15210.330000000002</v>
      </c>
      <c r="K66" s="45">
        <v>5937.61</v>
      </c>
      <c r="L66" s="46">
        <v>4263.3100000000004</v>
      </c>
      <c r="M66" s="46">
        <v>1598.47</v>
      </c>
      <c r="N66" s="50">
        <v>1436.16</v>
      </c>
      <c r="O66" s="46">
        <f>SUMIFS('Month (mcm)'!O:O,'Month (mcm)'!$Z:$Z,'Quarter (mcm)'!$Z66,'Month (mcm)'!$Y:$Y,'Quarter (mcm)'!$Y66)</f>
        <v>950.46</v>
      </c>
      <c r="P66" s="46">
        <f>SUMIFS('Month (mcm)'!P:P,'Month (mcm)'!$Z:$Z,'Quarter (mcm)'!$Z66,'Month (mcm)'!$Y:$Y,'Quarter (mcm)'!$Y66)</f>
        <v>50.72</v>
      </c>
      <c r="Q66" s="46">
        <f>SUMIFS('Month (mcm)'!Q:Q,'Month (mcm)'!$Z:$Z,'Quarter (mcm)'!$Z66,'Month (mcm)'!$Y:$Y,'Quarter (mcm)'!$Y66)</f>
        <v>96.8</v>
      </c>
      <c r="R66" s="50">
        <f>SUMIFS('Month (mcm)'!R:R,'Month (mcm)'!$Z:$Z,'Quarter (mcm)'!$Z66,'Month (mcm)'!$Y:$Y,'Quarter (mcm)'!$Y66)</f>
        <v>0</v>
      </c>
      <c r="S66" s="45">
        <v>813.59000000000196</v>
      </c>
      <c r="T66" s="53">
        <v>15132.24</v>
      </c>
      <c r="V66" s="124"/>
      <c r="W66" s="123"/>
      <c r="X66" s="123" t="s">
        <v>102</v>
      </c>
      <c r="Y66" s="123" t="str">
        <f t="shared" si="2"/>
        <v>2</v>
      </c>
      <c r="Z66" s="124">
        <v>2022</v>
      </c>
    </row>
    <row r="67" spans="1:26" ht="17.149999999999999" customHeight="1" x14ac:dyDescent="0.35">
      <c r="A67" s="56" t="str">
        <f t="shared" si="1"/>
        <v>Quarter 3 2022</v>
      </c>
      <c r="B67" s="50">
        <f>SUMIFS('Month (mcm)'!B:B,'Month (mcm)'!$Z:$Z,'Quarter (mcm)'!$Z67,'Month (mcm)'!$Y:$Y,'Quarter (mcm)'!$Y67)</f>
        <v>9022.68</v>
      </c>
      <c r="C67" s="46">
        <f>SUMIFS('Month (mcm)'!C:C,'Month (mcm)'!$Z:$Z,'Quarter (mcm)'!$Z67,'Month (mcm)'!$Y:$Y,'Quarter (mcm)'!$Y67)</f>
        <v>10791.2</v>
      </c>
      <c r="D67" s="46">
        <f>SUMIFS('Month (mcm)'!D:D,'Month (mcm)'!$Z:$Z,'Quarter (mcm)'!$Z67,'Month (mcm)'!$Y:$Y,'Quarter (mcm)'!$Y67)</f>
        <v>7416.83</v>
      </c>
      <c r="E67" s="47">
        <f>SUMIFS('Month (mcm)'!E:E,'Month (mcm)'!$Z:$Z,'Quarter (mcm)'!$Z67,'Month (mcm)'!$Y:$Y,'Quarter (mcm)'!$Y67)</f>
        <v>3374.3700000000003</v>
      </c>
      <c r="F67" s="45">
        <f>SUMIFS('Month (mcm)'!F:F,'Month (mcm)'!$Z:$Z,'Quarter (mcm)'!$Z67,'Month (mcm)'!$Y:$Y,'Quarter (mcm)'!$Y67)</f>
        <v>62.180000000000007</v>
      </c>
      <c r="G67" s="46">
        <f>SUMIFS('Month (mcm)'!G:G,'Month (mcm)'!$Z:$Z,'Quarter (mcm)'!$Z67,'Month (mcm)'!$Y:$Y,'Quarter (mcm)'!$Y67)</f>
        <v>-7.62</v>
      </c>
      <c r="H67" s="46">
        <f>SUMIFS('Month (mcm)'!H:H,'Month (mcm)'!$Z:$Z,'Quarter (mcm)'!$Z67,'Month (mcm)'!$Y:$Y,'Quarter (mcm)'!$Y67)</f>
        <v>152.81</v>
      </c>
      <c r="I67" s="48">
        <f>SUMIFS('Month (mcm)'!I:I,'Month (mcm)'!$Z:$Z,'Quarter (mcm)'!$Z67,'Month (mcm)'!$Y:$Y,'Quarter (mcm)'!$Y67)</f>
        <v>19813.88</v>
      </c>
      <c r="J67" s="49">
        <f>SUMIFS('Month (mcm)'!J:J,'Month (mcm)'!$Z:$Z,'Quarter (mcm)'!$Z67,'Month (mcm)'!$Y:$Y,'Quarter (mcm)'!$Y67)</f>
        <v>12604.42</v>
      </c>
      <c r="K67" s="45">
        <v>6400.26</v>
      </c>
      <c r="L67" s="46">
        <v>1805.12</v>
      </c>
      <c r="M67" s="46">
        <v>1491.98</v>
      </c>
      <c r="N67" s="50">
        <v>1066.1199999999999</v>
      </c>
      <c r="O67" s="46">
        <f>SUMIFS('Month (mcm)'!O:O,'Month (mcm)'!$Z:$Z,'Quarter (mcm)'!$Z67,'Month (mcm)'!$Y:$Y,'Quarter (mcm)'!$Y67)</f>
        <v>911.95</v>
      </c>
      <c r="P67" s="46">
        <f>SUMIFS('Month (mcm)'!P:P,'Month (mcm)'!$Z:$Z,'Quarter (mcm)'!$Z67,'Month (mcm)'!$Y:$Y,'Quarter (mcm)'!$Y67)</f>
        <v>42.66</v>
      </c>
      <c r="Q67" s="46">
        <f>SUMIFS('Month (mcm)'!Q:Q,'Month (mcm)'!$Z:$Z,'Quarter (mcm)'!$Z67,'Month (mcm)'!$Y:$Y,'Quarter (mcm)'!$Y67)</f>
        <v>59.269999999999996</v>
      </c>
      <c r="R67" s="50">
        <f>SUMIFS('Month (mcm)'!R:R,'Month (mcm)'!$Z:$Z,'Quarter (mcm)'!$Z67,'Month (mcm)'!$Y:$Y,'Quarter (mcm)'!$Y67)</f>
        <v>0</v>
      </c>
      <c r="S67" s="45">
        <v>768.88999999999942</v>
      </c>
      <c r="T67" s="53">
        <v>12656.72</v>
      </c>
      <c r="V67" s="124"/>
      <c r="W67" s="123"/>
      <c r="X67" s="123" t="s">
        <v>103</v>
      </c>
      <c r="Y67" s="123" t="str">
        <f t="shared" si="2"/>
        <v>3</v>
      </c>
      <c r="Z67" s="124">
        <v>2022</v>
      </c>
    </row>
    <row r="68" spans="1:26" ht="17.149999999999999" customHeight="1" x14ac:dyDescent="0.35">
      <c r="A68" s="56" t="str">
        <f t="shared" si="1"/>
        <v>Quarter 4 2022</v>
      </c>
      <c r="B68" s="50">
        <f>SUMIFS('Month (mcm)'!B:B,'Month (mcm)'!$Z:$Z,'Quarter (mcm)'!$Z68,'Month (mcm)'!$Y:$Y,'Quarter (mcm)'!$Y68)</f>
        <v>9748.23</v>
      </c>
      <c r="C68" s="46">
        <f>SUMIFS('Month (mcm)'!C:C,'Month (mcm)'!$Z:$Z,'Quarter (mcm)'!$Z68,'Month (mcm)'!$Y:$Y,'Quarter (mcm)'!$Y68)</f>
        <v>16040.68</v>
      </c>
      <c r="D68" s="46">
        <f>SUMIFS('Month (mcm)'!D:D,'Month (mcm)'!$Z:$Z,'Quarter (mcm)'!$Z68,'Month (mcm)'!$Y:$Y,'Quarter (mcm)'!$Y68)</f>
        <v>5749.17</v>
      </c>
      <c r="E68" s="47">
        <f>SUMIFS('Month (mcm)'!E:E,'Month (mcm)'!$Z:$Z,'Quarter (mcm)'!$Z68,'Month (mcm)'!$Y:$Y,'Quarter (mcm)'!$Y68)</f>
        <v>10291.510000000002</v>
      </c>
      <c r="F68" s="45">
        <f>SUMIFS('Month (mcm)'!F:F,'Month (mcm)'!$Z:$Z,'Quarter (mcm)'!$Z68,'Month (mcm)'!$Y:$Y,'Quarter (mcm)'!$Y68)</f>
        <v>-322.81000000000006</v>
      </c>
      <c r="G68" s="46">
        <f>SUMIFS('Month (mcm)'!G:G,'Month (mcm)'!$Z:$Z,'Quarter (mcm)'!$Z68,'Month (mcm)'!$Y:$Y,'Quarter (mcm)'!$Y68)</f>
        <v>-7.15</v>
      </c>
      <c r="H68" s="46">
        <f>SUMIFS('Month (mcm)'!H:H,'Month (mcm)'!$Z:$Z,'Quarter (mcm)'!$Z68,'Month (mcm)'!$Y:$Y,'Quarter (mcm)'!$Y68)</f>
        <v>152.81</v>
      </c>
      <c r="I68" s="48">
        <f>SUMIFS('Month (mcm)'!I:I,'Month (mcm)'!$Z:$Z,'Quarter (mcm)'!$Z68,'Month (mcm)'!$Y:$Y,'Quarter (mcm)'!$Y68)</f>
        <v>25788.91</v>
      </c>
      <c r="J68" s="49">
        <f>SUMIFS('Month (mcm)'!J:J,'Month (mcm)'!$Z:$Z,'Quarter (mcm)'!$Z68,'Month (mcm)'!$Y:$Y,'Quarter (mcm)'!$Y68)</f>
        <v>19862.59</v>
      </c>
      <c r="K68" s="45">
        <v>5845.83</v>
      </c>
      <c r="L68" s="46">
        <v>7109.52</v>
      </c>
      <c r="M68" s="46">
        <v>2315.4</v>
      </c>
      <c r="N68" s="50">
        <v>2641.37</v>
      </c>
      <c r="O68" s="46">
        <f>SUMIFS('Month (mcm)'!O:O,'Month (mcm)'!$Z:$Z,'Quarter (mcm)'!$Z68,'Month (mcm)'!$Y:$Y,'Quarter (mcm)'!$Y68)</f>
        <v>989.8599999999999</v>
      </c>
      <c r="P68" s="46">
        <f>SUMIFS('Month (mcm)'!P:P,'Month (mcm)'!$Z:$Z,'Quarter (mcm)'!$Z68,'Month (mcm)'!$Y:$Y,'Quarter (mcm)'!$Y68)</f>
        <v>39.25</v>
      </c>
      <c r="Q68" s="46">
        <f>SUMIFS('Month (mcm)'!Q:Q,'Month (mcm)'!$Z:$Z,'Quarter (mcm)'!$Z68,'Month (mcm)'!$Y:$Y,'Quarter (mcm)'!$Y68)</f>
        <v>114.77000000000001</v>
      </c>
      <c r="R68" s="50">
        <f>SUMIFS('Month (mcm)'!R:R,'Month (mcm)'!$Z:$Z,'Quarter (mcm)'!$Z68,'Month (mcm)'!$Y:$Y,'Quarter (mcm)'!$Y68)</f>
        <v>0</v>
      </c>
      <c r="S68" s="45">
        <v>926.71999999999753</v>
      </c>
      <c r="T68" s="53">
        <v>19967.29</v>
      </c>
      <c r="V68" s="124"/>
      <c r="W68" s="123"/>
      <c r="X68" s="123" t="s">
        <v>104</v>
      </c>
      <c r="Y68" s="123" t="str">
        <f t="shared" si="2"/>
        <v>4</v>
      </c>
      <c r="Z68" s="124">
        <v>2022</v>
      </c>
    </row>
    <row r="69" spans="1:26" ht="17.149999999999999" customHeight="1" x14ac:dyDescent="0.35">
      <c r="A69" s="56" t="str">
        <f t="shared" si="1"/>
        <v>Quarter 1 2023</v>
      </c>
      <c r="B69" s="50">
        <f>SUMIFS('Month (mcm)'!B:B,'Month (mcm)'!$Z:$Z,'Quarter (mcm)'!$Z69,'Month (mcm)'!$Y:$Y,'Quarter (mcm)'!$Y69)</f>
        <v>9221.0499999999993</v>
      </c>
      <c r="C69" s="46">
        <f>SUMIFS('Month (mcm)'!C:C,'Month (mcm)'!$Z:$Z,'Quarter (mcm)'!$Z69,'Month (mcm)'!$Y:$Y,'Quarter (mcm)'!$Y69)</f>
        <v>16290.119999999999</v>
      </c>
      <c r="D69" s="46">
        <f>SUMIFS('Month (mcm)'!D:D,'Month (mcm)'!$Z:$Z,'Quarter (mcm)'!$Z69,'Month (mcm)'!$Y:$Y,'Quarter (mcm)'!$Y69)</f>
        <v>4228.8500000000004</v>
      </c>
      <c r="E69" s="47">
        <f>SUMIFS('Month (mcm)'!E:E,'Month (mcm)'!$Z:$Z,'Quarter (mcm)'!$Z69,'Month (mcm)'!$Y:$Y,'Quarter (mcm)'!$Y69)</f>
        <v>12061.27</v>
      </c>
      <c r="F69" s="45">
        <f>SUMIFS('Month (mcm)'!F:F,'Month (mcm)'!$Z:$Z,'Quarter (mcm)'!$Z69,'Month (mcm)'!$Y:$Y,'Quarter (mcm)'!$Y69)</f>
        <v>529.98</v>
      </c>
      <c r="G69" s="46">
        <f>SUMIFS('Month (mcm)'!G:G,'Month (mcm)'!$Z:$Z,'Quarter (mcm)'!$Z69,'Month (mcm)'!$Y:$Y,'Quarter (mcm)'!$Y69)</f>
        <v>-5.51</v>
      </c>
      <c r="H69" s="46">
        <f>SUMIFS('Month (mcm)'!H:H,'Month (mcm)'!$Z:$Z,'Quarter (mcm)'!$Z69,'Month (mcm)'!$Y:$Y,'Quarter (mcm)'!$Y69)</f>
        <v>165.49</v>
      </c>
      <c r="I69" s="48">
        <f>SUMIFS('Month (mcm)'!I:I,'Month (mcm)'!$Z:$Z,'Quarter (mcm)'!$Z69,'Month (mcm)'!$Y:$Y,'Quarter (mcm)'!$Y69)</f>
        <v>25511.17</v>
      </c>
      <c r="J69" s="49">
        <f>SUMIFS('Month (mcm)'!J:J,'Month (mcm)'!$Z:$Z,'Quarter (mcm)'!$Z69,'Month (mcm)'!$Y:$Y,'Quarter (mcm)'!$Y69)</f>
        <v>21972.28</v>
      </c>
      <c r="K69" s="45">
        <f>SUMIFS('Month (mcm)'!K:K,'Month (mcm)'!$Z:$Z,'Quarter (mcm)'!$Z69,'Month (mcm)'!$Y:$Y,'Quarter (mcm)'!$Y69)</f>
        <v>5019.45</v>
      </c>
      <c r="L69" s="46">
        <f>SUMIFS('Month (mcm)'!L:L,'Month (mcm)'!$Z:$Z,'Quarter (mcm)'!$Z69,'Month (mcm)'!$Y:$Y,'Quarter (mcm)'!$Y69)</f>
        <v>9485.3799999999992</v>
      </c>
      <c r="M69" s="46">
        <f>SUMIFS('Month (mcm)'!M:M,'Month (mcm)'!$Z:$Z,'Quarter (mcm)'!$Z69,'Month (mcm)'!$Y:$Y,'Quarter (mcm)'!$Y69)</f>
        <v>2480.96</v>
      </c>
      <c r="N69" s="50">
        <f>SUMIFS('Month (mcm)'!N:N,'Month (mcm)'!$Z:$Z,'Quarter (mcm)'!$Z69,'Month (mcm)'!$Y:$Y,'Quarter (mcm)'!$Y69)</f>
        <v>2813.09</v>
      </c>
      <c r="O69" s="46">
        <f>SUMIFS('Month (mcm)'!O:O,'Month (mcm)'!$Z:$Z,'Quarter (mcm)'!$Z69,'Month (mcm)'!$Y:$Y,'Quarter (mcm)'!$Y69)</f>
        <v>1020.5699999999999</v>
      </c>
      <c r="P69" s="46">
        <f>SUMIFS('Month (mcm)'!P:P,'Month (mcm)'!$Z:$Z,'Quarter (mcm)'!$Z69,'Month (mcm)'!$Y:$Y,'Quarter (mcm)'!$Y69)</f>
        <v>29.31</v>
      </c>
      <c r="Q69" s="46">
        <f>SUMIFS('Month (mcm)'!Q:Q,'Month (mcm)'!$Z:$Z,'Quarter (mcm)'!$Z69,'Month (mcm)'!$Y:$Y,'Quarter (mcm)'!$Y69)</f>
        <v>120.72999999999999</v>
      </c>
      <c r="R69" s="50">
        <f>SUMIFS('Month (mcm)'!R:R,'Month (mcm)'!$Z:$Z,'Quarter (mcm)'!$Z69,'Month (mcm)'!$Y:$Y,'Quarter (mcm)'!$Y69)</f>
        <v>0</v>
      </c>
      <c r="S69" s="45">
        <f>SUMIFS('Month (mcm)'!S:S,'Month (mcm)'!$Z:$Z,'Quarter (mcm)'!$Z69,'Month (mcm)'!$Y:$Y,'Quarter (mcm)'!$Y69)</f>
        <v>1041.25</v>
      </c>
      <c r="T69" s="53">
        <f>SUMIFS('Month (mcm)'!T:T,'Month (mcm)'!$Z:$Z,'Quarter (mcm)'!$Z69,'Month (mcm)'!$Y:$Y,'Quarter (mcm)'!$Y69)</f>
        <v>22010.739999999998</v>
      </c>
      <c r="V69" s="124"/>
      <c r="W69" s="123"/>
      <c r="X69" s="123" t="s">
        <v>101</v>
      </c>
      <c r="Y69" s="123" t="str">
        <f t="shared" si="2"/>
        <v>1</v>
      </c>
      <c r="Z69" s="124">
        <v>2023</v>
      </c>
    </row>
    <row r="70" spans="1:26" ht="17.149999999999999" customHeight="1" x14ac:dyDescent="0.35">
      <c r="A70" s="56" t="str">
        <f t="shared" si="1"/>
        <v>Quarter 2 2023</v>
      </c>
      <c r="B70" s="50">
        <f>SUMIFS('Month (mcm)'!B:B,'Month (mcm)'!$Z:$Z,'Quarter (mcm)'!$Z70,'Month (mcm)'!$Y:$Y,'Quarter (mcm)'!$Y70)</f>
        <v>8687.0499999999993</v>
      </c>
      <c r="C70" s="46">
        <f>SUMIFS('Month (mcm)'!C:C,'Month (mcm)'!$Z:$Z,'Quarter (mcm)'!$Z70,'Month (mcm)'!$Y:$Y,'Quarter (mcm)'!$Y70)</f>
        <v>10317.25</v>
      </c>
      <c r="D70" s="46">
        <f>SUMIFS('Month (mcm)'!D:D,'Month (mcm)'!$Z:$Z,'Quarter (mcm)'!$Z70,'Month (mcm)'!$Y:$Y,'Quarter (mcm)'!$Y70)</f>
        <v>5861.39</v>
      </c>
      <c r="E70" s="47">
        <f>SUMIFS('Month (mcm)'!E:E,'Month (mcm)'!$Z:$Z,'Quarter (mcm)'!$Z70,'Month (mcm)'!$Y:$Y,'Quarter (mcm)'!$Y70)</f>
        <v>4455.8599999999997</v>
      </c>
      <c r="F70" s="45">
        <f>SUMIFS('Month (mcm)'!F:F,'Month (mcm)'!$Z:$Z,'Quarter (mcm)'!$Z70,'Month (mcm)'!$Y:$Y,'Quarter (mcm)'!$Y70)</f>
        <v>-251.53999999999994</v>
      </c>
      <c r="G70" s="46">
        <f>SUMIFS('Month (mcm)'!G:G,'Month (mcm)'!$Z:$Z,'Quarter (mcm)'!$Z70,'Month (mcm)'!$Y:$Y,'Quarter (mcm)'!$Y70)</f>
        <v>-4.66</v>
      </c>
      <c r="H70" s="46">
        <f>SUMIFS('Month (mcm)'!H:H,'Month (mcm)'!$Z:$Z,'Quarter (mcm)'!$Z70,'Month (mcm)'!$Y:$Y,'Quarter (mcm)'!$Y70)</f>
        <v>167.32</v>
      </c>
      <c r="I70" s="48">
        <f>SUMIFS('Month (mcm)'!I:I,'Month (mcm)'!$Z:$Z,'Quarter (mcm)'!$Z70,'Month (mcm)'!$Y:$Y,'Quarter (mcm)'!$Y70)</f>
        <v>19004.3</v>
      </c>
      <c r="J70" s="49">
        <f>SUMIFS('Month (mcm)'!J:J,'Month (mcm)'!$Z:$Z,'Quarter (mcm)'!$Z70,'Month (mcm)'!$Y:$Y,'Quarter (mcm)'!$Y70)</f>
        <v>13054.03</v>
      </c>
      <c r="K70" s="45">
        <f>SUMIFS('Month (mcm)'!K:K,'Month (mcm)'!$Z:$Z,'Quarter (mcm)'!$Z70,'Month (mcm)'!$Y:$Y,'Quarter (mcm)'!$Y70)</f>
        <v>4785.3599999999997</v>
      </c>
      <c r="L70" s="46">
        <f>SUMIFS('Month (mcm)'!L:L,'Month (mcm)'!$Z:$Z,'Quarter (mcm)'!$Z70,'Month (mcm)'!$Y:$Y,'Quarter (mcm)'!$Y70)</f>
        <v>3410.14</v>
      </c>
      <c r="M70" s="46">
        <f>SUMIFS('Month (mcm)'!M:M,'Month (mcm)'!$Z:$Z,'Quarter (mcm)'!$Z70,'Month (mcm)'!$Y:$Y,'Quarter (mcm)'!$Y70)</f>
        <v>1565.0500000000002</v>
      </c>
      <c r="N70" s="50">
        <f>SUMIFS('Month (mcm)'!N:N,'Month (mcm)'!$Z:$Z,'Quarter (mcm)'!$Z70,'Month (mcm)'!$Y:$Y,'Quarter (mcm)'!$Y70)</f>
        <v>1550.5600000000002</v>
      </c>
      <c r="O70" s="46">
        <f>SUMIFS('Month (mcm)'!O:O,'Month (mcm)'!$Z:$Z,'Quarter (mcm)'!$Z70,'Month (mcm)'!$Y:$Y,'Quarter (mcm)'!$Y70)</f>
        <v>952.58999999999992</v>
      </c>
      <c r="P70" s="46">
        <f>SUMIFS('Month (mcm)'!P:P,'Month (mcm)'!$Z:$Z,'Quarter (mcm)'!$Z70,'Month (mcm)'!$Y:$Y,'Quarter (mcm)'!$Y70)</f>
        <v>37.99</v>
      </c>
      <c r="Q70" s="46">
        <f>SUMIFS('Month (mcm)'!Q:Q,'Month (mcm)'!$Z:$Z,'Quarter (mcm)'!$Z70,'Month (mcm)'!$Y:$Y,'Quarter (mcm)'!$Y70)</f>
        <v>91.559999999999988</v>
      </c>
      <c r="R70" s="50">
        <f>SUMIFS('Month (mcm)'!R:R,'Month (mcm)'!$Z:$Z,'Quarter (mcm)'!$Z70,'Month (mcm)'!$Y:$Y,'Quarter (mcm)'!$Y70)</f>
        <v>0</v>
      </c>
      <c r="S70" s="45">
        <f>SUMIFS('Month (mcm)'!S:S,'Month (mcm)'!$Z:$Z,'Quarter (mcm)'!$Z70,'Month (mcm)'!$Y:$Y,'Quarter (mcm)'!$Y70)</f>
        <v>731.73</v>
      </c>
      <c r="T70" s="53">
        <f>SUMIFS('Month (mcm)'!T:T,'Month (mcm)'!$Z:$Z,'Quarter (mcm)'!$Z70,'Month (mcm)'!$Y:$Y,'Quarter (mcm)'!$Y70)</f>
        <v>13124.98</v>
      </c>
      <c r="V70" s="124"/>
      <c r="W70" s="123"/>
      <c r="X70" s="123" t="s">
        <v>102</v>
      </c>
      <c r="Y70" s="123" t="str">
        <f t="shared" si="2"/>
        <v>2</v>
      </c>
      <c r="Z70" s="124">
        <v>2023</v>
      </c>
    </row>
    <row r="71" spans="1:26" ht="17.149999999999999" customHeight="1" x14ac:dyDescent="0.35">
      <c r="A71" s="56" t="str">
        <f t="shared" si="1"/>
        <v>Quarter 3 2023</v>
      </c>
      <c r="B71" s="50">
        <f>SUMIFS('Month (mcm)'!B:B,'Month (mcm)'!$Z:$Z,'Quarter (mcm)'!$Z71,'Month (mcm)'!$Y:$Y,'Quarter (mcm)'!$Y71)</f>
        <v>7841.67</v>
      </c>
      <c r="C71" s="46">
        <f>SUMIFS('Month (mcm)'!C:C,'Month (mcm)'!$Z:$Z,'Quarter (mcm)'!$Z71,'Month (mcm)'!$Y:$Y,'Quarter (mcm)'!$Y71)</f>
        <v>5847.15</v>
      </c>
      <c r="D71" s="46">
        <f>SUMIFS('Month (mcm)'!D:D,'Month (mcm)'!$Z:$Z,'Quarter (mcm)'!$Z71,'Month (mcm)'!$Y:$Y,'Quarter (mcm)'!$Y71)</f>
        <v>3167.9</v>
      </c>
      <c r="E71" s="47">
        <f>SUMIFS('Month (mcm)'!E:E,'Month (mcm)'!$Z:$Z,'Quarter (mcm)'!$Z71,'Month (mcm)'!$Y:$Y,'Quarter (mcm)'!$Y71)</f>
        <v>2679.25</v>
      </c>
      <c r="F71" s="45">
        <f>SUMIFS('Month (mcm)'!F:F,'Month (mcm)'!$Z:$Z,'Quarter (mcm)'!$Z71,'Month (mcm)'!$Y:$Y,'Quarter (mcm)'!$Y71)</f>
        <v>-594.64</v>
      </c>
      <c r="G71" s="46">
        <f>SUMIFS('Month (mcm)'!G:G,'Month (mcm)'!$Z:$Z,'Quarter (mcm)'!$Z71,'Month (mcm)'!$Y:$Y,'Quarter (mcm)'!$Y71)</f>
        <v>-7.8100000000000005</v>
      </c>
      <c r="H71" s="46">
        <f>SUMIFS('Month (mcm)'!H:H,'Month (mcm)'!$Z:$Z,'Quarter (mcm)'!$Z71,'Month (mcm)'!$Y:$Y,'Quarter (mcm)'!$Y71)</f>
        <v>169.16</v>
      </c>
      <c r="I71" s="48">
        <f>SUMIFS('Month (mcm)'!I:I,'Month (mcm)'!$Z:$Z,'Quarter (mcm)'!$Z71,'Month (mcm)'!$Y:$Y,'Quarter (mcm)'!$Y71)</f>
        <v>13688.820000000002</v>
      </c>
      <c r="J71" s="49">
        <f>SUMIFS('Month (mcm)'!J:J,'Month (mcm)'!$Z:$Z,'Quarter (mcm)'!$Z71,'Month (mcm)'!$Y:$Y,'Quarter (mcm)'!$Y71)</f>
        <v>10087.630000000001</v>
      </c>
      <c r="K71" s="45">
        <f>SUMIFS('Month (mcm)'!K:K,'Month (mcm)'!$Z:$Z,'Quarter (mcm)'!$Z71,'Month (mcm)'!$Y:$Y,'Quarter (mcm)'!$Y71)</f>
        <v>4571.7</v>
      </c>
      <c r="L71" s="46">
        <f>SUMIFS('Month (mcm)'!L:L,'Month (mcm)'!$Z:$Z,'Quarter (mcm)'!$Z71,'Month (mcm)'!$Y:$Y,'Quarter (mcm)'!$Y71)</f>
        <v>1670.12</v>
      </c>
      <c r="M71" s="46">
        <f>SUMIFS('Month (mcm)'!M:M,'Month (mcm)'!$Z:$Z,'Quarter (mcm)'!$Z71,'Month (mcm)'!$Y:$Y,'Quarter (mcm)'!$Y71)</f>
        <v>1474.31</v>
      </c>
      <c r="N71" s="50">
        <f>SUMIFS('Month (mcm)'!N:N,'Month (mcm)'!$Z:$Z,'Quarter (mcm)'!$Z71,'Month (mcm)'!$Y:$Y,'Quarter (mcm)'!$Y71)</f>
        <v>1014.64</v>
      </c>
      <c r="O71" s="46">
        <f>SUMIFS('Month (mcm)'!O:O,'Month (mcm)'!$Z:$Z,'Quarter (mcm)'!$Z71,'Month (mcm)'!$Y:$Y,'Quarter (mcm)'!$Y71)</f>
        <v>821.39</v>
      </c>
      <c r="P71" s="46">
        <f>SUMIFS('Month (mcm)'!P:P,'Month (mcm)'!$Z:$Z,'Quarter (mcm)'!$Z71,'Month (mcm)'!$Y:$Y,'Quarter (mcm)'!$Y71)</f>
        <v>23.55</v>
      </c>
      <c r="Q71" s="46">
        <f>SUMIFS('Month (mcm)'!Q:Q,'Month (mcm)'!$Z:$Z,'Quarter (mcm)'!$Z71,'Month (mcm)'!$Y:$Y,'Quarter (mcm)'!$Y71)</f>
        <v>16.62</v>
      </c>
      <c r="R71" s="50">
        <f>SUMIFS('Month (mcm)'!R:R,'Month (mcm)'!$Z:$Z,'Quarter (mcm)'!$Z71,'Month (mcm)'!$Y:$Y,'Quarter (mcm)'!$Y71)</f>
        <v>0</v>
      </c>
      <c r="S71" s="45">
        <f>SUMIFS('Month (mcm)'!S:S,'Month (mcm)'!$Z:$Z,'Quarter (mcm)'!$Z71,'Month (mcm)'!$Y:$Y,'Quarter (mcm)'!$Y71)</f>
        <v>608.53</v>
      </c>
      <c r="T71" s="53">
        <f>SUMIFS('Month (mcm)'!T:T,'Month (mcm)'!$Z:$Z,'Quarter (mcm)'!$Z71,'Month (mcm)'!$Y:$Y,'Quarter (mcm)'!$Y71)</f>
        <v>10200.86</v>
      </c>
      <c r="V71" s="124"/>
      <c r="W71" s="123"/>
      <c r="X71" s="123" t="s">
        <v>103</v>
      </c>
      <c r="Y71" s="123" t="str">
        <f t="shared" ref="Y71:Y76" si="3">RIGHT(X71,1)</f>
        <v>3</v>
      </c>
      <c r="Z71" s="124">
        <v>2023</v>
      </c>
    </row>
    <row r="72" spans="1:26" ht="17.149999999999999" customHeight="1" x14ac:dyDescent="0.35">
      <c r="A72" s="56" t="str">
        <f t="shared" ref="A72:A73" si="4">X72&amp;" "&amp;Z72</f>
        <v>Quarter 4 2023</v>
      </c>
      <c r="B72" s="50">
        <f>SUMIFS('Month (mcm)'!B:B,'Month (mcm)'!$Z:$Z,'Quarter (mcm)'!$Z72,'Month (mcm)'!$Y:$Y,'Quarter (mcm)'!$Y72)</f>
        <v>8305.92</v>
      </c>
      <c r="C72" s="46">
        <f>SUMIFS('Month (mcm)'!C:C,'Month (mcm)'!$Z:$Z,'Quarter (mcm)'!$Z72,'Month (mcm)'!$Y:$Y,'Quarter (mcm)'!$Y72)</f>
        <v>12789.5</v>
      </c>
      <c r="D72" s="46">
        <f>SUMIFS('Month (mcm)'!D:D,'Month (mcm)'!$Z:$Z,'Quarter (mcm)'!$Z72,'Month (mcm)'!$Y:$Y,'Quarter (mcm)'!$Y72)</f>
        <v>2590.5500000000002</v>
      </c>
      <c r="E72" s="47">
        <f>SUMIFS('Month (mcm)'!E:E,'Month (mcm)'!$Z:$Z,'Quarter (mcm)'!$Z72,'Month (mcm)'!$Y:$Y,'Quarter (mcm)'!$Y72)</f>
        <v>10198.950000000001</v>
      </c>
      <c r="F72" s="45">
        <f>SUMIFS('Month (mcm)'!F:F,'Month (mcm)'!$Z:$Z,'Quarter (mcm)'!$Z72,'Month (mcm)'!$Y:$Y,'Quarter (mcm)'!$Y72)</f>
        <v>-288.60000000000002</v>
      </c>
      <c r="G72" s="46">
        <f>SUMIFS('Month (mcm)'!G:G,'Month (mcm)'!$Z:$Z,'Quarter (mcm)'!$Z72,'Month (mcm)'!$Y:$Y,'Quarter (mcm)'!$Y72)</f>
        <v>-7.88</v>
      </c>
      <c r="H72" s="46">
        <f>SUMIFS('Month (mcm)'!H:H,'Month (mcm)'!$Z:$Z,'Quarter (mcm)'!$Z72,'Month (mcm)'!$Y:$Y,'Quarter (mcm)'!$Y72)</f>
        <v>169.16</v>
      </c>
      <c r="I72" s="48">
        <f>SUMIFS('Month (mcm)'!I:I,'Month (mcm)'!$Z:$Z,'Quarter (mcm)'!$Z72,'Month (mcm)'!$Y:$Y,'Quarter (mcm)'!$Y72)</f>
        <v>21095.42</v>
      </c>
      <c r="J72" s="49">
        <f>SUMIFS('Month (mcm)'!J:J,'Month (mcm)'!$Z:$Z,'Quarter (mcm)'!$Z72,'Month (mcm)'!$Y:$Y,'Quarter (mcm)'!$Y72)</f>
        <v>18377.550000000003</v>
      </c>
      <c r="K72" s="45">
        <f>SUMIFS('Month (mcm)'!K:K,'Month (mcm)'!$Z:$Z,'Quarter (mcm)'!$Z72,'Month (mcm)'!$Y:$Y,'Quarter (mcm)'!$Y72)</f>
        <v>4659</v>
      </c>
      <c r="L72" s="46">
        <f>SUMIFS('Month (mcm)'!L:L,'Month (mcm)'!$Z:$Z,'Quarter (mcm)'!$Z72,'Month (mcm)'!$Y:$Y,'Quarter (mcm)'!$Y72)</f>
        <v>7519.04</v>
      </c>
      <c r="M72" s="46">
        <f>SUMIFS('Month (mcm)'!M:M,'Month (mcm)'!$Z:$Z,'Quarter (mcm)'!$Z72,'Month (mcm)'!$Y:$Y,'Quarter (mcm)'!$Y72)</f>
        <v>2015.4099999999999</v>
      </c>
      <c r="N72" s="50">
        <f>SUMIFS('Month (mcm)'!N:N,'Month (mcm)'!$Z:$Z,'Quarter (mcm)'!$Z72,'Month (mcm)'!$Y:$Y,'Quarter (mcm)'!$Y72)</f>
        <v>2491.69</v>
      </c>
      <c r="O72" s="46">
        <f>SUMIFS('Month (mcm)'!O:O,'Month (mcm)'!$Z:$Z,'Quarter (mcm)'!$Z72,'Month (mcm)'!$Y:$Y,'Quarter (mcm)'!$Y72)</f>
        <v>805.99</v>
      </c>
      <c r="P72" s="46">
        <f>SUMIFS('Month (mcm)'!P:P,'Month (mcm)'!$Z:$Z,'Quarter (mcm)'!$Z72,'Month (mcm)'!$Y:$Y,'Quarter (mcm)'!$Y72)</f>
        <v>22.97</v>
      </c>
      <c r="Q72" s="46">
        <f>SUMIFS('Month (mcm)'!Q:Q,'Month (mcm)'!$Z:$Z,'Quarter (mcm)'!$Z72,'Month (mcm)'!$Y:$Y,'Quarter (mcm)'!$Y72)</f>
        <v>63.36</v>
      </c>
      <c r="R72" s="50">
        <f>SUMIFS('Month (mcm)'!R:R,'Month (mcm)'!$Z:$Z,'Quarter (mcm)'!$Z72,'Month (mcm)'!$Y:$Y,'Quarter (mcm)'!$Y72)</f>
        <v>0</v>
      </c>
      <c r="S72" s="45">
        <f>SUMIFS('Month (mcm)'!S:S,'Month (mcm)'!$Z:$Z,'Quarter (mcm)'!$Z72,'Month (mcm)'!$Y:$Y,'Quarter (mcm)'!$Y72)</f>
        <v>942.67000000000007</v>
      </c>
      <c r="T72" s="53">
        <f>SUMIFS('Month (mcm)'!T:T,'Month (mcm)'!$Z:$Z,'Quarter (mcm)'!$Z72,'Month (mcm)'!$Y:$Y,'Quarter (mcm)'!$Y72)</f>
        <v>18520.13</v>
      </c>
      <c r="V72" s="124"/>
      <c r="W72" s="123"/>
      <c r="X72" s="125" t="s">
        <v>104</v>
      </c>
      <c r="Y72" s="123" t="str">
        <f t="shared" si="3"/>
        <v>4</v>
      </c>
      <c r="Z72" s="124">
        <v>2023</v>
      </c>
    </row>
    <row r="73" spans="1:26" ht="17.149999999999999" customHeight="1" x14ac:dyDescent="0.35">
      <c r="A73" s="56" t="str">
        <f t="shared" si="4"/>
        <v>Quarter 1 2024</v>
      </c>
      <c r="B73" s="50">
        <f>SUMIFS('Month (mcm)'!B:B,'Month (mcm)'!$Z:$Z,'Quarter (mcm)'!$Z73,'Month (mcm)'!$Y:$Y,'Quarter (mcm)'!$Y73)</f>
        <v>8645.5400000000009</v>
      </c>
      <c r="C73" s="46">
        <f>SUMIFS('Month (mcm)'!C:C,'Month (mcm)'!$Z:$Z,'Quarter (mcm)'!$Z73,'Month (mcm)'!$Y:$Y,'Quarter (mcm)'!$Y73)</f>
        <v>13185.04</v>
      </c>
      <c r="D73" s="46">
        <f>SUMIFS('Month (mcm)'!D:D,'Month (mcm)'!$Z:$Z,'Quarter (mcm)'!$Z73,'Month (mcm)'!$Y:$Y,'Quarter (mcm)'!$Y73)</f>
        <v>1437.5700000000002</v>
      </c>
      <c r="E73" s="47">
        <f>SUMIFS('Month (mcm)'!E:E,'Month (mcm)'!$Z:$Z,'Quarter (mcm)'!$Z73,'Month (mcm)'!$Y:$Y,'Quarter (mcm)'!$Y73)</f>
        <v>11747.470000000001</v>
      </c>
      <c r="F73" s="45">
        <f>SUMIFS('Month (mcm)'!F:F,'Month (mcm)'!$Z:$Z,'Quarter (mcm)'!$Z73,'Month (mcm)'!$Y:$Y,'Quarter (mcm)'!$Y73)</f>
        <v>1120.1399999999999</v>
      </c>
      <c r="G73" s="46">
        <f>SUMIFS('Month (mcm)'!G:G,'Month (mcm)'!$Z:$Z,'Quarter (mcm)'!$Z73,'Month (mcm)'!$Y:$Y,'Quarter (mcm)'!$Y73)</f>
        <v>-7.6999999999999993</v>
      </c>
      <c r="H73" s="46">
        <f>SUMIFS('Month (mcm)'!H:H,'Month (mcm)'!$Z:$Z,'Quarter (mcm)'!$Z73,'Month (mcm)'!$Y:$Y,'Quarter (mcm)'!$Y73)</f>
        <v>174.93</v>
      </c>
      <c r="I73" s="48">
        <f>SUMIFS('Month (mcm)'!I:I,'Month (mcm)'!$Z:$Z,'Quarter (mcm)'!$Z73,'Month (mcm)'!$Y:$Y,'Quarter (mcm)'!$Y73)</f>
        <v>21830.58</v>
      </c>
      <c r="J73" s="49">
        <f>SUMIFS('Month (mcm)'!J:J,'Month (mcm)'!$Z:$Z,'Quarter (mcm)'!$Z73,'Month (mcm)'!$Y:$Y,'Quarter (mcm)'!$Y73)</f>
        <v>21680.380000000005</v>
      </c>
      <c r="K73" s="45">
        <f>SUMIFS('Month (mcm)'!K:K,'Month (mcm)'!$Z:$Z,'Quarter (mcm)'!$Z73,'Month (mcm)'!$Y:$Y,'Quarter (mcm)'!$Y73)</f>
        <v>4756.72</v>
      </c>
      <c r="L73" s="46">
        <f>SUMIFS('Month (mcm)'!L:L,'Month (mcm)'!$Z:$Z,'Quarter (mcm)'!$Z73,'Month (mcm)'!$Y:$Y,'Quarter (mcm)'!$Y73)</f>
        <v>9401.2900000000009</v>
      </c>
      <c r="M73" s="46">
        <f>SUMIFS('Month (mcm)'!M:M,'Month (mcm)'!$Z:$Z,'Quarter (mcm)'!$Z73,'Month (mcm)'!$Y:$Y,'Quarter (mcm)'!$Y73)</f>
        <v>2290.56</v>
      </c>
      <c r="N73" s="50">
        <f>SUMIFS('Month (mcm)'!N:N,'Month (mcm)'!$Z:$Z,'Quarter (mcm)'!$Z73,'Month (mcm)'!$Y:$Y,'Quarter (mcm)'!$Y73)</f>
        <v>3025.84</v>
      </c>
      <c r="O73" s="46">
        <f>SUMIFS('Month (mcm)'!O:O,'Month (mcm)'!$Z:$Z,'Quarter (mcm)'!$Z73,'Month (mcm)'!$Y:$Y,'Quarter (mcm)'!$Y73)</f>
        <v>868.68999999999994</v>
      </c>
      <c r="P73" s="46">
        <f>SUMIFS('Month (mcm)'!P:P,'Month (mcm)'!$Z:$Z,'Quarter (mcm)'!$Z73,'Month (mcm)'!$Y:$Y,'Quarter (mcm)'!$Y73)</f>
        <v>23.93</v>
      </c>
      <c r="Q73" s="46">
        <f>SUMIFS('Month (mcm)'!Q:Q,'Month (mcm)'!$Z:$Z,'Quarter (mcm)'!$Z73,'Month (mcm)'!$Y:$Y,'Quarter (mcm)'!$Y73)</f>
        <v>64.740000000000009</v>
      </c>
      <c r="R73" s="50">
        <f>SUMIFS('Month (mcm)'!R:R,'Month (mcm)'!$Z:$Z,'Quarter (mcm)'!$Z73,'Month (mcm)'!$Y:$Y,'Quarter (mcm)'!$Y73)</f>
        <v>0</v>
      </c>
      <c r="S73" s="45">
        <f>SUMIFS('Month (mcm)'!S:S,'Month (mcm)'!$Z:$Z,'Quarter (mcm)'!$Z73,'Month (mcm)'!$Y:$Y,'Quarter (mcm)'!$Y73)</f>
        <v>1023.38</v>
      </c>
      <c r="T73" s="53">
        <f>SUMIFS('Month (mcm)'!T:T,'Month (mcm)'!$Z:$Z,'Quarter (mcm)'!$Z73,'Month (mcm)'!$Y:$Y,'Quarter (mcm)'!$Y73)</f>
        <v>21455.149999999998</v>
      </c>
      <c r="V73" s="124"/>
      <c r="W73" s="123"/>
      <c r="X73" s="125" t="s">
        <v>101</v>
      </c>
      <c r="Y73" s="123" t="str">
        <f t="shared" si="3"/>
        <v>1</v>
      </c>
      <c r="Z73" s="124">
        <v>2024</v>
      </c>
    </row>
    <row r="74" spans="1:26" ht="17.149999999999999" customHeight="1" x14ac:dyDescent="0.35">
      <c r="A74" s="56" t="str">
        <f t="shared" si="1"/>
        <v>Quarter 2 2024</v>
      </c>
      <c r="B74" s="50">
        <f>SUMIFS('Month (mcm)'!B:B,'Month (mcm)'!$Z:$Z,'Quarter (mcm)'!$Z74,'Month (mcm)'!$Y:$Y,'Quarter (mcm)'!$Y74)</f>
        <v>7219.07</v>
      </c>
      <c r="C74" s="46">
        <f>SUMIFS('Month (mcm)'!C:C,'Month (mcm)'!$Z:$Z,'Quarter (mcm)'!$Z74,'Month (mcm)'!$Y:$Y,'Quarter (mcm)'!$Y74)</f>
        <v>7882.5</v>
      </c>
      <c r="D74" s="46">
        <f>SUMIFS('Month (mcm)'!D:D,'Month (mcm)'!$Z:$Z,'Quarter (mcm)'!$Z74,'Month (mcm)'!$Y:$Y,'Quarter (mcm)'!$Y74)</f>
        <v>3148.57</v>
      </c>
      <c r="E74" s="47">
        <f>SUMIFS('Month (mcm)'!E:E,'Month (mcm)'!$Z:$Z,'Quarter (mcm)'!$Z74,'Month (mcm)'!$Y:$Y,'Quarter (mcm)'!$Y74)</f>
        <v>4733.93</v>
      </c>
      <c r="F74" s="45">
        <f>SUMIFS('Month (mcm)'!F:F,'Month (mcm)'!$Z:$Z,'Quarter (mcm)'!$Z74,'Month (mcm)'!$Y:$Y,'Quarter (mcm)'!$Y74)</f>
        <v>-514</v>
      </c>
      <c r="G74" s="46">
        <f>SUMIFS('Month (mcm)'!G:G,'Month (mcm)'!$Z:$Z,'Quarter (mcm)'!$Z74,'Month (mcm)'!$Y:$Y,'Quarter (mcm)'!$Y74)</f>
        <v>-9.08</v>
      </c>
      <c r="H74" s="46">
        <f>SUMIFS('Month (mcm)'!H:H,'Month (mcm)'!$Z:$Z,'Quarter (mcm)'!$Z74,'Month (mcm)'!$Y:$Y,'Quarter (mcm)'!$Y74)</f>
        <v>174.93</v>
      </c>
      <c r="I74" s="48">
        <f>SUMIFS('Month (mcm)'!I:I,'Month (mcm)'!$Z:$Z,'Quarter (mcm)'!$Z74,'Month (mcm)'!$Y:$Y,'Quarter (mcm)'!$Y74)</f>
        <v>15101.57</v>
      </c>
      <c r="J74" s="49">
        <f>SUMIFS('Month (mcm)'!J:J,'Month (mcm)'!$Z:$Z,'Quarter (mcm)'!$Z74,'Month (mcm)'!$Y:$Y,'Quarter (mcm)'!$Y74)</f>
        <v>11604.85</v>
      </c>
      <c r="K74" s="45">
        <f>SUMIFS('Month (mcm)'!K:K,'Month (mcm)'!$Z:$Z,'Quarter (mcm)'!$Z74,'Month (mcm)'!$Y:$Y,'Quarter (mcm)'!$Y74)</f>
        <v>3122.67</v>
      </c>
      <c r="L74" s="46">
        <f>SUMIFS('Month (mcm)'!L:L,'Month (mcm)'!$Z:$Z,'Quarter (mcm)'!$Z74,'Month (mcm)'!$Y:$Y,'Quarter (mcm)'!$Y74)</f>
        <v>3670.37</v>
      </c>
      <c r="M74" s="46">
        <f>SUMIFS('Month (mcm)'!M:M,'Month (mcm)'!$Z:$Z,'Quarter (mcm)'!$Z74,'Month (mcm)'!$Y:$Y,'Quarter (mcm)'!$Y74)</f>
        <v>1592.3799999999999</v>
      </c>
      <c r="N74" s="50">
        <f>SUMIFS('Month (mcm)'!N:N,'Month (mcm)'!$Z:$Z,'Quarter (mcm)'!$Z74,'Month (mcm)'!$Y:$Y,'Quarter (mcm)'!$Y74)</f>
        <v>1601.06</v>
      </c>
      <c r="O74" s="46">
        <f>SUMIFS('Month (mcm)'!O:O,'Month (mcm)'!$Z:$Z,'Quarter (mcm)'!$Z74,'Month (mcm)'!$Y:$Y,'Quarter (mcm)'!$Y74)</f>
        <v>838.5</v>
      </c>
      <c r="P74" s="46">
        <f>SUMIFS('Month (mcm)'!P:P,'Month (mcm)'!$Z:$Z,'Quarter (mcm)'!$Z74,'Month (mcm)'!$Y:$Y,'Quarter (mcm)'!$Y74)</f>
        <v>18.54</v>
      </c>
      <c r="Q74" s="46">
        <f>SUMIFS('Month (mcm)'!Q:Q,'Month (mcm)'!$Z:$Z,'Quarter (mcm)'!$Z74,'Month (mcm)'!$Y:$Y,'Quarter (mcm)'!$Y74)</f>
        <v>20.46</v>
      </c>
      <c r="R74" s="50">
        <f>SUMIFS('Month (mcm)'!R:R,'Month (mcm)'!$Z:$Z,'Quarter (mcm)'!$Z74,'Month (mcm)'!$Y:$Y,'Quarter (mcm)'!$Y74)</f>
        <v>0</v>
      </c>
      <c r="S74" s="45">
        <f>SUMIFS('Month (mcm)'!S:S,'Month (mcm)'!$Z:$Z,'Quarter (mcm)'!$Z74,'Month (mcm)'!$Y:$Y,'Quarter (mcm)'!$Y74)</f>
        <v>740.52</v>
      </c>
      <c r="T74" s="53">
        <f>SUMIFS('Month (mcm)'!T:T,'Month (mcm)'!$Z:$Z,'Quarter (mcm)'!$Z74,'Month (mcm)'!$Y:$Y,'Quarter (mcm)'!$Y74)</f>
        <v>11604.5</v>
      </c>
      <c r="V74" s="124"/>
      <c r="W74" s="123"/>
      <c r="X74" s="125" t="s">
        <v>102</v>
      </c>
      <c r="Y74" s="123" t="str">
        <f t="shared" si="3"/>
        <v>2</v>
      </c>
      <c r="Z74" s="124">
        <v>2024</v>
      </c>
    </row>
    <row r="75" spans="1:26" ht="17.149999999999999" customHeight="1" x14ac:dyDescent="0.35">
      <c r="A75" s="56" t="str">
        <f t="shared" si="1"/>
        <v xml:space="preserve"> Quarter 3 2024</v>
      </c>
      <c r="B75" s="50">
        <f>SUMIFS('Month (mcm)'!B:B,'Month (mcm)'!$Z:$Z,'Quarter (mcm)'!$Z75,'Month (mcm)'!$Y:$Y,'Quarter (mcm)'!$Y75)</f>
        <v>6768.81</v>
      </c>
      <c r="C75" s="46">
        <f>SUMIFS('Month (mcm)'!C:C,'Month (mcm)'!$Z:$Z,'Quarter (mcm)'!$Z75,'Month (mcm)'!$Y:$Y,'Quarter (mcm)'!$Y75)</f>
        <v>7898.25</v>
      </c>
      <c r="D75" s="46">
        <f>SUMIFS('Month (mcm)'!D:D,'Month (mcm)'!$Z:$Z,'Quarter (mcm)'!$Z75,'Month (mcm)'!$Y:$Y,'Quarter (mcm)'!$Y75)</f>
        <v>4532.49</v>
      </c>
      <c r="E75" s="47">
        <f>SUMIFS('Month (mcm)'!E:E,'Month (mcm)'!$Z:$Z,'Quarter (mcm)'!$Z75,'Month (mcm)'!$Y:$Y,'Quarter (mcm)'!$Y75)</f>
        <v>3365.7599999999998</v>
      </c>
      <c r="F75" s="45">
        <f>SUMIFS('Month (mcm)'!F:F,'Month (mcm)'!$Z:$Z,'Quarter (mcm)'!$Z75,'Month (mcm)'!$Y:$Y,'Quarter (mcm)'!$Y75)</f>
        <v>-790.72</v>
      </c>
      <c r="G75" s="46">
        <f>SUMIFS('Month (mcm)'!G:G,'Month (mcm)'!$Z:$Z,'Quarter (mcm)'!$Z75,'Month (mcm)'!$Y:$Y,'Quarter (mcm)'!$Y75)</f>
        <v>-10.129999999999999</v>
      </c>
      <c r="H75" s="46">
        <f>SUMIFS('Month (mcm)'!H:H,'Month (mcm)'!$Z:$Z,'Quarter (mcm)'!$Z75,'Month (mcm)'!$Y:$Y,'Quarter (mcm)'!$Y75)</f>
        <v>176.85000000000002</v>
      </c>
      <c r="I75" s="48">
        <f>SUMIFS('Month (mcm)'!I:I,'Month (mcm)'!$Z:$Z,'Quarter (mcm)'!$Z75,'Month (mcm)'!$Y:$Y,'Quarter (mcm)'!$Y75)</f>
        <v>14667.06</v>
      </c>
      <c r="J75" s="49">
        <f>SUMIFS('Month (mcm)'!J:J,'Month (mcm)'!$Z:$Z,'Quarter (mcm)'!$Z75,'Month (mcm)'!$Y:$Y,'Quarter (mcm)'!$Y75)</f>
        <v>9510.57</v>
      </c>
      <c r="K75" s="45">
        <f>SUMIFS('Month (mcm)'!K:K,'Month (mcm)'!$Z:$Z,'Quarter (mcm)'!$Z75,'Month (mcm)'!$Y:$Y,'Quarter (mcm)'!$Y75)</f>
        <v>3248.76</v>
      </c>
      <c r="L75" s="46">
        <f>SUMIFS('Month (mcm)'!L:L,'Month (mcm)'!$Z:$Z,'Quarter (mcm)'!$Z75,'Month (mcm)'!$Y:$Y,'Quarter (mcm)'!$Y75)</f>
        <v>2012.56</v>
      </c>
      <c r="M75" s="46">
        <f>SUMIFS('Month (mcm)'!M:M,'Month (mcm)'!$Z:$Z,'Quarter (mcm)'!$Z75,'Month (mcm)'!$Y:$Y,'Quarter (mcm)'!$Y75)</f>
        <v>1536.2299999999998</v>
      </c>
      <c r="N75" s="50">
        <f>SUMIFS('Month (mcm)'!N:N,'Month (mcm)'!$Z:$Z,'Quarter (mcm)'!$Z75,'Month (mcm)'!$Y:$Y,'Quarter (mcm)'!$Y75)</f>
        <v>1090.29</v>
      </c>
      <c r="O75" s="46">
        <f>SUMIFS('Month (mcm)'!O:O,'Month (mcm)'!$Z:$Z,'Quarter (mcm)'!$Z75,'Month (mcm)'!$Y:$Y,'Quarter (mcm)'!$Y75)</f>
        <v>799.04</v>
      </c>
      <c r="P75" s="46">
        <f>SUMIFS('Month (mcm)'!P:P,'Month (mcm)'!$Z:$Z,'Quarter (mcm)'!$Z75,'Month (mcm)'!$Y:$Y,'Quarter (mcm)'!$Y75)</f>
        <v>20.009999999999998</v>
      </c>
      <c r="Q75" s="46">
        <f>SUMIFS('Month (mcm)'!Q:Q,'Month (mcm)'!$Z:$Z,'Quarter (mcm)'!$Z75,'Month (mcm)'!$Y:$Y,'Quarter (mcm)'!$Y75)</f>
        <v>13.33</v>
      </c>
      <c r="R75" s="50">
        <f>SUMIFS('Month (mcm)'!R:R,'Month (mcm)'!$Z:$Z,'Quarter (mcm)'!$Z75,'Month (mcm)'!$Y:$Y,'Quarter (mcm)'!$Y75)</f>
        <v>0</v>
      </c>
      <c r="S75" s="45">
        <f>SUMIFS('Month (mcm)'!S:S,'Month (mcm)'!$Z:$Z,'Quarter (mcm)'!$Z75,'Month (mcm)'!$Y:$Y,'Quarter (mcm)'!$Y75)</f>
        <v>678.76</v>
      </c>
      <c r="T75" s="53">
        <f>SUMIFS('Month (mcm)'!T:T,'Month (mcm)'!$Z:$Z,'Quarter (mcm)'!$Z75,'Month (mcm)'!$Y:$Y,'Quarter (mcm)'!$Y75)</f>
        <v>9398.98</v>
      </c>
      <c r="V75" s="124"/>
      <c r="W75" s="123"/>
      <c r="X75" s="125" t="s">
        <v>401</v>
      </c>
      <c r="Y75" s="123" t="str">
        <f t="shared" si="3"/>
        <v>3</v>
      </c>
      <c r="Z75" s="124">
        <v>2024</v>
      </c>
    </row>
    <row r="76" spans="1:26" x14ac:dyDescent="0.35">
      <c r="A76" s="56" t="str">
        <f t="shared" si="1"/>
        <v>Quarter 4 2024</v>
      </c>
      <c r="B76" s="50">
        <f>SUMIFS('Month (mcm)'!B:B,'Month (mcm)'!$Z:$Z,'Quarter (mcm)'!$Z76,'Month (mcm)'!$Y:$Y,'Quarter (mcm)'!$Y76)</f>
        <v>8196.64</v>
      </c>
      <c r="C76" s="46">
        <f>SUMIFS('Month (mcm)'!C:C,'Month (mcm)'!$Z:$Z,'Quarter (mcm)'!$Z76,'Month (mcm)'!$Y:$Y,'Quarter (mcm)'!$Y76)</f>
        <v>12682.02</v>
      </c>
      <c r="D76" s="46">
        <f>SUMIFS('Month (mcm)'!D:D,'Month (mcm)'!$Z:$Z,'Quarter (mcm)'!$Z76,'Month (mcm)'!$Y:$Y,'Quarter (mcm)'!$Y76)</f>
        <v>1615.7099999999998</v>
      </c>
      <c r="E76" s="47">
        <f>SUMIFS('Month (mcm)'!E:E,'Month (mcm)'!$Z:$Z,'Quarter (mcm)'!$Z76,'Month (mcm)'!$Y:$Y,'Quarter (mcm)'!$Y76)</f>
        <v>11066.31</v>
      </c>
      <c r="F76" s="45">
        <f>SUMIFS('Month (mcm)'!F:F,'Month (mcm)'!$Z:$Z,'Quarter (mcm)'!$Z76,'Month (mcm)'!$Y:$Y,'Quarter (mcm)'!$Y76)</f>
        <v>425.88</v>
      </c>
      <c r="G76" s="46">
        <f>SUMIFS('Month (mcm)'!G:G,'Month (mcm)'!$Z:$Z,'Quarter (mcm)'!$Z76,'Month (mcm)'!$Y:$Y,'Quarter (mcm)'!$Y76)</f>
        <v>-8.35</v>
      </c>
      <c r="H76" s="46">
        <f>SUMIFS('Month (mcm)'!H:H,'Month (mcm)'!$Z:$Z,'Quarter (mcm)'!$Z76,'Month (mcm)'!$Y:$Y,'Quarter (mcm)'!$Y76)</f>
        <v>176.85000000000002</v>
      </c>
      <c r="I76" s="48">
        <f>SUMIFS('Month (mcm)'!I:I,'Month (mcm)'!$Z:$Z,'Quarter (mcm)'!$Z76,'Month (mcm)'!$Y:$Y,'Quarter (mcm)'!$Y76)</f>
        <v>20878.660000000003</v>
      </c>
      <c r="J76" s="49">
        <f>SUMIFS('Month (mcm)'!J:J,'Month (mcm)'!$Z:$Z,'Quarter (mcm)'!$Z76,'Month (mcm)'!$Y:$Y,'Quarter (mcm)'!$Y76)</f>
        <v>19857.330000000002</v>
      </c>
      <c r="K76" s="45">
        <f>SUMIFS('Month (mcm)'!K:K,'Month (mcm)'!$Z:$Z,'Quarter (mcm)'!$Z76,'Month (mcm)'!$Y:$Y,'Quarter (mcm)'!$Y76)</f>
        <v>5198.62</v>
      </c>
      <c r="L76" s="46">
        <f>SUMIFS('Month (mcm)'!L:L,'Month (mcm)'!$Z:$Z,'Quarter (mcm)'!$Z76,'Month (mcm)'!$Y:$Y,'Quarter (mcm)'!$Y76)</f>
        <v>7915.3000000000011</v>
      </c>
      <c r="M76" s="46">
        <f>SUMIFS('Month (mcm)'!M:M,'Month (mcm)'!$Z:$Z,'Quarter (mcm)'!$Z76,'Month (mcm)'!$Y:$Y,'Quarter (mcm)'!$Y76)</f>
        <v>1970.77</v>
      </c>
      <c r="N76" s="50">
        <f>SUMIFS('Month (mcm)'!N:N,'Month (mcm)'!$Z:$Z,'Quarter (mcm)'!$Z76,'Month (mcm)'!$Y:$Y,'Quarter (mcm)'!$Y76)</f>
        <v>2645.24</v>
      </c>
      <c r="O76" s="46">
        <f>SUMIFS('Month (mcm)'!O:O,'Month (mcm)'!$Z:$Z,'Quarter (mcm)'!$Z76,'Month (mcm)'!$Y:$Y,'Quarter (mcm)'!$Y76)</f>
        <v>918.26</v>
      </c>
      <c r="P76" s="46">
        <f>SUMIFS('Month (mcm)'!P:P,'Month (mcm)'!$Z:$Z,'Quarter (mcm)'!$Z76,'Month (mcm)'!$Y:$Y,'Quarter (mcm)'!$Y76)</f>
        <v>20.78</v>
      </c>
      <c r="Q76" s="46">
        <f>SUMIFS('Month (mcm)'!Q:Q,'Month (mcm)'!$Z:$Z,'Quarter (mcm)'!$Z76,'Month (mcm)'!$Y:$Y,'Quarter (mcm)'!$Y76)</f>
        <v>55.65</v>
      </c>
      <c r="R76" s="50">
        <f>SUMIFS('Month (mcm)'!R:R,'Month (mcm)'!$Z:$Z,'Quarter (mcm)'!$Z76,'Month (mcm)'!$Y:$Y,'Quarter (mcm)'!$Y76)</f>
        <v>0</v>
      </c>
      <c r="S76" s="45">
        <f>SUMIFS('Month (mcm)'!S:S,'Month (mcm)'!$Z:$Z,'Quarter (mcm)'!$Z76,'Month (mcm)'!$Y:$Y,'Quarter (mcm)'!$Y76)</f>
        <v>937.24</v>
      </c>
      <c r="T76" s="53">
        <f>SUMIFS('Month (mcm)'!T:T,'Month (mcm)'!$Z:$Z,'Quarter (mcm)'!$Z76,'Month (mcm)'!$Y:$Y,'Quarter (mcm)'!$Y76)</f>
        <v>19661.86</v>
      </c>
      <c r="V76" s="124"/>
      <c r="W76" s="123"/>
      <c r="X76" s="125" t="s">
        <v>104</v>
      </c>
      <c r="Y76" s="123" t="str">
        <f t="shared" si="3"/>
        <v>4</v>
      </c>
      <c r="Z76" s="124">
        <v>2024</v>
      </c>
    </row>
    <row r="77" spans="1:26" s="133" customFormat="1" x14ac:dyDescent="0.35">
      <c r="A77" s="133" t="str">
        <f t="shared" si="1"/>
        <v>Quarter 1 2025</v>
      </c>
      <c r="B77" s="158">
        <f>SUMIFS('Month (mcm)'!B:B,'Month (mcm)'!$Z:$Z,'Quarter (mcm)'!$Z77,'Month (mcm)'!$Y:$Y,'Quarter (mcm)'!$Y77)</f>
        <v>8038.4500000000007</v>
      </c>
      <c r="C77" s="154">
        <f>SUMIFS('Month (mcm)'!C:C,'Month (mcm)'!$Z:$Z,'Quarter (mcm)'!$Z77,'Month (mcm)'!$Y:$Y,'Quarter (mcm)'!$Y77)</f>
        <v>15748.899999999998</v>
      </c>
      <c r="D77" s="154">
        <f>SUMIFS('Month (mcm)'!D:D,'Month (mcm)'!$Z:$Z,'Quarter (mcm)'!$Z77,'Month (mcm)'!$Y:$Y,'Quarter (mcm)'!$Y77)</f>
        <v>1466.83</v>
      </c>
      <c r="E77" s="155">
        <f>SUMIFS('Month (mcm)'!E:E,'Month (mcm)'!$Z:$Z,'Quarter (mcm)'!$Z77,'Month (mcm)'!$Y:$Y,'Quarter (mcm)'!$Y77)</f>
        <v>14282.07</v>
      </c>
      <c r="F77" s="153">
        <f>SUMIFS('Month (mcm)'!F:F,'Month (mcm)'!$Z:$Z,'Quarter (mcm)'!$Z77,'Month (mcm)'!$Y:$Y,'Quarter (mcm)'!$Y77)</f>
        <v>899.98</v>
      </c>
      <c r="G77" s="154">
        <f>SUMIFS('Month (mcm)'!G:G,'Month (mcm)'!$Z:$Z,'Quarter (mcm)'!$Z77,'Month (mcm)'!$Y:$Y,'Quarter (mcm)'!$Y77)</f>
        <v>-8.2100000000000009</v>
      </c>
      <c r="H77" s="154">
        <f>SUMIFS('Month (mcm)'!H:H,'Month (mcm)'!$Z:$Z,'Quarter (mcm)'!$Z77,'Month (mcm)'!$Y:$Y,'Quarter (mcm)'!$Y77)</f>
        <v>173</v>
      </c>
      <c r="I77" s="156">
        <f>SUMIFS('Month (mcm)'!I:I,'Month (mcm)'!$Z:$Z,'Quarter (mcm)'!$Z77,'Month (mcm)'!$Y:$Y,'Quarter (mcm)'!$Y77)</f>
        <v>23787.35</v>
      </c>
      <c r="J77" s="157">
        <f>SUMIFS('Month (mcm)'!J:J,'Month (mcm)'!$Z:$Z,'Quarter (mcm)'!$Z77,'Month (mcm)'!$Y:$Y,'Quarter (mcm)'!$Y77)</f>
        <v>23385.29</v>
      </c>
      <c r="K77" s="153">
        <f>SUMIFS('Month (mcm)'!K:K,'Month (mcm)'!$Z:$Z,'Quarter (mcm)'!$Z77,'Month (mcm)'!$Y:$Y,'Quarter (mcm)'!$Y77)</f>
        <v>5797.89</v>
      </c>
      <c r="L77" s="154">
        <f>SUMIFS('Month (mcm)'!L:L,'Month (mcm)'!$Z:$Z,'Quarter (mcm)'!$Z77,'Month (mcm)'!$Y:$Y,'Quarter (mcm)'!$Y77)</f>
        <v>10093.35</v>
      </c>
      <c r="M77" s="154">
        <f>SUMIFS('Month (mcm)'!M:M,'Month (mcm)'!$Z:$Z,'Quarter (mcm)'!$Z77,'Month (mcm)'!$Y:$Y,'Quarter (mcm)'!$Y77)</f>
        <v>2100.75</v>
      </c>
      <c r="N77" s="158">
        <f>SUMIFS('Month (mcm)'!N:N,'Month (mcm)'!$Z:$Z,'Quarter (mcm)'!$Z77,'Month (mcm)'!$Y:$Y,'Quarter (mcm)'!$Y77)</f>
        <v>3065.37</v>
      </c>
      <c r="O77" s="154">
        <f>SUMIFS('Month (mcm)'!O:O,'Month (mcm)'!$Z:$Z,'Quarter (mcm)'!$Z77,'Month (mcm)'!$Y:$Y,'Quarter (mcm)'!$Y77)</f>
        <v>855.1400000000001</v>
      </c>
      <c r="P77" s="154">
        <f>SUMIFS('Month (mcm)'!P:P,'Month (mcm)'!$Z:$Z,'Quarter (mcm)'!$Z77,'Month (mcm)'!$Y:$Y,'Quarter (mcm)'!$Y77)</f>
        <v>27.159999999999997</v>
      </c>
      <c r="Q77" s="154">
        <f>SUMIFS('Month (mcm)'!Q:Q,'Month (mcm)'!$Z:$Z,'Quarter (mcm)'!$Z77,'Month (mcm)'!$Y:$Y,'Quarter (mcm)'!$Y77)</f>
        <v>92.58</v>
      </c>
      <c r="R77" s="158">
        <f>SUMIFS('Month (mcm)'!R:R,'Month (mcm)'!$Z:$Z,'Quarter (mcm)'!$Z77,'Month (mcm)'!$Y:$Y,'Quarter (mcm)'!$Y77)</f>
        <v>0</v>
      </c>
      <c r="S77" s="153">
        <f>SUMIFS('Month (mcm)'!S:S,'Month (mcm)'!$Z:$Z,'Quarter (mcm)'!$Z77,'Month (mcm)'!$Y:$Y,'Quarter (mcm)'!$Y77)</f>
        <v>979.05</v>
      </c>
      <c r="T77" s="159">
        <f>SUMIFS('Month (mcm)'!T:T,'Month (mcm)'!$Z:$Z,'Quarter (mcm)'!$Z77,'Month (mcm)'!$Y:$Y,'Quarter (mcm)'!$Y77)</f>
        <v>23011.29</v>
      </c>
      <c r="V77" s="124"/>
      <c r="W77" s="123"/>
      <c r="X77" s="125" t="s">
        <v>101</v>
      </c>
      <c r="Y77" s="123" t="str">
        <f t="shared" ref="Y77" si="5">RIGHT(X77,1)</f>
        <v>1</v>
      </c>
      <c r="Z77" s="124">
        <v>2025</v>
      </c>
    </row>
    <row r="78" spans="1:26" x14ac:dyDescent="0.35">
      <c r="A78" s="133" t="str">
        <f t="shared" ref="A78" si="6">X78&amp;" "&amp;Z78</f>
        <v>Quarter 2 2025</v>
      </c>
      <c r="B78" s="158">
        <f>SUMIFS('Month (mcm)'!B:B,'Month (mcm)'!$Z:$Z,'Quarter (mcm)'!$Z78,'Month (mcm)'!$Y:$Y,'Quarter (mcm)'!$Y78)</f>
        <v>7404.26</v>
      </c>
      <c r="C78" s="154">
        <f>SUMIFS('Month (mcm)'!C:C,'Month (mcm)'!$Z:$Z,'Quarter (mcm)'!$Z78,'Month (mcm)'!$Y:$Y,'Quarter (mcm)'!$Y78)</f>
        <v>6686.7199999999993</v>
      </c>
      <c r="D78" s="154">
        <f>SUMIFS('Month (mcm)'!D:D,'Month (mcm)'!$Z:$Z,'Quarter (mcm)'!$Z78,'Month (mcm)'!$Y:$Y,'Quarter (mcm)'!$Y78)</f>
        <v>3993.32</v>
      </c>
      <c r="E78" s="155">
        <f>SUMIFS('Month (mcm)'!E:E,'Month (mcm)'!$Z:$Z,'Quarter (mcm)'!$Z78,'Month (mcm)'!$Y:$Y,'Quarter (mcm)'!$Y78)</f>
        <v>2693.3999999999996</v>
      </c>
      <c r="F78" s="153">
        <f>SUMIFS('Month (mcm)'!F:F,'Month (mcm)'!$Z:$Z,'Quarter (mcm)'!$Z78,'Month (mcm)'!$Y:$Y,'Quarter (mcm)'!$Y78)</f>
        <v>276.68</v>
      </c>
      <c r="G78" s="154">
        <f>SUMIFS('Month (mcm)'!G:G,'Month (mcm)'!$Z:$Z,'Quarter (mcm)'!$Z78,'Month (mcm)'!$Y:$Y,'Quarter (mcm)'!$Y78)</f>
        <v>-9.41</v>
      </c>
      <c r="H78" s="154">
        <f>SUMIFS('Month (mcm)'!H:H,'Month (mcm)'!$Z:$Z,'Quarter (mcm)'!$Z78,'Month (mcm)'!$Y:$Y,'Quarter (mcm)'!$Y78)</f>
        <v>174.93</v>
      </c>
      <c r="I78" s="156">
        <f>SUMIFS('Month (mcm)'!I:I,'Month (mcm)'!$Z:$Z,'Quarter (mcm)'!$Z78,'Month (mcm)'!$Y:$Y,'Quarter (mcm)'!$Y78)</f>
        <v>14090.98</v>
      </c>
      <c r="J78" s="157">
        <f>SUMIFS('Month (mcm)'!J:J,'Month (mcm)'!$Z:$Z,'Quarter (mcm)'!$Z78,'Month (mcm)'!$Y:$Y,'Quarter (mcm)'!$Y78)</f>
        <v>10539.86</v>
      </c>
      <c r="K78" s="153">
        <f>SUMIFS('Month (mcm)'!K:K,'Month (mcm)'!$Z:$Z,'Quarter (mcm)'!$Z78,'Month (mcm)'!$Y:$Y,'Quarter (mcm)'!$Y78)</f>
        <v>3280.44</v>
      </c>
      <c r="L78" s="154">
        <f>SUMIFS('Month (mcm)'!L:L,'Month (mcm)'!$Z:$Z,'Quarter (mcm)'!$Z78,'Month (mcm)'!$Y:$Y,'Quarter (mcm)'!$Y78)</f>
        <v>2856.81</v>
      </c>
      <c r="M78" s="154">
        <f>SUMIFS('Month (mcm)'!M:M,'Month (mcm)'!$Z:$Z,'Quarter (mcm)'!$Z78,'Month (mcm)'!$Y:$Y,'Quarter (mcm)'!$Y78)</f>
        <v>1424.19</v>
      </c>
      <c r="N78" s="158">
        <f>SUMIFS('Month (mcm)'!N:N,'Month (mcm)'!$Z:$Z,'Quarter (mcm)'!$Z78,'Month (mcm)'!$Y:$Y,'Quarter (mcm)'!$Y78)</f>
        <v>1541.9</v>
      </c>
      <c r="O78" s="154">
        <f>SUMIFS('Month (mcm)'!O:O,'Month (mcm)'!$Z:$Z,'Quarter (mcm)'!$Z78,'Month (mcm)'!$Y:$Y,'Quarter (mcm)'!$Y78)</f>
        <v>811.63</v>
      </c>
      <c r="P78" s="154">
        <f>SUMIFS('Month (mcm)'!P:P,'Month (mcm)'!$Z:$Z,'Quarter (mcm)'!$Z78,'Month (mcm)'!$Y:$Y,'Quarter (mcm)'!$Y78)</f>
        <v>13.99</v>
      </c>
      <c r="Q78" s="154">
        <f>SUMIFS('Month (mcm)'!Q:Q,'Month (mcm)'!$Z:$Z,'Quarter (mcm)'!$Z78,'Month (mcm)'!$Y:$Y,'Quarter (mcm)'!$Y78)</f>
        <v>21.79</v>
      </c>
      <c r="R78" s="158">
        <f>SUMIFS('Month (mcm)'!R:R,'Month (mcm)'!$Z:$Z,'Quarter (mcm)'!$Z78,'Month (mcm)'!$Y:$Y,'Quarter (mcm)'!$Y78)</f>
        <v>0</v>
      </c>
      <c r="S78" s="153">
        <f>SUMIFS('Month (mcm)'!S:S,'Month (mcm)'!$Z:$Z,'Quarter (mcm)'!$Z78,'Month (mcm)'!$Y:$Y,'Quarter (mcm)'!$Y78)</f>
        <v>699.64</v>
      </c>
      <c r="T78" s="159">
        <f>SUMIFS('Month (mcm)'!T:T,'Month (mcm)'!$Z:$Z,'Quarter (mcm)'!$Z78,'Month (mcm)'!$Y:$Y,'Quarter (mcm)'!$Y78)</f>
        <v>10650.39</v>
      </c>
      <c r="V78" s="124"/>
      <c r="W78" s="123"/>
      <c r="X78" s="125" t="s">
        <v>102</v>
      </c>
      <c r="Y78" s="123" t="str">
        <f t="shared" ref="Y78" si="7">RIGHT(X78,1)</f>
        <v>2</v>
      </c>
      <c r="Z78" s="124">
        <v>2025</v>
      </c>
    </row>
    <row r="79" spans="1:26" x14ac:dyDescent="0.35">
      <c r="A79" s="133" t="str">
        <f t="shared" ref="A79:A80" si="8">X79&amp;" "&amp;Z79</f>
        <v>Quarter 3 2025</v>
      </c>
      <c r="B79" s="158">
        <f>SUMIFS('Month (mcm)'!B:B,'Month (mcm)'!$Z:$Z,'Quarter (mcm)'!$Z79,'Month (mcm)'!$Y:$Y,'Quarter (mcm)'!$Y79)</f>
        <v>6621.77</v>
      </c>
      <c r="C79" s="154">
        <f>SUMIFS('Month (mcm)'!C:C,'Month (mcm)'!$Z:$Z,'Quarter (mcm)'!$Z79,'Month (mcm)'!$Y:$Y,'Quarter (mcm)'!$Y79)</f>
        <v>7007.2199999999993</v>
      </c>
      <c r="D79" s="154">
        <f>SUMIFS('Month (mcm)'!D:D,'Month (mcm)'!$Z:$Z,'Quarter (mcm)'!$Z79,'Month (mcm)'!$Y:$Y,'Quarter (mcm)'!$Y79)</f>
        <v>4553.2</v>
      </c>
      <c r="E79" s="155">
        <f>SUMIFS('Month (mcm)'!E:E,'Month (mcm)'!$Z:$Z,'Quarter (mcm)'!$Z79,'Month (mcm)'!$Y:$Y,'Quarter (mcm)'!$Y79)</f>
        <v>2454.02</v>
      </c>
      <c r="F79" s="153">
        <f>SUMIFS('Month (mcm)'!F:F,'Month (mcm)'!$Z:$Z,'Quarter (mcm)'!$Z79,'Month (mcm)'!$Y:$Y,'Quarter (mcm)'!$Y79)</f>
        <v>-76.049999999999983</v>
      </c>
      <c r="G79" s="154">
        <f>SUMIFS('Month (mcm)'!G:G,'Month (mcm)'!$Z:$Z,'Quarter (mcm)'!$Z79,'Month (mcm)'!$Y:$Y,'Quarter (mcm)'!$Y79)</f>
        <v>-8.64</v>
      </c>
      <c r="H79" s="154">
        <f>SUMIFS('Month (mcm)'!H:H,'Month (mcm)'!$Z:$Z,'Quarter (mcm)'!$Z79,'Month (mcm)'!$Y:$Y,'Quarter (mcm)'!$Y79)</f>
        <v>176.85000000000002</v>
      </c>
      <c r="I79" s="156">
        <f>SUMIFS('Month (mcm)'!I:I,'Month (mcm)'!$Z:$Z,'Quarter (mcm)'!$Z79,'Month (mcm)'!$Y:$Y,'Quarter (mcm)'!$Y79)</f>
        <v>13628.99</v>
      </c>
      <c r="J79" s="157">
        <f>SUMIFS('Month (mcm)'!J:J,'Month (mcm)'!$Z:$Z,'Quarter (mcm)'!$Z79,'Month (mcm)'!$Y:$Y,'Quarter (mcm)'!$Y79)</f>
        <v>9167.9499999999989</v>
      </c>
      <c r="K79" s="153">
        <f>SUMIFS('Month (mcm)'!K:K,'Month (mcm)'!$Z:$Z,'Quarter (mcm)'!$Z79,'Month (mcm)'!$Y:$Y,'Quarter (mcm)'!$Y79)</f>
        <v>3497.3500000000004</v>
      </c>
      <c r="L79" s="154">
        <f>SUMIFS('Month (mcm)'!L:L,'Month (mcm)'!$Z:$Z,'Quarter (mcm)'!$Z79,'Month (mcm)'!$Y:$Y,'Quarter (mcm)'!$Y79)</f>
        <v>1801.5900000000001</v>
      </c>
      <c r="M79" s="154">
        <f>SUMIFS('Month (mcm)'!M:M,'Month (mcm)'!$Z:$Z,'Quarter (mcm)'!$Z79,'Month (mcm)'!$Y:$Y,'Quarter (mcm)'!$Y79)</f>
        <v>1443.6599999999999</v>
      </c>
      <c r="N79" s="158">
        <f>SUMIFS('Month (mcm)'!N:N,'Month (mcm)'!$Z:$Z,'Quarter (mcm)'!$Z79,'Month (mcm)'!$Y:$Y,'Quarter (mcm)'!$Y79)</f>
        <v>1084.71</v>
      </c>
      <c r="O79" s="154">
        <f>SUMIFS('Month (mcm)'!O:O,'Month (mcm)'!$Z:$Z,'Quarter (mcm)'!$Z79,'Month (mcm)'!$Y:$Y,'Quarter (mcm)'!$Y79)</f>
        <v>731.79</v>
      </c>
      <c r="P79" s="154">
        <f>SUMIFS('Month (mcm)'!P:P,'Month (mcm)'!$Z:$Z,'Quarter (mcm)'!$Z79,'Month (mcm)'!$Y:$Y,'Quarter (mcm)'!$Y79)</f>
        <v>16.05</v>
      </c>
      <c r="Q79" s="154">
        <f>SUMIFS('Month (mcm)'!Q:Q,'Month (mcm)'!$Z:$Z,'Quarter (mcm)'!$Z79,'Month (mcm)'!$Y:$Y,'Quarter (mcm)'!$Y79)</f>
        <v>9.66</v>
      </c>
      <c r="R79" s="158">
        <f>SUMIFS('Month (mcm)'!R:R,'Month (mcm)'!$Z:$Z,'Quarter (mcm)'!$Z79,'Month (mcm)'!$Y:$Y,'Quarter (mcm)'!$Y79)</f>
        <v>0</v>
      </c>
      <c r="S79" s="153">
        <f>SUMIFS('Month (mcm)'!S:S,'Month (mcm)'!$Z:$Z,'Quarter (mcm)'!$Z79,'Month (mcm)'!$Y:$Y,'Quarter (mcm)'!$Y79)</f>
        <v>647.89</v>
      </c>
      <c r="T79" s="159">
        <f>SUMIFS('Month (mcm)'!T:T,'Month (mcm)'!$Z:$Z,'Quarter (mcm)'!$Z79,'Month (mcm)'!$Y:$Y,'Quarter (mcm)'!$Y79)</f>
        <v>9232.7000000000007</v>
      </c>
      <c r="V79" s="124"/>
      <c r="W79" s="123"/>
      <c r="X79" s="125" t="s">
        <v>103</v>
      </c>
      <c r="Y79" s="123" t="str">
        <f t="shared" ref="Y79:Y80" si="9">RIGHT(X79,1)</f>
        <v>3</v>
      </c>
      <c r="Z79" s="124">
        <v>2025</v>
      </c>
    </row>
    <row r="80" spans="1:26" x14ac:dyDescent="0.35">
      <c r="A80" s="133" t="str">
        <f t="shared" si="8"/>
        <v>[provisional] Quarter 4 2025</v>
      </c>
      <c r="B80" s="158">
        <f>SUMIFS('Month (mcm)'!B:B,'Month (mcm)'!$Z:$Z,'Quarter (mcm)'!$Z80,'Month (mcm)'!$Y:$Y,'Quarter (mcm)'!$Y80)</f>
        <v>7613.71</v>
      </c>
      <c r="C80" s="154">
        <f>SUMIFS('Month (mcm)'!C:C,'Month (mcm)'!$Z:$Z,'Quarter (mcm)'!$Z80,'Month (mcm)'!$Y:$Y,'Quarter (mcm)'!$Y80)</f>
        <v>13055.560000000001</v>
      </c>
      <c r="D80" s="154">
        <f>SUMIFS('Month (mcm)'!D:D,'Month (mcm)'!$Z:$Z,'Quarter (mcm)'!$Z80,'Month (mcm)'!$Y:$Y,'Quarter (mcm)'!$Y80)</f>
        <v>2028.1</v>
      </c>
      <c r="E80" s="155">
        <f>SUMIFS('Month (mcm)'!E:E,'Month (mcm)'!$Z:$Z,'Quarter (mcm)'!$Z80,'Month (mcm)'!$Y:$Y,'Quarter (mcm)'!$Y80)</f>
        <v>11027.460000000001</v>
      </c>
      <c r="F80" s="153">
        <f>SUMIFS('Month (mcm)'!F:F,'Month (mcm)'!$Z:$Z,'Quarter (mcm)'!$Z80,'Month (mcm)'!$Y:$Y,'Quarter (mcm)'!$Y80)</f>
        <v>-318.41000000000003</v>
      </c>
      <c r="G80" s="154">
        <f>SUMIFS('Month (mcm)'!G:G,'Month (mcm)'!$Z:$Z,'Quarter (mcm)'!$Z80,'Month (mcm)'!$Y:$Y,'Quarter (mcm)'!$Y80)</f>
        <v>-9.5</v>
      </c>
      <c r="H80" s="154">
        <f>SUMIFS('Month (mcm)'!H:H,'Month (mcm)'!$Z:$Z,'Quarter (mcm)'!$Z80,'Month (mcm)'!$Y:$Y,'Quarter (mcm)'!$Y80)</f>
        <v>176.85000000000002</v>
      </c>
      <c r="I80" s="156">
        <f>SUMIFS('Month (mcm)'!I:I,'Month (mcm)'!$Z:$Z,'Quarter (mcm)'!$Z80,'Month (mcm)'!$Y:$Y,'Quarter (mcm)'!$Y80)</f>
        <v>20669.27</v>
      </c>
      <c r="J80" s="157">
        <f>SUMIFS('Month (mcm)'!J:J,'Month (mcm)'!$Z:$Z,'Quarter (mcm)'!$Z80,'Month (mcm)'!$Y:$Y,'Quarter (mcm)'!$Y80)</f>
        <v>18490.11</v>
      </c>
      <c r="K80" s="153">
        <f>SUMIFS('Month (mcm)'!K:K,'Month (mcm)'!$Z:$Z,'Quarter (mcm)'!$Z80,'Month (mcm)'!$Y:$Y,'Quarter (mcm)'!$Y80)</f>
        <v>4589.04</v>
      </c>
      <c r="L80" s="154">
        <f>SUMIFS('Month (mcm)'!L:L,'Month (mcm)'!$Z:$Z,'Quarter (mcm)'!$Z80,'Month (mcm)'!$Y:$Y,'Quarter (mcm)'!$Y80)</f>
        <v>7989.36</v>
      </c>
      <c r="M80" s="154">
        <f>SUMIFS('Month (mcm)'!M:M,'Month (mcm)'!$Z:$Z,'Quarter (mcm)'!$Z80,'Month (mcm)'!$Y:$Y,'Quarter (mcm)'!$Y80)</f>
        <v>1778.1100000000001</v>
      </c>
      <c r="N80" s="158">
        <f>SUMIFS('Month (mcm)'!N:N,'Month (mcm)'!$Z:$Z,'Quarter (mcm)'!$Z80,'Month (mcm)'!$Y:$Y,'Quarter (mcm)'!$Y80)</f>
        <v>2520.48</v>
      </c>
      <c r="O80" s="154">
        <f>SUMIFS('Month (mcm)'!O:O,'Month (mcm)'!$Z:$Z,'Quarter (mcm)'!$Z80,'Month (mcm)'!$Y:$Y,'Quarter (mcm)'!$Y80)</f>
        <v>789.23</v>
      </c>
      <c r="P80" s="154">
        <f>SUMIFS('Month (mcm)'!P:P,'Month (mcm)'!$Z:$Z,'Quarter (mcm)'!$Z80,'Month (mcm)'!$Y:$Y,'Quarter (mcm)'!$Y80)</f>
        <v>19.79</v>
      </c>
      <c r="Q80" s="154">
        <f>SUMIFS('Month (mcm)'!Q:Q,'Month (mcm)'!$Z:$Z,'Quarter (mcm)'!$Z80,'Month (mcm)'!$Y:$Y,'Quarter (mcm)'!$Y80)</f>
        <v>66.539999999999992</v>
      </c>
      <c r="R80" s="158">
        <f>SUMIFS('Month (mcm)'!R:R,'Month (mcm)'!$Z:$Z,'Quarter (mcm)'!$Z80,'Month (mcm)'!$Y:$Y,'Quarter (mcm)'!$Y80)</f>
        <v>0</v>
      </c>
      <c r="S80" s="153">
        <f>SUMIFS('Month (mcm)'!S:S,'Month (mcm)'!$Z:$Z,'Quarter (mcm)'!$Z80,'Month (mcm)'!$Y:$Y,'Quarter (mcm)'!$Y80)</f>
        <v>951.97</v>
      </c>
      <c r="T80" s="159">
        <f>SUMIFS('Month (mcm)'!T:T,'Month (mcm)'!$Z:$Z,'Quarter (mcm)'!$Z80,'Month (mcm)'!$Y:$Y,'Quarter (mcm)'!$Y80)</f>
        <v>18704.52</v>
      </c>
      <c r="X80" s="125" t="s">
        <v>434</v>
      </c>
      <c r="Y80" s="123" t="str">
        <f t="shared" si="9"/>
        <v>4</v>
      </c>
      <c r="Z80"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C96EE-9E0D-4D55-9A06-2170E6AC2576}">
  <sheetPr>
    <pageSetUpPr fitToPage="1"/>
  </sheetPr>
  <dimension ref="A1:Z225"/>
  <sheetViews>
    <sheetView showGridLines="0" zoomScaleNormal="100" workbookViewId="0">
      <pane xSplit="1" ySplit="8" topLeftCell="B224" activePane="bottomRight" state="frozen"/>
      <selection pane="topRight" activeCell="B1" sqref="B1"/>
      <selection pane="bottomLeft" activeCell="A9" sqref="A9"/>
      <selection pane="bottomRight" activeCell="B224" sqref="B224"/>
    </sheetView>
  </sheetViews>
  <sheetFormatPr defaultColWidth="9" defaultRowHeight="15.5" x14ac:dyDescent="0.35"/>
  <cols>
    <col min="1" max="1" width="26.54296875" style="56" customWidth="1"/>
    <col min="2" max="20" width="13.54296875" style="56" customWidth="1"/>
    <col min="21" max="21" width="9" style="56"/>
    <col min="22" max="22" width="19.7265625" style="56" bestFit="1" customWidth="1"/>
    <col min="23" max="23" width="5.7265625" style="56" customWidth="1"/>
    <col min="24" max="24" width="9.81640625" style="56" bestFit="1" customWidth="1"/>
    <col min="25" max="26" width="5.726562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69</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V9&amp;" "&amp;Z9</f>
        <v>January 2008</v>
      </c>
      <c r="B9" s="45">
        <v>7260.41</v>
      </c>
      <c r="C9" s="46">
        <v>4064.4</v>
      </c>
      <c r="D9" s="46">
        <v>646.48</v>
      </c>
      <c r="E9" s="47">
        <f t="shared" ref="E9:E40" si="0">$C9-$D9</f>
        <v>3417.92</v>
      </c>
      <c r="F9" s="45">
        <v>689.6</v>
      </c>
      <c r="G9" s="46">
        <v>-0.42</v>
      </c>
      <c r="H9" s="46">
        <v>0</v>
      </c>
      <c r="I9" s="48">
        <f t="shared" ref="I9:I40" si="1">$B9+$C9</f>
        <v>11324.81</v>
      </c>
      <c r="J9" s="49">
        <f t="shared" ref="J9:J40" si="2">$B9+$C9-$D9+$F9+$G9+$H9</f>
        <v>11367.51</v>
      </c>
      <c r="K9" s="45" t="s">
        <v>68</v>
      </c>
      <c r="L9" s="46" t="s">
        <v>68</v>
      </c>
      <c r="M9" s="46" t="s">
        <v>68</v>
      </c>
      <c r="N9" s="50" t="s">
        <v>68</v>
      </c>
      <c r="O9" s="46">
        <v>485.72</v>
      </c>
      <c r="P9" s="46">
        <v>46.26</v>
      </c>
      <c r="Q9" s="46">
        <v>2.54</v>
      </c>
      <c r="R9" s="50">
        <v>1.7</v>
      </c>
      <c r="S9" s="45" t="s">
        <v>68</v>
      </c>
      <c r="T9" s="53" t="s">
        <v>68</v>
      </c>
      <c r="V9" s="124" t="s">
        <v>89</v>
      </c>
      <c r="W9" s="123">
        <f t="shared" ref="W9:W40" si="3">MONTH(1&amp;LEFT(V9,3))</f>
        <v>1</v>
      </c>
      <c r="X9" s="123" t="str">
        <f t="shared" ref="X9:X40" si="4">"Quarter "&amp;Y9</f>
        <v>Quarter 1</v>
      </c>
      <c r="Y9" s="123" t="str" cm="1">
        <f t="array" ref="Y9">_xlfn.IFS(OR(W9=1,W9=2,W9=3),"1",(OR(W9=4,W9=5,W9=6)),"2",(OR(W9=7,W9=8,W9=9)),"3",(OR(W9=10,W9=11,W9=12)),"4")</f>
        <v>1</v>
      </c>
      <c r="Z9" s="124">
        <v>2008</v>
      </c>
    </row>
    <row r="10" spans="1:26" ht="17.149999999999999" customHeight="1" x14ac:dyDescent="0.35">
      <c r="A10" s="56" t="str">
        <f t="shared" ref="A10:A73" si="5">V10&amp;" "&amp;Z10</f>
        <v>February 2008</v>
      </c>
      <c r="B10" s="45">
        <v>6555.24</v>
      </c>
      <c r="C10" s="46">
        <v>3796.51</v>
      </c>
      <c r="D10" s="46">
        <v>628.16</v>
      </c>
      <c r="E10" s="47">
        <f t="shared" si="0"/>
        <v>3168.3500000000004</v>
      </c>
      <c r="F10" s="45">
        <v>983.87</v>
      </c>
      <c r="G10" s="46">
        <v>-0.42</v>
      </c>
      <c r="H10" s="46">
        <v>0</v>
      </c>
      <c r="I10" s="48">
        <f t="shared" si="1"/>
        <v>10351.75</v>
      </c>
      <c r="J10" s="49">
        <f t="shared" si="2"/>
        <v>10707.04</v>
      </c>
      <c r="K10" s="45" t="s">
        <v>68</v>
      </c>
      <c r="L10" s="46" t="s">
        <v>68</v>
      </c>
      <c r="M10" s="46" t="s">
        <v>68</v>
      </c>
      <c r="N10" s="50" t="s">
        <v>68</v>
      </c>
      <c r="O10" s="46">
        <v>450.13</v>
      </c>
      <c r="P10" s="46">
        <v>48.91</v>
      </c>
      <c r="Q10" s="46">
        <v>0.17</v>
      </c>
      <c r="R10" s="50">
        <v>1.35</v>
      </c>
      <c r="S10" s="45" t="s">
        <v>68</v>
      </c>
      <c r="T10" s="53" t="s">
        <v>68</v>
      </c>
      <c r="V10" s="124" t="s">
        <v>90</v>
      </c>
      <c r="W10" s="123">
        <f t="shared" si="3"/>
        <v>2</v>
      </c>
      <c r="X10" s="123" t="str">
        <f t="shared" si="4"/>
        <v>Quarter 1</v>
      </c>
      <c r="Y10" s="123" t="str" cm="1">
        <f t="array" ref="Y10">_xlfn.IFS(OR(W10=1,W10=2,W10=3),"1",(OR(W10=4,W10=5,W10=6)),"2",(OR(W10=7,W10=8,W10=9)),"3",(OR(W10=10,W10=11,W10=12)),"4")</f>
        <v>1</v>
      </c>
      <c r="Z10" s="124">
        <v>2008</v>
      </c>
    </row>
    <row r="11" spans="1:26" ht="17.149999999999999" customHeight="1" x14ac:dyDescent="0.35">
      <c r="A11" s="56" t="str">
        <f t="shared" si="5"/>
        <v>March 2008</v>
      </c>
      <c r="B11" s="45">
        <v>7089.64</v>
      </c>
      <c r="C11" s="46">
        <v>4082.09</v>
      </c>
      <c r="D11" s="46">
        <v>696.49</v>
      </c>
      <c r="E11" s="47">
        <f t="shared" si="0"/>
        <v>3385.6000000000004</v>
      </c>
      <c r="F11" s="45">
        <v>356.21</v>
      </c>
      <c r="G11" s="46">
        <v>-0.42</v>
      </c>
      <c r="H11" s="46">
        <v>0</v>
      </c>
      <c r="I11" s="48">
        <f t="shared" si="1"/>
        <v>11171.73</v>
      </c>
      <c r="J11" s="49">
        <f t="shared" si="2"/>
        <v>10831.029999999999</v>
      </c>
      <c r="K11" s="45" t="s">
        <v>68</v>
      </c>
      <c r="L11" s="46" t="s">
        <v>68</v>
      </c>
      <c r="M11" s="46" t="s">
        <v>68</v>
      </c>
      <c r="N11" s="50" t="s">
        <v>68</v>
      </c>
      <c r="O11" s="46">
        <v>472.92</v>
      </c>
      <c r="P11" s="46">
        <v>49.68</v>
      </c>
      <c r="Q11" s="46">
        <v>0.12</v>
      </c>
      <c r="R11" s="50">
        <v>2.62</v>
      </c>
      <c r="S11" s="45" t="s">
        <v>68</v>
      </c>
      <c r="T11" s="53" t="s">
        <v>68</v>
      </c>
      <c r="V11" s="124" t="s">
        <v>91</v>
      </c>
      <c r="W11" s="123">
        <f t="shared" si="3"/>
        <v>3</v>
      </c>
      <c r="X11" s="123" t="str">
        <f t="shared" si="4"/>
        <v>Quarter 1</v>
      </c>
      <c r="Y11" s="123" t="str" cm="1">
        <f t="array" ref="Y11">_xlfn.IFS(OR(W11=1,W11=2,W11=3),"1",(OR(W11=4,W11=5,W11=6)),"2",(OR(W11=7,W11=8,W11=9)),"3",(OR(W11=10,W11=11,W11=12)),"4")</f>
        <v>1</v>
      </c>
      <c r="Z11" s="124">
        <v>2008</v>
      </c>
    </row>
    <row r="12" spans="1:26" ht="17.149999999999999" customHeight="1" x14ac:dyDescent="0.35">
      <c r="A12" s="56" t="str">
        <f t="shared" si="5"/>
        <v>April 2008</v>
      </c>
      <c r="B12" s="45">
        <v>6374.76</v>
      </c>
      <c r="C12" s="46">
        <v>3349.53</v>
      </c>
      <c r="D12" s="46">
        <v>702.42</v>
      </c>
      <c r="E12" s="47">
        <f t="shared" si="0"/>
        <v>2647.11</v>
      </c>
      <c r="F12" s="45">
        <v>-165.94</v>
      </c>
      <c r="G12" s="46">
        <v>-0.85</v>
      </c>
      <c r="H12" s="46">
        <v>0</v>
      </c>
      <c r="I12" s="48">
        <f t="shared" si="1"/>
        <v>9724.2900000000009</v>
      </c>
      <c r="J12" s="49">
        <f t="shared" si="2"/>
        <v>8855.08</v>
      </c>
      <c r="K12" s="45" t="s">
        <v>68</v>
      </c>
      <c r="L12" s="46" t="s">
        <v>68</v>
      </c>
      <c r="M12" s="46" t="s">
        <v>68</v>
      </c>
      <c r="N12" s="50" t="s">
        <v>68</v>
      </c>
      <c r="O12" s="46">
        <v>452.4</v>
      </c>
      <c r="P12" s="46">
        <v>35.03</v>
      </c>
      <c r="Q12" s="46">
        <v>0.79</v>
      </c>
      <c r="R12" s="50">
        <v>7.31</v>
      </c>
      <c r="S12" s="45" t="s">
        <v>68</v>
      </c>
      <c r="T12" s="53" t="s">
        <v>68</v>
      </c>
      <c r="V12" s="124" t="s">
        <v>92</v>
      </c>
      <c r="W12" s="123">
        <f t="shared" si="3"/>
        <v>4</v>
      </c>
      <c r="X12" s="125" t="str">
        <f t="shared" si="4"/>
        <v>Quarter 2</v>
      </c>
      <c r="Y12" s="123" t="str" cm="1">
        <f t="array" ref="Y12">_xlfn.IFS(OR(W12=1,W12=2,W12=3),"1",(OR(W12=4,W12=5,W12=6)),"2",(OR(W12=7,W12=8,W12=9)),"3",(OR(W12=10,W12=11,W12=12)),"4")</f>
        <v>2</v>
      </c>
      <c r="Z12" s="124">
        <v>2008</v>
      </c>
    </row>
    <row r="13" spans="1:26" ht="17.149999999999999" customHeight="1" x14ac:dyDescent="0.35">
      <c r="A13" s="56" t="str">
        <f t="shared" si="5"/>
        <v>May 2008</v>
      </c>
      <c r="B13" s="45">
        <v>6345.51</v>
      </c>
      <c r="C13" s="46">
        <v>2282.88</v>
      </c>
      <c r="D13" s="46">
        <v>1111.5999999999999</v>
      </c>
      <c r="E13" s="47">
        <f t="shared" si="0"/>
        <v>1171.2800000000002</v>
      </c>
      <c r="F13" s="45">
        <v>-970.07</v>
      </c>
      <c r="G13" s="46">
        <v>-0.89</v>
      </c>
      <c r="H13" s="46">
        <v>0</v>
      </c>
      <c r="I13" s="48">
        <f t="shared" si="1"/>
        <v>8628.39</v>
      </c>
      <c r="J13" s="49">
        <f t="shared" si="2"/>
        <v>6545.829999999999</v>
      </c>
      <c r="K13" s="45" t="s">
        <v>68</v>
      </c>
      <c r="L13" s="46" t="s">
        <v>68</v>
      </c>
      <c r="M13" s="46" t="s">
        <v>68</v>
      </c>
      <c r="N13" s="50" t="s">
        <v>68</v>
      </c>
      <c r="O13" s="46">
        <v>466.6</v>
      </c>
      <c r="P13" s="46">
        <v>28.33</v>
      </c>
      <c r="Q13" s="46">
        <v>0.38</v>
      </c>
      <c r="R13" s="50">
        <v>6.36</v>
      </c>
      <c r="S13" s="45" t="s">
        <v>68</v>
      </c>
      <c r="T13" s="53" t="s">
        <v>68</v>
      </c>
      <c r="V13" s="124" t="s">
        <v>93</v>
      </c>
      <c r="W13" s="123">
        <f t="shared" si="3"/>
        <v>5</v>
      </c>
      <c r="X13" s="123" t="str">
        <f t="shared" si="4"/>
        <v>Quarter 2</v>
      </c>
      <c r="Y13" s="123" t="str" cm="1">
        <f t="array" ref="Y13">_xlfn.IFS(OR(W13=1,W13=2,W13=3),"1",(OR(W13=4,W13=5,W13=6)),"2",(OR(W13=7,W13=8,W13=9)),"3",(OR(W13=10,W13=11,W13=12)),"4")</f>
        <v>2</v>
      </c>
      <c r="Z13" s="124">
        <v>2008</v>
      </c>
    </row>
    <row r="14" spans="1:26" ht="17.149999999999999" customHeight="1" x14ac:dyDescent="0.35">
      <c r="A14" s="56" t="str">
        <f t="shared" si="5"/>
        <v>June 2008</v>
      </c>
      <c r="B14" s="45">
        <v>5808.74</v>
      </c>
      <c r="C14" s="46">
        <v>1808.55</v>
      </c>
      <c r="D14" s="46">
        <v>1110.98</v>
      </c>
      <c r="E14" s="47">
        <f t="shared" si="0"/>
        <v>697.56999999999994</v>
      </c>
      <c r="F14" s="45">
        <v>-778.01</v>
      </c>
      <c r="G14" s="46">
        <v>-0.89</v>
      </c>
      <c r="H14" s="46">
        <v>0</v>
      </c>
      <c r="I14" s="48">
        <f t="shared" si="1"/>
        <v>7617.29</v>
      </c>
      <c r="J14" s="49">
        <f t="shared" si="2"/>
        <v>5727.4099999999989</v>
      </c>
      <c r="K14" s="45" t="s">
        <v>68</v>
      </c>
      <c r="L14" s="46" t="s">
        <v>68</v>
      </c>
      <c r="M14" s="46" t="s">
        <v>68</v>
      </c>
      <c r="N14" s="50" t="s">
        <v>68</v>
      </c>
      <c r="O14" s="46">
        <v>416.94</v>
      </c>
      <c r="P14" s="46">
        <v>17.37</v>
      </c>
      <c r="Q14" s="46">
        <v>0.13</v>
      </c>
      <c r="R14" s="50">
        <v>10.36</v>
      </c>
      <c r="S14" s="45" t="s">
        <v>68</v>
      </c>
      <c r="T14" s="53" t="s">
        <v>68</v>
      </c>
      <c r="V14" s="124" t="s">
        <v>94</v>
      </c>
      <c r="W14" s="123">
        <f t="shared" si="3"/>
        <v>6</v>
      </c>
      <c r="X14" s="123" t="str">
        <f t="shared" si="4"/>
        <v>Quarter 2</v>
      </c>
      <c r="Y14" s="123" t="str" cm="1">
        <f t="array" ref="Y14">_xlfn.IFS(OR(W14=1,W14=2,W14=3),"1",(OR(W14=4,W14=5,W14=6)),"2",(OR(W14=7,W14=8,W14=9)),"3",(OR(W14=10,W14=11,W14=12)),"4")</f>
        <v>2</v>
      </c>
      <c r="Z14" s="124">
        <v>2008</v>
      </c>
    </row>
    <row r="15" spans="1:26" ht="17.149999999999999" customHeight="1" x14ac:dyDescent="0.35">
      <c r="A15" s="56" t="str">
        <f t="shared" si="5"/>
        <v>July 2008</v>
      </c>
      <c r="B15" s="45">
        <v>4326.66</v>
      </c>
      <c r="C15" s="46">
        <v>3002.26</v>
      </c>
      <c r="D15" s="46">
        <v>1106.75</v>
      </c>
      <c r="E15" s="47">
        <f t="shared" si="0"/>
        <v>1895.5100000000002</v>
      </c>
      <c r="F15" s="45">
        <v>-684.78</v>
      </c>
      <c r="G15" s="46">
        <v>-0.89</v>
      </c>
      <c r="H15" s="46">
        <v>0</v>
      </c>
      <c r="I15" s="48">
        <f t="shared" si="1"/>
        <v>7328.92</v>
      </c>
      <c r="J15" s="49">
        <f t="shared" si="2"/>
        <v>5536.5</v>
      </c>
      <c r="K15" s="45" t="s">
        <v>68</v>
      </c>
      <c r="L15" s="46" t="s">
        <v>68</v>
      </c>
      <c r="M15" s="46" t="s">
        <v>68</v>
      </c>
      <c r="N15" s="50" t="s">
        <v>68</v>
      </c>
      <c r="O15" s="46">
        <v>395.91</v>
      </c>
      <c r="P15" s="46">
        <v>10.57</v>
      </c>
      <c r="Q15" s="46">
        <v>0.32</v>
      </c>
      <c r="R15" s="50">
        <v>11.01</v>
      </c>
      <c r="S15" s="45" t="s">
        <v>68</v>
      </c>
      <c r="T15" s="53" t="s">
        <v>68</v>
      </c>
      <c r="V15" s="124" t="s">
        <v>95</v>
      </c>
      <c r="W15" s="123">
        <f t="shared" si="3"/>
        <v>7</v>
      </c>
      <c r="X15" s="123" t="str">
        <f t="shared" si="4"/>
        <v>Quarter 3</v>
      </c>
      <c r="Y15" s="123" t="str" cm="1">
        <f t="array" ref="Y15">_xlfn.IFS(OR(W15=1,W15=2,W15=3),"1",(OR(W15=4,W15=5,W15=6)),"2",(OR(W15=7,W15=8,W15=9)),"3",(OR(W15=10,W15=11,W15=12)),"4")</f>
        <v>3</v>
      </c>
      <c r="Z15" s="124">
        <v>2008</v>
      </c>
    </row>
    <row r="16" spans="1:26" ht="17.149999999999999" customHeight="1" x14ac:dyDescent="0.35">
      <c r="A16" s="56" t="str">
        <f t="shared" si="5"/>
        <v>August 2008</v>
      </c>
      <c r="B16" s="45">
        <v>4863.9399999999996</v>
      </c>
      <c r="C16" s="46">
        <v>1920.53</v>
      </c>
      <c r="D16" s="46">
        <v>1051.69</v>
      </c>
      <c r="E16" s="47">
        <f t="shared" si="0"/>
        <v>868.83999999999992</v>
      </c>
      <c r="F16" s="45">
        <v>-164.86</v>
      </c>
      <c r="G16" s="46">
        <v>-0.47</v>
      </c>
      <c r="H16" s="46">
        <v>0</v>
      </c>
      <c r="I16" s="48">
        <f t="shared" si="1"/>
        <v>6784.4699999999993</v>
      </c>
      <c r="J16" s="49">
        <f t="shared" si="2"/>
        <v>5567.4499999999989</v>
      </c>
      <c r="K16" s="45" t="s">
        <v>68</v>
      </c>
      <c r="L16" s="46" t="s">
        <v>68</v>
      </c>
      <c r="M16" s="46" t="s">
        <v>68</v>
      </c>
      <c r="N16" s="50" t="s">
        <v>68</v>
      </c>
      <c r="O16" s="46">
        <v>381.76</v>
      </c>
      <c r="P16" s="46">
        <v>8.51</v>
      </c>
      <c r="Q16" s="46">
        <v>0.24</v>
      </c>
      <c r="R16" s="50">
        <v>9.81</v>
      </c>
      <c r="S16" s="45" t="s">
        <v>68</v>
      </c>
      <c r="T16" s="53" t="s">
        <v>68</v>
      </c>
      <c r="V16" s="124" t="s">
        <v>96</v>
      </c>
      <c r="W16" s="123">
        <f t="shared" si="3"/>
        <v>8</v>
      </c>
      <c r="X16" s="125" t="str">
        <f t="shared" si="4"/>
        <v>Quarter 3</v>
      </c>
      <c r="Y16" s="123" t="str" cm="1">
        <f t="array" ref="Y16">_xlfn.IFS(OR(W16=1,W16=2,W16=3),"1",(OR(W16=4,W16=5,W16=6)),"2",(OR(W16=7,W16=8,W16=9)),"3",(OR(W16=10,W16=11,W16=12)),"4")</f>
        <v>3</v>
      </c>
      <c r="Z16" s="124">
        <v>2008</v>
      </c>
    </row>
    <row r="17" spans="1:26" ht="17.149999999999999" customHeight="1" x14ac:dyDescent="0.35">
      <c r="A17" s="56" t="str">
        <f t="shared" si="5"/>
        <v>September 2008</v>
      </c>
      <c r="B17" s="45">
        <v>5559.24</v>
      </c>
      <c r="C17" s="46">
        <v>1467.21</v>
      </c>
      <c r="D17" s="46">
        <v>835.72</v>
      </c>
      <c r="E17" s="47">
        <f t="shared" si="0"/>
        <v>631.49</v>
      </c>
      <c r="F17" s="45">
        <v>-152.03</v>
      </c>
      <c r="G17" s="46">
        <v>-0.47</v>
      </c>
      <c r="H17" s="46">
        <v>0</v>
      </c>
      <c r="I17" s="48">
        <f t="shared" si="1"/>
        <v>7026.45</v>
      </c>
      <c r="J17" s="49">
        <f t="shared" si="2"/>
        <v>6038.23</v>
      </c>
      <c r="K17" s="45" t="s">
        <v>68</v>
      </c>
      <c r="L17" s="46" t="s">
        <v>68</v>
      </c>
      <c r="M17" s="46" t="s">
        <v>68</v>
      </c>
      <c r="N17" s="50" t="s">
        <v>68</v>
      </c>
      <c r="O17" s="46">
        <v>392.31</v>
      </c>
      <c r="P17" s="46">
        <v>14.23</v>
      </c>
      <c r="Q17" s="46">
        <v>0.52</v>
      </c>
      <c r="R17" s="50">
        <v>6.98</v>
      </c>
      <c r="S17" s="45" t="s">
        <v>68</v>
      </c>
      <c r="T17" s="53" t="s">
        <v>68</v>
      </c>
      <c r="V17" s="124" t="s">
        <v>97</v>
      </c>
      <c r="W17" s="123">
        <f t="shared" si="3"/>
        <v>9</v>
      </c>
      <c r="X17" s="123" t="str">
        <f t="shared" si="4"/>
        <v>Quarter 3</v>
      </c>
      <c r="Y17" s="123" t="str" cm="1">
        <f t="array" ref="Y17">_xlfn.IFS(OR(W17=1,W17=2,W17=3),"1",(OR(W17=4,W17=5,W17=6)),"2",(OR(W17=7,W17=8,W17=9)),"3",(OR(W17=10,W17=11,W17=12)),"4")</f>
        <v>3</v>
      </c>
      <c r="Z17" s="124">
        <v>2008</v>
      </c>
    </row>
    <row r="18" spans="1:26" ht="17.149999999999999" customHeight="1" x14ac:dyDescent="0.35">
      <c r="A18" s="56" t="str">
        <f t="shared" si="5"/>
        <v>October 2008</v>
      </c>
      <c r="B18" s="45">
        <v>6129.8</v>
      </c>
      <c r="C18" s="46">
        <v>3406.57</v>
      </c>
      <c r="D18" s="46">
        <v>1494.01</v>
      </c>
      <c r="E18" s="47">
        <f t="shared" si="0"/>
        <v>1912.5600000000002</v>
      </c>
      <c r="F18" s="45">
        <v>-29.89</v>
      </c>
      <c r="G18" s="46">
        <v>-0.47</v>
      </c>
      <c r="H18" s="46">
        <v>0</v>
      </c>
      <c r="I18" s="48">
        <f t="shared" si="1"/>
        <v>9536.3700000000008</v>
      </c>
      <c r="J18" s="49">
        <f t="shared" si="2"/>
        <v>8012</v>
      </c>
      <c r="K18" s="45" t="s">
        <v>68</v>
      </c>
      <c r="L18" s="46" t="s">
        <v>68</v>
      </c>
      <c r="M18" s="46" t="s">
        <v>68</v>
      </c>
      <c r="N18" s="50" t="s">
        <v>68</v>
      </c>
      <c r="O18" s="46">
        <v>448.5</v>
      </c>
      <c r="P18" s="46">
        <v>40.43</v>
      </c>
      <c r="Q18" s="46">
        <v>1.0900000000000001</v>
      </c>
      <c r="R18" s="50">
        <v>7.33</v>
      </c>
      <c r="S18" s="45" t="s">
        <v>68</v>
      </c>
      <c r="T18" s="53" t="s">
        <v>68</v>
      </c>
      <c r="V18" s="124" t="s">
        <v>98</v>
      </c>
      <c r="W18" s="123">
        <f t="shared" si="3"/>
        <v>10</v>
      </c>
      <c r="X18" s="123" t="str">
        <f t="shared" si="4"/>
        <v>Quarter 4</v>
      </c>
      <c r="Y18" s="123" t="str" cm="1">
        <f t="array" ref="Y18">_xlfn.IFS(OR(W18=1,W18=2,W18=3),"1",(OR(W18=4,W18=5,W18=6)),"2",(OR(W18=7,W18=8,W18=9)),"3",(OR(W18=10,W18=11,W18=12)),"4")</f>
        <v>4</v>
      </c>
      <c r="Z18" s="124">
        <v>2008</v>
      </c>
    </row>
    <row r="19" spans="1:26" ht="17.149999999999999" customHeight="1" x14ac:dyDescent="0.35">
      <c r="A19" s="56" t="str">
        <f t="shared" si="5"/>
        <v>November 2008</v>
      </c>
      <c r="B19" s="45">
        <v>6382.17</v>
      </c>
      <c r="C19" s="46">
        <v>3759.1</v>
      </c>
      <c r="D19" s="46">
        <v>975.05</v>
      </c>
      <c r="E19" s="47">
        <f t="shared" si="0"/>
        <v>2784.05</v>
      </c>
      <c r="F19" s="45">
        <v>69.040000000000006</v>
      </c>
      <c r="G19" s="46">
        <v>-1.1299999999999999</v>
      </c>
      <c r="H19" s="46">
        <v>0</v>
      </c>
      <c r="I19" s="48">
        <f t="shared" si="1"/>
        <v>10141.27</v>
      </c>
      <c r="J19" s="49">
        <f t="shared" si="2"/>
        <v>9234.1300000000028</v>
      </c>
      <c r="K19" s="45" t="s">
        <v>68</v>
      </c>
      <c r="L19" s="46" t="s">
        <v>68</v>
      </c>
      <c r="M19" s="46" t="s">
        <v>68</v>
      </c>
      <c r="N19" s="50" t="s">
        <v>68</v>
      </c>
      <c r="O19" s="46">
        <v>445.44</v>
      </c>
      <c r="P19" s="46">
        <v>40.659999999999997</v>
      </c>
      <c r="Q19" s="46">
        <v>2.7</v>
      </c>
      <c r="R19" s="50">
        <v>3.88</v>
      </c>
      <c r="S19" s="45" t="s">
        <v>68</v>
      </c>
      <c r="T19" s="53" t="s">
        <v>68</v>
      </c>
      <c r="V19" s="124" t="s">
        <v>99</v>
      </c>
      <c r="W19" s="123">
        <f t="shared" si="3"/>
        <v>11</v>
      </c>
      <c r="X19" s="123" t="str">
        <f t="shared" si="4"/>
        <v>Quarter 4</v>
      </c>
      <c r="Y19" s="123" t="str" cm="1">
        <f t="array" ref="Y19">_xlfn.IFS(OR(W19=1,W19=2,W19=3),"1",(OR(W19=4,W19=5,W19=6)),"2",(OR(W19=7,W19=8,W19=9)),"3",(OR(W19=10,W19=11,W19=12)),"4")</f>
        <v>4</v>
      </c>
      <c r="Z19" s="124">
        <v>2008</v>
      </c>
    </row>
    <row r="20" spans="1:26" ht="17.149999999999999" customHeight="1" x14ac:dyDescent="0.35">
      <c r="A20" s="56" t="str">
        <f t="shared" si="5"/>
        <v>December 2008</v>
      </c>
      <c r="B20" s="45">
        <v>6627.51</v>
      </c>
      <c r="C20" s="46">
        <v>4220.83</v>
      </c>
      <c r="D20" s="46">
        <v>776.91</v>
      </c>
      <c r="E20" s="47">
        <f t="shared" si="0"/>
        <v>3443.92</v>
      </c>
      <c r="F20" s="45">
        <v>581.25</v>
      </c>
      <c r="G20" s="46">
        <v>-1.1299999999999999</v>
      </c>
      <c r="H20" s="46">
        <v>0</v>
      </c>
      <c r="I20" s="48">
        <f t="shared" si="1"/>
        <v>10848.34</v>
      </c>
      <c r="J20" s="49">
        <f t="shared" si="2"/>
        <v>10651.550000000001</v>
      </c>
      <c r="K20" s="45" t="s">
        <v>68</v>
      </c>
      <c r="L20" s="46" t="s">
        <v>68</v>
      </c>
      <c r="M20" s="46" t="s">
        <v>68</v>
      </c>
      <c r="N20" s="50" t="s">
        <v>68</v>
      </c>
      <c r="O20" s="46">
        <v>470.98</v>
      </c>
      <c r="P20" s="46">
        <v>48.61</v>
      </c>
      <c r="Q20" s="46">
        <v>3.24</v>
      </c>
      <c r="R20" s="50">
        <v>3.34</v>
      </c>
      <c r="S20" s="45" t="s">
        <v>68</v>
      </c>
      <c r="T20" s="53" t="s">
        <v>68</v>
      </c>
      <c r="V20" s="124" t="s">
        <v>100</v>
      </c>
      <c r="W20" s="123">
        <f t="shared" si="3"/>
        <v>12</v>
      </c>
      <c r="X20" s="125" t="str">
        <f t="shared" si="4"/>
        <v>Quarter 4</v>
      </c>
      <c r="Y20" s="123" t="str" cm="1">
        <f t="array" ref="Y20">_xlfn.IFS(OR(W20=1,W20=2,W20=3),"1",(OR(W20=4,W20=5,W20=6)),"2",(OR(W20=7,W20=8,W20=9)),"3",(OR(W20=10,W20=11,W20=12)),"4")</f>
        <v>4</v>
      </c>
      <c r="Z20" s="124">
        <v>2008</v>
      </c>
    </row>
    <row r="21" spans="1:26" ht="17.149999999999999" customHeight="1" x14ac:dyDescent="0.35">
      <c r="A21" s="56" t="str">
        <f t="shared" si="5"/>
        <v>January 2009</v>
      </c>
      <c r="B21" s="45">
        <v>6789.66</v>
      </c>
      <c r="C21" s="46">
        <v>4244.8900000000003</v>
      </c>
      <c r="D21" s="46">
        <v>1375.18</v>
      </c>
      <c r="E21" s="47">
        <f t="shared" si="0"/>
        <v>2869.71</v>
      </c>
      <c r="F21" s="45">
        <v>1563.12</v>
      </c>
      <c r="G21" s="46">
        <v>-1.1299999999999999</v>
      </c>
      <c r="H21" s="46">
        <v>0</v>
      </c>
      <c r="I21" s="48">
        <f t="shared" si="1"/>
        <v>11034.55</v>
      </c>
      <c r="J21" s="49">
        <f t="shared" si="2"/>
        <v>11221.359999999999</v>
      </c>
      <c r="K21" s="45" t="s">
        <v>68</v>
      </c>
      <c r="L21" s="46" t="s">
        <v>68</v>
      </c>
      <c r="M21" s="46" t="s">
        <v>68</v>
      </c>
      <c r="N21" s="50" t="s">
        <v>68</v>
      </c>
      <c r="O21" s="46">
        <v>487.98</v>
      </c>
      <c r="P21" s="46">
        <v>50.58</v>
      </c>
      <c r="Q21" s="46">
        <v>6.15</v>
      </c>
      <c r="R21" s="50">
        <v>1.36</v>
      </c>
      <c r="S21" s="45" t="s">
        <v>68</v>
      </c>
      <c r="T21" s="53" t="s">
        <v>68</v>
      </c>
      <c r="V21" s="124" t="s">
        <v>89</v>
      </c>
      <c r="W21" s="123">
        <f t="shared" si="3"/>
        <v>1</v>
      </c>
      <c r="X21" s="123" t="str">
        <f t="shared" si="4"/>
        <v>Quarter 1</v>
      </c>
      <c r="Y21" s="123" t="str" cm="1">
        <f t="array" ref="Y21">_xlfn.IFS(OR(W21=1,W21=2,W21=3),"1",(OR(W21=4,W21=5,W21=6)),"2",(OR(W21=7,W21=8,W21=9)),"3",(OR(W21=10,W21=11,W21=12)),"4")</f>
        <v>1</v>
      </c>
      <c r="Z21" s="124">
        <v>2009</v>
      </c>
    </row>
    <row r="22" spans="1:26" ht="17.149999999999999" customHeight="1" x14ac:dyDescent="0.35">
      <c r="A22" s="56" t="str">
        <f t="shared" si="5"/>
        <v>February 2009</v>
      </c>
      <c r="B22" s="45">
        <v>5572.73</v>
      </c>
      <c r="C22" s="46">
        <v>4225.12</v>
      </c>
      <c r="D22" s="46">
        <v>811.22</v>
      </c>
      <c r="E22" s="47">
        <f t="shared" si="0"/>
        <v>3413.8999999999996</v>
      </c>
      <c r="F22" s="45">
        <v>566.37</v>
      </c>
      <c r="G22" s="46">
        <v>-3.71</v>
      </c>
      <c r="H22" s="46">
        <v>0</v>
      </c>
      <c r="I22" s="48">
        <f t="shared" si="1"/>
        <v>9797.8499999999985</v>
      </c>
      <c r="J22" s="49">
        <f t="shared" si="2"/>
        <v>9549.2900000000009</v>
      </c>
      <c r="K22" s="45" t="s">
        <v>68</v>
      </c>
      <c r="L22" s="46" t="s">
        <v>68</v>
      </c>
      <c r="M22" s="46" t="s">
        <v>68</v>
      </c>
      <c r="N22" s="50" t="s">
        <v>68</v>
      </c>
      <c r="O22" s="46">
        <v>364.34</v>
      </c>
      <c r="P22" s="46">
        <v>42.67</v>
      </c>
      <c r="Q22" s="46">
        <v>5.48</v>
      </c>
      <c r="R22" s="50">
        <v>1.69</v>
      </c>
      <c r="S22" s="45" t="s">
        <v>68</v>
      </c>
      <c r="T22" s="53" t="s">
        <v>68</v>
      </c>
      <c r="V22" s="124" t="s">
        <v>90</v>
      </c>
      <c r="W22" s="123">
        <f t="shared" si="3"/>
        <v>2</v>
      </c>
      <c r="X22" s="123" t="str">
        <f t="shared" si="4"/>
        <v>Quarter 1</v>
      </c>
      <c r="Y22" s="123" t="str" cm="1">
        <f t="array" ref="Y22">_xlfn.IFS(OR(W22=1,W22=2,W22=3),"1",(OR(W22=4,W22=5,W22=6)),"2",(OR(W22=7,W22=8,W22=9)),"3",(OR(W22=10,W22=11,W22=12)),"4")</f>
        <v>1</v>
      </c>
      <c r="Z22" s="124">
        <v>2009</v>
      </c>
    </row>
    <row r="23" spans="1:26" ht="17.149999999999999" customHeight="1" x14ac:dyDescent="0.35">
      <c r="A23" s="56" t="str">
        <f t="shared" si="5"/>
        <v>March 2009</v>
      </c>
      <c r="B23" s="45">
        <v>5582.46</v>
      </c>
      <c r="C23" s="46">
        <v>4572.72</v>
      </c>
      <c r="D23" s="46">
        <v>932.01</v>
      </c>
      <c r="E23" s="47">
        <f t="shared" si="0"/>
        <v>3640.71</v>
      </c>
      <c r="F23" s="45">
        <v>-316.07</v>
      </c>
      <c r="G23" s="46">
        <v>-3.71</v>
      </c>
      <c r="H23" s="46">
        <v>0</v>
      </c>
      <c r="I23" s="48">
        <f t="shared" si="1"/>
        <v>10155.18</v>
      </c>
      <c r="J23" s="49">
        <f t="shared" si="2"/>
        <v>8903.3900000000012</v>
      </c>
      <c r="K23" s="45" t="s">
        <v>68</v>
      </c>
      <c r="L23" s="46" t="s">
        <v>68</v>
      </c>
      <c r="M23" s="46" t="s">
        <v>68</v>
      </c>
      <c r="N23" s="50" t="s">
        <v>68</v>
      </c>
      <c r="O23" s="46">
        <v>473.09</v>
      </c>
      <c r="P23" s="46">
        <v>34.4</v>
      </c>
      <c r="Q23" s="46">
        <v>6.54</v>
      </c>
      <c r="R23" s="50">
        <v>5.43</v>
      </c>
      <c r="S23" s="45" t="s">
        <v>68</v>
      </c>
      <c r="T23" s="53" t="s">
        <v>68</v>
      </c>
      <c r="V23" s="124" t="s">
        <v>91</v>
      </c>
      <c r="W23" s="123">
        <f t="shared" si="3"/>
        <v>3</v>
      </c>
      <c r="X23" s="123" t="str">
        <f t="shared" si="4"/>
        <v>Quarter 1</v>
      </c>
      <c r="Y23" s="123" t="str" cm="1">
        <f t="array" ref="Y23">_xlfn.IFS(OR(W23=1,W23=2,W23=3),"1",(OR(W23=4,W23=5,W23=6)),"2",(OR(W23=7,W23=8,W23=9)),"3",(OR(W23=10,W23=11,W23=12)),"4")</f>
        <v>1</v>
      </c>
      <c r="Z23" s="124">
        <v>2009</v>
      </c>
    </row>
    <row r="24" spans="1:26" ht="17.149999999999999" customHeight="1" x14ac:dyDescent="0.35">
      <c r="A24" s="56" t="str">
        <f t="shared" si="5"/>
        <v>April 2009</v>
      </c>
      <c r="B24" s="45">
        <v>5623.12</v>
      </c>
      <c r="C24" s="46">
        <v>3269.21</v>
      </c>
      <c r="D24" s="46">
        <v>1421.89</v>
      </c>
      <c r="E24" s="47">
        <f t="shared" si="0"/>
        <v>1847.32</v>
      </c>
      <c r="F24" s="45">
        <v>-722.6</v>
      </c>
      <c r="G24" s="46">
        <v>-3.71</v>
      </c>
      <c r="H24" s="46">
        <v>0</v>
      </c>
      <c r="I24" s="48">
        <f t="shared" si="1"/>
        <v>8892.33</v>
      </c>
      <c r="J24" s="49">
        <f t="shared" si="2"/>
        <v>6744.1299999999992</v>
      </c>
      <c r="K24" s="45" t="s">
        <v>68</v>
      </c>
      <c r="L24" s="46" t="s">
        <v>68</v>
      </c>
      <c r="M24" s="46" t="s">
        <v>68</v>
      </c>
      <c r="N24" s="50" t="s">
        <v>68</v>
      </c>
      <c r="O24" s="46">
        <v>455.68</v>
      </c>
      <c r="P24" s="46">
        <v>24.76</v>
      </c>
      <c r="Q24" s="46">
        <v>8.4600000000000009</v>
      </c>
      <c r="R24" s="50">
        <v>10.58</v>
      </c>
      <c r="S24" s="45" t="s">
        <v>68</v>
      </c>
      <c r="T24" s="53" t="s">
        <v>68</v>
      </c>
      <c r="V24" s="124" t="s">
        <v>92</v>
      </c>
      <c r="W24" s="123">
        <f t="shared" si="3"/>
        <v>4</v>
      </c>
      <c r="X24" s="125" t="str">
        <f t="shared" si="4"/>
        <v>Quarter 2</v>
      </c>
      <c r="Y24" s="123" t="str" cm="1">
        <f t="array" ref="Y24">_xlfn.IFS(OR(W24=1,W24=2,W24=3),"1",(OR(W24=4,W24=5,W24=6)),"2",(OR(W24=7,W24=8,W24=9)),"3",(OR(W24=10,W24=11,W24=12)),"4")</f>
        <v>2</v>
      </c>
      <c r="Z24" s="124">
        <v>2009</v>
      </c>
    </row>
    <row r="25" spans="1:26" ht="17.149999999999999" customHeight="1" x14ac:dyDescent="0.35">
      <c r="A25" s="56" t="str">
        <f t="shared" si="5"/>
        <v>May 2009</v>
      </c>
      <c r="B25" s="45">
        <v>5695.65</v>
      </c>
      <c r="C25" s="46">
        <v>2637.93</v>
      </c>
      <c r="D25" s="46">
        <v>1427.51</v>
      </c>
      <c r="E25" s="47">
        <f t="shared" si="0"/>
        <v>1210.4199999999998</v>
      </c>
      <c r="F25" s="45">
        <v>-759</v>
      </c>
      <c r="G25" s="46">
        <v>-2.46</v>
      </c>
      <c r="H25" s="46">
        <v>0</v>
      </c>
      <c r="I25" s="48">
        <f t="shared" si="1"/>
        <v>8333.58</v>
      </c>
      <c r="J25" s="49">
        <f t="shared" si="2"/>
        <v>6144.61</v>
      </c>
      <c r="K25" s="45" t="s">
        <v>68</v>
      </c>
      <c r="L25" s="46" t="s">
        <v>68</v>
      </c>
      <c r="M25" s="46" t="s">
        <v>68</v>
      </c>
      <c r="N25" s="50" t="s">
        <v>68</v>
      </c>
      <c r="O25" s="46">
        <v>471.67</v>
      </c>
      <c r="P25" s="46">
        <v>22.64</v>
      </c>
      <c r="Q25" s="46">
        <v>9.0299999999999994</v>
      </c>
      <c r="R25" s="50">
        <v>12.07</v>
      </c>
      <c r="S25" s="45" t="s">
        <v>68</v>
      </c>
      <c r="T25" s="53" t="s">
        <v>68</v>
      </c>
      <c r="V25" s="124" t="s">
        <v>93</v>
      </c>
      <c r="W25" s="123">
        <f t="shared" si="3"/>
        <v>5</v>
      </c>
      <c r="X25" s="123" t="str">
        <f t="shared" si="4"/>
        <v>Quarter 2</v>
      </c>
      <c r="Y25" s="123" t="str" cm="1">
        <f t="array" ref="Y25">_xlfn.IFS(OR(W25=1,W25=2,W25=3),"1",(OR(W25=4,W25=5,W25=6)),"2",(OR(W25=7,W25=8,W25=9)),"3",(OR(W25=10,W25=11,W25=12)),"4")</f>
        <v>2</v>
      </c>
      <c r="Z25" s="124">
        <v>2009</v>
      </c>
    </row>
    <row r="26" spans="1:26" ht="17.149999999999999" customHeight="1" x14ac:dyDescent="0.35">
      <c r="A26" s="56" t="str">
        <f t="shared" si="5"/>
        <v>June 2009</v>
      </c>
      <c r="B26" s="45">
        <v>5064.32</v>
      </c>
      <c r="C26" s="46">
        <v>1877.32</v>
      </c>
      <c r="D26" s="46">
        <v>1297.25</v>
      </c>
      <c r="E26" s="47">
        <f t="shared" si="0"/>
        <v>580.06999999999994</v>
      </c>
      <c r="F26" s="45">
        <v>-525.13</v>
      </c>
      <c r="G26" s="46">
        <v>-2.46</v>
      </c>
      <c r="H26" s="46">
        <v>0</v>
      </c>
      <c r="I26" s="48">
        <f t="shared" si="1"/>
        <v>6941.6399999999994</v>
      </c>
      <c r="J26" s="49">
        <f t="shared" si="2"/>
        <v>5116.7999999999993</v>
      </c>
      <c r="K26" s="45" t="s">
        <v>68</v>
      </c>
      <c r="L26" s="46" t="s">
        <v>68</v>
      </c>
      <c r="M26" s="46" t="s">
        <v>68</v>
      </c>
      <c r="N26" s="50" t="s">
        <v>68</v>
      </c>
      <c r="O26" s="46">
        <v>444.92</v>
      </c>
      <c r="P26" s="46">
        <v>7.15</v>
      </c>
      <c r="Q26" s="46">
        <v>8.26</v>
      </c>
      <c r="R26" s="50">
        <v>10.119999999999999</v>
      </c>
      <c r="S26" s="45" t="s">
        <v>68</v>
      </c>
      <c r="T26" s="53" t="s">
        <v>68</v>
      </c>
      <c r="V26" s="124" t="s">
        <v>94</v>
      </c>
      <c r="W26" s="123">
        <f t="shared" si="3"/>
        <v>6</v>
      </c>
      <c r="X26" s="123" t="str">
        <f t="shared" si="4"/>
        <v>Quarter 2</v>
      </c>
      <c r="Y26" s="123" t="str" cm="1">
        <f t="array" ref="Y26">_xlfn.IFS(OR(W26=1,W26=2,W26=3),"1",(OR(W26=4,W26=5,W26=6)),"2",(OR(W26=7,W26=8,W26=9)),"3",(OR(W26=10,W26=11,W26=12)),"4")</f>
        <v>2</v>
      </c>
      <c r="Z26" s="124">
        <v>2009</v>
      </c>
    </row>
    <row r="27" spans="1:26" ht="17.149999999999999" customHeight="1" x14ac:dyDescent="0.35">
      <c r="A27" s="56" t="str">
        <f t="shared" si="5"/>
        <v>July 2009</v>
      </c>
      <c r="B27" s="45">
        <v>4480.16</v>
      </c>
      <c r="C27" s="46">
        <v>1936.69</v>
      </c>
      <c r="D27" s="46">
        <v>929.42</v>
      </c>
      <c r="E27" s="47">
        <f t="shared" si="0"/>
        <v>1007.2700000000001</v>
      </c>
      <c r="F27" s="45">
        <v>-445.55</v>
      </c>
      <c r="G27" s="46">
        <v>-2.46</v>
      </c>
      <c r="H27" s="46">
        <v>0</v>
      </c>
      <c r="I27" s="48">
        <f t="shared" si="1"/>
        <v>6416.85</v>
      </c>
      <c r="J27" s="49">
        <f t="shared" si="2"/>
        <v>5039.42</v>
      </c>
      <c r="K27" s="45" t="s">
        <v>68</v>
      </c>
      <c r="L27" s="46" t="s">
        <v>68</v>
      </c>
      <c r="M27" s="46" t="s">
        <v>68</v>
      </c>
      <c r="N27" s="50" t="s">
        <v>68</v>
      </c>
      <c r="O27" s="46">
        <v>424.57</v>
      </c>
      <c r="P27" s="46">
        <v>6.96</v>
      </c>
      <c r="Q27" s="46">
        <v>11.74</v>
      </c>
      <c r="R27" s="50">
        <v>8.74</v>
      </c>
      <c r="S27" s="45" t="s">
        <v>68</v>
      </c>
      <c r="T27" s="53" t="s">
        <v>68</v>
      </c>
      <c r="V27" s="124" t="s">
        <v>95</v>
      </c>
      <c r="W27" s="123">
        <f t="shared" si="3"/>
        <v>7</v>
      </c>
      <c r="X27" s="123" t="str">
        <f t="shared" si="4"/>
        <v>Quarter 3</v>
      </c>
      <c r="Y27" s="123" t="str" cm="1">
        <f t="array" ref="Y27">_xlfn.IFS(OR(W27=1,W27=2,W27=3),"1",(OR(W27=4,W27=5,W27=6)),"2",(OR(W27=7,W27=8,W27=9)),"3",(OR(W27=10,W27=11,W27=12)),"4")</f>
        <v>3</v>
      </c>
      <c r="Z27" s="124">
        <v>2009</v>
      </c>
    </row>
    <row r="28" spans="1:26" ht="17.149999999999999" customHeight="1" x14ac:dyDescent="0.35">
      <c r="A28" s="56" t="str">
        <f t="shared" si="5"/>
        <v>August 2009</v>
      </c>
      <c r="B28" s="45">
        <v>3396.36</v>
      </c>
      <c r="C28" s="46">
        <v>2689.21</v>
      </c>
      <c r="D28" s="46">
        <v>733.13</v>
      </c>
      <c r="E28" s="47">
        <f t="shared" si="0"/>
        <v>1956.08</v>
      </c>
      <c r="F28" s="45">
        <v>-260.64</v>
      </c>
      <c r="G28" s="46">
        <v>-3.27</v>
      </c>
      <c r="H28" s="46">
        <v>0</v>
      </c>
      <c r="I28" s="48">
        <f t="shared" si="1"/>
        <v>6085.57</v>
      </c>
      <c r="J28" s="49">
        <f t="shared" si="2"/>
        <v>5088.5299999999988</v>
      </c>
      <c r="K28" s="45" t="s">
        <v>68</v>
      </c>
      <c r="L28" s="46" t="s">
        <v>68</v>
      </c>
      <c r="M28" s="46" t="s">
        <v>68</v>
      </c>
      <c r="N28" s="50" t="s">
        <v>68</v>
      </c>
      <c r="O28" s="46">
        <v>354.15</v>
      </c>
      <c r="P28" s="46">
        <v>5.9</v>
      </c>
      <c r="Q28" s="46">
        <v>14</v>
      </c>
      <c r="R28" s="50">
        <v>4.7699999999999996</v>
      </c>
      <c r="S28" s="45" t="s">
        <v>68</v>
      </c>
      <c r="T28" s="53" t="s">
        <v>68</v>
      </c>
      <c r="V28" s="124" t="s">
        <v>96</v>
      </c>
      <c r="W28" s="123">
        <f t="shared" si="3"/>
        <v>8</v>
      </c>
      <c r="X28" s="125" t="str">
        <f t="shared" si="4"/>
        <v>Quarter 3</v>
      </c>
      <c r="Y28" s="123" t="str" cm="1">
        <f t="array" ref="Y28">_xlfn.IFS(OR(W28=1,W28=2,W28=3),"1",(OR(W28=4,W28=5,W28=6)),"2",(OR(W28=7,W28=8,W28=9)),"3",(OR(W28=10,W28=11,W28=12)),"4")</f>
        <v>3</v>
      </c>
      <c r="Z28" s="124">
        <v>2009</v>
      </c>
    </row>
    <row r="29" spans="1:26" ht="17.149999999999999" customHeight="1" x14ac:dyDescent="0.35">
      <c r="A29" s="56" t="str">
        <f t="shared" si="5"/>
        <v>September 2009</v>
      </c>
      <c r="B29" s="45">
        <v>3759.14</v>
      </c>
      <c r="C29" s="46">
        <v>2841.04</v>
      </c>
      <c r="D29" s="46">
        <v>862.15</v>
      </c>
      <c r="E29" s="47">
        <f t="shared" si="0"/>
        <v>1978.8899999999999</v>
      </c>
      <c r="F29" s="45">
        <v>-85.41</v>
      </c>
      <c r="G29" s="46">
        <v>-3.27</v>
      </c>
      <c r="H29" s="46">
        <v>0</v>
      </c>
      <c r="I29" s="48">
        <f t="shared" si="1"/>
        <v>6600.18</v>
      </c>
      <c r="J29" s="49">
        <f t="shared" si="2"/>
        <v>5649.35</v>
      </c>
      <c r="K29" s="45" t="s">
        <v>68</v>
      </c>
      <c r="L29" s="46" t="s">
        <v>68</v>
      </c>
      <c r="M29" s="46" t="s">
        <v>68</v>
      </c>
      <c r="N29" s="50" t="s">
        <v>68</v>
      </c>
      <c r="O29" s="46">
        <v>367.96</v>
      </c>
      <c r="P29" s="46">
        <v>7.4</v>
      </c>
      <c r="Q29" s="46">
        <v>15.32</v>
      </c>
      <c r="R29" s="50">
        <v>1.77</v>
      </c>
      <c r="S29" s="45" t="s">
        <v>68</v>
      </c>
      <c r="T29" s="53" t="s">
        <v>68</v>
      </c>
      <c r="V29" s="124" t="s">
        <v>97</v>
      </c>
      <c r="W29" s="123">
        <f t="shared" si="3"/>
        <v>9</v>
      </c>
      <c r="X29" s="123" t="str">
        <f t="shared" si="4"/>
        <v>Quarter 3</v>
      </c>
      <c r="Y29" s="123" t="str" cm="1">
        <f t="array" ref="Y29">_xlfn.IFS(OR(W29=1,W29=2,W29=3),"1",(OR(W29=4,W29=5,W29=6)),"2",(OR(W29=7,W29=8,W29=9)),"3",(OR(W29=10,W29=11,W29=12)),"4")</f>
        <v>3</v>
      </c>
      <c r="Z29" s="124">
        <v>2009</v>
      </c>
    </row>
    <row r="30" spans="1:26" ht="17.149999999999999" customHeight="1" x14ac:dyDescent="0.35">
      <c r="A30" s="56" t="str">
        <f t="shared" si="5"/>
        <v>October 2009</v>
      </c>
      <c r="B30" s="45">
        <v>4940.66</v>
      </c>
      <c r="C30" s="46">
        <v>3525.28</v>
      </c>
      <c r="D30" s="46">
        <v>1145.5899999999999</v>
      </c>
      <c r="E30" s="47">
        <f t="shared" si="0"/>
        <v>2379.6900000000005</v>
      </c>
      <c r="F30" s="45">
        <v>-154.74</v>
      </c>
      <c r="G30" s="46">
        <v>-3.27</v>
      </c>
      <c r="H30" s="46">
        <v>0</v>
      </c>
      <c r="I30" s="48">
        <f t="shared" si="1"/>
        <v>8465.94</v>
      </c>
      <c r="J30" s="49">
        <f t="shared" si="2"/>
        <v>7162.34</v>
      </c>
      <c r="K30" s="45" t="s">
        <v>68</v>
      </c>
      <c r="L30" s="46" t="s">
        <v>68</v>
      </c>
      <c r="M30" s="46" t="s">
        <v>68</v>
      </c>
      <c r="N30" s="50" t="s">
        <v>68</v>
      </c>
      <c r="O30" s="46">
        <v>421.31</v>
      </c>
      <c r="P30" s="46">
        <v>6.94</v>
      </c>
      <c r="Q30" s="46">
        <v>21.2</v>
      </c>
      <c r="R30" s="50">
        <v>3</v>
      </c>
      <c r="S30" s="45" t="s">
        <v>68</v>
      </c>
      <c r="T30" s="53" t="s">
        <v>68</v>
      </c>
      <c r="V30" s="124" t="s">
        <v>98</v>
      </c>
      <c r="W30" s="123">
        <f t="shared" si="3"/>
        <v>10</v>
      </c>
      <c r="X30" s="123" t="str">
        <f t="shared" si="4"/>
        <v>Quarter 4</v>
      </c>
      <c r="Y30" s="123" t="str" cm="1">
        <f t="array" ref="Y30">_xlfn.IFS(OR(W30=1,W30=2,W30=3),"1",(OR(W30=4,W30=5,W30=6)),"2",(OR(W30=7,W30=8,W30=9)),"3",(OR(W30=10,W30=11,W30=12)),"4")</f>
        <v>4</v>
      </c>
      <c r="Z30" s="124">
        <v>2009</v>
      </c>
    </row>
    <row r="31" spans="1:26" ht="17.149999999999999" customHeight="1" x14ac:dyDescent="0.35">
      <c r="A31" s="56" t="str">
        <f t="shared" si="5"/>
        <v>November 2009</v>
      </c>
      <c r="B31" s="45">
        <v>4894.5</v>
      </c>
      <c r="C31" s="46">
        <v>4901.6899999999996</v>
      </c>
      <c r="D31" s="46">
        <v>851.65</v>
      </c>
      <c r="E31" s="47">
        <f t="shared" si="0"/>
        <v>4050.0399999999995</v>
      </c>
      <c r="F31" s="45">
        <v>-6.72</v>
      </c>
      <c r="G31" s="46">
        <v>-3.34</v>
      </c>
      <c r="H31" s="46">
        <v>0</v>
      </c>
      <c r="I31" s="48">
        <f t="shared" si="1"/>
        <v>9796.1899999999987</v>
      </c>
      <c r="J31" s="49">
        <f t="shared" si="2"/>
        <v>8934.48</v>
      </c>
      <c r="K31" s="45" t="s">
        <v>68</v>
      </c>
      <c r="L31" s="46" t="s">
        <v>68</v>
      </c>
      <c r="M31" s="46" t="s">
        <v>68</v>
      </c>
      <c r="N31" s="50" t="s">
        <v>68</v>
      </c>
      <c r="O31" s="46">
        <v>431.88</v>
      </c>
      <c r="P31" s="46">
        <v>16.34</v>
      </c>
      <c r="Q31" s="46">
        <v>19.649999999999999</v>
      </c>
      <c r="R31" s="50">
        <v>1.5</v>
      </c>
      <c r="S31" s="45" t="s">
        <v>68</v>
      </c>
      <c r="T31" s="53" t="s">
        <v>68</v>
      </c>
      <c r="V31" s="124" t="s">
        <v>99</v>
      </c>
      <c r="W31" s="123">
        <f t="shared" si="3"/>
        <v>11</v>
      </c>
      <c r="X31" s="123" t="str">
        <f t="shared" si="4"/>
        <v>Quarter 4</v>
      </c>
      <c r="Y31" s="123" t="str" cm="1">
        <f t="array" ref="Y31">_xlfn.IFS(OR(W31=1,W31=2,W31=3),"1",(OR(W31=4,W31=5,W31=6)),"2",(OR(W31=7,W31=8,W31=9)),"3",(OR(W31=10,W31=11,W31=12)),"4")</f>
        <v>4</v>
      </c>
      <c r="Z31" s="124">
        <v>2009</v>
      </c>
    </row>
    <row r="32" spans="1:26" ht="17.149999999999999" customHeight="1" x14ac:dyDescent="0.35">
      <c r="A32" s="56" t="str">
        <f t="shared" si="5"/>
        <v>December 2009</v>
      </c>
      <c r="B32" s="45">
        <v>5455.93</v>
      </c>
      <c r="C32" s="46">
        <v>6119.03</v>
      </c>
      <c r="D32" s="46">
        <v>764.21</v>
      </c>
      <c r="E32" s="47">
        <f t="shared" si="0"/>
        <v>5354.82</v>
      </c>
      <c r="F32" s="45">
        <v>718.96</v>
      </c>
      <c r="G32" s="46">
        <v>-3.34</v>
      </c>
      <c r="H32" s="46">
        <v>0</v>
      </c>
      <c r="I32" s="48">
        <f t="shared" si="1"/>
        <v>11574.96</v>
      </c>
      <c r="J32" s="49">
        <f t="shared" si="2"/>
        <v>11526.369999999999</v>
      </c>
      <c r="K32" s="45" t="s">
        <v>68</v>
      </c>
      <c r="L32" s="46" t="s">
        <v>68</v>
      </c>
      <c r="M32" s="46" t="s">
        <v>68</v>
      </c>
      <c r="N32" s="50" t="s">
        <v>68</v>
      </c>
      <c r="O32" s="46">
        <v>460.84</v>
      </c>
      <c r="P32" s="46">
        <v>29.41</v>
      </c>
      <c r="Q32" s="46">
        <v>26.12</v>
      </c>
      <c r="R32" s="50">
        <v>1.04</v>
      </c>
      <c r="S32" s="45" t="s">
        <v>68</v>
      </c>
      <c r="T32" s="53" t="s">
        <v>68</v>
      </c>
      <c r="V32" s="124" t="s">
        <v>100</v>
      </c>
      <c r="W32" s="123">
        <f t="shared" si="3"/>
        <v>12</v>
      </c>
      <c r="X32" s="125" t="str">
        <f t="shared" si="4"/>
        <v>Quarter 4</v>
      </c>
      <c r="Y32" s="123" t="str" cm="1">
        <f t="array" ref="Y32">_xlfn.IFS(OR(W32=1,W32=2,W32=3),"1",(OR(W32=4,W32=5,W32=6)),"2",(OR(W32=7,W32=8,W32=9)),"3",(OR(W32=10,W32=11,W32=12)),"4")</f>
        <v>4</v>
      </c>
      <c r="Z32" s="124">
        <v>2009</v>
      </c>
    </row>
    <row r="33" spans="1:26" ht="17.149999999999999" customHeight="1" x14ac:dyDescent="0.35">
      <c r="A33" s="56" t="str">
        <f t="shared" si="5"/>
        <v>January 2010</v>
      </c>
      <c r="B33" s="45">
        <v>5417.46</v>
      </c>
      <c r="C33" s="46">
        <v>6385.02</v>
      </c>
      <c r="D33" s="46">
        <v>839.25</v>
      </c>
      <c r="E33" s="47">
        <f t="shared" si="0"/>
        <v>5545.77</v>
      </c>
      <c r="F33" s="45">
        <v>1568.39</v>
      </c>
      <c r="G33" s="46">
        <v>-3.34</v>
      </c>
      <c r="H33" s="46">
        <v>0</v>
      </c>
      <c r="I33" s="48">
        <f t="shared" si="1"/>
        <v>11802.48</v>
      </c>
      <c r="J33" s="49">
        <f t="shared" si="2"/>
        <v>12528.279999999999</v>
      </c>
      <c r="K33" s="45" t="s">
        <v>68</v>
      </c>
      <c r="L33" s="46" t="s">
        <v>68</v>
      </c>
      <c r="M33" s="46" t="s">
        <v>68</v>
      </c>
      <c r="N33" s="50" t="s">
        <v>68</v>
      </c>
      <c r="O33" s="46">
        <v>473.38</v>
      </c>
      <c r="P33" s="46">
        <v>50.85</v>
      </c>
      <c r="Q33" s="46">
        <v>24.2</v>
      </c>
      <c r="R33" s="50">
        <v>1.28</v>
      </c>
      <c r="S33" s="45" t="s">
        <v>68</v>
      </c>
      <c r="T33" s="53" t="s">
        <v>68</v>
      </c>
      <c r="V33" s="124" t="s">
        <v>89</v>
      </c>
      <c r="W33" s="123">
        <f t="shared" si="3"/>
        <v>1</v>
      </c>
      <c r="X33" s="123" t="str">
        <f t="shared" si="4"/>
        <v>Quarter 1</v>
      </c>
      <c r="Y33" s="123" t="str" cm="1">
        <f t="array" ref="Y33">_xlfn.IFS(OR(W33=1,W33=2,W33=3),"1",(OR(W33=4,W33=5,W33=6)),"2",(OR(W33=7,W33=8,W33=9)),"3",(OR(W33=10,W33=11,W33=12)),"4")</f>
        <v>1</v>
      </c>
      <c r="Z33" s="124">
        <v>2010</v>
      </c>
    </row>
    <row r="34" spans="1:26" ht="17.149999999999999" customHeight="1" x14ac:dyDescent="0.35">
      <c r="A34" s="56" t="str">
        <f t="shared" si="5"/>
        <v>February 2010</v>
      </c>
      <c r="B34" s="45">
        <v>4968.6400000000003</v>
      </c>
      <c r="C34" s="46">
        <v>5413.51</v>
      </c>
      <c r="D34" s="46">
        <v>640.95000000000005</v>
      </c>
      <c r="E34" s="47">
        <f t="shared" si="0"/>
        <v>4772.5600000000004</v>
      </c>
      <c r="F34" s="45">
        <v>1114.52</v>
      </c>
      <c r="G34" s="46">
        <v>-0.84</v>
      </c>
      <c r="H34" s="46">
        <v>0</v>
      </c>
      <c r="I34" s="48">
        <f t="shared" si="1"/>
        <v>10382.150000000001</v>
      </c>
      <c r="J34" s="49">
        <f t="shared" si="2"/>
        <v>10854.880000000001</v>
      </c>
      <c r="K34" s="45" t="s">
        <v>68</v>
      </c>
      <c r="L34" s="46" t="s">
        <v>68</v>
      </c>
      <c r="M34" s="46" t="s">
        <v>68</v>
      </c>
      <c r="N34" s="50" t="s">
        <v>68</v>
      </c>
      <c r="O34" s="46">
        <v>372.97</v>
      </c>
      <c r="P34" s="46">
        <v>37.36</v>
      </c>
      <c r="Q34" s="46">
        <v>21.08</v>
      </c>
      <c r="R34" s="50">
        <v>1.1599999999999999</v>
      </c>
      <c r="S34" s="45" t="s">
        <v>68</v>
      </c>
      <c r="T34" s="53" t="s">
        <v>68</v>
      </c>
      <c r="V34" s="124" t="s">
        <v>90</v>
      </c>
      <c r="W34" s="123">
        <f t="shared" si="3"/>
        <v>2</v>
      </c>
      <c r="X34" s="123" t="str">
        <f t="shared" si="4"/>
        <v>Quarter 1</v>
      </c>
      <c r="Y34" s="123" t="str" cm="1">
        <f t="array" ref="Y34">_xlfn.IFS(OR(W34=1,W34=2,W34=3),"1",(OR(W34=4,W34=5,W34=6)),"2",(OR(W34=7,W34=8,W34=9)),"3",(OR(W34=10,W34=11,W34=12)),"4")</f>
        <v>1</v>
      </c>
      <c r="Z34" s="124">
        <v>2010</v>
      </c>
    </row>
    <row r="35" spans="1:26" ht="17.149999999999999" customHeight="1" x14ac:dyDescent="0.35">
      <c r="A35" s="56" t="str">
        <f t="shared" si="5"/>
        <v>March 2010</v>
      </c>
      <c r="B35" s="45">
        <v>5684.81</v>
      </c>
      <c r="C35" s="46">
        <v>5520.91</v>
      </c>
      <c r="D35" s="46">
        <v>1089.01</v>
      </c>
      <c r="E35" s="47">
        <f t="shared" si="0"/>
        <v>4431.8999999999996</v>
      </c>
      <c r="F35" s="45">
        <v>281.25</v>
      </c>
      <c r="G35" s="46">
        <v>-0.84</v>
      </c>
      <c r="H35" s="46">
        <v>0</v>
      </c>
      <c r="I35" s="48">
        <f t="shared" si="1"/>
        <v>11205.720000000001</v>
      </c>
      <c r="J35" s="49">
        <f t="shared" si="2"/>
        <v>10397.120000000001</v>
      </c>
      <c r="K35" s="45" t="s">
        <v>68</v>
      </c>
      <c r="L35" s="46" t="s">
        <v>68</v>
      </c>
      <c r="M35" s="46" t="s">
        <v>68</v>
      </c>
      <c r="N35" s="50" t="s">
        <v>68</v>
      </c>
      <c r="O35" s="46">
        <v>505.34</v>
      </c>
      <c r="P35" s="46">
        <v>37.28</v>
      </c>
      <c r="Q35" s="46">
        <v>20.72</v>
      </c>
      <c r="R35" s="50">
        <v>3.7</v>
      </c>
      <c r="S35" s="45" t="s">
        <v>68</v>
      </c>
      <c r="T35" s="53" t="s">
        <v>68</v>
      </c>
      <c r="V35" s="124" t="s">
        <v>91</v>
      </c>
      <c r="W35" s="123">
        <f t="shared" si="3"/>
        <v>3</v>
      </c>
      <c r="X35" s="123" t="str">
        <f t="shared" si="4"/>
        <v>Quarter 1</v>
      </c>
      <c r="Y35" s="123" t="str" cm="1">
        <f t="array" ref="Y35">_xlfn.IFS(OR(W35=1,W35=2,W35=3),"1",(OR(W35=4,W35=5,W35=6)),"2",(OR(W35=7,W35=8,W35=9)),"3",(OR(W35=10,W35=11,W35=12)),"4")</f>
        <v>1</v>
      </c>
      <c r="Z35" s="124">
        <v>2010</v>
      </c>
    </row>
    <row r="36" spans="1:26" ht="17.149999999999999" customHeight="1" x14ac:dyDescent="0.35">
      <c r="A36" s="56" t="str">
        <f t="shared" si="5"/>
        <v>April 2010</v>
      </c>
      <c r="B36" s="45">
        <v>5433.23</v>
      </c>
      <c r="C36" s="46">
        <v>4419.54</v>
      </c>
      <c r="D36" s="46">
        <v>1417.62</v>
      </c>
      <c r="E36" s="47">
        <f t="shared" si="0"/>
        <v>3001.92</v>
      </c>
      <c r="F36" s="45">
        <v>-606.37</v>
      </c>
      <c r="G36" s="46">
        <v>-0.84</v>
      </c>
      <c r="H36" s="46">
        <v>0</v>
      </c>
      <c r="I36" s="48">
        <f t="shared" si="1"/>
        <v>9852.77</v>
      </c>
      <c r="J36" s="49">
        <f t="shared" si="2"/>
        <v>7827.9400000000014</v>
      </c>
      <c r="K36" s="45" t="s">
        <v>68</v>
      </c>
      <c r="L36" s="46" t="s">
        <v>68</v>
      </c>
      <c r="M36" s="46" t="s">
        <v>68</v>
      </c>
      <c r="N36" s="50" t="s">
        <v>68</v>
      </c>
      <c r="O36" s="46">
        <v>502.14</v>
      </c>
      <c r="P36" s="46">
        <v>22.87</v>
      </c>
      <c r="Q36" s="46">
        <v>26.78</v>
      </c>
      <c r="R36" s="50">
        <v>9.1999999999999993</v>
      </c>
      <c r="S36" s="45" t="s">
        <v>68</v>
      </c>
      <c r="T36" s="53" t="s">
        <v>68</v>
      </c>
      <c r="V36" s="124" t="s">
        <v>92</v>
      </c>
      <c r="W36" s="123">
        <f t="shared" si="3"/>
        <v>4</v>
      </c>
      <c r="X36" s="125" t="str">
        <f t="shared" si="4"/>
        <v>Quarter 2</v>
      </c>
      <c r="Y36" s="123" t="str" cm="1">
        <f t="array" ref="Y36">_xlfn.IFS(OR(W36=1,W36=2,W36=3),"1",(OR(W36=4,W36=5,W36=6)),"2",(OR(W36=7,W36=8,W36=9)),"3",(OR(W36=10,W36=11,W36=12)),"4")</f>
        <v>2</v>
      </c>
      <c r="Z36" s="124">
        <v>2010</v>
      </c>
    </row>
    <row r="37" spans="1:26" ht="17.149999999999999" customHeight="1" x14ac:dyDescent="0.35">
      <c r="A37" s="56" t="str">
        <f t="shared" si="5"/>
        <v>May 2010</v>
      </c>
      <c r="B37" s="45">
        <v>5376.22</v>
      </c>
      <c r="C37" s="46">
        <v>4172.03</v>
      </c>
      <c r="D37" s="46">
        <v>1879.42</v>
      </c>
      <c r="E37" s="47">
        <f t="shared" si="0"/>
        <v>2292.6099999999997</v>
      </c>
      <c r="F37" s="45">
        <v>-601.51</v>
      </c>
      <c r="G37" s="46">
        <v>-1.99</v>
      </c>
      <c r="H37" s="46">
        <v>0</v>
      </c>
      <c r="I37" s="48">
        <f t="shared" si="1"/>
        <v>9548.25</v>
      </c>
      <c r="J37" s="49">
        <f t="shared" si="2"/>
        <v>7065.33</v>
      </c>
      <c r="K37" s="45" t="s">
        <v>68</v>
      </c>
      <c r="L37" s="46" t="s">
        <v>68</v>
      </c>
      <c r="M37" s="46" t="s">
        <v>68</v>
      </c>
      <c r="N37" s="50" t="s">
        <v>68</v>
      </c>
      <c r="O37" s="46">
        <v>469.32</v>
      </c>
      <c r="P37" s="46">
        <v>21.98</v>
      </c>
      <c r="Q37" s="46">
        <v>25.03</v>
      </c>
      <c r="R37" s="50">
        <v>7.18</v>
      </c>
      <c r="S37" s="45" t="s">
        <v>68</v>
      </c>
      <c r="T37" s="53" t="s">
        <v>68</v>
      </c>
      <c r="V37" s="124" t="s">
        <v>93</v>
      </c>
      <c r="W37" s="123">
        <f t="shared" si="3"/>
        <v>5</v>
      </c>
      <c r="X37" s="123" t="str">
        <f t="shared" si="4"/>
        <v>Quarter 2</v>
      </c>
      <c r="Y37" s="123" t="str" cm="1">
        <f t="array" ref="Y37">_xlfn.IFS(OR(W37=1,W37=2,W37=3),"1",(OR(W37=4,W37=5,W37=6)),"2",(OR(W37=7,W37=8,W37=9)),"3",(OR(W37=10,W37=11,W37=12)),"4")</f>
        <v>2</v>
      </c>
      <c r="Z37" s="124">
        <v>2010</v>
      </c>
    </row>
    <row r="38" spans="1:26" ht="17.149999999999999" customHeight="1" x14ac:dyDescent="0.35">
      <c r="A38" s="56" t="str">
        <f t="shared" si="5"/>
        <v>June 2010</v>
      </c>
      <c r="B38" s="45">
        <v>4497.5600000000004</v>
      </c>
      <c r="C38" s="46">
        <v>3606.99</v>
      </c>
      <c r="D38" s="46">
        <v>1959.01</v>
      </c>
      <c r="E38" s="47">
        <f t="shared" si="0"/>
        <v>1647.9799999999998</v>
      </c>
      <c r="F38" s="45">
        <v>-778.04</v>
      </c>
      <c r="G38" s="46">
        <v>-1.99</v>
      </c>
      <c r="H38" s="46">
        <v>0</v>
      </c>
      <c r="I38" s="48">
        <f t="shared" si="1"/>
        <v>8104.55</v>
      </c>
      <c r="J38" s="49">
        <f t="shared" si="2"/>
        <v>5365.51</v>
      </c>
      <c r="K38" s="45" t="s">
        <v>68</v>
      </c>
      <c r="L38" s="46" t="s">
        <v>68</v>
      </c>
      <c r="M38" s="46" t="s">
        <v>68</v>
      </c>
      <c r="N38" s="50" t="s">
        <v>68</v>
      </c>
      <c r="O38" s="46">
        <v>399.24</v>
      </c>
      <c r="P38" s="46">
        <v>19.43</v>
      </c>
      <c r="Q38" s="46">
        <v>14.8</v>
      </c>
      <c r="R38" s="50">
        <v>11.35</v>
      </c>
      <c r="S38" s="45" t="s">
        <v>68</v>
      </c>
      <c r="T38" s="53" t="s">
        <v>68</v>
      </c>
      <c r="V38" s="124" t="s">
        <v>94</v>
      </c>
      <c r="W38" s="123">
        <f t="shared" si="3"/>
        <v>6</v>
      </c>
      <c r="X38" s="123" t="str">
        <f t="shared" si="4"/>
        <v>Quarter 2</v>
      </c>
      <c r="Y38" s="123" t="str" cm="1">
        <f t="array" ref="Y38">_xlfn.IFS(OR(W38=1,W38=2,W38=3),"1",(OR(W38=4,W38=5,W38=6)),"2",(OR(W38=7,W38=8,W38=9)),"3",(OR(W38=10,W38=11,W38=12)),"4")</f>
        <v>2</v>
      </c>
      <c r="Z38" s="124">
        <v>2010</v>
      </c>
    </row>
    <row r="39" spans="1:26" ht="17.149999999999999" customHeight="1" x14ac:dyDescent="0.35">
      <c r="A39" s="56" t="str">
        <f t="shared" si="5"/>
        <v>July 2010</v>
      </c>
      <c r="B39" s="45">
        <v>4391.99</v>
      </c>
      <c r="C39" s="46">
        <v>2850.22</v>
      </c>
      <c r="D39" s="46">
        <v>1803.73</v>
      </c>
      <c r="E39" s="47">
        <f t="shared" si="0"/>
        <v>1046.4899999999998</v>
      </c>
      <c r="F39" s="45">
        <v>-548.29999999999995</v>
      </c>
      <c r="G39" s="46">
        <v>-1.99</v>
      </c>
      <c r="H39" s="46">
        <v>0</v>
      </c>
      <c r="I39" s="48">
        <f t="shared" si="1"/>
        <v>7242.2099999999991</v>
      </c>
      <c r="J39" s="49">
        <f t="shared" si="2"/>
        <v>4888.1899999999996</v>
      </c>
      <c r="K39" s="45" t="s">
        <v>68</v>
      </c>
      <c r="L39" s="46" t="s">
        <v>68</v>
      </c>
      <c r="M39" s="46" t="s">
        <v>68</v>
      </c>
      <c r="N39" s="50" t="s">
        <v>68</v>
      </c>
      <c r="O39" s="46">
        <v>386.41</v>
      </c>
      <c r="P39" s="46">
        <v>13.36</v>
      </c>
      <c r="Q39" s="46">
        <v>15.26</v>
      </c>
      <c r="R39" s="50">
        <v>10.6</v>
      </c>
      <c r="S39" s="45" t="s">
        <v>68</v>
      </c>
      <c r="T39" s="53" t="s">
        <v>68</v>
      </c>
      <c r="V39" s="124" t="s">
        <v>95</v>
      </c>
      <c r="W39" s="123">
        <f t="shared" si="3"/>
        <v>7</v>
      </c>
      <c r="X39" s="123" t="str">
        <f t="shared" si="4"/>
        <v>Quarter 3</v>
      </c>
      <c r="Y39" s="123" t="str" cm="1">
        <f t="array" ref="Y39">_xlfn.IFS(OR(W39=1,W39=2,W39=3),"1",(OR(W39=4,W39=5,W39=6)),"2",(OR(W39=7,W39=8,W39=9)),"3",(OR(W39=10,W39=11,W39=12)),"4")</f>
        <v>3</v>
      </c>
      <c r="Z39" s="124">
        <v>2010</v>
      </c>
    </row>
    <row r="40" spans="1:26" ht="17.149999999999999" customHeight="1" x14ac:dyDescent="0.35">
      <c r="A40" s="56" t="str">
        <f t="shared" si="5"/>
        <v>August 2010</v>
      </c>
      <c r="B40" s="45">
        <v>4065.25</v>
      </c>
      <c r="C40" s="46">
        <v>3183.5</v>
      </c>
      <c r="D40" s="46">
        <v>1553.37</v>
      </c>
      <c r="E40" s="47">
        <f t="shared" si="0"/>
        <v>1630.13</v>
      </c>
      <c r="F40" s="45">
        <v>-464.31</v>
      </c>
      <c r="G40" s="46">
        <v>-1.75</v>
      </c>
      <c r="H40" s="46">
        <v>0</v>
      </c>
      <c r="I40" s="48">
        <f t="shared" si="1"/>
        <v>7248.75</v>
      </c>
      <c r="J40" s="49">
        <f t="shared" si="2"/>
        <v>5229.32</v>
      </c>
      <c r="K40" s="45" t="s">
        <v>68</v>
      </c>
      <c r="L40" s="46" t="s">
        <v>68</v>
      </c>
      <c r="M40" s="46" t="s">
        <v>68</v>
      </c>
      <c r="N40" s="50" t="s">
        <v>68</v>
      </c>
      <c r="O40" s="46">
        <v>390.35</v>
      </c>
      <c r="P40" s="46">
        <v>8.1199999999999992</v>
      </c>
      <c r="Q40" s="46">
        <v>21.8</v>
      </c>
      <c r="R40" s="50">
        <v>7.21</v>
      </c>
      <c r="S40" s="45" t="s">
        <v>68</v>
      </c>
      <c r="T40" s="53" t="s">
        <v>68</v>
      </c>
      <c r="V40" s="124" t="s">
        <v>96</v>
      </c>
      <c r="W40" s="123">
        <f t="shared" si="3"/>
        <v>8</v>
      </c>
      <c r="X40" s="125" t="str">
        <f t="shared" si="4"/>
        <v>Quarter 3</v>
      </c>
      <c r="Y40" s="123" t="str" cm="1">
        <f t="array" ref="Y40">_xlfn.IFS(OR(W40=1,W40=2,W40=3),"1",(OR(W40=4,W40=5,W40=6)),"2",(OR(W40=7,W40=8,W40=9)),"3",(OR(W40=10,W40=11,W40=12)),"4")</f>
        <v>3</v>
      </c>
      <c r="Z40" s="124">
        <v>2010</v>
      </c>
    </row>
    <row r="41" spans="1:26" ht="17.149999999999999" customHeight="1" x14ac:dyDescent="0.35">
      <c r="A41" s="56" t="str">
        <f t="shared" si="5"/>
        <v>September 2010</v>
      </c>
      <c r="B41" s="45">
        <v>4185.57</v>
      </c>
      <c r="C41" s="46">
        <v>2773.93</v>
      </c>
      <c r="D41" s="46">
        <v>1112.8900000000001</v>
      </c>
      <c r="E41" s="47">
        <f t="shared" ref="E41:E72" si="6">$C41-$D41</f>
        <v>1661.0399999999997</v>
      </c>
      <c r="F41" s="45">
        <v>-244.41</v>
      </c>
      <c r="G41" s="46">
        <v>-1.75</v>
      </c>
      <c r="H41" s="46">
        <v>0</v>
      </c>
      <c r="I41" s="48">
        <f t="shared" ref="I41:I72" si="7">$B41+$C41</f>
        <v>6959.5</v>
      </c>
      <c r="J41" s="49">
        <f t="shared" ref="J41:J72" si="8">$B41+$C41-$D41+$F41+$G41+$H41</f>
        <v>5600.45</v>
      </c>
      <c r="K41" s="45" t="s">
        <v>68</v>
      </c>
      <c r="L41" s="46" t="s">
        <v>68</v>
      </c>
      <c r="M41" s="46" t="s">
        <v>68</v>
      </c>
      <c r="N41" s="50" t="s">
        <v>68</v>
      </c>
      <c r="O41" s="46">
        <v>383.09</v>
      </c>
      <c r="P41" s="46">
        <v>8.06</v>
      </c>
      <c r="Q41" s="46">
        <v>23.18</v>
      </c>
      <c r="R41" s="50">
        <v>1.79</v>
      </c>
      <c r="S41" s="45" t="s">
        <v>68</v>
      </c>
      <c r="T41" s="53" t="s">
        <v>68</v>
      </c>
      <c r="V41" s="124" t="s">
        <v>97</v>
      </c>
      <c r="W41" s="123">
        <f t="shared" ref="W41:W57" si="9">MONTH(1&amp;LEFT(V41,3))</f>
        <v>9</v>
      </c>
      <c r="X41" s="123" t="str">
        <f t="shared" ref="X41:X57" si="10">"Quarter "&amp;Y41</f>
        <v>Quarter 3</v>
      </c>
      <c r="Y41" s="123" t="str" cm="1">
        <f t="array" ref="Y41">_xlfn.IFS(OR(W41=1,W41=2,W41=3),"1",(OR(W41=4,W41=5,W41=6)),"2",(OR(W41=7,W41=8,W41=9)),"3",(OR(W41=10,W41=11,W41=12)),"4")</f>
        <v>3</v>
      </c>
      <c r="Z41" s="124">
        <v>2010</v>
      </c>
    </row>
    <row r="42" spans="1:26" ht="17.149999999999999" customHeight="1" x14ac:dyDescent="0.35">
      <c r="A42" s="56" t="str">
        <f t="shared" si="5"/>
        <v>October 2010</v>
      </c>
      <c r="B42" s="45">
        <v>4676.66</v>
      </c>
      <c r="C42" s="46">
        <v>4679.6499999999996</v>
      </c>
      <c r="D42" s="46">
        <v>2009.19</v>
      </c>
      <c r="E42" s="47">
        <f t="shared" si="6"/>
        <v>2670.4599999999996</v>
      </c>
      <c r="F42" s="45">
        <v>-73.09</v>
      </c>
      <c r="G42" s="46">
        <v>-1.75</v>
      </c>
      <c r="H42" s="46">
        <v>0</v>
      </c>
      <c r="I42" s="48">
        <f t="shared" si="7"/>
        <v>9356.31</v>
      </c>
      <c r="J42" s="49">
        <f t="shared" si="8"/>
        <v>7272.2799999999988</v>
      </c>
      <c r="K42" s="45" t="s">
        <v>68</v>
      </c>
      <c r="L42" s="46" t="s">
        <v>68</v>
      </c>
      <c r="M42" s="46" t="s">
        <v>68</v>
      </c>
      <c r="N42" s="50" t="s">
        <v>68</v>
      </c>
      <c r="O42" s="46">
        <v>411.24</v>
      </c>
      <c r="P42" s="46">
        <v>16.62</v>
      </c>
      <c r="Q42" s="46">
        <v>26.05</v>
      </c>
      <c r="R42" s="50">
        <v>3.11</v>
      </c>
      <c r="S42" s="45" t="s">
        <v>68</v>
      </c>
      <c r="T42" s="53" t="s">
        <v>68</v>
      </c>
      <c r="V42" s="124" t="s">
        <v>98</v>
      </c>
      <c r="W42" s="123">
        <f t="shared" si="9"/>
        <v>10</v>
      </c>
      <c r="X42" s="123" t="str">
        <f t="shared" si="10"/>
        <v>Quarter 4</v>
      </c>
      <c r="Y42" s="123" t="str" cm="1">
        <f t="array" ref="Y42">_xlfn.IFS(OR(W42=1,W42=2,W42=3),"1",(OR(W42=4,W42=5,W42=6)),"2",(OR(W42=7,W42=8,W42=9)),"3",(OR(W42=10,W42=11,W42=12)),"4")</f>
        <v>4</v>
      </c>
      <c r="Z42" s="124">
        <v>2010</v>
      </c>
    </row>
    <row r="43" spans="1:26" ht="17.149999999999999" customHeight="1" x14ac:dyDescent="0.35">
      <c r="A43" s="56" t="str">
        <f t="shared" si="5"/>
        <v>November 2010</v>
      </c>
      <c r="B43" s="45">
        <v>4572.1400000000003</v>
      </c>
      <c r="C43" s="46">
        <v>5666.57</v>
      </c>
      <c r="D43" s="46">
        <v>1004.51</v>
      </c>
      <c r="E43" s="47">
        <f t="shared" si="6"/>
        <v>4662.0599999999995</v>
      </c>
      <c r="F43" s="45">
        <v>442.33</v>
      </c>
      <c r="G43" s="46">
        <v>-0.96</v>
      </c>
      <c r="H43" s="46">
        <v>0</v>
      </c>
      <c r="I43" s="48">
        <f t="shared" si="7"/>
        <v>10238.709999999999</v>
      </c>
      <c r="J43" s="49">
        <f t="shared" si="8"/>
        <v>9675.57</v>
      </c>
      <c r="K43" s="45" t="s">
        <v>68</v>
      </c>
      <c r="L43" s="46" t="s">
        <v>68</v>
      </c>
      <c r="M43" s="46" t="s">
        <v>68</v>
      </c>
      <c r="N43" s="50" t="s">
        <v>68</v>
      </c>
      <c r="O43" s="46">
        <v>414.89</v>
      </c>
      <c r="P43" s="46">
        <v>20.55</v>
      </c>
      <c r="Q43" s="46">
        <v>28.27</v>
      </c>
      <c r="R43" s="50">
        <v>2.39</v>
      </c>
      <c r="S43" s="45" t="s">
        <v>68</v>
      </c>
      <c r="T43" s="53" t="s">
        <v>68</v>
      </c>
      <c r="V43" s="124" t="s">
        <v>99</v>
      </c>
      <c r="W43" s="123">
        <f t="shared" si="9"/>
        <v>11</v>
      </c>
      <c r="X43" s="123" t="str">
        <f t="shared" si="10"/>
        <v>Quarter 4</v>
      </c>
      <c r="Y43" s="123" t="str" cm="1">
        <f t="array" ref="Y43">_xlfn.IFS(OR(W43=1,W43=2,W43=3),"1",(OR(W43=4,W43=5,W43=6)),"2",(OR(W43=7,W43=8,W43=9)),"3",(OR(W43=10,W43=11,W43=12)),"4")</f>
        <v>4</v>
      </c>
      <c r="Z43" s="124">
        <v>2010</v>
      </c>
    </row>
    <row r="44" spans="1:26" ht="17.149999999999999" customHeight="1" x14ac:dyDescent="0.35">
      <c r="A44" s="56" t="str">
        <f t="shared" si="5"/>
        <v>December 2010</v>
      </c>
      <c r="B44" s="45">
        <v>4593.68</v>
      </c>
      <c r="C44" s="46">
        <v>7217.44</v>
      </c>
      <c r="D44" s="46">
        <v>674.88</v>
      </c>
      <c r="E44" s="47">
        <f t="shared" si="6"/>
        <v>6542.5599999999995</v>
      </c>
      <c r="F44" s="45">
        <v>1309.75</v>
      </c>
      <c r="G44" s="46">
        <v>-0.96</v>
      </c>
      <c r="H44" s="46">
        <v>0</v>
      </c>
      <c r="I44" s="48">
        <f t="shared" si="7"/>
        <v>11811.119999999999</v>
      </c>
      <c r="J44" s="49">
        <f t="shared" si="8"/>
        <v>12445.03</v>
      </c>
      <c r="K44" s="45" t="s">
        <v>68</v>
      </c>
      <c r="L44" s="46" t="s">
        <v>68</v>
      </c>
      <c r="M44" s="46" t="s">
        <v>68</v>
      </c>
      <c r="N44" s="50" t="s">
        <v>68</v>
      </c>
      <c r="O44" s="46">
        <v>472.59</v>
      </c>
      <c r="P44" s="46">
        <v>35.31</v>
      </c>
      <c r="Q44" s="46">
        <v>32.85</v>
      </c>
      <c r="R44" s="50">
        <v>1.57</v>
      </c>
      <c r="S44" s="45" t="s">
        <v>68</v>
      </c>
      <c r="T44" s="53" t="s">
        <v>68</v>
      </c>
      <c r="V44" s="124" t="s">
        <v>100</v>
      </c>
      <c r="W44" s="123">
        <f t="shared" si="9"/>
        <v>12</v>
      </c>
      <c r="X44" s="125" t="str">
        <f t="shared" si="10"/>
        <v>Quarter 4</v>
      </c>
      <c r="Y44" s="123" t="str" cm="1">
        <f t="array" ref="Y44">_xlfn.IFS(OR(W44=1,W44=2,W44=3),"1",(OR(W44=4,W44=5,W44=6)),"2",(OR(W44=7,W44=8,W44=9)),"3",(OR(W44=10,W44=11,W44=12)),"4")</f>
        <v>4</v>
      </c>
      <c r="Z44" s="124">
        <v>2010</v>
      </c>
    </row>
    <row r="45" spans="1:26" ht="17.149999999999999" customHeight="1" x14ac:dyDescent="0.35">
      <c r="A45" s="56" t="str">
        <f t="shared" si="5"/>
        <v>January 2011</v>
      </c>
      <c r="B45" s="45">
        <v>4746.16</v>
      </c>
      <c r="C45" s="46">
        <v>6535.25</v>
      </c>
      <c r="D45" s="46">
        <v>742.62</v>
      </c>
      <c r="E45" s="47">
        <f t="shared" si="6"/>
        <v>5792.63</v>
      </c>
      <c r="F45" s="45">
        <v>525.87</v>
      </c>
      <c r="G45" s="46">
        <v>-0.96</v>
      </c>
      <c r="H45" s="46">
        <v>0</v>
      </c>
      <c r="I45" s="48">
        <f t="shared" si="7"/>
        <v>11281.41</v>
      </c>
      <c r="J45" s="49">
        <f t="shared" si="8"/>
        <v>11063.7</v>
      </c>
      <c r="K45" s="45" t="s">
        <v>68</v>
      </c>
      <c r="L45" s="46" t="s">
        <v>68</v>
      </c>
      <c r="M45" s="46" t="s">
        <v>68</v>
      </c>
      <c r="N45" s="50" t="s">
        <v>68</v>
      </c>
      <c r="O45" s="46">
        <v>448.19</v>
      </c>
      <c r="P45" s="46">
        <v>25.71</v>
      </c>
      <c r="Q45" s="46">
        <v>38.06</v>
      </c>
      <c r="R45" s="50">
        <v>2.83</v>
      </c>
      <c r="S45" s="45" t="s">
        <v>68</v>
      </c>
      <c r="T45" s="53" t="s">
        <v>68</v>
      </c>
      <c r="V45" s="124" t="s">
        <v>89</v>
      </c>
      <c r="W45" s="123">
        <f t="shared" si="9"/>
        <v>1</v>
      </c>
      <c r="X45" s="123" t="str">
        <f t="shared" si="10"/>
        <v>Quarter 1</v>
      </c>
      <c r="Y45" s="123" t="str" cm="1">
        <f t="array" ref="Y45">_xlfn.IFS(OR(W45=1,W45=2,W45=3),"1",(OR(W45=4,W45=5,W45=6)),"2",(OR(W45=7,W45=8,W45=9)),"3",(OR(W45=10,W45=11,W45=12)),"4")</f>
        <v>1</v>
      </c>
      <c r="Z45" s="124">
        <v>2011</v>
      </c>
    </row>
    <row r="46" spans="1:26" ht="17.149999999999999" customHeight="1" x14ac:dyDescent="0.35">
      <c r="A46" s="56" t="str">
        <f t="shared" si="5"/>
        <v>February 2011</v>
      </c>
      <c r="B46" s="45">
        <v>4130.9799999999996</v>
      </c>
      <c r="C46" s="46">
        <v>5104.18</v>
      </c>
      <c r="D46" s="46">
        <v>729.12</v>
      </c>
      <c r="E46" s="47">
        <f t="shared" si="6"/>
        <v>4375.0600000000004</v>
      </c>
      <c r="F46" s="45">
        <v>308.26</v>
      </c>
      <c r="G46" s="46">
        <v>-0.3</v>
      </c>
      <c r="H46" s="46">
        <v>0</v>
      </c>
      <c r="I46" s="48">
        <f t="shared" si="7"/>
        <v>9235.16</v>
      </c>
      <c r="J46" s="49">
        <f t="shared" si="8"/>
        <v>8814</v>
      </c>
      <c r="K46" s="45" t="s">
        <v>68</v>
      </c>
      <c r="L46" s="46" t="s">
        <v>68</v>
      </c>
      <c r="M46" s="46" t="s">
        <v>68</v>
      </c>
      <c r="N46" s="50" t="s">
        <v>68</v>
      </c>
      <c r="O46" s="46">
        <v>380.63</v>
      </c>
      <c r="P46" s="46">
        <v>15.41</v>
      </c>
      <c r="Q46" s="46">
        <v>31.32</v>
      </c>
      <c r="R46" s="50">
        <v>1.39</v>
      </c>
      <c r="S46" s="45" t="s">
        <v>68</v>
      </c>
      <c r="T46" s="53" t="s">
        <v>68</v>
      </c>
      <c r="V46" s="124" t="s">
        <v>90</v>
      </c>
      <c r="W46" s="123">
        <f t="shared" si="9"/>
        <v>2</v>
      </c>
      <c r="X46" s="123" t="str">
        <f t="shared" si="10"/>
        <v>Quarter 1</v>
      </c>
      <c r="Y46" s="123" t="str" cm="1">
        <f t="array" ref="Y46">_xlfn.IFS(OR(W46=1,W46=2,W46=3),"1",(OR(W46=4,W46=5,W46=6)),"2",(OR(W46=7,W46=8,W46=9)),"3",(OR(W46=10,W46=11,W46=12)),"4")</f>
        <v>1</v>
      </c>
      <c r="Z46" s="124">
        <v>2011</v>
      </c>
    </row>
    <row r="47" spans="1:26" ht="17.149999999999999" customHeight="1" x14ac:dyDescent="0.35">
      <c r="A47" s="56" t="str">
        <f t="shared" si="5"/>
        <v>March 2011</v>
      </c>
      <c r="B47" s="45">
        <v>4404.97</v>
      </c>
      <c r="C47" s="46">
        <v>5369.17</v>
      </c>
      <c r="D47" s="46">
        <v>721.77</v>
      </c>
      <c r="E47" s="47">
        <f t="shared" si="6"/>
        <v>4647.3999999999996</v>
      </c>
      <c r="F47" s="45">
        <v>-213.61</v>
      </c>
      <c r="G47" s="46">
        <v>-0.3</v>
      </c>
      <c r="H47" s="46">
        <v>0</v>
      </c>
      <c r="I47" s="48">
        <f t="shared" si="7"/>
        <v>9774.14</v>
      </c>
      <c r="J47" s="49">
        <f t="shared" si="8"/>
        <v>8838.4599999999991</v>
      </c>
      <c r="K47" s="45" t="s">
        <v>68</v>
      </c>
      <c r="L47" s="46" t="s">
        <v>68</v>
      </c>
      <c r="M47" s="46" t="s">
        <v>68</v>
      </c>
      <c r="N47" s="50" t="s">
        <v>68</v>
      </c>
      <c r="O47" s="46">
        <v>441.08</v>
      </c>
      <c r="P47" s="46">
        <v>18.5</v>
      </c>
      <c r="Q47" s="46">
        <v>38.31</v>
      </c>
      <c r="R47" s="50">
        <v>5.8</v>
      </c>
      <c r="S47" s="45" t="s">
        <v>68</v>
      </c>
      <c r="T47" s="53" t="s">
        <v>68</v>
      </c>
      <c r="V47" s="124" t="s">
        <v>91</v>
      </c>
      <c r="W47" s="123">
        <f t="shared" si="9"/>
        <v>3</v>
      </c>
      <c r="X47" s="123" t="str">
        <f t="shared" si="10"/>
        <v>Quarter 1</v>
      </c>
      <c r="Y47" s="123" t="str" cm="1">
        <f t="array" ref="Y47">_xlfn.IFS(OR(W47=1,W47=2,W47=3),"1",(OR(W47=4,W47=5,W47=6)),"2",(OR(W47=7,W47=8,W47=9)),"3",(OR(W47=10,W47=11,W47=12)),"4")</f>
        <v>1</v>
      </c>
      <c r="Z47" s="124">
        <v>2011</v>
      </c>
    </row>
    <row r="48" spans="1:26" ht="17.149999999999999" customHeight="1" x14ac:dyDescent="0.35">
      <c r="A48" s="56" t="str">
        <f t="shared" si="5"/>
        <v>April 2011</v>
      </c>
      <c r="B48" s="45">
        <v>4275.28</v>
      </c>
      <c r="C48" s="46">
        <v>4540.8999999999996</v>
      </c>
      <c r="D48" s="46">
        <v>1793.71</v>
      </c>
      <c r="E48" s="47">
        <f t="shared" si="6"/>
        <v>2747.1899999999996</v>
      </c>
      <c r="F48" s="45">
        <v>-889.13</v>
      </c>
      <c r="G48" s="46">
        <v>-0.3</v>
      </c>
      <c r="H48" s="46">
        <v>0</v>
      </c>
      <c r="I48" s="48">
        <f t="shared" si="7"/>
        <v>8816.18</v>
      </c>
      <c r="J48" s="49">
        <f t="shared" si="8"/>
        <v>6133.04</v>
      </c>
      <c r="K48" s="45" t="s">
        <v>68</v>
      </c>
      <c r="L48" s="46" t="s">
        <v>68</v>
      </c>
      <c r="M48" s="46" t="s">
        <v>68</v>
      </c>
      <c r="N48" s="50" t="s">
        <v>68</v>
      </c>
      <c r="O48" s="46">
        <v>416.78</v>
      </c>
      <c r="P48" s="46">
        <v>18.64</v>
      </c>
      <c r="Q48" s="46">
        <v>41.73</v>
      </c>
      <c r="R48" s="50">
        <v>11.48</v>
      </c>
      <c r="S48" s="45" t="s">
        <v>68</v>
      </c>
      <c r="T48" s="53" t="s">
        <v>68</v>
      </c>
      <c r="V48" s="124" t="s">
        <v>92</v>
      </c>
      <c r="W48" s="123">
        <f t="shared" si="9"/>
        <v>4</v>
      </c>
      <c r="X48" s="125" t="str">
        <f t="shared" si="10"/>
        <v>Quarter 2</v>
      </c>
      <c r="Y48" s="123" t="str" cm="1">
        <f t="array" ref="Y48">_xlfn.IFS(OR(W48=1,W48=2,W48=3),"1",(OR(W48=4,W48=5,W48=6)),"2",(OR(W48=7,W48=8,W48=9)),"3",(OR(W48=10,W48=11,W48=12)),"4")</f>
        <v>2</v>
      </c>
      <c r="Z48" s="124">
        <v>2011</v>
      </c>
    </row>
    <row r="49" spans="1:26" ht="17.149999999999999" customHeight="1" x14ac:dyDescent="0.35">
      <c r="A49" s="56" t="str">
        <f t="shared" si="5"/>
        <v>May 2011</v>
      </c>
      <c r="B49" s="45">
        <v>3877.95</v>
      </c>
      <c r="C49" s="46">
        <v>4197.4399999999996</v>
      </c>
      <c r="D49" s="46">
        <v>1679.62</v>
      </c>
      <c r="E49" s="47">
        <f t="shared" si="6"/>
        <v>2517.8199999999997</v>
      </c>
      <c r="F49" s="45">
        <v>-582.27</v>
      </c>
      <c r="G49" s="46">
        <v>-0.33</v>
      </c>
      <c r="H49" s="46">
        <v>0</v>
      </c>
      <c r="I49" s="48">
        <f t="shared" si="7"/>
        <v>8075.3899999999994</v>
      </c>
      <c r="J49" s="49">
        <f t="shared" si="8"/>
        <v>5813.17</v>
      </c>
      <c r="K49" s="45" t="s">
        <v>68</v>
      </c>
      <c r="L49" s="46" t="s">
        <v>68</v>
      </c>
      <c r="M49" s="46" t="s">
        <v>68</v>
      </c>
      <c r="N49" s="50" t="s">
        <v>68</v>
      </c>
      <c r="O49" s="46">
        <v>392.93</v>
      </c>
      <c r="P49" s="46">
        <v>13.6</v>
      </c>
      <c r="Q49" s="46">
        <v>38.6</v>
      </c>
      <c r="R49" s="50">
        <v>9.9700000000000006</v>
      </c>
      <c r="S49" s="45" t="s">
        <v>68</v>
      </c>
      <c r="T49" s="53" t="s">
        <v>68</v>
      </c>
      <c r="V49" s="124" t="s">
        <v>93</v>
      </c>
      <c r="W49" s="123">
        <f t="shared" si="9"/>
        <v>5</v>
      </c>
      <c r="X49" s="123" t="str">
        <f t="shared" si="10"/>
        <v>Quarter 2</v>
      </c>
      <c r="Y49" s="123" t="str" cm="1">
        <f t="array" ref="Y49">_xlfn.IFS(OR(W49=1,W49=2,W49=3),"1",(OR(W49=4,W49=5,W49=6)),"2",(OR(W49=7,W49=8,W49=9)),"3",(OR(W49=10,W49=11,W49=12)),"4")</f>
        <v>2</v>
      </c>
      <c r="Z49" s="124">
        <v>2011</v>
      </c>
    </row>
    <row r="50" spans="1:26" ht="17.149999999999999" customHeight="1" x14ac:dyDescent="0.35">
      <c r="A50" s="56" t="str">
        <f t="shared" si="5"/>
        <v>June 2011</v>
      </c>
      <c r="B50" s="45">
        <v>3379.45</v>
      </c>
      <c r="C50" s="46">
        <v>3402.8</v>
      </c>
      <c r="D50" s="46">
        <v>1374.57</v>
      </c>
      <c r="E50" s="47">
        <f t="shared" si="6"/>
        <v>2028.2300000000002</v>
      </c>
      <c r="F50" s="45">
        <v>-483.79</v>
      </c>
      <c r="G50" s="46">
        <v>-0.33</v>
      </c>
      <c r="H50" s="46">
        <v>0</v>
      </c>
      <c r="I50" s="48">
        <f t="shared" si="7"/>
        <v>6782.25</v>
      </c>
      <c r="J50" s="49">
        <f t="shared" si="8"/>
        <v>4923.5600000000004</v>
      </c>
      <c r="K50" s="45" t="s">
        <v>68</v>
      </c>
      <c r="L50" s="46" t="s">
        <v>68</v>
      </c>
      <c r="M50" s="46" t="s">
        <v>68</v>
      </c>
      <c r="N50" s="50" t="s">
        <v>68</v>
      </c>
      <c r="O50" s="46">
        <v>358.74</v>
      </c>
      <c r="P50" s="46">
        <v>6.39</v>
      </c>
      <c r="Q50" s="46">
        <v>31.68</v>
      </c>
      <c r="R50" s="50">
        <v>8.3000000000000007</v>
      </c>
      <c r="S50" s="45" t="s">
        <v>68</v>
      </c>
      <c r="T50" s="53" t="s">
        <v>68</v>
      </c>
      <c r="V50" s="124" t="s">
        <v>94</v>
      </c>
      <c r="W50" s="123">
        <f t="shared" si="9"/>
        <v>6</v>
      </c>
      <c r="X50" s="123" t="str">
        <f t="shared" si="10"/>
        <v>Quarter 2</v>
      </c>
      <c r="Y50" s="123" t="str" cm="1">
        <f t="array" ref="Y50">_xlfn.IFS(OR(W50=1,W50=2,W50=3),"1",(OR(W50=4,W50=5,W50=6)),"2",(OR(W50=7,W50=8,W50=9)),"3",(OR(W50=10,W50=11,W50=12)),"4")</f>
        <v>2</v>
      </c>
      <c r="Z50" s="124">
        <v>2011</v>
      </c>
    </row>
    <row r="51" spans="1:26" ht="17.149999999999999" customHeight="1" x14ac:dyDescent="0.35">
      <c r="A51" s="56" t="str">
        <f t="shared" si="5"/>
        <v>July 2011</v>
      </c>
      <c r="B51" s="45">
        <v>3252.17</v>
      </c>
      <c r="C51" s="46">
        <v>3793.04</v>
      </c>
      <c r="D51" s="46">
        <v>1543.27</v>
      </c>
      <c r="E51" s="47">
        <f t="shared" si="6"/>
        <v>2249.77</v>
      </c>
      <c r="F51" s="45">
        <v>-626.47</v>
      </c>
      <c r="G51" s="46">
        <v>-0.33</v>
      </c>
      <c r="H51" s="46">
        <v>0</v>
      </c>
      <c r="I51" s="48">
        <f t="shared" si="7"/>
        <v>7045.21</v>
      </c>
      <c r="J51" s="49">
        <f t="shared" si="8"/>
        <v>4875.1400000000003</v>
      </c>
      <c r="K51" s="45" t="s">
        <v>68</v>
      </c>
      <c r="L51" s="46" t="s">
        <v>68</v>
      </c>
      <c r="M51" s="46" t="s">
        <v>68</v>
      </c>
      <c r="N51" s="50" t="s">
        <v>68</v>
      </c>
      <c r="O51" s="46">
        <v>359.78</v>
      </c>
      <c r="P51" s="46">
        <v>5.47</v>
      </c>
      <c r="Q51" s="46">
        <v>29.31</v>
      </c>
      <c r="R51" s="50">
        <v>9.25</v>
      </c>
      <c r="S51" s="45" t="s">
        <v>68</v>
      </c>
      <c r="T51" s="53" t="s">
        <v>68</v>
      </c>
      <c r="V51" s="124" t="s">
        <v>95</v>
      </c>
      <c r="W51" s="123">
        <f t="shared" si="9"/>
        <v>7</v>
      </c>
      <c r="X51" s="123" t="str">
        <f t="shared" si="10"/>
        <v>Quarter 3</v>
      </c>
      <c r="Y51" s="123" t="str" cm="1">
        <f t="array" ref="Y51">_xlfn.IFS(OR(W51=1,W51=2,W51=3),"1",(OR(W51=4,W51=5,W51=6)),"2",(OR(W51=7,W51=8,W51=9)),"3",(OR(W51=10,W51=11,W51=12)),"4")</f>
        <v>3</v>
      </c>
      <c r="Z51" s="124">
        <v>2011</v>
      </c>
    </row>
    <row r="52" spans="1:26" ht="17.149999999999999" customHeight="1" x14ac:dyDescent="0.35">
      <c r="A52" s="56" t="str">
        <f t="shared" si="5"/>
        <v>August 2011</v>
      </c>
      <c r="B52" s="45">
        <v>2719.15</v>
      </c>
      <c r="C52" s="46">
        <v>4085.99</v>
      </c>
      <c r="D52" s="46">
        <v>1902.63</v>
      </c>
      <c r="E52" s="47">
        <f t="shared" si="6"/>
        <v>2183.3599999999997</v>
      </c>
      <c r="F52" s="45">
        <v>-88.73</v>
      </c>
      <c r="G52" s="46">
        <v>-0.22</v>
      </c>
      <c r="H52" s="46">
        <v>0</v>
      </c>
      <c r="I52" s="48">
        <f t="shared" si="7"/>
        <v>6805.1399999999994</v>
      </c>
      <c r="J52" s="49">
        <f t="shared" si="8"/>
        <v>4813.5599999999995</v>
      </c>
      <c r="K52" s="45" t="s">
        <v>68</v>
      </c>
      <c r="L52" s="46" t="s">
        <v>68</v>
      </c>
      <c r="M52" s="46" t="s">
        <v>68</v>
      </c>
      <c r="N52" s="50" t="s">
        <v>68</v>
      </c>
      <c r="O52" s="46">
        <v>305.64</v>
      </c>
      <c r="P52" s="46">
        <v>7.24</v>
      </c>
      <c r="Q52" s="46">
        <v>28.02</v>
      </c>
      <c r="R52" s="50">
        <v>4.54</v>
      </c>
      <c r="S52" s="45" t="s">
        <v>68</v>
      </c>
      <c r="T52" s="53" t="s">
        <v>68</v>
      </c>
      <c r="V52" s="124" t="s">
        <v>96</v>
      </c>
      <c r="W52" s="123">
        <f t="shared" si="9"/>
        <v>8</v>
      </c>
      <c r="X52" s="125" t="str">
        <f t="shared" si="10"/>
        <v>Quarter 3</v>
      </c>
      <c r="Y52" s="123" t="str" cm="1">
        <f t="array" ref="Y52">_xlfn.IFS(OR(W52=1,W52=2,W52=3),"1",(OR(W52=4,W52=5,W52=6)),"2",(OR(W52=7,W52=8,W52=9)),"3",(OR(W52=10,W52=11,W52=12)),"4")</f>
        <v>3</v>
      </c>
      <c r="Z52" s="124">
        <v>2011</v>
      </c>
    </row>
    <row r="53" spans="1:26" ht="17.149999999999999" customHeight="1" x14ac:dyDescent="0.35">
      <c r="A53" s="56" t="str">
        <f t="shared" si="5"/>
        <v>September 2011</v>
      </c>
      <c r="B53" s="45">
        <v>3179.68</v>
      </c>
      <c r="C53" s="46">
        <v>3528.71</v>
      </c>
      <c r="D53" s="46">
        <v>1250.77</v>
      </c>
      <c r="E53" s="47">
        <f t="shared" si="6"/>
        <v>2277.94</v>
      </c>
      <c r="F53" s="45">
        <v>-299.14</v>
      </c>
      <c r="G53" s="46">
        <v>-0.22</v>
      </c>
      <c r="H53" s="46">
        <v>0</v>
      </c>
      <c r="I53" s="48">
        <f t="shared" si="7"/>
        <v>6708.3899999999994</v>
      </c>
      <c r="J53" s="49">
        <f t="shared" si="8"/>
        <v>5158.2599999999984</v>
      </c>
      <c r="K53" s="45" t="s">
        <v>68</v>
      </c>
      <c r="L53" s="46" t="s">
        <v>68</v>
      </c>
      <c r="M53" s="46" t="s">
        <v>68</v>
      </c>
      <c r="N53" s="50" t="s">
        <v>68</v>
      </c>
      <c r="O53" s="46">
        <v>345.54</v>
      </c>
      <c r="P53" s="46">
        <v>9.9700000000000006</v>
      </c>
      <c r="Q53" s="46">
        <v>25</v>
      </c>
      <c r="R53" s="50">
        <v>2.46</v>
      </c>
      <c r="S53" s="45" t="s">
        <v>68</v>
      </c>
      <c r="T53" s="53" t="s">
        <v>68</v>
      </c>
      <c r="V53" s="124" t="s">
        <v>97</v>
      </c>
      <c r="W53" s="123">
        <f t="shared" si="9"/>
        <v>9</v>
      </c>
      <c r="X53" s="123" t="str">
        <f t="shared" si="10"/>
        <v>Quarter 3</v>
      </c>
      <c r="Y53" s="123" t="str" cm="1">
        <f t="array" ref="Y53">_xlfn.IFS(OR(W53=1,W53=2,W53=3),"1",(OR(W53=4,W53=5,W53=6)),"2",(OR(W53=7,W53=8,W53=9)),"3",(OR(W53=10,W53=11,W53=12)),"4")</f>
        <v>3</v>
      </c>
      <c r="Z53" s="124">
        <v>2011</v>
      </c>
    </row>
    <row r="54" spans="1:26" ht="17.149999999999999" customHeight="1" x14ac:dyDescent="0.35">
      <c r="A54" s="56" t="str">
        <f t="shared" si="5"/>
        <v>October 2011</v>
      </c>
      <c r="B54" s="45">
        <v>3991.9</v>
      </c>
      <c r="C54" s="46">
        <v>4381.66</v>
      </c>
      <c r="D54" s="46">
        <v>2024.29</v>
      </c>
      <c r="E54" s="47">
        <f t="shared" si="6"/>
        <v>2357.37</v>
      </c>
      <c r="F54" s="45">
        <v>-80.349999999999994</v>
      </c>
      <c r="G54" s="46">
        <v>-0.22</v>
      </c>
      <c r="H54" s="46">
        <v>0</v>
      </c>
      <c r="I54" s="48">
        <f t="shared" si="7"/>
        <v>8373.56</v>
      </c>
      <c r="J54" s="49">
        <f t="shared" si="8"/>
        <v>6268.6999999999989</v>
      </c>
      <c r="K54" s="45" t="s">
        <v>68</v>
      </c>
      <c r="L54" s="46" t="s">
        <v>68</v>
      </c>
      <c r="M54" s="46" t="s">
        <v>68</v>
      </c>
      <c r="N54" s="50" t="s">
        <v>68</v>
      </c>
      <c r="O54" s="46">
        <v>385.89</v>
      </c>
      <c r="P54" s="46">
        <v>8.6300000000000008</v>
      </c>
      <c r="Q54" s="46">
        <v>27.29</v>
      </c>
      <c r="R54" s="50">
        <v>2.33</v>
      </c>
      <c r="S54" s="45" t="s">
        <v>68</v>
      </c>
      <c r="T54" s="53" t="s">
        <v>68</v>
      </c>
      <c r="V54" s="124" t="s">
        <v>98</v>
      </c>
      <c r="W54" s="123">
        <f t="shared" si="9"/>
        <v>10</v>
      </c>
      <c r="X54" s="123" t="str">
        <f t="shared" si="10"/>
        <v>Quarter 4</v>
      </c>
      <c r="Y54" s="123" t="str" cm="1">
        <f t="array" ref="Y54">_xlfn.IFS(OR(W54=1,W54=2,W54=3),"1",(OR(W54=4,W54=5,W54=6)),"2",(OR(W54=7,W54=8,W54=9)),"3",(OR(W54=10,W54=11,W54=12)),"4")</f>
        <v>4</v>
      </c>
      <c r="Z54" s="124">
        <v>2011</v>
      </c>
    </row>
    <row r="55" spans="1:26" ht="17.149999999999999" customHeight="1" x14ac:dyDescent="0.35">
      <c r="A55" s="56" t="str">
        <f t="shared" si="5"/>
        <v>November 2011</v>
      </c>
      <c r="B55" s="45">
        <v>4209.6899999999996</v>
      </c>
      <c r="C55" s="46">
        <v>4653.6000000000004</v>
      </c>
      <c r="D55" s="46">
        <v>1692.39</v>
      </c>
      <c r="E55" s="47">
        <f t="shared" si="6"/>
        <v>2961.21</v>
      </c>
      <c r="F55" s="45">
        <v>4.5599999999999996</v>
      </c>
      <c r="G55" s="46">
        <v>-0.34</v>
      </c>
      <c r="H55" s="46">
        <v>0</v>
      </c>
      <c r="I55" s="48">
        <f t="shared" si="7"/>
        <v>8863.2900000000009</v>
      </c>
      <c r="J55" s="49">
        <f t="shared" si="8"/>
        <v>7175.1200000000008</v>
      </c>
      <c r="K55" s="45" t="s">
        <v>68</v>
      </c>
      <c r="L55" s="46" t="s">
        <v>68</v>
      </c>
      <c r="M55" s="46" t="s">
        <v>68</v>
      </c>
      <c r="N55" s="50" t="s">
        <v>68</v>
      </c>
      <c r="O55" s="46">
        <v>390.33</v>
      </c>
      <c r="P55" s="46">
        <v>15.88</v>
      </c>
      <c r="Q55" s="46">
        <v>18.41</v>
      </c>
      <c r="R55" s="50">
        <v>0.48</v>
      </c>
      <c r="S55" s="45" t="s">
        <v>68</v>
      </c>
      <c r="T55" s="53" t="s">
        <v>68</v>
      </c>
      <c r="V55" s="124" t="s">
        <v>99</v>
      </c>
      <c r="W55" s="123">
        <f t="shared" si="9"/>
        <v>11</v>
      </c>
      <c r="X55" s="123" t="str">
        <f t="shared" si="10"/>
        <v>Quarter 4</v>
      </c>
      <c r="Y55" s="123" t="str" cm="1">
        <f t="array" ref="Y55">_xlfn.IFS(OR(W55=1,W55=2,W55=3),"1",(OR(W55=4,W55=5,W55=6)),"2",(OR(W55=7,W55=8,W55=9)),"3",(OR(W55=10,W55=11,W55=12)),"4")</f>
        <v>4</v>
      </c>
      <c r="Z55" s="124">
        <v>2011</v>
      </c>
    </row>
    <row r="56" spans="1:26" ht="17.149999999999999" customHeight="1" x14ac:dyDescent="0.35">
      <c r="A56" s="56" t="str">
        <f t="shared" si="5"/>
        <v>December 2011</v>
      </c>
      <c r="B56" s="45">
        <v>4132.42</v>
      </c>
      <c r="C56" s="46">
        <v>5521.92</v>
      </c>
      <c r="D56" s="46">
        <v>1083.47</v>
      </c>
      <c r="E56" s="47">
        <f t="shared" si="6"/>
        <v>4438.45</v>
      </c>
      <c r="F56" s="45">
        <v>354.3</v>
      </c>
      <c r="G56" s="46">
        <v>-0.34</v>
      </c>
      <c r="H56" s="46">
        <v>0</v>
      </c>
      <c r="I56" s="48">
        <f t="shared" si="7"/>
        <v>9654.34</v>
      </c>
      <c r="J56" s="49">
        <f t="shared" si="8"/>
        <v>8924.83</v>
      </c>
      <c r="K56" s="45" t="s">
        <v>68</v>
      </c>
      <c r="L56" s="46" t="s">
        <v>68</v>
      </c>
      <c r="M56" s="46" t="s">
        <v>68</v>
      </c>
      <c r="N56" s="50" t="s">
        <v>68</v>
      </c>
      <c r="O56" s="46">
        <v>440.24</v>
      </c>
      <c r="P56" s="46">
        <v>18.170000000000002</v>
      </c>
      <c r="Q56" s="46">
        <v>24.28</v>
      </c>
      <c r="R56" s="50">
        <v>0.46</v>
      </c>
      <c r="S56" s="45" t="s">
        <v>68</v>
      </c>
      <c r="T56" s="53" t="s">
        <v>68</v>
      </c>
      <c r="V56" s="124" t="s">
        <v>100</v>
      </c>
      <c r="W56" s="123">
        <f t="shared" si="9"/>
        <v>12</v>
      </c>
      <c r="X56" s="125" t="str">
        <f t="shared" si="10"/>
        <v>Quarter 4</v>
      </c>
      <c r="Y56" s="123" t="str" cm="1">
        <f t="array" ref="Y56">_xlfn.IFS(OR(W56=1,W56=2,W56=3),"1",(OR(W56=4,W56=5,W56=6)),"2",(OR(W56=7,W56=8,W56=9)),"3",(OR(W56=10,W56=11,W56=12)),"4")</f>
        <v>4</v>
      </c>
      <c r="Z56" s="124">
        <v>2011</v>
      </c>
    </row>
    <row r="57" spans="1:26" ht="17.149999999999999" customHeight="1" x14ac:dyDescent="0.35">
      <c r="A57" s="56" t="str">
        <f t="shared" si="5"/>
        <v>January 2012</v>
      </c>
      <c r="B57" s="45">
        <v>3925.25</v>
      </c>
      <c r="C57" s="46">
        <v>5636.65</v>
      </c>
      <c r="D57" s="46">
        <v>988.76</v>
      </c>
      <c r="E57" s="47">
        <f t="shared" si="6"/>
        <v>4647.8899999999994</v>
      </c>
      <c r="F57" s="45">
        <v>679.66</v>
      </c>
      <c r="G57" s="46">
        <v>-0.34</v>
      </c>
      <c r="H57" s="46">
        <v>0</v>
      </c>
      <c r="I57" s="48">
        <f t="shared" si="7"/>
        <v>9561.9</v>
      </c>
      <c r="J57" s="49">
        <f t="shared" si="8"/>
        <v>9252.4599999999991</v>
      </c>
      <c r="K57" s="45" t="s">
        <v>68</v>
      </c>
      <c r="L57" s="46" t="s">
        <v>68</v>
      </c>
      <c r="M57" s="46" t="s">
        <v>68</v>
      </c>
      <c r="N57" s="50" t="s">
        <v>68</v>
      </c>
      <c r="O57" s="46">
        <v>369.17</v>
      </c>
      <c r="P57" s="46">
        <v>17.7</v>
      </c>
      <c r="Q57" s="46">
        <v>18.079999999999998</v>
      </c>
      <c r="R57" s="50">
        <v>1.52</v>
      </c>
      <c r="S57" s="45" t="s">
        <v>68</v>
      </c>
      <c r="T57" s="53" t="s">
        <v>68</v>
      </c>
      <c r="V57" s="124" t="s">
        <v>89</v>
      </c>
      <c r="W57" s="123">
        <f t="shared" si="9"/>
        <v>1</v>
      </c>
      <c r="X57" s="123" t="str">
        <f t="shared" si="10"/>
        <v>Quarter 1</v>
      </c>
      <c r="Y57" s="123" t="str" cm="1">
        <f t="array" ref="Y57">_xlfn.IFS(OR(W57=1,W57=2,W57=3),"1",(OR(W57=4,W57=5,W57=6)),"2",(OR(W57=7,W57=8,W57=9)),"3",(OR(W57=10,W57=11,W57=12)),"4")</f>
        <v>1</v>
      </c>
      <c r="Z57" s="124">
        <v>2012</v>
      </c>
    </row>
    <row r="58" spans="1:26" ht="17.149999999999999" customHeight="1" x14ac:dyDescent="0.35">
      <c r="A58" s="56" t="str">
        <f t="shared" si="5"/>
        <v>February 2012</v>
      </c>
      <c r="B58" s="45">
        <v>3687.34</v>
      </c>
      <c r="C58" s="46">
        <v>5375.05</v>
      </c>
      <c r="D58" s="46">
        <v>1094.22</v>
      </c>
      <c r="E58" s="47">
        <f t="shared" si="6"/>
        <v>4280.83</v>
      </c>
      <c r="F58" s="45">
        <v>1189.57</v>
      </c>
      <c r="G58" s="46">
        <v>-0.12</v>
      </c>
      <c r="H58" s="46">
        <v>0</v>
      </c>
      <c r="I58" s="48">
        <f t="shared" si="7"/>
        <v>9062.39</v>
      </c>
      <c r="J58" s="49">
        <f t="shared" si="8"/>
        <v>9157.619999999999</v>
      </c>
      <c r="K58" s="45" t="s">
        <v>68</v>
      </c>
      <c r="L58" s="46" t="s">
        <v>68</v>
      </c>
      <c r="M58" s="46" t="s">
        <v>68</v>
      </c>
      <c r="N58" s="50" t="s">
        <v>68</v>
      </c>
      <c r="O58" s="46">
        <v>354.1</v>
      </c>
      <c r="P58" s="46">
        <v>21.5</v>
      </c>
      <c r="Q58" s="46">
        <v>17.22</v>
      </c>
      <c r="R58" s="50">
        <v>2.1800000000000002</v>
      </c>
      <c r="S58" s="45" t="s">
        <v>68</v>
      </c>
      <c r="T58" s="53" t="s">
        <v>68</v>
      </c>
      <c r="V58" s="124" t="s">
        <v>90</v>
      </c>
      <c r="W58" s="123">
        <f t="shared" ref="W58:W121" si="11">MONTH(1&amp;LEFT(V58,3))</f>
        <v>2</v>
      </c>
      <c r="X58" s="123" t="str">
        <f t="shared" ref="X58:X121" si="12">"Quarter "&amp;Y58</f>
        <v>Quarter 1</v>
      </c>
      <c r="Y58" s="123" t="str" cm="1">
        <f t="array" ref="Y58">_xlfn.IFS(OR(W58=1,W58=2,W58=3),"1",(OR(W58=4,W58=5,W58=6)),"2",(OR(W58=7,W58=8,W58=9)),"3",(OR(W58=10,W58=11,W58=12)),"4")</f>
        <v>1</v>
      </c>
      <c r="Z58" s="124">
        <v>2012</v>
      </c>
    </row>
    <row r="59" spans="1:26" ht="17.149999999999999" customHeight="1" x14ac:dyDescent="0.35">
      <c r="A59" s="56" t="str">
        <f t="shared" si="5"/>
        <v>March 2012</v>
      </c>
      <c r="B59" s="45">
        <v>4065.36</v>
      </c>
      <c r="C59" s="46">
        <v>4941.76</v>
      </c>
      <c r="D59" s="46">
        <v>1195.8699999999999</v>
      </c>
      <c r="E59" s="47">
        <f t="shared" si="6"/>
        <v>3745.8900000000003</v>
      </c>
      <c r="F59" s="45">
        <v>-620.79</v>
      </c>
      <c r="G59" s="46">
        <v>-0.12</v>
      </c>
      <c r="H59" s="46">
        <v>0</v>
      </c>
      <c r="I59" s="48">
        <f t="shared" si="7"/>
        <v>9007.1200000000008</v>
      </c>
      <c r="J59" s="49">
        <f t="shared" si="8"/>
        <v>7190.3400000000011</v>
      </c>
      <c r="K59" s="45" t="s">
        <v>68</v>
      </c>
      <c r="L59" s="46" t="s">
        <v>68</v>
      </c>
      <c r="M59" s="46" t="s">
        <v>68</v>
      </c>
      <c r="N59" s="50" t="s">
        <v>68</v>
      </c>
      <c r="O59" s="46">
        <v>396.28</v>
      </c>
      <c r="P59" s="46">
        <v>10.87</v>
      </c>
      <c r="Q59" s="46">
        <v>17.79</v>
      </c>
      <c r="R59" s="50">
        <v>7.22</v>
      </c>
      <c r="S59" s="45" t="s">
        <v>68</v>
      </c>
      <c r="T59" s="53" t="s">
        <v>68</v>
      </c>
      <c r="V59" s="124" t="s">
        <v>91</v>
      </c>
      <c r="W59" s="123">
        <f t="shared" si="11"/>
        <v>3</v>
      </c>
      <c r="X59" s="123" t="str">
        <f t="shared" si="12"/>
        <v>Quarter 1</v>
      </c>
      <c r="Y59" s="123" t="str" cm="1">
        <f t="array" ref="Y59">_xlfn.IFS(OR(W59=1,W59=2,W59=3),"1",(OR(W59=4,W59=5,W59=6)),"2",(OR(W59=7,W59=8,W59=9)),"3",(OR(W59=10,W59=11,W59=12)),"4")</f>
        <v>1</v>
      </c>
      <c r="Z59" s="124">
        <v>2012</v>
      </c>
    </row>
    <row r="60" spans="1:26" ht="17.149999999999999" customHeight="1" x14ac:dyDescent="0.35">
      <c r="A60" s="56" t="str">
        <f t="shared" si="5"/>
        <v>April 2012</v>
      </c>
      <c r="B60" s="45">
        <v>3509.81</v>
      </c>
      <c r="C60" s="46">
        <v>4395.59</v>
      </c>
      <c r="D60" s="46">
        <v>1287.1400000000001</v>
      </c>
      <c r="E60" s="47">
        <f t="shared" si="6"/>
        <v>3108.45</v>
      </c>
      <c r="F60" s="45">
        <v>260.08</v>
      </c>
      <c r="G60" s="46">
        <v>-0.12</v>
      </c>
      <c r="H60" s="46">
        <v>0</v>
      </c>
      <c r="I60" s="48">
        <f t="shared" si="7"/>
        <v>7905.4</v>
      </c>
      <c r="J60" s="49">
        <f t="shared" si="8"/>
        <v>6878.2199999999993</v>
      </c>
      <c r="K60" s="45" t="s">
        <v>68</v>
      </c>
      <c r="L60" s="46" t="s">
        <v>68</v>
      </c>
      <c r="M60" s="46" t="s">
        <v>68</v>
      </c>
      <c r="N60" s="50" t="s">
        <v>68</v>
      </c>
      <c r="O60" s="46">
        <v>370.36</v>
      </c>
      <c r="P60" s="46">
        <v>10.65</v>
      </c>
      <c r="Q60" s="46">
        <v>26.74</v>
      </c>
      <c r="R60" s="50">
        <v>3.95</v>
      </c>
      <c r="S60" s="45" t="s">
        <v>68</v>
      </c>
      <c r="T60" s="53" t="s">
        <v>68</v>
      </c>
      <c r="V60" s="124" t="s">
        <v>92</v>
      </c>
      <c r="W60" s="123">
        <f t="shared" si="11"/>
        <v>4</v>
      </c>
      <c r="X60" s="125" t="str">
        <f t="shared" si="12"/>
        <v>Quarter 2</v>
      </c>
      <c r="Y60" s="123" t="str" cm="1">
        <f t="array" ref="Y60">_xlfn.IFS(OR(W60=1,W60=2,W60=3),"1",(OR(W60=4,W60=5,W60=6)),"2",(OR(W60=7,W60=8,W60=9)),"3",(OR(W60=10,W60=11,W60=12)),"4")</f>
        <v>2</v>
      </c>
      <c r="Z60" s="124">
        <v>2012</v>
      </c>
    </row>
    <row r="61" spans="1:26" ht="17.149999999999999" customHeight="1" x14ac:dyDescent="0.35">
      <c r="A61" s="56" t="str">
        <f t="shared" si="5"/>
        <v>May 2012</v>
      </c>
      <c r="B61" s="45">
        <v>3394.42</v>
      </c>
      <c r="C61" s="46">
        <v>3958.28</v>
      </c>
      <c r="D61" s="46">
        <v>1212.3900000000001</v>
      </c>
      <c r="E61" s="47">
        <f t="shared" si="6"/>
        <v>2745.8900000000003</v>
      </c>
      <c r="F61" s="45">
        <v>-422.7</v>
      </c>
      <c r="G61" s="46">
        <v>-0.42</v>
      </c>
      <c r="H61" s="46">
        <v>0</v>
      </c>
      <c r="I61" s="48">
        <f t="shared" si="7"/>
        <v>7352.7000000000007</v>
      </c>
      <c r="J61" s="49">
        <f t="shared" si="8"/>
        <v>5717.1900000000005</v>
      </c>
      <c r="K61" s="45" t="s">
        <v>68</v>
      </c>
      <c r="L61" s="46" t="s">
        <v>68</v>
      </c>
      <c r="M61" s="46" t="s">
        <v>68</v>
      </c>
      <c r="N61" s="50" t="s">
        <v>68</v>
      </c>
      <c r="O61" s="46">
        <v>364.14</v>
      </c>
      <c r="P61" s="46">
        <v>11.95</v>
      </c>
      <c r="Q61" s="46">
        <v>21.65</v>
      </c>
      <c r="R61" s="50">
        <v>6.22</v>
      </c>
      <c r="S61" s="45" t="s">
        <v>68</v>
      </c>
      <c r="T61" s="53" t="s">
        <v>68</v>
      </c>
      <c r="V61" s="124" t="s">
        <v>93</v>
      </c>
      <c r="W61" s="123">
        <f t="shared" si="11"/>
        <v>5</v>
      </c>
      <c r="X61" s="123" t="str">
        <f t="shared" si="12"/>
        <v>Quarter 2</v>
      </c>
      <c r="Y61" s="123" t="str" cm="1">
        <f t="array" ref="Y61">_xlfn.IFS(OR(W61=1,W61=2,W61=3),"1",(OR(W61=4,W61=5,W61=6)),"2",(OR(W61=7,W61=8,W61=9)),"3",(OR(W61=10,W61=11,W61=12)),"4")</f>
        <v>2</v>
      </c>
      <c r="Z61" s="124">
        <v>2012</v>
      </c>
    </row>
    <row r="62" spans="1:26" ht="17.149999999999999" customHeight="1" x14ac:dyDescent="0.35">
      <c r="A62" s="56" t="str">
        <f t="shared" si="5"/>
        <v>June 2012</v>
      </c>
      <c r="B62" s="45">
        <v>3187.64</v>
      </c>
      <c r="C62" s="46">
        <v>3180.73</v>
      </c>
      <c r="D62" s="46">
        <v>1044.96</v>
      </c>
      <c r="E62" s="47">
        <f t="shared" si="6"/>
        <v>2135.77</v>
      </c>
      <c r="F62" s="45">
        <v>-698.34</v>
      </c>
      <c r="G62" s="46">
        <v>-0.42</v>
      </c>
      <c r="H62" s="46">
        <v>0</v>
      </c>
      <c r="I62" s="48">
        <f t="shared" si="7"/>
        <v>6368.37</v>
      </c>
      <c r="J62" s="49">
        <f t="shared" si="8"/>
        <v>4624.6499999999996</v>
      </c>
      <c r="K62" s="45" t="s">
        <v>68</v>
      </c>
      <c r="L62" s="46" t="s">
        <v>68</v>
      </c>
      <c r="M62" s="46" t="s">
        <v>68</v>
      </c>
      <c r="N62" s="50" t="s">
        <v>68</v>
      </c>
      <c r="O62" s="46">
        <v>349.95</v>
      </c>
      <c r="P62" s="46">
        <v>6.38</v>
      </c>
      <c r="Q62" s="46">
        <v>16.690000000000001</v>
      </c>
      <c r="R62" s="50">
        <v>9.8699999999999992</v>
      </c>
      <c r="S62" s="45" t="s">
        <v>68</v>
      </c>
      <c r="T62" s="53" t="s">
        <v>68</v>
      </c>
      <c r="V62" s="124" t="s">
        <v>94</v>
      </c>
      <c r="W62" s="123">
        <f t="shared" si="11"/>
        <v>6</v>
      </c>
      <c r="X62" s="123" t="str">
        <f t="shared" si="12"/>
        <v>Quarter 2</v>
      </c>
      <c r="Y62" s="123" t="str" cm="1">
        <f t="array" ref="Y62">_xlfn.IFS(OR(W62=1,W62=2,W62=3),"1",(OR(W62=4,W62=5,W62=6)),"2",(OR(W62=7,W62=8,W62=9)),"3",(OR(W62=10,W62=11,W62=12)),"4")</f>
        <v>2</v>
      </c>
      <c r="Z62" s="124">
        <v>2012</v>
      </c>
    </row>
    <row r="63" spans="1:26" ht="17.149999999999999" customHeight="1" x14ac:dyDescent="0.35">
      <c r="A63" s="56" t="str">
        <f t="shared" si="5"/>
        <v>July 2012</v>
      </c>
      <c r="B63" s="45">
        <v>2953.63</v>
      </c>
      <c r="C63" s="46">
        <v>3421.19</v>
      </c>
      <c r="D63" s="46">
        <v>1607.95</v>
      </c>
      <c r="E63" s="47">
        <f t="shared" si="6"/>
        <v>1813.24</v>
      </c>
      <c r="F63" s="45">
        <v>-550.12</v>
      </c>
      <c r="G63" s="46">
        <v>-0.42</v>
      </c>
      <c r="H63" s="46">
        <v>0</v>
      </c>
      <c r="I63" s="48">
        <f t="shared" si="7"/>
        <v>6374.82</v>
      </c>
      <c r="J63" s="49">
        <f t="shared" si="8"/>
        <v>4216.33</v>
      </c>
      <c r="K63" s="45" t="s">
        <v>68</v>
      </c>
      <c r="L63" s="46" t="s">
        <v>68</v>
      </c>
      <c r="M63" s="46" t="s">
        <v>68</v>
      </c>
      <c r="N63" s="50" t="s">
        <v>68</v>
      </c>
      <c r="O63" s="46">
        <v>348.31</v>
      </c>
      <c r="P63" s="46">
        <v>7.53</v>
      </c>
      <c r="Q63" s="46">
        <v>11.2</v>
      </c>
      <c r="R63" s="50">
        <v>8.5</v>
      </c>
      <c r="S63" s="45" t="s">
        <v>68</v>
      </c>
      <c r="T63" s="53" t="s">
        <v>68</v>
      </c>
      <c r="V63" s="124" t="s">
        <v>95</v>
      </c>
      <c r="W63" s="123">
        <f t="shared" si="11"/>
        <v>7</v>
      </c>
      <c r="X63" s="123" t="str">
        <f t="shared" si="12"/>
        <v>Quarter 3</v>
      </c>
      <c r="Y63" s="123" t="str" cm="1">
        <f t="array" ref="Y63">_xlfn.IFS(OR(W63=1,W63=2,W63=3),"1",(OR(W63=4,W63=5,W63=6)),"2",(OR(W63=7,W63=8,W63=9)),"3",(OR(W63=10,W63=11,W63=12)),"4")</f>
        <v>3</v>
      </c>
      <c r="Z63" s="124">
        <v>2012</v>
      </c>
    </row>
    <row r="64" spans="1:26" ht="17.149999999999999" customHeight="1" x14ac:dyDescent="0.35">
      <c r="A64" s="56" t="str">
        <f t="shared" si="5"/>
        <v>August 2012</v>
      </c>
      <c r="B64" s="45">
        <v>2853</v>
      </c>
      <c r="C64" s="46">
        <v>3227.75</v>
      </c>
      <c r="D64" s="46">
        <v>1791.47</v>
      </c>
      <c r="E64" s="47">
        <f t="shared" si="6"/>
        <v>1436.28</v>
      </c>
      <c r="F64" s="45">
        <v>-435.73</v>
      </c>
      <c r="G64" s="46">
        <v>-0.79</v>
      </c>
      <c r="H64" s="46">
        <v>0</v>
      </c>
      <c r="I64" s="48">
        <f t="shared" si="7"/>
        <v>6080.75</v>
      </c>
      <c r="J64" s="49">
        <f t="shared" si="8"/>
        <v>3852.7599999999998</v>
      </c>
      <c r="K64" s="45" t="s">
        <v>68</v>
      </c>
      <c r="L64" s="46" t="s">
        <v>68</v>
      </c>
      <c r="M64" s="46" t="s">
        <v>68</v>
      </c>
      <c r="N64" s="50" t="s">
        <v>68</v>
      </c>
      <c r="O64" s="46">
        <v>319.26</v>
      </c>
      <c r="P64" s="46">
        <v>8.43</v>
      </c>
      <c r="Q64" s="46">
        <v>25.88</v>
      </c>
      <c r="R64" s="50">
        <v>5.23</v>
      </c>
      <c r="S64" s="45" t="s">
        <v>68</v>
      </c>
      <c r="T64" s="53" t="s">
        <v>68</v>
      </c>
      <c r="V64" s="124" t="s">
        <v>96</v>
      </c>
      <c r="W64" s="123">
        <f t="shared" si="11"/>
        <v>8</v>
      </c>
      <c r="X64" s="125" t="str">
        <f t="shared" si="12"/>
        <v>Quarter 3</v>
      </c>
      <c r="Y64" s="123" t="str" cm="1">
        <f t="array" ref="Y64">_xlfn.IFS(OR(W64=1,W64=2,W64=3),"1",(OR(W64=4,W64=5,W64=6)),"2",(OR(W64=7,W64=8,W64=9)),"3",(OR(W64=10,W64=11,W64=12)),"4")</f>
        <v>3</v>
      </c>
      <c r="Z64" s="124">
        <v>2012</v>
      </c>
    </row>
    <row r="65" spans="1:26" ht="17.149999999999999" customHeight="1" x14ac:dyDescent="0.35">
      <c r="A65" s="56" t="str">
        <f t="shared" si="5"/>
        <v>September 2012</v>
      </c>
      <c r="B65" s="45">
        <v>2339.65</v>
      </c>
      <c r="C65" s="46">
        <v>2359.19</v>
      </c>
      <c r="D65" s="46">
        <v>758.06</v>
      </c>
      <c r="E65" s="47">
        <f t="shared" si="6"/>
        <v>1601.13</v>
      </c>
      <c r="F65" s="45">
        <v>229.07</v>
      </c>
      <c r="G65" s="46">
        <v>-0.79</v>
      </c>
      <c r="H65" s="46">
        <v>0</v>
      </c>
      <c r="I65" s="48">
        <f t="shared" si="7"/>
        <v>4698.84</v>
      </c>
      <c r="J65" s="49">
        <f t="shared" si="8"/>
        <v>4169.0600000000004</v>
      </c>
      <c r="K65" s="45" t="s">
        <v>68</v>
      </c>
      <c r="L65" s="46" t="s">
        <v>68</v>
      </c>
      <c r="M65" s="46" t="s">
        <v>68</v>
      </c>
      <c r="N65" s="50" t="s">
        <v>68</v>
      </c>
      <c r="O65" s="46">
        <v>279.08</v>
      </c>
      <c r="P65" s="46">
        <v>2.2799999999999998</v>
      </c>
      <c r="Q65" s="46">
        <v>10.61</v>
      </c>
      <c r="R65" s="50">
        <v>4.51</v>
      </c>
      <c r="S65" s="45" t="s">
        <v>68</v>
      </c>
      <c r="T65" s="53" t="s">
        <v>68</v>
      </c>
      <c r="V65" s="124" t="s">
        <v>97</v>
      </c>
      <c r="W65" s="123">
        <f t="shared" si="11"/>
        <v>9</v>
      </c>
      <c r="X65" s="123" t="str">
        <f t="shared" si="12"/>
        <v>Quarter 3</v>
      </c>
      <c r="Y65" s="123" t="str" cm="1">
        <f t="array" ref="Y65">_xlfn.IFS(OR(W65=1,W65=2,W65=3),"1",(OR(W65=4,W65=5,W65=6)),"2",(OR(W65=7,W65=8,W65=9)),"3",(OR(W65=10,W65=11,W65=12)),"4")</f>
        <v>3</v>
      </c>
      <c r="Z65" s="124">
        <v>2012</v>
      </c>
    </row>
    <row r="66" spans="1:26" ht="17.149999999999999" customHeight="1" x14ac:dyDescent="0.35">
      <c r="A66" s="56" t="str">
        <f t="shared" si="5"/>
        <v>October 2012</v>
      </c>
      <c r="B66" s="45">
        <v>3167.08</v>
      </c>
      <c r="C66" s="46">
        <v>4211.1499999999996</v>
      </c>
      <c r="D66" s="46">
        <v>741.91</v>
      </c>
      <c r="E66" s="47">
        <f t="shared" si="6"/>
        <v>3469.24</v>
      </c>
      <c r="F66" s="45">
        <v>-219.18</v>
      </c>
      <c r="G66" s="46">
        <v>-0.79</v>
      </c>
      <c r="H66" s="46">
        <v>0</v>
      </c>
      <c r="I66" s="48">
        <f t="shared" si="7"/>
        <v>7378.23</v>
      </c>
      <c r="J66" s="49">
        <f t="shared" si="8"/>
        <v>6416.3499999999995</v>
      </c>
      <c r="K66" s="45" t="s">
        <v>68</v>
      </c>
      <c r="L66" s="46" t="s">
        <v>68</v>
      </c>
      <c r="M66" s="46" t="s">
        <v>68</v>
      </c>
      <c r="N66" s="50" t="s">
        <v>68</v>
      </c>
      <c r="O66" s="46">
        <v>324.02</v>
      </c>
      <c r="P66" s="46">
        <v>11.62</v>
      </c>
      <c r="Q66" s="46">
        <v>6.67</v>
      </c>
      <c r="R66" s="50">
        <v>1.19</v>
      </c>
      <c r="S66" s="45" t="s">
        <v>68</v>
      </c>
      <c r="T66" s="53" t="s">
        <v>68</v>
      </c>
      <c r="V66" s="124" t="s">
        <v>98</v>
      </c>
      <c r="W66" s="123">
        <f t="shared" si="11"/>
        <v>10</v>
      </c>
      <c r="X66" s="123" t="str">
        <f t="shared" si="12"/>
        <v>Quarter 4</v>
      </c>
      <c r="Y66" s="123" t="str" cm="1">
        <f t="array" ref="Y66">_xlfn.IFS(OR(W66=1,W66=2,W66=3),"1",(OR(W66=4,W66=5,W66=6)),"2",(OR(W66=7,W66=8,W66=9)),"3",(OR(W66=10,W66=11,W66=12)),"4")</f>
        <v>4</v>
      </c>
      <c r="Z66" s="124">
        <v>2012</v>
      </c>
    </row>
    <row r="67" spans="1:26" ht="17.149999999999999" customHeight="1" x14ac:dyDescent="0.35">
      <c r="A67" s="56" t="str">
        <f t="shared" si="5"/>
        <v>November 2012</v>
      </c>
      <c r="B67" s="45">
        <v>3270.65</v>
      </c>
      <c r="C67" s="46">
        <v>5098.21</v>
      </c>
      <c r="D67" s="46">
        <v>640.13</v>
      </c>
      <c r="E67" s="47">
        <f t="shared" si="6"/>
        <v>4458.08</v>
      </c>
      <c r="F67" s="45">
        <v>176.26</v>
      </c>
      <c r="G67" s="46">
        <v>-0.88</v>
      </c>
      <c r="H67" s="46">
        <v>0</v>
      </c>
      <c r="I67" s="48">
        <f t="shared" si="7"/>
        <v>8368.86</v>
      </c>
      <c r="J67" s="49">
        <f t="shared" si="8"/>
        <v>7904.1100000000006</v>
      </c>
      <c r="K67" s="45" t="s">
        <v>68</v>
      </c>
      <c r="L67" s="46" t="s">
        <v>68</v>
      </c>
      <c r="M67" s="46" t="s">
        <v>68</v>
      </c>
      <c r="N67" s="50" t="s">
        <v>68</v>
      </c>
      <c r="O67" s="46">
        <v>334.05</v>
      </c>
      <c r="P67" s="46">
        <v>18.88</v>
      </c>
      <c r="Q67" s="46">
        <v>12.54</v>
      </c>
      <c r="R67" s="50">
        <v>1.04</v>
      </c>
      <c r="S67" s="45" t="s">
        <v>68</v>
      </c>
      <c r="T67" s="53" t="s">
        <v>68</v>
      </c>
      <c r="V67" s="124" t="s">
        <v>99</v>
      </c>
      <c r="W67" s="123">
        <f t="shared" si="11"/>
        <v>11</v>
      </c>
      <c r="X67" s="123" t="str">
        <f t="shared" si="12"/>
        <v>Quarter 4</v>
      </c>
      <c r="Y67" s="123" t="str" cm="1">
        <f t="array" ref="Y67">_xlfn.IFS(OR(W67=1,W67=2,W67=3),"1",(OR(W67=4,W67=5,W67=6)),"2",(OR(W67=7,W67=8,W67=9)),"3",(OR(W67=10,W67=11,W67=12)),"4")</f>
        <v>4</v>
      </c>
      <c r="Z67" s="124">
        <v>2012</v>
      </c>
    </row>
    <row r="68" spans="1:26" ht="17.149999999999999" customHeight="1" x14ac:dyDescent="0.35">
      <c r="A68" s="56" t="str">
        <f t="shared" si="5"/>
        <v>December 2012</v>
      </c>
      <c r="B68" s="45">
        <v>3243.19</v>
      </c>
      <c r="C68" s="46">
        <v>6118.2</v>
      </c>
      <c r="D68" s="46">
        <v>716.35</v>
      </c>
      <c r="E68" s="47">
        <f t="shared" si="6"/>
        <v>5401.8499999999995</v>
      </c>
      <c r="F68" s="45">
        <v>433.24</v>
      </c>
      <c r="G68" s="46">
        <v>-0.88</v>
      </c>
      <c r="H68" s="46">
        <v>0</v>
      </c>
      <c r="I68" s="48">
        <f t="shared" si="7"/>
        <v>9361.39</v>
      </c>
      <c r="J68" s="49">
        <f t="shared" si="8"/>
        <v>9077.4</v>
      </c>
      <c r="K68" s="45" t="s">
        <v>68</v>
      </c>
      <c r="L68" s="46" t="s">
        <v>68</v>
      </c>
      <c r="M68" s="46" t="s">
        <v>68</v>
      </c>
      <c r="N68" s="50" t="s">
        <v>68</v>
      </c>
      <c r="O68" s="46">
        <v>365.83</v>
      </c>
      <c r="P68" s="46">
        <v>26.58</v>
      </c>
      <c r="Q68" s="46">
        <v>18.12</v>
      </c>
      <c r="R68" s="50">
        <v>3.04</v>
      </c>
      <c r="S68" s="45" t="s">
        <v>68</v>
      </c>
      <c r="T68" s="53" t="s">
        <v>68</v>
      </c>
      <c r="V68" s="124" t="s">
        <v>100</v>
      </c>
      <c r="W68" s="123">
        <f t="shared" si="11"/>
        <v>12</v>
      </c>
      <c r="X68" s="125" t="str">
        <f t="shared" si="12"/>
        <v>Quarter 4</v>
      </c>
      <c r="Y68" s="123" t="str" cm="1">
        <f t="array" ref="Y68">_xlfn.IFS(OR(W68=1,W68=2,W68=3),"1",(OR(W68=4,W68=5,W68=6)),"2",(OR(W68=7,W68=8,W68=9)),"3",(OR(W68=10,W68=11,W68=12)),"4")</f>
        <v>4</v>
      </c>
      <c r="Z68" s="124">
        <v>2012</v>
      </c>
    </row>
    <row r="69" spans="1:26" ht="17.149999999999999" customHeight="1" x14ac:dyDescent="0.35">
      <c r="A69" s="56" t="str">
        <f t="shared" si="5"/>
        <v>January 2013</v>
      </c>
      <c r="B69" s="45">
        <v>3515.47</v>
      </c>
      <c r="C69" s="46">
        <v>5640.25</v>
      </c>
      <c r="D69" s="46">
        <v>737.81</v>
      </c>
      <c r="E69" s="47">
        <f t="shared" si="6"/>
        <v>4902.4400000000005</v>
      </c>
      <c r="F69" s="45">
        <v>1319.78</v>
      </c>
      <c r="G69" s="46">
        <v>-0.88</v>
      </c>
      <c r="H69" s="46">
        <v>0</v>
      </c>
      <c r="I69" s="48">
        <f t="shared" si="7"/>
        <v>9155.7199999999993</v>
      </c>
      <c r="J69" s="49">
        <f t="shared" si="8"/>
        <v>9736.8100000000013</v>
      </c>
      <c r="K69" s="45" t="s">
        <v>68</v>
      </c>
      <c r="L69" s="46" t="s">
        <v>68</v>
      </c>
      <c r="M69" s="46" t="s">
        <v>68</v>
      </c>
      <c r="N69" s="50" t="s">
        <v>68</v>
      </c>
      <c r="O69" s="46">
        <v>372.93</v>
      </c>
      <c r="P69" s="46">
        <v>26.62</v>
      </c>
      <c r="Q69" s="46">
        <v>9.68</v>
      </c>
      <c r="R69" s="50">
        <v>1.38</v>
      </c>
      <c r="S69" s="45" t="s">
        <v>68</v>
      </c>
      <c r="T69" s="53" t="s">
        <v>68</v>
      </c>
      <c r="V69" s="124" t="s">
        <v>89</v>
      </c>
      <c r="W69" s="123">
        <f t="shared" si="11"/>
        <v>1</v>
      </c>
      <c r="X69" s="123" t="str">
        <f t="shared" si="12"/>
        <v>Quarter 1</v>
      </c>
      <c r="Y69" s="123" t="str" cm="1">
        <f t="array" ref="Y69">_xlfn.IFS(OR(W69=1,W69=2,W69=3),"1",(OR(W69=4,W69=5,W69=6)),"2",(OR(W69=7,W69=8,W69=9)),"3",(OR(W69=10,W69=11,W69=12)),"4")</f>
        <v>1</v>
      </c>
      <c r="Z69" s="124">
        <v>2013</v>
      </c>
    </row>
    <row r="70" spans="1:26" ht="17.149999999999999" customHeight="1" x14ac:dyDescent="0.35">
      <c r="A70" s="56" t="str">
        <f t="shared" si="5"/>
        <v>February 2013</v>
      </c>
      <c r="B70" s="45">
        <v>3122.31</v>
      </c>
      <c r="C70" s="46">
        <v>5010.8100000000004</v>
      </c>
      <c r="D70" s="46">
        <v>596.03</v>
      </c>
      <c r="E70" s="47">
        <f t="shared" si="6"/>
        <v>4414.7800000000007</v>
      </c>
      <c r="F70" s="45">
        <v>1622.05</v>
      </c>
      <c r="G70" s="46">
        <v>-0.37</v>
      </c>
      <c r="H70" s="46">
        <v>0</v>
      </c>
      <c r="I70" s="48">
        <f t="shared" si="7"/>
        <v>8133.1200000000008</v>
      </c>
      <c r="J70" s="49">
        <f t="shared" si="8"/>
        <v>9158.77</v>
      </c>
      <c r="K70" s="45" t="s">
        <v>68</v>
      </c>
      <c r="L70" s="46" t="s">
        <v>68</v>
      </c>
      <c r="M70" s="46" t="s">
        <v>68</v>
      </c>
      <c r="N70" s="50" t="s">
        <v>68</v>
      </c>
      <c r="O70" s="46">
        <v>336.96</v>
      </c>
      <c r="P70" s="46">
        <v>27.97</v>
      </c>
      <c r="Q70" s="46">
        <v>6.47</v>
      </c>
      <c r="R70" s="50">
        <v>1.22</v>
      </c>
      <c r="S70" s="45" t="s">
        <v>68</v>
      </c>
      <c r="T70" s="53" t="s">
        <v>68</v>
      </c>
      <c r="V70" s="124" t="s">
        <v>90</v>
      </c>
      <c r="W70" s="123">
        <f t="shared" si="11"/>
        <v>2</v>
      </c>
      <c r="X70" s="123" t="str">
        <f t="shared" si="12"/>
        <v>Quarter 1</v>
      </c>
      <c r="Y70" s="123" t="str" cm="1">
        <f t="array" ref="Y70">_xlfn.IFS(OR(W70=1,W70=2,W70=3),"1",(OR(W70=4,W70=5,W70=6)),"2",(OR(W70=7,W70=8,W70=9)),"3",(OR(W70=10,W70=11,W70=12)),"4")</f>
        <v>1</v>
      </c>
      <c r="Z70" s="124">
        <v>2013</v>
      </c>
    </row>
    <row r="71" spans="1:26" ht="17.149999999999999" customHeight="1" x14ac:dyDescent="0.35">
      <c r="A71" s="56" t="str">
        <f t="shared" si="5"/>
        <v>March 2013</v>
      </c>
      <c r="B71" s="45">
        <v>3345.97</v>
      </c>
      <c r="C71" s="46">
        <v>6374.4</v>
      </c>
      <c r="D71" s="46">
        <v>626.64</v>
      </c>
      <c r="E71" s="47">
        <f t="shared" si="6"/>
        <v>5747.7599999999993</v>
      </c>
      <c r="F71" s="45">
        <v>766.29</v>
      </c>
      <c r="G71" s="46">
        <v>-0.37</v>
      </c>
      <c r="H71" s="46">
        <v>0</v>
      </c>
      <c r="I71" s="48">
        <f t="shared" si="7"/>
        <v>9720.369999999999</v>
      </c>
      <c r="J71" s="49">
        <f t="shared" si="8"/>
        <v>9859.65</v>
      </c>
      <c r="K71" s="45" t="s">
        <v>68</v>
      </c>
      <c r="L71" s="46" t="s">
        <v>68</v>
      </c>
      <c r="M71" s="46" t="s">
        <v>68</v>
      </c>
      <c r="N71" s="50" t="s">
        <v>68</v>
      </c>
      <c r="O71" s="46">
        <v>380.54</v>
      </c>
      <c r="P71" s="46">
        <v>28.63</v>
      </c>
      <c r="Q71" s="46">
        <v>5.82</v>
      </c>
      <c r="R71" s="50">
        <v>0.79</v>
      </c>
      <c r="S71" s="45" t="s">
        <v>68</v>
      </c>
      <c r="T71" s="53" t="s">
        <v>68</v>
      </c>
      <c r="V71" s="124" t="s">
        <v>91</v>
      </c>
      <c r="W71" s="123">
        <f t="shared" si="11"/>
        <v>3</v>
      </c>
      <c r="X71" s="123" t="str">
        <f t="shared" si="12"/>
        <v>Quarter 1</v>
      </c>
      <c r="Y71" s="123" t="str" cm="1">
        <f t="array" ref="Y71">_xlfn.IFS(OR(W71=1,W71=2,W71=3),"1",(OR(W71=4,W71=5,W71=6)),"2",(OR(W71=7,W71=8,W71=9)),"3",(OR(W71=10,W71=11,W71=12)),"4")</f>
        <v>1</v>
      </c>
      <c r="Z71" s="124">
        <v>2013</v>
      </c>
    </row>
    <row r="72" spans="1:26" ht="17.149999999999999" customHeight="1" x14ac:dyDescent="0.35">
      <c r="A72" s="56" t="str">
        <f t="shared" si="5"/>
        <v>April 2013</v>
      </c>
      <c r="B72" s="45">
        <v>3320.47</v>
      </c>
      <c r="C72" s="46">
        <v>4958.59</v>
      </c>
      <c r="D72" s="46">
        <v>831.96</v>
      </c>
      <c r="E72" s="47">
        <f t="shared" si="6"/>
        <v>4126.63</v>
      </c>
      <c r="F72" s="45">
        <v>-479.72</v>
      </c>
      <c r="G72" s="46">
        <v>-0.37</v>
      </c>
      <c r="H72" s="46">
        <v>0</v>
      </c>
      <c r="I72" s="48">
        <f t="shared" si="7"/>
        <v>8279.06</v>
      </c>
      <c r="J72" s="49">
        <f t="shared" si="8"/>
        <v>6967.0099999999993</v>
      </c>
      <c r="K72" s="45" t="s">
        <v>68</v>
      </c>
      <c r="L72" s="46" t="s">
        <v>68</v>
      </c>
      <c r="M72" s="46" t="s">
        <v>68</v>
      </c>
      <c r="N72" s="50" t="s">
        <v>68</v>
      </c>
      <c r="O72" s="46">
        <v>361.2</v>
      </c>
      <c r="P72" s="46">
        <v>15.75</v>
      </c>
      <c r="Q72" s="46">
        <v>17.27</v>
      </c>
      <c r="R72" s="50">
        <v>0</v>
      </c>
      <c r="S72" s="45" t="s">
        <v>68</v>
      </c>
      <c r="T72" s="53" t="s">
        <v>68</v>
      </c>
      <c r="V72" s="124" t="s">
        <v>92</v>
      </c>
      <c r="W72" s="123">
        <f t="shared" si="11"/>
        <v>4</v>
      </c>
      <c r="X72" s="125" t="str">
        <f t="shared" si="12"/>
        <v>Quarter 2</v>
      </c>
      <c r="Y72" s="123" t="str" cm="1">
        <f t="array" ref="Y72">_xlfn.IFS(OR(W72=1,W72=2,W72=3),"1",(OR(W72=4,W72=5,W72=6)),"2",(OR(W72=7,W72=8,W72=9)),"3",(OR(W72=10,W72=11,W72=12)),"4")</f>
        <v>2</v>
      </c>
      <c r="Z72" s="124">
        <v>2013</v>
      </c>
    </row>
    <row r="73" spans="1:26" ht="17.149999999999999" customHeight="1" x14ac:dyDescent="0.35">
      <c r="A73" s="56" t="str">
        <f t="shared" si="5"/>
        <v>May 2013</v>
      </c>
      <c r="B73" s="45">
        <v>3481.47</v>
      </c>
      <c r="C73" s="46">
        <v>3723.08</v>
      </c>
      <c r="D73" s="46">
        <v>1114.69</v>
      </c>
      <c r="E73" s="47">
        <f t="shared" ref="E73:E104" si="13">$C73-$D73</f>
        <v>2608.39</v>
      </c>
      <c r="F73" s="45">
        <v>-630.32000000000005</v>
      </c>
      <c r="G73" s="46">
        <v>-0.42</v>
      </c>
      <c r="H73" s="46">
        <v>0</v>
      </c>
      <c r="I73" s="48">
        <f t="shared" ref="I73:I104" si="14">$B73+$C73</f>
        <v>7204.5499999999993</v>
      </c>
      <c r="J73" s="49">
        <f t="shared" ref="J73:J104" si="15">$B73+$C73-$D73+$F73+$G73+$H73</f>
        <v>5459.119999999999</v>
      </c>
      <c r="K73" s="45" t="s">
        <v>68</v>
      </c>
      <c r="L73" s="46" t="s">
        <v>68</v>
      </c>
      <c r="M73" s="46" t="s">
        <v>68</v>
      </c>
      <c r="N73" s="50" t="s">
        <v>68</v>
      </c>
      <c r="O73" s="46">
        <v>378.52</v>
      </c>
      <c r="P73" s="46">
        <v>8.76</v>
      </c>
      <c r="Q73" s="46">
        <v>21.53</v>
      </c>
      <c r="R73" s="50">
        <v>10.86</v>
      </c>
      <c r="S73" s="45" t="s">
        <v>68</v>
      </c>
      <c r="T73" s="53" t="s">
        <v>68</v>
      </c>
      <c r="V73" s="124" t="s">
        <v>93</v>
      </c>
      <c r="W73" s="123">
        <f t="shared" si="11"/>
        <v>5</v>
      </c>
      <c r="X73" s="123" t="str">
        <f t="shared" si="12"/>
        <v>Quarter 2</v>
      </c>
      <c r="Y73" s="123" t="str" cm="1">
        <f t="array" ref="Y73">_xlfn.IFS(OR(W73=1,W73=2,W73=3),"1",(OR(W73=4,W73=5,W73=6)),"2",(OR(W73=7,W73=8,W73=9)),"3",(OR(W73=10,W73=11,W73=12)),"4")</f>
        <v>2</v>
      </c>
      <c r="Z73" s="124">
        <v>2013</v>
      </c>
    </row>
    <row r="74" spans="1:26" ht="17.149999999999999" customHeight="1" x14ac:dyDescent="0.35">
      <c r="A74" s="56" t="str">
        <f t="shared" ref="A74:A137" si="16">V74&amp;" "&amp;Z74</f>
        <v>June 2013</v>
      </c>
      <c r="B74" s="45">
        <v>3139.38</v>
      </c>
      <c r="C74" s="46">
        <v>3745.56</v>
      </c>
      <c r="D74" s="46">
        <v>1431.17</v>
      </c>
      <c r="E74" s="47">
        <f t="shared" si="13"/>
        <v>2314.39</v>
      </c>
      <c r="F74" s="45">
        <v>-1190.5</v>
      </c>
      <c r="G74" s="46">
        <v>-0.42</v>
      </c>
      <c r="H74" s="46">
        <v>0</v>
      </c>
      <c r="I74" s="48">
        <f t="shared" si="14"/>
        <v>6884.9400000000005</v>
      </c>
      <c r="J74" s="49">
        <f t="shared" si="15"/>
        <v>4262.8500000000004</v>
      </c>
      <c r="K74" s="45" t="s">
        <v>68</v>
      </c>
      <c r="L74" s="46" t="s">
        <v>68</v>
      </c>
      <c r="M74" s="46" t="s">
        <v>68</v>
      </c>
      <c r="N74" s="50" t="s">
        <v>68</v>
      </c>
      <c r="O74" s="46">
        <v>342.64</v>
      </c>
      <c r="P74" s="46">
        <v>6.84</v>
      </c>
      <c r="Q74" s="46">
        <v>21.03</v>
      </c>
      <c r="R74" s="50">
        <v>10.71</v>
      </c>
      <c r="S74" s="45" t="s">
        <v>68</v>
      </c>
      <c r="T74" s="53" t="s">
        <v>68</v>
      </c>
      <c r="V74" s="124" t="s">
        <v>94</v>
      </c>
      <c r="W74" s="123">
        <f t="shared" si="11"/>
        <v>6</v>
      </c>
      <c r="X74" s="123" t="str">
        <f t="shared" si="12"/>
        <v>Quarter 2</v>
      </c>
      <c r="Y74" s="123" t="str" cm="1">
        <f t="array" ref="Y74">_xlfn.IFS(OR(W74=1,W74=2,W74=3),"1",(OR(W74=4,W74=5,W74=6)),"2",(OR(W74=7,W74=8,W74=9)),"3",(OR(W74=10,W74=11,W74=12)),"4")</f>
        <v>2</v>
      </c>
      <c r="Z74" s="124">
        <v>2013</v>
      </c>
    </row>
    <row r="75" spans="1:26" ht="17.149999999999999" customHeight="1" x14ac:dyDescent="0.35">
      <c r="A75" s="56" t="str">
        <f t="shared" si="16"/>
        <v>July 2013</v>
      </c>
      <c r="B75" s="45">
        <v>2759.52</v>
      </c>
      <c r="C75" s="46">
        <v>2676.15</v>
      </c>
      <c r="D75" s="46">
        <v>1153.68</v>
      </c>
      <c r="E75" s="47">
        <f t="shared" si="13"/>
        <v>1522.47</v>
      </c>
      <c r="F75" s="45">
        <v>-639.66999999999996</v>
      </c>
      <c r="G75" s="46">
        <v>-0.42</v>
      </c>
      <c r="H75" s="46">
        <v>0</v>
      </c>
      <c r="I75" s="48">
        <f t="shared" si="14"/>
        <v>5435.67</v>
      </c>
      <c r="J75" s="49">
        <f t="shared" si="15"/>
        <v>3641.8999999999996</v>
      </c>
      <c r="K75" s="45" t="s">
        <v>68</v>
      </c>
      <c r="L75" s="46" t="s">
        <v>68</v>
      </c>
      <c r="M75" s="46" t="s">
        <v>68</v>
      </c>
      <c r="N75" s="50" t="s">
        <v>68</v>
      </c>
      <c r="O75" s="46">
        <v>302.33999999999997</v>
      </c>
      <c r="P75" s="46">
        <v>6.23</v>
      </c>
      <c r="Q75" s="46">
        <v>10.9</v>
      </c>
      <c r="R75" s="50">
        <v>11.48</v>
      </c>
      <c r="S75" s="45" t="s">
        <v>68</v>
      </c>
      <c r="T75" s="53" t="s">
        <v>68</v>
      </c>
      <c r="V75" s="124" t="s">
        <v>95</v>
      </c>
      <c r="W75" s="123">
        <f t="shared" si="11"/>
        <v>7</v>
      </c>
      <c r="X75" s="123" t="str">
        <f t="shared" si="12"/>
        <v>Quarter 3</v>
      </c>
      <c r="Y75" s="123" t="str" cm="1">
        <f t="array" ref="Y75">_xlfn.IFS(OR(W75=1,W75=2,W75=3),"1",(OR(W75=4,W75=5,W75=6)),"2",(OR(W75=7,W75=8,W75=9)),"3",(OR(W75=10,W75=11,W75=12)),"4")</f>
        <v>3</v>
      </c>
      <c r="Z75" s="124">
        <v>2013</v>
      </c>
    </row>
    <row r="76" spans="1:26" ht="17.149999999999999" customHeight="1" x14ac:dyDescent="0.35">
      <c r="A76" s="56" t="str">
        <f t="shared" si="16"/>
        <v>August 2013</v>
      </c>
      <c r="B76" s="45">
        <v>2475.19</v>
      </c>
      <c r="C76" s="46">
        <v>2280.04</v>
      </c>
      <c r="D76" s="46">
        <v>765.17</v>
      </c>
      <c r="E76" s="47">
        <f t="shared" si="13"/>
        <v>1514.87</v>
      </c>
      <c r="F76" s="45">
        <v>-605.6</v>
      </c>
      <c r="G76" s="46">
        <v>-0.15</v>
      </c>
      <c r="H76" s="46">
        <v>0</v>
      </c>
      <c r="I76" s="48">
        <f t="shared" si="14"/>
        <v>4755.2299999999996</v>
      </c>
      <c r="J76" s="49">
        <f t="shared" si="15"/>
        <v>3384.3099999999995</v>
      </c>
      <c r="K76" s="45" t="s">
        <v>68</v>
      </c>
      <c r="L76" s="46" t="s">
        <v>68</v>
      </c>
      <c r="M76" s="46" t="s">
        <v>68</v>
      </c>
      <c r="N76" s="50" t="s">
        <v>68</v>
      </c>
      <c r="O76" s="46">
        <v>282.31</v>
      </c>
      <c r="P76" s="46">
        <v>5.64</v>
      </c>
      <c r="Q76" s="46">
        <v>8.81</v>
      </c>
      <c r="R76" s="50">
        <v>11.17</v>
      </c>
      <c r="S76" s="45" t="s">
        <v>68</v>
      </c>
      <c r="T76" s="53" t="s">
        <v>68</v>
      </c>
      <c r="V76" s="124" t="s">
        <v>96</v>
      </c>
      <c r="W76" s="123">
        <f t="shared" si="11"/>
        <v>8</v>
      </c>
      <c r="X76" s="125" t="str">
        <f t="shared" si="12"/>
        <v>Quarter 3</v>
      </c>
      <c r="Y76" s="123" t="str" cm="1">
        <f t="array" ref="Y76">_xlfn.IFS(OR(W76=1,W76=2,W76=3),"1",(OR(W76=4,W76=5,W76=6)),"2",(OR(W76=7,W76=8,W76=9)),"3",(OR(W76=10,W76=11,W76=12)),"4")</f>
        <v>3</v>
      </c>
      <c r="Z76" s="124">
        <v>2013</v>
      </c>
    </row>
    <row r="77" spans="1:26" ht="17.149999999999999" customHeight="1" x14ac:dyDescent="0.35">
      <c r="A77" s="56" t="str">
        <f t="shared" si="16"/>
        <v>September 2013</v>
      </c>
      <c r="B77" s="45">
        <v>2659.11</v>
      </c>
      <c r="C77" s="46">
        <v>2381.9</v>
      </c>
      <c r="D77" s="46">
        <v>793.55</v>
      </c>
      <c r="E77" s="47">
        <f t="shared" si="13"/>
        <v>1588.3500000000001</v>
      </c>
      <c r="F77" s="45">
        <v>-98.59</v>
      </c>
      <c r="G77" s="46">
        <v>-0.15</v>
      </c>
      <c r="H77" s="46">
        <v>0</v>
      </c>
      <c r="I77" s="48">
        <f t="shared" si="14"/>
        <v>5041.01</v>
      </c>
      <c r="J77" s="49">
        <f t="shared" si="15"/>
        <v>4148.72</v>
      </c>
      <c r="K77" s="45" t="s">
        <v>68</v>
      </c>
      <c r="L77" s="46" t="s">
        <v>68</v>
      </c>
      <c r="M77" s="46" t="s">
        <v>68</v>
      </c>
      <c r="N77" s="50" t="s">
        <v>68</v>
      </c>
      <c r="O77" s="46">
        <v>283</v>
      </c>
      <c r="P77" s="46">
        <v>7.29</v>
      </c>
      <c r="Q77" s="46">
        <v>6.58</v>
      </c>
      <c r="R77" s="50">
        <v>3.36</v>
      </c>
      <c r="S77" s="45" t="s">
        <v>68</v>
      </c>
      <c r="T77" s="53" t="s">
        <v>68</v>
      </c>
      <c r="V77" s="124" t="s">
        <v>97</v>
      </c>
      <c r="W77" s="123">
        <f t="shared" si="11"/>
        <v>9</v>
      </c>
      <c r="X77" s="123" t="str">
        <f t="shared" si="12"/>
        <v>Quarter 3</v>
      </c>
      <c r="Y77" s="123" t="str" cm="1">
        <f t="array" ref="Y77">_xlfn.IFS(OR(W77=1,W77=2,W77=3),"1",(OR(W77=4,W77=5,W77=6)),"2",(OR(W77=7,W77=8,W77=9)),"3",(OR(W77=10,W77=11,W77=12)),"4")</f>
        <v>3</v>
      </c>
      <c r="Z77" s="124">
        <v>2013</v>
      </c>
    </row>
    <row r="78" spans="1:26" ht="17.149999999999999" customHeight="1" x14ac:dyDescent="0.35">
      <c r="A78" s="56" t="str">
        <f t="shared" si="16"/>
        <v>October 2013</v>
      </c>
      <c r="B78" s="45">
        <v>2986.77</v>
      </c>
      <c r="C78" s="46">
        <v>3326.39</v>
      </c>
      <c r="D78" s="46">
        <v>700.75</v>
      </c>
      <c r="E78" s="47">
        <f t="shared" si="13"/>
        <v>2625.64</v>
      </c>
      <c r="F78" s="45">
        <v>-401.94</v>
      </c>
      <c r="G78" s="46">
        <v>-0.15</v>
      </c>
      <c r="H78" s="46">
        <v>0</v>
      </c>
      <c r="I78" s="48">
        <f t="shared" si="14"/>
        <v>6313.16</v>
      </c>
      <c r="J78" s="49">
        <f t="shared" si="15"/>
        <v>5210.3200000000006</v>
      </c>
      <c r="K78" s="45" t="s">
        <v>68</v>
      </c>
      <c r="L78" s="46" t="s">
        <v>68</v>
      </c>
      <c r="M78" s="46" t="s">
        <v>68</v>
      </c>
      <c r="N78" s="50" t="s">
        <v>68</v>
      </c>
      <c r="O78" s="46">
        <v>296.16000000000003</v>
      </c>
      <c r="P78" s="46">
        <v>9.56</v>
      </c>
      <c r="Q78" s="46">
        <v>9.9700000000000006</v>
      </c>
      <c r="R78" s="50">
        <v>5.1100000000000003</v>
      </c>
      <c r="S78" s="45" t="s">
        <v>68</v>
      </c>
      <c r="T78" s="53" t="s">
        <v>68</v>
      </c>
      <c r="V78" s="124" t="s">
        <v>98</v>
      </c>
      <c r="W78" s="123">
        <f t="shared" si="11"/>
        <v>10</v>
      </c>
      <c r="X78" s="123" t="str">
        <f t="shared" si="12"/>
        <v>Quarter 4</v>
      </c>
      <c r="Y78" s="123" t="str" cm="1">
        <f t="array" ref="Y78">_xlfn.IFS(OR(W78=1,W78=2,W78=3),"1",(OR(W78=4,W78=5,W78=6)),"2",(OR(W78=7,W78=8,W78=9)),"3",(OR(W78=10,W78=11,W78=12)),"4")</f>
        <v>4</v>
      </c>
      <c r="Z78" s="124">
        <v>2013</v>
      </c>
    </row>
    <row r="79" spans="1:26" ht="17.149999999999999" customHeight="1" x14ac:dyDescent="0.35">
      <c r="A79" s="56" t="str">
        <f t="shared" si="16"/>
        <v>November 2013</v>
      </c>
      <c r="B79" s="45">
        <v>3144.17</v>
      </c>
      <c r="C79" s="46">
        <v>5172.6400000000003</v>
      </c>
      <c r="D79" s="46">
        <v>592.48</v>
      </c>
      <c r="E79" s="47">
        <f t="shared" si="13"/>
        <v>4580.16</v>
      </c>
      <c r="F79" s="45">
        <v>117.32</v>
      </c>
      <c r="G79" s="46">
        <v>-0.28999999999999998</v>
      </c>
      <c r="H79" s="46">
        <v>0</v>
      </c>
      <c r="I79" s="48">
        <f t="shared" si="14"/>
        <v>8316.8100000000013</v>
      </c>
      <c r="J79" s="49">
        <f t="shared" si="15"/>
        <v>7841.3600000000015</v>
      </c>
      <c r="K79" s="45" t="s">
        <v>68</v>
      </c>
      <c r="L79" s="46" t="s">
        <v>68</v>
      </c>
      <c r="M79" s="46" t="s">
        <v>68</v>
      </c>
      <c r="N79" s="50" t="s">
        <v>68</v>
      </c>
      <c r="O79" s="46">
        <v>317.81</v>
      </c>
      <c r="P79" s="46">
        <v>16.95</v>
      </c>
      <c r="Q79" s="46">
        <v>15.42</v>
      </c>
      <c r="R79" s="50">
        <v>1.64</v>
      </c>
      <c r="S79" s="45" t="s">
        <v>68</v>
      </c>
      <c r="T79" s="53" t="s">
        <v>68</v>
      </c>
      <c r="V79" s="124" t="s">
        <v>99</v>
      </c>
      <c r="W79" s="123">
        <f t="shared" si="11"/>
        <v>11</v>
      </c>
      <c r="X79" s="123" t="str">
        <f t="shared" si="12"/>
        <v>Quarter 4</v>
      </c>
      <c r="Y79" s="123" t="str" cm="1">
        <f t="array" ref="Y79">_xlfn.IFS(OR(W79=1,W79=2,W79=3),"1",(OR(W79=4,W79=5,W79=6)),"2",(OR(W79=7,W79=8,W79=9)),"3",(OR(W79=10,W79=11,W79=12)),"4")</f>
        <v>4</v>
      </c>
      <c r="Z79" s="124">
        <v>2013</v>
      </c>
    </row>
    <row r="80" spans="1:26" ht="17.149999999999999" customHeight="1" x14ac:dyDescent="0.35">
      <c r="A80" s="56" t="str">
        <f t="shared" si="16"/>
        <v>December 2013</v>
      </c>
      <c r="B80" s="45">
        <v>3358.26</v>
      </c>
      <c r="C80" s="46">
        <v>4955.55</v>
      </c>
      <c r="D80" s="46">
        <v>514.22</v>
      </c>
      <c r="E80" s="47">
        <f t="shared" si="13"/>
        <v>4441.33</v>
      </c>
      <c r="F80" s="45">
        <v>321.12</v>
      </c>
      <c r="G80" s="46">
        <v>-0.28999999999999998</v>
      </c>
      <c r="H80" s="46">
        <v>0</v>
      </c>
      <c r="I80" s="48">
        <f t="shared" si="14"/>
        <v>8313.8100000000013</v>
      </c>
      <c r="J80" s="49">
        <f t="shared" si="15"/>
        <v>8120.420000000001</v>
      </c>
      <c r="K80" s="45" t="s">
        <v>68</v>
      </c>
      <c r="L80" s="46" t="s">
        <v>68</v>
      </c>
      <c r="M80" s="46" t="s">
        <v>68</v>
      </c>
      <c r="N80" s="50" t="s">
        <v>68</v>
      </c>
      <c r="O80" s="46">
        <v>330.64</v>
      </c>
      <c r="P80" s="46">
        <v>24.82</v>
      </c>
      <c r="Q80" s="46">
        <v>5.44</v>
      </c>
      <c r="R80" s="50">
        <v>1.23</v>
      </c>
      <c r="S80" s="45" t="s">
        <v>68</v>
      </c>
      <c r="T80" s="53" t="s">
        <v>68</v>
      </c>
      <c r="V80" s="124" t="s">
        <v>100</v>
      </c>
      <c r="W80" s="123">
        <f t="shared" si="11"/>
        <v>12</v>
      </c>
      <c r="X80" s="125" t="str">
        <f t="shared" si="12"/>
        <v>Quarter 4</v>
      </c>
      <c r="Y80" s="123" t="str" cm="1">
        <f t="array" ref="Y80">_xlfn.IFS(OR(W80=1,W80=2,W80=3),"1",(OR(W80=4,W80=5,W80=6)),"2",(OR(W80=7,W80=8,W80=9)),"3",(OR(W80=10,W80=11,W80=12)),"4")</f>
        <v>4</v>
      </c>
      <c r="Z80" s="124">
        <v>2013</v>
      </c>
    </row>
    <row r="81" spans="1:26" ht="17.149999999999999" customHeight="1" x14ac:dyDescent="0.35">
      <c r="A81" s="56" t="str">
        <f t="shared" si="16"/>
        <v>January 2014</v>
      </c>
      <c r="B81" s="45">
        <v>3528.71</v>
      </c>
      <c r="C81" s="46">
        <v>4826.03</v>
      </c>
      <c r="D81" s="46">
        <v>545.02</v>
      </c>
      <c r="E81" s="47">
        <f t="shared" si="13"/>
        <v>4281.01</v>
      </c>
      <c r="F81" s="45">
        <v>757.88</v>
      </c>
      <c r="G81" s="46">
        <v>-0.28999999999999998</v>
      </c>
      <c r="H81" s="46">
        <v>0.15</v>
      </c>
      <c r="I81" s="48">
        <f t="shared" si="14"/>
        <v>8354.74</v>
      </c>
      <c r="J81" s="49">
        <f t="shared" si="15"/>
        <v>8567.4599999999973</v>
      </c>
      <c r="K81" s="45" t="s">
        <v>68</v>
      </c>
      <c r="L81" s="46" t="s">
        <v>68</v>
      </c>
      <c r="M81" s="46" t="s">
        <v>68</v>
      </c>
      <c r="N81" s="50" t="s">
        <v>68</v>
      </c>
      <c r="O81" s="46">
        <v>335.21</v>
      </c>
      <c r="P81" s="46">
        <v>21.96</v>
      </c>
      <c r="Q81" s="46">
        <v>4.83</v>
      </c>
      <c r="R81" s="50">
        <v>1.5</v>
      </c>
      <c r="S81" s="45" t="s">
        <v>68</v>
      </c>
      <c r="T81" s="53" t="s">
        <v>68</v>
      </c>
      <c r="V81" s="124" t="s">
        <v>89</v>
      </c>
      <c r="W81" s="123">
        <f t="shared" si="11"/>
        <v>1</v>
      </c>
      <c r="X81" s="123" t="str">
        <f t="shared" si="12"/>
        <v>Quarter 1</v>
      </c>
      <c r="Y81" s="123" t="str" cm="1">
        <f t="array" ref="Y81">_xlfn.IFS(OR(W81=1,W81=2,W81=3),"1",(OR(W81=4,W81=5,W81=6)),"2",(OR(W81=7,W81=8,W81=9)),"3",(OR(W81=10,W81=11,W81=12)),"4")</f>
        <v>1</v>
      </c>
      <c r="Z81" s="124">
        <v>2014</v>
      </c>
    </row>
    <row r="82" spans="1:26" ht="17.149999999999999" customHeight="1" x14ac:dyDescent="0.35">
      <c r="A82" s="56" t="str">
        <f t="shared" si="16"/>
        <v>February 2014</v>
      </c>
      <c r="B82" s="45">
        <v>3229.28</v>
      </c>
      <c r="C82" s="46">
        <v>4262.1099999999997</v>
      </c>
      <c r="D82" s="46">
        <v>560.25</v>
      </c>
      <c r="E82" s="47">
        <f t="shared" si="13"/>
        <v>3701.8599999999997</v>
      </c>
      <c r="F82" s="45">
        <v>718.65</v>
      </c>
      <c r="G82" s="46">
        <v>-0.76</v>
      </c>
      <c r="H82" s="46">
        <v>0.13</v>
      </c>
      <c r="I82" s="48">
        <f t="shared" si="14"/>
        <v>7491.3899999999994</v>
      </c>
      <c r="J82" s="49">
        <f t="shared" si="15"/>
        <v>7649.1599999999989</v>
      </c>
      <c r="K82" s="45" t="s">
        <v>68</v>
      </c>
      <c r="L82" s="46" t="s">
        <v>68</v>
      </c>
      <c r="M82" s="46" t="s">
        <v>68</v>
      </c>
      <c r="N82" s="50" t="s">
        <v>68</v>
      </c>
      <c r="O82" s="46">
        <v>317.60000000000002</v>
      </c>
      <c r="P82" s="46">
        <v>20.39</v>
      </c>
      <c r="Q82" s="46">
        <v>5.16</v>
      </c>
      <c r="R82" s="50">
        <v>1.23</v>
      </c>
      <c r="S82" s="45" t="s">
        <v>68</v>
      </c>
      <c r="T82" s="53" t="s">
        <v>68</v>
      </c>
      <c r="V82" s="124" t="s">
        <v>90</v>
      </c>
      <c r="W82" s="123">
        <f t="shared" si="11"/>
        <v>2</v>
      </c>
      <c r="X82" s="123" t="str">
        <f t="shared" si="12"/>
        <v>Quarter 1</v>
      </c>
      <c r="Y82" s="123" t="str" cm="1">
        <f t="array" ref="Y82">_xlfn.IFS(OR(W82=1,W82=2,W82=3),"1",(OR(W82=4,W82=5,W82=6)),"2",(OR(W82=7,W82=8,W82=9)),"3",(OR(W82=10,W82=11,W82=12)),"4")</f>
        <v>1</v>
      </c>
      <c r="Z82" s="124">
        <v>2014</v>
      </c>
    </row>
    <row r="83" spans="1:26" ht="17.149999999999999" customHeight="1" x14ac:dyDescent="0.35">
      <c r="A83" s="56" t="str">
        <f t="shared" si="16"/>
        <v>March 2014</v>
      </c>
      <c r="B83" s="45">
        <v>3464.08</v>
      </c>
      <c r="C83" s="46">
        <v>4301.3</v>
      </c>
      <c r="D83" s="46">
        <v>906.45</v>
      </c>
      <c r="E83" s="47">
        <f t="shared" si="13"/>
        <v>3394.8500000000004</v>
      </c>
      <c r="F83" s="45">
        <v>91.75</v>
      </c>
      <c r="G83" s="46">
        <v>-0.76</v>
      </c>
      <c r="H83" s="46">
        <v>0.17</v>
      </c>
      <c r="I83" s="48">
        <f t="shared" si="14"/>
        <v>7765.38</v>
      </c>
      <c r="J83" s="49">
        <f t="shared" si="15"/>
        <v>6950.09</v>
      </c>
      <c r="K83" s="45" t="s">
        <v>68</v>
      </c>
      <c r="L83" s="46" t="s">
        <v>68</v>
      </c>
      <c r="M83" s="46" t="s">
        <v>68</v>
      </c>
      <c r="N83" s="50" t="s">
        <v>68</v>
      </c>
      <c r="O83" s="46">
        <v>364.27</v>
      </c>
      <c r="P83" s="46">
        <v>13.11</v>
      </c>
      <c r="Q83" s="46">
        <v>7.49</v>
      </c>
      <c r="R83" s="50">
        <v>4.96</v>
      </c>
      <c r="S83" s="45" t="s">
        <v>68</v>
      </c>
      <c r="T83" s="53" t="s">
        <v>68</v>
      </c>
      <c r="V83" s="124" t="s">
        <v>91</v>
      </c>
      <c r="W83" s="123">
        <f t="shared" si="11"/>
        <v>3</v>
      </c>
      <c r="X83" s="123" t="str">
        <f t="shared" si="12"/>
        <v>Quarter 1</v>
      </c>
      <c r="Y83" s="123" t="str" cm="1">
        <f t="array" ref="Y83">_xlfn.IFS(OR(W83=1,W83=2,W83=3),"1",(OR(W83=4,W83=5,W83=6)),"2",(OR(W83=7,W83=8,W83=9)),"3",(OR(W83=10,W83=11,W83=12)),"4")</f>
        <v>1</v>
      </c>
      <c r="Z83" s="124">
        <v>2014</v>
      </c>
    </row>
    <row r="84" spans="1:26" ht="17.149999999999999" customHeight="1" x14ac:dyDescent="0.35">
      <c r="A84" s="56" t="str">
        <f t="shared" si="16"/>
        <v>April 2014</v>
      </c>
      <c r="B84" s="45">
        <v>3347.36</v>
      </c>
      <c r="C84" s="46">
        <v>3422.08</v>
      </c>
      <c r="D84" s="46">
        <v>1090.96</v>
      </c>
      <c r="E84" s="47">
        <f t="shared" si="13"/>
        <v>2331.12</v>
      </c>
      <c r="F84" s="45">
        <v>-443.63</v>
      </c>
      <c r="G84" s="46">
        <v>-0.76</v>
      </c>
      <c r="H84" s="46">
        <v>0.18</v>
      </c>
      <c r="I84" s="48">
        <f t="shared" si="14"/>
        <v>6769.4400000000005</v>
      </c>
      <c r="J84" s="49">
        <f t="shared" si="15"/>
        <v>5234.2700000000004</v>
      </c>
      <c r="K84" s="45" t="s">
        <v>68</v>
      </c>
      <c r="L84" s="46" t="s">
        <v>68</v>
      </c>
      <c r="M84" s="46" t="s">
        <v>68</v>
      </c>
      <c r="N84" s="50" t="s">
        <v>68</v>
      </c>
      <c r="O84" s="46">
        <v>344.45</v>
      </c>
      <c r="P84" s="46">
        <v>7.63</v>
      </c>
      <c r="Q84" s="46">
        <v>17.12</v>
      </c>
      <c r="R84" s="50">
        <v>8.52</v>
      </c>
      <c r="S84" s="45" t="s">
        <v>68</v>
      </c>
      <c r="T84" s="53" t="s">
        <v>68</v>
      </c>
      <c r="V84" s="124" t="s">
        <v>92</v>
      </c>
      <c r="W84" s="123">
        <f t="shared" si="11"/>
        <v>4</v>
      </c>
      <c r="X84" s="125" t="str">
        <f t="shared" si="12"/>
        <v>Quarter 2</v>
      </c>
      <c r="Y84" s="123" t="str" cm="1">
        <f t="array" ref="Y84">_xlfn.IFS(OR(W84=1,W84=2,W84=3),"1",(OR(W84=4,W84=5,W84=6)),"2",(OR(W84=7,W84=8,W84=9)),"3",(OR(W84=10,W84=11,W84=12)),"4")</f>
        <v>2</v>
      </c>
      <c r="Z84" s="124">
        <v>2014</v>
      </c>
    </row>
    <row r="85" spans="1:26" ht="17.149999999999999" customHeight="1" x14ac:dyDescent="0.35">
      <c r="A85" s="56" t="str">
        <f t="shared" si="16"/>
        <v>May 2014</v>
      </c>
      <c r="B85" s="45">
        <v>3352.26</v>
      </c>
      <c r="C85" s="46">
        <v>3326.75</v>
      </c>
      <c r="D85" s="46">
        <v>1473.37</v>
      </c>
      <c r="E85" s="47">
        <f t="shared" si="13"/>
        <v>1853.38</v>
      </c>
      <c r="F85" s="45">
        <v>-406.59</v>
      </c>
      <c r="G85" s="46">
        <v>-1.19</v>
      </c>
      <c r="H85" s="46">
        <v>0.19</v>
      </c>
      <c r="I85" s="48">
        <f t="shared" si="14"/>
        <v>6679.01</v>
      </c>
      <c r="J85" s="49">
        <f t="shared" si="15"/>
        <v>4798.05</v>
      </c>
      <c r="K85" s="45" t="s">
        <v>68</v>
      </c>
      <c r="L85" s="46" t="s">
        <v>68</v>
      </c>
      <c r="M85" s="46" t="s">
        <v>68</v>
      </c>
      <c r="N85" s="50" t="s">
        <v>68</v>
      </c>
      <c r="O85" s="46">
        <v>349.85</v>
      </c>
      <c r="P85" s="46">
        <v>7.71</v>
      </c>
      <c r="Q85" s="46">
        <v>22.64</v>
      </c>
      <c r="R85" s="50">
        <v>10.06</v>
      </c>
      <c r="S85" s="45" t="s">
        <v>68</v>
      </c>
      <c r="T85" s="53" t="s">
        <v>68</v>
      </c>
      <c r="V85" s="124" t="s">
        <v>93</v>
      </c>
      <c r="W85" s="123">
        <f t="shared" si="11"/>
        <v>5</v>
      </c>
      <c r="X85" s="123" t="str">
        <f t="shared" si="12"/>
        <v>Quarter 2</v>
      </c>
      <c r="Y85" s="123" t="str" cm="1">
        <f t="array" ref="Y85">_xlfn.IFS(OR(W85=1,W85=2,W85=3),"1",(OR(W85=4,W85=5,W85=6)),"2",(OR(W85=7,W85=8,W85=9)),"3",(OR(W85=10,W85=11,W85=12)),"4")</f>
        <v>2</v>
      </c>
      <c r="Z85" s="124">
        <v>2014</v>
      </c>
    </row>
    <row r="86" spans="1:26" ht="17.149999999999999" customHeight="1" x14ac:dyDescent="0.35">
      <c r="A86" s="56" t="str">
        <f t="shared" si="16"/>
        <v>June 2014</v>
      </c>
      <c r="B86" s="45">
        <v>2837.11</v>
      </c>
      <c r="C86" s="46">
        <v>3282.77</v>
      </c>
      <c r="D86" s="46">
        <v>1194.1500000000001</v>
      </c>
      <c r="E86" s="47">
        <f t="shared" si="13"/>
        <v>2088.62</v>
      </c>
      <c r="F86" s="45">
        <v>-780.71</v>
      </c>
      <c r="G86" s="46">
        <v>-1.19</v>
      </c>
      <c r="H86" s="46">
        <v>0.17</v>
      </c>
      <c r="I86" s="48">
        <f t="shared" si="14"/>
        <v>6119.88</v>
      </c>
      <c r="J86" s="49">
        <f t="shared" si="15"/>
        <v>4144</v>
      </c>
      <c r="K86" s="45" t="s">
        <v>68</v>
      </c>
      <c r="L86" s="46" t="s">
        <v>68</v>
      </c>
      <c r="M86" s="46" t="s">
        <v>68</v>
      </c>
      <c r="N86" s="50" t="s">
        <v>68</v>
      </c>
      <c r="O86" s="46">
        <v>292.02</v>
      </c>
      <c r="P86" s="46">
        <v>5.15</v>
      </c>
      <c r="Q86" s="46">
        <v>19.77</v>
      </c>
      <c r="R86" s="50">
        <v>11.23</v>
      </c>
      <c r="S86" s="45" t="s">
        <v>68</v>
      </c>
      <c r="T86" s="53" t="s">
        <v>68</v>
      </c>
      <c r="V86" s="124" t="s">
        <v>94</v>
      </c>
      <c r="W86" s="123">
        <f t="shared" si="11"/>
        <v>6</v>
      </c>
      <c r="X86" s="123" t="str">
        <f t="shared" si="12"/>
        <v>Quarter 2</v>
      </c>
      <c r="Y86" s="123" t="str" cm="1">
        <f t="array" ref="Y86">_xlfn.IFS(OR(W86=1,W86=2,W86=3),"1",(OR(W86=4,W86=5,W86=6)),"2",(OR(W86=7,W86=8,W86=9)),"3",(OR(W86=10,W86=11,W86=12)),"4")</f>
        <v>2</v>
      </c>
      <c r="Z86" s="124">
        <v>2014</v>
      </c>
    </row>
    <row r="87" spans="1:26" ht="17.149999999999999" customHeight="1" x14ac:dyDescent="0.35">
      <c r="A87" s="56" t="str">
        <f t="shared" si="16"/>
        <v>July 2014</v>
      </c>
      <c r="B87" s="45">
        <v>2913.2</v>
      </c>
      <c r="C87" s="46">
        <v>2994.88</v>
      </c>
      <c r="D87" s="46">
        <v>1347.13</v>
      </c>
      <c r="E87" s="47">
        <f t="shared" si="13"/>
        <v>1647.75</v>
      </c>
      <c r="F87" s="45">
        <v>-404.17</v>
      </c>
      <c r="G87" s="46">
        <v>-1.19</v>
      </c>
      <c r="H87" s="46">
        <v>0.2</v>
      </c>
      <c r="I87" s="48">
        <f t="shared" si="14"/>
        <v>5908.08</v>
      </c>
      <c r="J87" s="49">
        <f t="shared" si="15"/>
        <v>4155.79</v>
      </c>
      <c r="K87" s="45" t="s">
        <v>68</v>
      </c>
      <c r="L87" s="46" t="s">
        <v>68</v>
      </c>
      <c r="M87" s="46" t="s">
        <v>68</v>
      </c>
      <c r="N87" s="50" t="s">
        <v>68</v>
      </c>
      <c r="O87" s="46">
        <v>300.10000000000002</v>
      </c>
      <c r="P87" s="46">
        <v>6.13</v>
      </c>
      <c r="Q87" s="46">
        <v>21.5</v>
      </c>
      <c r="R87" s="50">
        <v>9.42</v>
      </c>
      <c r="S87" s="45" t="s">
        <v>68</v>
      </c>
      <c r="T87" s="53" t="s">
        <v>68</v>
      </c>
      <c r="V87" s="124" t="s">
        <v>95</v>
      </c>
      <c r="W87" s="123">
        <f t="shared" si="11"/>
        <v>7</v>
      </c>
      <c r="X87" s="123" t="str">
        <f t="shared" si="12"/>
        <v>Quarter 3</v>
      </c>
      <c r="Y87" s="123" t="str" cm="1">
        <f t="array" ref="Y87">_xlfn.IFS(OR(W87=1,W87=2,W87=3),"1",(OR(W87=4,W87=5,W87=6)),"2",(OR(W87=7,W87=8,W87=9)),"3",(OR(W87=10,W87=11,W87=12)),"4")</f>
        <v>3</v>
      </c>
      <c r="Z87" s="124">
        <v>2014</v>
      </c>
    </row>
    <row r="88" spans="1:26" ht="17.149999999999999" customHeight="1" x14ac:dyDescent="0.35">
      <c r="A88" s="56" t="str">
        <f t="shared" si="16"/>
        <v>August 2014</v>
      </c>
      <c r="B88" s="45">
        <v>2741.19</v>
      </c>
      <c r="C88" s="46">
        <v>2621.29</v>
      </c>
      <c r="D88" s="46">
        <v>1053.78</v>
      </c>
      <c r="E88" s="47">
        <f t="shared" si="13"/>
        <v>1567.51</v>
      </c>
      <c r="F88" s="45">
        <v>-166.45</v>
      </c>
      <c r="G88" s="46">
        <v>-1.97</v>
      </c>
      <c r="H88" s="46">
        <v>0.23</v>
      </c>
      <c r="I88" s="48">
        <f t="shared" si="14"/>
        <v>5362.48</v>
      </c>
      <c r="J88" s="49">
        <f t="shared" si="15"/>
        <v>4140.5099999999993</v>
      </c>
      <c r="K88" s="45" t="s">
        <v>68</v>
      </c>
      <c r="L88" s="46" t="s">
        <v>68</v>
      </c>
      <c r="M88" s="46" t="s">
        <v>68</v>
      </c>
      <c r="N88" s="50" t="s">
        <v>68</v>
      </c>
      <c r="O88" s="46">
        <v>277.8</v>
      </c>
      <c r="P88" s="46">
        <v>5.0199999999999996</v>
      </c>
      <c r="Q88" s="46">
        <v>20.36</v>
      </c>
      <c r="R88" s="50">
        <v>5.0999999999999996</v>
      </c>
      <c r="S88" s="45" t="s">
        <v>68</v>
      </c>
      <c r="T88" s="53" t="s">
        <v>68</v>
      </c>
      <c r="V88" s="124" t="s">
        <v>96</v>
      </c>
      <c r="W88" s="123">
        <f t="shared" si="11"/>
        <v>8</v>
      </c>
      <c r="X88" s="125" t="str">
        <f t="shared" si="12"/>
        <v>Quarter 3</v>
      </c>
      <c r="Y88" s="123" t="str" cm="1">
        <f t="array" ref="Y88">_xlfn.IFS(OR(W88=1,W88=2,W88=3),"1",(OR(W88=4,W88=5,W88=6)),"2",(OR(W88=7,W88=8,W88=9)),"3",(OR(W88=10,W88=11,W88=12)),"4")</f>
        <v>3</v>
      </c>
      <c r="Z88" s="124">
        <v>2014</v>
      </c>
    </row>
    <row r="89" spans="1:26" ht="17.149999999999999" customHeight="1" x14ac:dyDescent="0.35">
      <c r="A89" s="56" t="str">
        <f t="shared" si="16"/>
        <v>September 2014</v>
      </c>
      <c r="B89" s="45">
        <v>2596.1799999999998</v>
      </c>
      <c r="C89" s="46">
        <v>2688.59</v>
      </c>
      <c r="D89" s="46">
        <v>1180.76</v>
      </c>
      <c r="E89" s="47">
        <f t="shared" si="13"/>
        <v>1507.8300000000002</v>
      </c>
      <c r="F89" s="45">
        <v>-57.15</v>
      </c>
      <c r="G89" s="46">
        <v>-1.97</v>
      </c>
      <c r="H89" s="46">
        <v>0.24</v>
      </c>
      <c r="I89" s="48">
        <f t="shared" si="14"/>
        <v>5284.77</v>
      </c>
      <c r="J89" s="49">
        <f t="shared" si="15"/>
        <v>4045.13</v>
      </c>
      <c r="K89" s="45" t="s">
        <v>68</v>
      </c>
      <c r="L89" s="46" t="s">
        <v>68</v>
      </c>
      <c r="M89" s="46" t="s">
        <v>68</v>
      </c>
      <c r="N89" s="50" t="s">
        <v>68</v>
      </c>
      <c r="O89" s="46">
        <v>281.14999999999998</v>
      </c>
      <c r="P89" s="46">
        <v>5.6</v>
      </c>
      <c r="Q89" s="46">
        <v>12.5</v>
      </c>
      <c r="R89" s="50">
        <v>1.98</v>
      </c>
      <c r="S89" s="45" t="s">
        <v>68</v>
      </c>
      <c r="T89" s="53" t="s">
        <v>68</v>
      </c>
      <c r="V89" s="124" t="s">
        <v>97</v>
      </c>
      <c r="W89" s="123">
        <f t="shared" si="11"/>
        <v>9</v>
      </c>
      <c r="X89" s="123" t="str">
        <f t="shared" si="12"/>
        <v>Quarter 3</v>
      </c>
      <c r="Y89" s="123" t="str" cm="1">
        <f t="array" ref="Y89">_xlfn.IFS(OR(W89=1,W89=2,W89=3),"1",(OR(W89=4,W89=5,W89=6)),"2",(OR(W89=7,W89=8,W89=9)),"3",(OR(W89=10,W89=11,W89=12)),"4")</f>
        <v>3</v>
      </c>
      <c r="Z89" s="124">
        <v>2014</v>
      </c>
    </row>
    <row r="90" spans="1:26" ht="17.149999999999999" customHeight="1" x14ac:dyDescent="0.35">
      <c r="A90" s="56" t="str">
        <f t="shared" si="16"/>
        <v>October 2014</v>
      </c>
      <c r="B90" s="45">
        <v>3099.72</v>
      </c>
      <c r="C90" s="46">
        <v>3427.05</v>
      </c>
      <c r="D90" s="46">
        <v>989.87</v>
      </c>
      <c r="E90" s="47">
        <f t="shared" si="13"/>
        <v>2437.1800000000003</v>
      </c>
      <c r="F90" s="45">
        <v>-155.81</v>
      </c>
      <c r="G90" s="46">
        <v>-1.97</v>
      </c>
      <c r="H90" s="46">
        <v>0.42</v>
      </c>
      <c r="I90" s="48">
        <f t="shared" si="14"/>
        <v>6526.77</v>
      </c>
      <c r="J90" s="49">
        <f t="shared" si="15"/>
        <v>5379.54</v>
      </c>
      <c r="K90" s="45" t="s">
        <v>68</v>
      </c>
      <c r="L90" s="46" t="s">
        <v>68</v>
      </c>
      <c r="M90" s="46" t="s">
        <v>68</v>
      </c>
      <c r="N90" s="50" t="s">
        <v>68</v>
      </c>
      <c r="O90" s="46">
        <v>315.54000000000002</v>
      </c>
      <c r="P90" s="46">
        <v>8.8699999999999992</v>
      </c>
      <c r="Q90" s="46">
        <v>6.04</v>
      </c>
      <c r="R90" s="50">
        <v>1.98</v>
      </c>
      <c r="S90" s="45" t="s">
        <v>68</v>
      </c>
      <c r="T90" s="53" t="s">
        <v>68</v>
      </c>
      <c r="V90" s="124" t="s">
        <v>98</v>
      </c>
      <c r="W90" s="123">
        <f t="shared" si="11"/>
        <v>10</v>
      </c>
      <c r="X90" s="123" t="str">
        <f t="shared" si="12"/>
        <v>Quarter 4</v>
      </c>
      <c r="Y90" s="123" t="str" cm="1">
        <f t="array" ref="Y90">_xlfn.IFS(OR(W90=1,W90=2,W90=3),"1",(OR(W90=4,W90=5,W90=6)),"2",(OR(W90=7,W90=8,W90=9)),"3",(OR(W90=10,W90=11,W90=12)),"4")</f>
        <v>4</v>
      </c>
      <c r="Z90" s="124">
        <v>2014</v>
      </c>
    </row>
    <row r="91" spans="1:26" ht="17.149999999999999" customHeight="1" x14ac:dyDescent="0.35">
      <c r="A91" s="56" t="str">
        <f t="shared" si="16"/>
        <v>November 2014</v>
      </c>
      <c r="B91" s="45">
        <v>3261.06</v>
      </c>
      <c r="C91" s="46">
        <v>4205.26</v>
      </c>
      <c r="D91" s="46">
        <v>550.09</v>
      </c>
      <c r="E91" s="47">
        <f t="shared" si="13"/>
        <v>3655.17</v>
      </c>
      <c r="F91" s="45">
        <v>166.31</v>
      </c>
      <c r="G91" s="46">
        <v>-2.78</v>
      </c>
      <c r="H91" s="46">
        <v>0.59</v>
      </c>
      <c r="I91" s="48">
        <f t="shared" si="14"/>
        <v>7466.32</v>
      </c>
      <c r="J91" s="49">
        <f t="shared" si="15"/>
        <v>7080.35</v>
      </c>
      <c r="K91" s="45" t="s">
        <v>68</v>
      </c>
      <c r="L91" s="46" t="s">
        <v>68</v>
      </c>
      <c r="M91" s="46" t="s">
        <v>68</v>
      </c>
      <c r="N91" s="50" t="s">
        <v>68</v>
      </c>
      <c r="O91" s="46">
        <v>338.68</v>
      </c>
      <c r="P91" s="46">
        <v>10.96</v>
      </c>
      <c r="Q91" s="46">
        <v>15.06</v>
      </c>
      <c r="R91" s="50">
        <v>1.98</v>
      </c>
      <c r="S91" s="45" t="s">
        <v>68</v>
      </c>
      <c r="T91" s="53" t="s">
        <v>68</v>
      </c>
      <c r="V91" s="124" t="s">
        <v>99</v>
      </c>
      <c r="W91" s="123">
        <f t="shared" si="11"/>
        <v>11</v>
      </c>
      <c r="X91" s="123" t="str">
        <f t="shared" si="12"/>
        <v>Quarter 4</v>
      </c>
      <c r="Y91" s="123" t="str" cm="1">
        <f t="array" ref="Y91">_xlfn.IFS(OR(W91=1,W91=2,W91=3),"1",(OR(W91=4,W91=5,W91=6)),"2",(OR(W91=7,W91=8,W91=9)),"3",(OR(W91=10,W91=11,W91=12)),"4")</f>
        <v>4</v>
      </c>
      <c r="Z91" s="124">
        <v>2014</v>
      </c>
    </row>
    <row r="92" spans="1:26" ht="17.149999999999999" customHeight="1" x14ac:dyDescent="0.35">
      <c r="A92" s="56" t="str">
        <f t="shared" si="16"/>
        <v>December 2014</v>
      </c>
      <c r="B92" s="45">
        <v>3309.75</v>
      </c>
      <c r="C92" s="46">
        <v>5216.66</v>
      </c>
      <c r="D92" s="46">
        <v>564.14</v>
      </c>
      <c r="E92" s="47">
        <f t="shared" si="13"/>
        <v>4652.5199999999995</v>
      </c>
      <c r="F92" s="45">
        <v>524.62</v>
      </c>
      <c r="G92" s="46">
        <v>-2.78</v>
      </c>
      <c r="H92" s="46">
        <v>0.76</v>
      </c>
      <c r="I92" s="48">
        <f t="shared" si="14"/>
        <v>8526.41</v>
      </c>
      <c r="J92" s="49">
        <f t="shared" si="15"/>
        <v>8484.869999999999</v>
      </c>
      <c r="K92" s="45" t="s">
        <v>68</v>
      </c>
      <c r="L92" s="46" t="s">
        <v>68</v>
      </c>
      <c r="M92" s="46" t="s">
        <v>68</v>
      </c>
      <c r="N92" s="50" t="s">
        <v>68</v>
      </c>
      <c r="O92" s="46">
        <v>364.71</v>
      </c>
      <c r="P92" s="46">
        <v>24.86</v>
      </c>
      <c r="Q92" s="46">
        <v>15.28</v>
      </c>
      <c r="R92" s="50">
        <v>1.98</v>
      </c>
      <c r="S92" s="45" t="s">
        <v>68</v>
      </c>
      <c r="T92" s="53" t="s">
        <v>68</v>
      </c>
      <c r="V92" s="124" t="s">
        <v>100</v>
      </c>
      <c r="W92" s="123">
        <f t="shared" si="11"/>
        <v>12</v>
      </c>
      <c r="X92" s="125" t="str">
        <f t="shared" si="12"/>
        <v>Quarter 4</v>
      </c>
      <c r="Y92" s="123" t="str" cm="1">
        <f t="array" ref="Y92">_xlfn.IFS(OR(W92=1,W92=2,W92=3),"1",(OR(W92=4,W92=5,W92=6)),"2",(OR(W92=7,W92=8,W92=9)),"3",(OR(W92=10,W92=11,W92=12)),"4")</f>
        <v>4</v>
      </c>
      <c r="Z92" s="124">
        <v>2014</v>
      </c>
    </row>
    <row r="93" spans="1:26" ht="17.149999999999999" customHeight="1" x14ac:dyDescent="0.35">
      <c r="A93" s="56" t="str">
        <f t="shared" si="16"/>
        <v>January 2015</v>
      </c>
      <c r="B93" s="45">
        <v>3496.9</v>
      </c>
      <c r="C93" s="46">
        <v>4936.6000000000004</v>
      </c>
      <c r="D93" s="46">
        <v>764.55</v>
      </c>
      <c r="E93" s="47">
        <f t="shared" si="13"/>
        <v>4172.05</v>
      </c>
      <c r="F93" s="45">
        <v>1335.02</v>
      </c>
      <c r="G93" s="46">
        <v>-2.78</v>
      </c>
      <c r="H93" s="46">
        <v>0.91</v>
      </c>
      <c r="I93" s="48">
        <f t="shared" si="14"/>
        <v>8433.5</v>
      </c>
      <c r="J93" s="49">
        <f t="shared" si="15"/>
        <v>9002.0999999999985</v>
      </c>
      <c r="K93" s="45" t="s">
        <v>68</v>
      </c>
      <c r="L93" s="46" t="s">
        <v>68</v>
      </c>
      <c r="M93" s="46" t="s">
        <v>68</v>
      </c>
      <c r="N93" s="50" t="s">
        <v>68</v>
      </c>
      <c r="O93" s="46">
        <v>354.25</v>
      </c>
      <c r="P93" s="46">
        <v>21.63</v>
      </c>
      <c r="Q93" s="46">
        <v>16.149999999999999</v>
      </c>
      <c r="R93" s="50">
        <v>0.71</v>
      </c>
      <c r="S93" s="45" t="s">
        <v>68</v>
      </c>
      <c r="T93" s="53" t="s">
        <v>68</v>
      </c>
      <c r="V93" s="124" t="s">
        <v>89</v>
      </c>
      <c r="W93" s="123">
        <f t="shared" si="11"/>
        <v>1</v>
      </c>
      <c r="X93" s="123" t="str">
        <f t="shared" si="12"/>
        <v>Quarter 1</v>
      </c>
      <c r="Y93" s="123" t="str" cm="1">
        <f t="array" ref="Y93">_xlfn.IFS(OR(W93=1,W93=2,W93=3),"1",(OR(W93=4,W93=5,W93=6)),"2",(OR(W93=7,W93=8,W93=9)),"3",(OR(W93=10,W93=11,W93=12)),"4")</f>
        <v>1</v>
      </c>
      <c r="Z93" s="124">
        <v>2015</v>
      </c>
    </row>
    <row r="94" spans="1:26" ht="17.149999999999999" customHeight="1" x14ac:dyDescent="0.35">
      <c r="A94" s="56" t="str">
        <f t="shared" si="16"/>
        <v>February 2015</v>
      </c>
      <c r="B94" s="45">
        <v>3057.98</v>
      </c>
      <c r="C94" s="46">
        <v>4696.75</v>
      </c>
      <c r="D94" s="46">
        <v>651.91</v>
      </c>
      <c r="E94" s="47">
        <f t="shared" si="13"/>
        <v>4044.84</v>
      </c>
      <c r="F94" s="45">
        <v>1297.95</v>
      </c>
      <c r="G94" s="46">
        <v>-2.89</v>
      </c>
      <c r="H94" s="46">
        <v>1.1100000000000001</v>
      </c>
      <c r="I94" s="48">
        <f t="shared" si="14"/>
        <v>7754.73</v>
      </c>
      <c r="J94" s="49">
        <f t="shared" si="15"/>
        <v>8398.9900000000016</v>
      </c>
      <c r="K94" s="45" t="s">
        <v>68</v>
      </c>
      <c r="L94" s="46" t="s">
        <v>68</v>
      </c>
      <c r="M94" s="46" t="s">
        <v>68</v>
      </c>
      <c r="N94" s="50" t="s">
        <v>68</v>
      </c>
      <c r="O94" s="46">
        <v>323.97000000000003</v>
      </c>
      <c r="P94" s="46">
        <v>25.99</v>
      </c>
      <c r="Q94" s="46">
        <v>12.55</v>
      </c>
      <c r="R94" s="50">
        <v>1.38</v>
      </c>
      <c r="S94" s="45" t="s">
        <v>68</v>
      </c>
      <c r="T94" s="53" t="s">
        <v>68</v>
      </c>
      <c r="V94" s="124" t="s">
        <v>90</v>
      </c>
      <c r="W94" s="123">
        <f t="shared" si="11"/>
        <v>2</v>
      </c>
      <c r="X94" s="123" t="str">
        <f t="shared" si="12"/>
        <v>Quarter 1</v>
      </c>
      <c r="Y94" s="123" t="str" cm="1">
        <f t="array" ref="Y94">_xlfn.IFS(OR(W94=1,W94=2,W94=3),"1",(OR(W94=4,W94=5,W94=6)),"2",(OR(W94=7,W94=8,W94=9)),"3",(OR(W94=10,W94=11,W94=12)),"4")</f>
        <v>1</v>
      </c>
      <c r="Z94" s="124">
        <v>2015</v>
      </c>
    </row>
    <row r="95" spans="1:26" ht="17.149999999999999" customHeight="1" x14ac:dyDescent="0.35">
      <c r="A95" s="56" t="str">
        <f t="shared" si="16"/>
        <v>March 2015</v>
      </c>
      <c r="B95" s="45">
        <v>3554.08</v>
      </c>
      <c r="C95" s="46">
        <v>4779.8500000000004</v>
      </c>
      <c r="D95" s="46">
        <v>1018.67</v>
      </c>
      <c r="E95" s="47">
        <f t="shared" si="13"/>
        <v>3761.1800000000003</v>
      </c>
      <c r="F95" s="45">
        <v>503.02</v>
      </c>
      <c r="G95" s="46">
        <v>-2.89</v>
      </c>
      <c r="H95" s="46">
        <v>1.58</v>
      </c>
      <c r="I95" s="48">
        <f t="shared" si="14"/>
        <v>8333.93</v>
      </c>
      <c r="J95" s="49">
        <f t="shared" si="15"/>
        <v>7816.97</v>
      </c>
      <c r="K95" s="45" t="s">
        <v>68</v>
      </c>
      <c r="L95" s="46" t="s">
        <v>68</v>
      </c>
      <c r="M95" s="46" t="s">
        <v>68</v>
      </c>
      <c r="N95" s="50" t="s">
        <v>68</v>
      </c>
      <c r="O95" s="46">
        <v>371.62</v>
      </c>
      <c r="P95" s="46">
        <v>14.53</v>
      </c>
      <c r="Q95" s="46">
        <v>19.52</v>
      </c>
      <c r="R95" s="50">
        <v>1.58</v>
      </c>
      <c r="S95" s="45" t="s">
        <v>68</v>
      </c>
      <c r="T95" s="53" t="s">
        <v>68</v>
      </c>
      <c r="V95" s="124" t="s">
        <v>91</v>
      </c>
      <c r="W95" s="123">
        <f t="shared" si="11"/>
        <v>3</v>
      </c>
      <c r="X95" s="123" t="str">
        <f t="shared" si="12"/>
        <v>Quarter 1</v>
      </c>
      <c r="Y95" s="123" t="str" cm="1">
        <f t="array" ref="Y95">_xlfn.IFS(OR(W95=1,W95=2,W95=3),"1",(OR(W95=4,W95=5,W95=6)),"2",(OR(W95=7,W95=8,W95=9)),"3",(OR(W95=10,W95=11,W95=12)),"4")</f>
        <v>1</v>
      </c>
      <c r="Z95" s="124">
        <v>2015</v>
      </c>
    </row>
    <row r="96" spans="1:26" ht="17.149999999999999" customHeight="1" x14ac:dyDescent="0.35">
      <c r="A96" s="56" t="str">
        <f t="shared" si="16"/>
        <v>April 2015</v>
      </c>
      <c r="B96" s="45">
        <v>3528.56</v>
      </c>
      <c r="C96" s="46">
        <v>3007.55</v>
      </c>
      <c r="D96" s="46">
        <v>1097.8399999999999</v>
      </c>
      <c r="E96" s="47">
        <f t="shared" si="13"/>
        <v>1909.7100000000003</v>
      </c>
      <c r="F96" s="45">
        <v>236.95</v>
      </c>
      <c r="G96" s="46">
        <v>-2.89</v>
      </c>
      <c r="H96" s="46">
        <v>1.64</v>
      </c>
      <c r="I96" s="48">
        <f t="shared" si="14"/>
        <v>6536.1100000000006</v>
      </c>
      <c r="J96" s="49">
        <f t="shared" si="15"/>
        <v>5673.97</v>
      </c>
      <c r="K96" s="45" t="s">
        <v>68</v>
      </c>
      <c r="L96" s="46" t="s">
        <v>68</v>
      </c>
      <c r="M96" s="46" t="s">
        <v>68</v>
      </c>
      <c r="N96" s="50" t="s">
        <v>68</v>
      </c>
      <c r="O96" s="46">
        <v>409.68</v>
      </c>
      <c r="P96" s="46">
        <v>14.27</v>
      </c>
      <c r="Q96" s="46">
        <v>13.88</v>
      </c>
      <c r="R96" s="50">
        <v>1.68</v>
      </c>
      <c r="S96" s="45" t="s">
        <v>68</v>
      </c>
      <c r="T96" s="53" t="s">
        <v>68</v>
      </c>
      <c r="V96" s="124" t="s">
        <v>92</v>
      </c>
      <c r="W96" s="123">
        <f t="shared" si="11"/>
        <v>4</v>
      </c>
      <c r="X96" s="125" t="str">
        <f t="shared" si="12"/>
        <v>Quarter 2</v>
      </c>
      <c r="Y96" s="123" t="str" cm="1">
        <f t="array" ref="Y96">_xlfn.IFS(OR(W96=1,W96=2,W96=3),"1",(OR(W96=4,W96=5,W96=6)),"2",(OR(W96=7,W96=8,W96=9)),"3",(OR(W96=10,W96=11,W96=12)),"4")</f>
        <v>2</v>
      </c>
      <c r="Z96" s="124">
        <v>2015</v>
      </c>
    </row>
    <row r="97" spans="1:26" ht="17.149999999999999" customHeight="1" x14ac:dyDescent="0.35">
      <c r="A97" s="56" t="str">
        <f t="shared" si="16"/>
        <v>May 2015</v>
      </c>
      <c r="B97" s="45">
        <v>3855.11</v>
      </c>
      <c r="C97" s="46">
        <v>3178.75</v>
      </c>
      <c r="D97" s="46">
        <v>1552.95</v>
      </c>
      <c r="E97" s="47">
        <f t="shared" si="13"/>
        <v>1625.8</v>
      </c>
      <c r="F97" s="45">
        <v>-410.23</v>
      </c>
      <c r="G97" s="46">
        <v>-2.98</v>
      </c>
      <c r="H97" s="46">
        <v>1.92</v>
      </c>
      <c r="I97" s="48">
        <f t="shared" si="14"/>
        <v>7033.8600000000006</v>
      </c>
      <c r="J97" s="49">
        <f t="shared" si="15"/>
        <v>5069.6200000000008</v>
      </c>
      <c r="K97" s="45" t="s">
        <v>68</v>
      </c>
      <c r="L97" s="46" t="s">
        <v>68</v>
      </c>
      <c r="M97" s="46" t="s">
        <v>68</v>
      </c>
      <c r="N97" s="50" t="s">
        <v>68</v>
      </c>
      <c r="O97" s="46">
        <v>405.91</v>
      </c>
      <c r="P97" s="46">
        <v>12.89</v>
      </c>
      <c r="Q97" s="46">
        <v>22.29</v>
      </c>
      <c r="R97" s="50">
        <v>4.97</v>
      </c>
      <c r="S97" s="45" t="s">
        <v>68</v>
      </c>
      <c r="T97" s="53" t="s">
        <v>68</v>
      </c>
      <c r="V97" s="124" t="s">
        <v>93</v>
      </c>
      <c r="W97" s="123">
        <f t="shared" si="11"/>
        <v>5</v>
      </c>
      <c r="X97" s="123" t="str">
        <f t="shared" si="12"/>
        <v>Quarter 2</v>
      </c>
      <c r="Y97" s="123" t="str" cm="1">
        <f t="array" ref="Y97">_xlfn.IFS(OR(W97=1,W97=2,W97=3),"1",(OR(W97=4,W97=5,W97=6)),"2",(OR(W97=7,W97=8,W97=9)),"3",(OR(W97=10,W97=11,W97=12)),"4")</f>
        <v>2</v>
      </c>
      <c r="Z97" s="124">
        <v>2015</v>
      </c>
    </row>
    <row r="98" spans="1:26" ht="17.149999999999999" customHeight="1" x14ac:dyDescent="0.35">
      <c r="A98" s="56" t="str">
        <f t="shared" si="16"/>
        <v>June 2015</v>
      </c>
      <c r="B98" s="45">
        <v>3265.39</v>
      </c>
      <c r="C98" s="46">
        <v>2603.1999999999998</v>
      </c>
      <c r="D98" s="46">
        <v>841.49</v>
      </c>
      <c r="E98" s="47">
        <f t="shared" si="13"/>
        <v>1761.7099999999998</v>
      </c>
      <c r="F98" s="45">
        <v>-827.25</v>
      </c>
      <c r="G98" s="46">
        <v>-2.98</v>
      </c>
      <c r="H98" s="46">
        <v>2.2000000000000002</v>
      </c>
      <c r="I98" s="48">
        <f t="shared" si="14"/>
        <v>5868.59</v>
      </c>
      <c r="J98" s="49">
        <f t="shared" si="15"/>
        <v>4199.0700000000006</v>
      </c>
      <c r="K98" s="45" t="s">
        <v>68</v>
      </c>
      <c r="L98" s="46" t="s">
        <v>68</v>
      </c>
      <c r="M98" s="46" t="s">
        <v>68</v>
      </c>
      <c r="N98" s="50" t="s">
        <v>68</v>
      </c>
      <c r="O98" s="46">
        <v>366.22</v>
      </c>
      <c r="P98" s="46">
        <v>9.94</v>
      </c>
      <c r="Q98" s="46">
        <v>13.35</v>
      </c>
      <c r="R98" s="50">
        <v>11.12</v>
      </c>
      <c r="S98" s="45" t="s">
        <v>68</v>
      </c>
      <c r="T98" s="53" t="s">
        <v>68</v>
      </c>
      <c r="V98" s="124" t="s">
        <v>94</v>
      </c>
      <c r="W98" s="123">
        <f t="shared" si="11"/>
        <v>6</v>
      </c>
      <c r="X98" s="123" t="str">
        <f t="shared" si="12"/>
        <v>Quarter 2</v>
      </c>
      <c r="Y98" s="123" t="str" cm="1">
        <f t="array" ref="Y98">_xlfn.IFS(OR(W98=1,W98=2,W98=3),"1",(OR(W98=4,W98=5,W98=6)),"2",(OR(W98=7,W98=8,W98=9)),"3",(OR(W98=10,W98=11,W98=12)),"4")</f>
        <v>2</v>
      </c>
      <c r="Z98" s="124">
        <v>2015</v>
      </c>
    </row>
    <row r="99" spans="1:26" ht="17.149999999999999" customHeight="1" x14ac:dyDescent="0.35">
      <c r="A99" s="56" t="str">
        <f t="shared" si="16"/>
        <v>July 2015</v>
      </c>
      <c r="B99" s="45">
        <v>3013.91</v>
      </c>
      <c r="C99" s="46">
        <v>2958.2</v>
      </c>
      <c r="D99" s="46">
        <v>1445.55</v>
      </c>
      <c r="E99" s="47">
        <f t="shared" si="13"/>
        <v>1512.6499999999999</v>
      </c>
      <c r="F99" s="45">
        <v>-632.72</v>
      </c>
      <c r="G99" s="46">
        <v>-2.98</v>
      </c>
      <c r="H99" s="46">
        <v>2.2999999999999998</v>
      </c>
      <c r="I99" s="48">
        <f t="shared" si="14"/>
        <v>5972.11</v>
      </c>
      <c r="J99" s="49">
        <f t="shared" si="15"/>
        <v>3893.1599999999994</v>
      </c>
      <c r="K99" s="45" t="s">
        <v>68</v>
      </c>
      <c r="L99" s="46" t="s">
        <v>68</v>
      </c>
      <c r="M99" s="46" t="s">
        <v>68</v>
      </c>
      <c r="N99" s="50" t="s">
        <v>68</v>
      </c>
      <c r="O99" s="46">
        <v>337.08</v>
      </c>
      <c r="P99" s="46">
        <v>12.26</v>
      </c>
      <c r="Q99" s="46">
        <v>15.74</v>
      </c>
      <c r="R99" s="50">
        <v>10.34</v>
      </c>
      <c r="S99" s="45" t="s">
        <v>68</v>
      </c>
      <c r="T99" s="53" t="s">
        <v>68</v>
      </c>
      <c r="V99" s="124" t="s">
        <v>95</v>
      </c>
      <c r="W99" s="123">
        <f t="shared" si="11"/>
        <v>7</v>
      </c>
      <c r="X99" s="123" t="str">
        <f t="shared" si="12"/>
        <v>Quarter 3</v>
      </c>
      <c r="Y99" s="123" t="str" cm="1">
        <f t="array" ref="Y99">_xlfn.IFS(OR(W99=1,W99=2,W99=3),"1",(OR(W99=4,W99=5,W99=6)),"2",(OR(W99=7,W99=8,W99=9)),"3",(OR(W99=10,W99=11,W99=12)),"4")</f>
        <v>3</v>
      </c>
      <c r="Z99" s="124">
        <v>2015</v>
      </c>
    </row>
    <row r="100" spans="1:26" ht="17.149999999999999" customHeight="1" x14ac:dyDescent="0.35">
      <c r="A100" s="56" t="str">
        <f t="shared" si="16"/>
        <v>August 2015</v>
      </c>
      <c r="B100" s="45">
        <v>3053.15</v>
      </c>
      <c r="C100" s="46">
        <v>3445.79</v>
      </c>
      <c r="D100" s="46">
        <v>1729.46</v>
      </c>
      <c r="E100" s="47">
        <f t="shared" si="13"/>
        <v>1716.33</v>
      </c>
      <c r="F100" s="45">
        <v>-832.22</v>
      </c>
      <c r="G100" s="46">
        <v>-3.98</v>
      </c>
      <c r="H100" s="46">
        <v>2.4300000000000002</v>
      </c>
      <c r="I100" s="48">
        <f t="shared" si="14"/>
        <v>6498.9400000000005</v>
      </c>
      <c r="J100" s="49">
        <f t="shared" si="15"/>
        <v>3935.71</v>
      </c>
      <c r="K100" s="45" t="s">
        <v>68</v>
      </c>
      <c r="L100" s="46" t="s">
        <v>68</v>
      </c>
      <c r="M100" s="46" t="s">
        <v>68</v>
      </c>
      <c r="N100" s="50" t="s">
        <v>68</v>
      </c>
      <c r="O100" s="46">
        <v>333.71</v>
      </c>
      <c r="P100" s="46">
        <v>5.84</v>
      </c>
      <c r="Q100" s="46">
        <v>19.89</v>
      </c>
      <c r="R100" s="50">
        <v>9.0299999999999994</v>
      </c>
      <c r="S100" s="45" t="s">
        <v>68</v>
      </c>
      <c r="T100" s="53" t="s">
        <v>68</v>
      </c>
      <c r="V100" s="124" t="s">
        <v>96</v>
      </c>
      <c r="W100" s="123">
        <f t="shared" si="11"/>
        <v>8</v>
      </c>
      <c r="X100" s="125" t="str">
        <f t="shared" si="12"/>
        <v>Quarter 3</v>
      </c>
      <c r="Y100" s="123" t="str" cm="1">
        <f t="array" ref="Y100">_xlfn.IFS(OR(W100=1,W100=2,W100=3),"1",(OR(W100=4,W100=5,W100=6)),"2",(OR(W100=7,W100=8,W100=9)),"3",(OR(W100=10,W100=11,W100=12)),"4")</f>
        <v>3</v>
      </c>
      <c r="Z100" s="124">
        <v>2015</v>
      </c>
    </row>
    <row r="101" spans="1:26" ht="17.149999999999999" customHeight="1" x14ac:dyDescent="0.35">
      <c r="A101" s="56" t="str">
        <f t="shared" si="16"/>
        <v>September 2015</v>
      </c>
      <c r="B101" s="45">
        <v>2850.34</v>
      </c>
      <c r="C101" s="46">
        <v>3244.24</v>
      </c>
      <c r="D101" s="46">
        <v>1482.78</v>
      </c>
      <c r="E101" s="47">
        <f t="shared" si="13"/>
        <v>1761.4599999999998</v>
      </c>
      <c r="F101" s="45">
        <v>17.09</v>
      </c>
      <c r="G101" s="46">
        <v>-3.98</v>
      </c>
      <c r="H101" s="46">
        <v>2.2999999999999998</v>
      </c>
      <c r="I101" s="48">
        <f t="shared" si="14"/>
        <v>6094.58</v>
      </c>
      <c r="J101" s="49">
        <f t="shared" si="15"/>
        <v>4627.2100000000009</v>
      </c>
      <c r="K101" s="45" t="s">
        <v>68</v>
      </c>
      <c r="L101" s="46" t="s">
        <v>68</v>
      </c>
      <c r="M101" s="46" t="s">
        <v>68</v>
      </c>
      <c r="N101" s="50" t="s">
        <v>68</v>
      </c>
      <c r="O101" s="46">
        <v>321.77</v>
      </c>
      <c r="P101" s="46">
        <v>6.51</v>
      </c>
      <c r="Q101" s="46">
        <v>17.440000000000001</v>
      </c>
      <c r="R101" s="50">
        <v>0.31</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2015</v>
      </c>
    </row>
    <row r="102" spans="1:26" ht="17.149999999999999" customHeight="1" x14ac:dyDescent="0.35">
      <c r="A102" s="56" t="str">
        <f t="shared" si="16"/>
        <v>October 2015</v>
      </c>
      <c r="B102" s="45">
        <v>3382.82</v>
      </c>
      <c r="C102" s="46">
        <v>4191.3999999999996</v>
      </c>
      <c r="D102" s="46">
        <v>1365.64</v>
      </c>
      <c r="E102" s="47">
        <f t="shared" si="13"/>
        <v>2825.7599999999993</v>
      </c>
      <c r="F102" s="45">
        <v>-378.72</v>
      </c>
      <c r="G102" s="46">
        <v>-3.98</v>
      </c>
      <c r="H102" s="46">
        <v>2.62</v>
      </c>
      <c r="I102" s="48">
        <f t="shared" si="14"/>
        <v>7574.2199999999993</v>
      </c>
      <c r="J102" s="49">
        <f t="shared" si="15"/>
        <v>5828.4999999999991</v>
      </c>
      <c r="K102" s="45" t="s">
        <v>68</v>
      </c>
      <c r="L102" s="46" t="s">
        <v>68</v>
      </c>
      <c r="M102" s="46" t="s">
        <v>68</v>
      </c>
      <c r="N102" s="50" t="s">
        <v>68</v>
      </c>
      <c r="O102" s="46">
        <v>289.41000000000003</v>
      </c>
      <c r="P102" s="46">
        <v>9.58</v>
      </c>
      <c r="Q102" s="46">
        <v>22.01</v>
      </c>
      <c r="R102" s="50">
        <v>0.31</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2015</v>
      </c>
    </row>
    <row r="103" spans="1:26" ht="17.149999999999999" customHeight="1" x14ac:dyDescent="0.35">
      <c r="A103" s="56" t="str">
        <f t="shared" si="16"/>
        <v>November 2015</v>
      </c>
      <c r="B103" s="45">
        <v>3688.68</v>
      </c>
      <c r="C103" s="46">
        <v>4537.91</v>
      </c>
      <c r="D103" s="46">
        <v>1226.1300000000001</v>
      </c>
      <c r="E103" s="47">
        <f t="shared" si="13"/>
        <v>3311.7799999999997</v>
      </c>
      <c r="F103" s="45">
        <v>17.04</v>
      </c>
      <c r="G103" s="46">
        <v>-3.83</v>
      </c>
      <c r="H103" s="46">
        <v>2.6</v>
      </c>
      <c r="I103" s="48">
        <f t="shared" si="14"/>
        <v>8226.59</v>
      </c>
      <c r="J103" s="49">
        <f t="shared" si="15"/>
        <v>7016.27</v>
      </c>
      <c r="K103" s="45" t="s">
        <v>68</v>
      </c>
      <c r="L103" s="46" t="s">
        <v>68</v>
      </c>
      <c r="M103" s="46" t="s">
        <v>68</v>
      </c>
      <c r="N103" s="50" t="s">
        <v>68</v>
      </c>
      <c r="O103" s="46">
        <v>400.55</v>
      </c>
      <c r="P103" s="46">
        <v>14.26</v>
      </c>
      <c r="Q103" s="46">
        <v>20.27</v>
      </c>
      <c r="R103" s="50">
        <v>0.31</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2015</v>
      </c>
    </row>
    <row r="104" spans="1:26" ht="17.149999999999999" customHeight="1" x14ac:dyDescent="0.35">
      <c r="A104" s="56" t="str">
        <f t="shared" si="16"/>
        <v>December 2015</v>
      </c>
      <c r="B104" s="45">
        <v>3719.46</v>
      </c>
      <c r="C104" s="46">
        <v>4429.92</v>
      </c>
      <c r="D104" s="46">
        <v>996.87</v>
      </c>
      <c r="E104" s="47">
        <f t="shared" si="13"/>
        <v>3433.05</v>
      </c>
      <c r="F104" s="45">
        <v>-8.11</v>
      </c>
      <c r="G104" s="46">
        <v>-3.83</v>
      </c>
      <c r="H104" s="46">
        <v>2.77</v>
      </c>
      <c r="I104" s="48">
        <f t="shared" si="14"/>
        <v>8149.38</v>
      </c>
      <c r="J104" s="49">
        <f t="shared" si="15"/>
        <v>7143.3400000000011</v>
      </c>
      <c r="K104" s="45" t="s">
        <v>68</v>
      </c>
      <c r="L104" s="46" t="s">
        <v>68</v>
      </c>
      <c r="M104" s="46" t="s">
        <v>68</v>
      </c>
      <c r="N104" s="50" t="s">
        <v>68</v>
      </c>
      <c r="O104" s="46">
        <v>460.79</v>
      </c>
      <c r="P104" s="46">
        <v>12.85</v>
      </c>
      <c r="Q104" s="46">
        <v>13.23</v>
      </c>
      <c r="R104" s="50">
        <v>0.31</v>
      </c>
      <c r="S104" s="45" t="s">
        <v>68</v>
      </c>
      <c r="T104" s="53" t="s">
        <v>68</v>
      </c>
      <c r="V104" s="124" t="s">
        <v>100</v>
      </c>
      <c r="W104" s="123">
        <f t="shared" si="11"/>
        <v>12</v>
      </c>
      <c r="X104" s="125" t="str">
        <f t="shared" si="12"/>
        <v>Quarter 4</v>
      </c>
      <c r="Y104" s="123" t="str" cm="1">
        <f t="array" ref="Y104">_xlfn.IFS(OR(W104=1,W104=2,W104=3),"1",(OR(W104=4,W104=5,W104=6)),"2",(OR(W104=7,W104=8,W104=9)),"3",(OR(W104=10,W104=11,W104=12)),"4")</f>
        <v>4</v>
      </c>
      <c r="Z104" s="124">
        <v>2015</v>
      </c>
    </row>
    <row r="105" spans="1:26" ht="17.149999999999999" customHeight="1" x14ac:dyDescent="0.35">
      <c r="A105" s="56" t="str">
        <f t="shared" si="16"/>
        <v>January 2016</v>
      </c>
      <c r="B105" s="45">
        <v>3764.66</v>
      </c>
      <c r="C105" s="46">
        <v>4507.5</v>
      </c>
      <c r="D105" s="46">
        <v>593.87</v>
      </c>
      <c r="E105" s="47">
        <f t="shared" ref="E105:E136" si="17">$C105-$D105</f>
        <v>3913.63</v>
      </c>
      <c r="F105" s="45">
        <v>1227.75</v>
      </c>
      <c r="G105" s="46">
        <v>-3.83</v>
      </c>
      <c r="H105" s="46">
        <v>24.76</v>
      </c>
      <c r="I105" s="48">
        <f t="shared" ref="I105:I136" si="18">$B105+$C105</f>
        <v>8272.16</v>
      </c>
      <c r="J105" s="49">
        <f t="shared" ref="J105:J136" si="19">$B105+$C105-$D105+$F105+$G105+$H105</f>
        <v>8926.9700000000012</v>
      </c>
      <c r="K105" s="45" t="s">
        <v>68</v>
      </c>
      <c r="L105" s="46" t="s">
        <v>68</v>
      </c>
      <c r="M105" s="46" t="s">
        <v>68</v>
      </c>
      <c r="N105" s="50" t="s">
        <v>68</v>
      </c>
      <c r="O105" s="46">
        <v>418.03</v>
      </c>
      <c r="P105" s="46">
        <v>19.98</v>
      </c>
      <c r="Q105" s="46">
        <v>10.93</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2016</v>
      </c>
    </row>
    <row r="106" spans="1:26" ht="17.149999999999999" customHeight="1" x14ac:dyDescent="0.35">
      <c r="A106" s="56" t="str">
        <f t="shared" si="16"/>
        <v>February 2016</v>
      </c>
      <c r="B106" s="45">
        <v>3307.13</v>
      </c>
      <c r="C106" s="46">
        <v>4324.2</v>
      </c>
      <c r="D106" s="46">
        <v>533.22</v>
      </c>
      <c r="E106" s="47">
        <f t="shared" si="17"/>
        <v>3790.9799999999996</v>
      </c>
      <c r="F106" s="45">
        <v>1072.46</v>
      </c>
      <c r="G106" s="46">
        <v>-3.19</v>
      </c>
      <c r="H106" s="46">
        <v>23.16</v>
      </c>
      <c r="I106" s="48">
        <f t="shared" si="18"/>
        <v>7631.33</v>
      </c>
      <c r="J106" s="49">
        <f t="shared" si="19"/>
        <v>8190.54</v>
      </c>
      <c r="K106" s="45" t="s">
        <v>68</v>
      </c>
      <c r="L106" s="46" t="s">
        <v>68</v>
      </c>
      <c r="M106" s="46" t="s">
        <v>68</v>
      </c>
      <c r="N106" s="50" t="s">
        <v>68</v>
      </c>
      <c r="O106" s="46">
        <v>366.55</v>
      </c>
      <c r="P106" s="46">
        <v>15.54</v>
      </c>
      <c r="Q106" s="46">
        <v>12.41</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2016</v>
      </c>
    </row>
    <row r="107" spans="1:26" ht="17.149999999999999" customHeight="1" x14ac:dyDescent="0.35">
      <c r="A107" s="56" t="str">
        <f t="shared" si="16"/>
        <v>March 2016</v>
      </c>
      <c r="B107" s="45">
        <v>3547.92</v>
      </c>
      <c r="C107" s="46">
        <v>5138.03</v>
      </c>
      <c r="D107" s="46">
        <v>622.79</v>
      </c>
      <c r="E107" s="47">
        <f t="shared" si="17"/>
        <v>4515.24</v>
      </c>
      <c r="F107" s="45">
        <v>518.74</v>
      </c>
      <c r="G107" s="46">
        <v>-3.19</v>
      </c>
      <c r="H107" s="46">
        <v>25.16</v>
      </c>
      <c r="I107" s="48">
        <f t="shared" si="18"/>
        <v>8685.9500000000007</v>
      </c>
      <c r="J107" s="49">
        <f t="shared" si="19"/>
        <v>8603.8700000000008</v>
      </c>
      <c r="K107" s="45" t="s">
        <v>68</v>
      </c>
      <c r="L107" s="46" t="s">
        <v>68</v>
      </c>
      <c r="M107" s="46" t="s">
        <v>68</v>
      </c>
      <c r="N107" s="50" t="s">
        <v>68</v>
      </c>
      <c r="O107" s="46">
        <v>383.65</v>
      </c>
      <c r="P107" s="46">
        <v>19.850000000000001</v>
      </c>
      <c r="Q107" s="46">
        <v>14.67</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2016</v>
      </c>
    </row>
    <row r="108" spans="1:26" ht="17.149999999999999" customHeight="1" x14ac:dyDescent="0.35">
      <c r="A108" s="56" t="str">
        <f t="shared" si="16"/>
        <v>April 2016</v>
      </c>
      <c r="B108" s="45">
        <v>3442.62</v>
      </c>
      <c r="C108" s="46">
        <v>4235.88</v>
      </c>
      <c r="D108" s="46">
        <v>880.05</v>
      </c>
      <c r="E108" s="47">
        <f t="shared" si="17"/>
        <v>3355.83</v>
      </c>
      <c r="F108" s="45">
        <v>343.55</v>
      </c>
      <c r="G108" s="46">
        <v>-3.19</v>
      </c>
      <c r="H108" s="46">
        <v>24.31</v>
      </c>
      <c r="I108" s="48">
        <f t="shared" si="18"/>
        <v>7678.5</v>
      </c>
      <c r="J108" s="49">
        <f t="shared" si="19"/>
        <v>7163.1200000000008</v>
      </c>
      <c r="K108" s="45" t="s">
        <v>68</v>
      </c>
      <c r="L108" s="46" t="s">
        <v>68</v>
      </c>
      <c r="M108" s="46" t="s">
        <v>68</v>
      </c>
      <c r="N108" s="50" t="s">
        <v>68</v>
      </c>
      <c r="O108" s="46">
        <v>370.34</v>
      </c>
      <c r="P108" s="46">
        <v>12.86</v>
      </c>
      <c r="Q108" s="46">
        <v>16.309999999999999</v>
      </c>
      <c r="R108" s="50">
        <v>0</v>
      </c>
      <c r="S108" s="45" t="s">
        <v>68</v>
      </c>
      <c r="T108" s="53" t="s">
        <v>68</v>
      </c>
      <c r="V108" s="124" t="s">
        <v>92</v>
      </c>
      <c r="W108" s="123">
        <f t="shared" si="11"/>
        <v>4</v>
      </c>
      <c r="X108" s="125" t="str">
        <f t="shared" si="12"/>
        <v>Quarter 2</v>
      </c>
      <c r="Y108" s="123" t="str" cm="1">
        <f t="array" ref="Y108">_xlfn.IFS(OR(W108=1,W108=2,W108=3),"1",(OR(W108=4,W108=5,W108=6)),"2",(OR(W108=7,W108=8,W108=9)),"3",(OR(W108=10,W108=11,W108=12)),"4")</f>
        <v>2</v>
      </c>
      <c r="Z108" s="124">
        <v>2016</v>
      </c>
    </row>
    <row r="109" spans="1:26" ht="17.149999999999999" customHeight="1" x14ac:dyDescent="0.35">
      <c r="A109" s="56" t="str">
        <f t="shared" si="16"/>
        <v>May 2016</v>
      </c>
      <c r="B109" s="45">
        <v>3681.21</v>
      </c>
      <c r="C109" s="46">
        <v>3312.94</v>
      </c>
      <c r="D109" s="46">
        <v>1363.29</v>
      </c>
      <c r="E109" s="47">
        <f t="shared" si="17"/>
        <v>1949.65</v>
      </c>
      <c r="F109" s="45">
        <v>-356.49</v>
      </c>
      <c r="G109" s="46">
        <v>-1.92</v>
      </c>
      <c r="H109" s="46">
        <v>25.03</v>
      </c>
      <c r="I109" s="48">
        <f t="shared" si="18"/>
        <v>6994.15</v>
      </c>
      <c r="J109" s="49">
        <f t="shared" si="19"/>
        <v>5297.48</v>
      </c>
      <c r="K109" s="45" t="s">
        <v>68</v>
      </c>
      <c r="L109" s="46" t="s">
        <v>68</v>
      </c>
      <c r="M109" s="46" t="s">
        <v>68</v>
      </c>
      <c r="N109" s="50" t="s">
        <v>68</v>
      </c>
      <c r="O109" s="46">
        <v>370.85</v>
      </c>
      <c r="P109" s="46">
        <v>12.4</v>
      </c>
      <c r="Q109" s="46">
        <v>19.07</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2016</v>
      </c>
    </row>
    <row r="110" spans="1:26" ht="17.149999999999999" customHeight="1" x14ac:dyDescent="0.35">
      <c r="A110" s="56" t="str">
        <f t="shared" si="16"/>
        <v>June 2016</v>
      </c>
      <c r="B110" s="45">
        <v>3016.44</v>
      </c>
      <c r="C110" s="46">
        <v>2729.1</v>
      </c>
      <c r="D110" s="46">
        <v>306.94</v>
      </c>
      <c r="E110" s="47">
        <f t="shared" si="17"/>
        <v>2422.16</v>
      </c>
      <c r="F110" s="45">
        <v>-885.38</v>
      </c>
      <c r="G110" s="46">
        <v>-1.92</v>
      </c>
      <c r="H110" s="46">
        <v>24.3</v>
      </c>
      <c r="I110" s="48">
        <f t="shared" si="18"/>
        <v>5745.54</v>
      </c>
      <c r="J110" s="49">
        <f t="shared" si="19"/>
        <v>4575.6000000000004</v>
      </c>
      <c r="K110" s="45" t="s">
        <v>68</v>
      </c>
      <c r="L110" s="46" t="s">
        <v>68</v>
      </c>
      <c r="M110" s="46" t="s">
        <v>68</v>
      </c>
      <c r="N110" s="50" t="s">
        <v>68</v>
      </c>
      <c r="O110" s="46">
        <v>316.14</v>
      </c>
      <c r="P110" s="46">
        <v>10.039999999999999</v>
      </c>
      <c r="Q110" s="46">
        <v>10.84</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2016</v>
      </c>
    </row>
    <row r="111" spans="1:26" ht="17.149999999999999" customHeight="1" x14ac:dyDescent="0.35">
      <c r="A111" s="56" t="str">
        <f t="shared" si="16"/>
        <v>July 2016</v>
      </c>
      <c r="B111" s="45">
        <v>3600.38</v>
      </c>
      <c r="C111" s="46">
        <v>2577.31</v>
      </c>
      <c r="D111" s="46">
        <v>1697.67</v>
      </c>
      <c r="E111" s="47">
        <f t="shared" si="17"/>
        <v>879.63999999999987</v>
      </c>
      <c r="F111" s="45">
        <v>-358.96</v>
      </c>
      <c r="G111" s="46">
        <v>-1.92</v>
      </c>
      <c r="H111" s="46">
        <v>33.18</v>
      </c>
      <c r="I111" s="48">
        <f t="shared" si="18"/>
        <v>6177.6900000000005</v>
      </c>
      <c r="J111" s="49">
        <f t="shared" si="19"/>
        <v>4152.3200000000006</v>
      </c>
      <c r="K111" s="45" t="s">
        <v>68</v>
      </c>
      <c r="L111" s="46" t="s">
        <v>68</v>
      </c>
      <c r="M111" s="46" t="s">
        <v>68</v>
      </c>
      <c r="N111" s="50" t="s">
        <v>68</v>
      </c>
      <c r="O111" s="46">
        <v>370.03</v>
      </c>
      <c r="P111" s="46">
        <v>19.97</v>
      </c>
      <c r="Q111" s="46">
        <v>14.15</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2016</v>
      </c>
    </row>
    <row r="112" spans="1:26" ht="17.149999999999999" customHeight="1" x14ac:dyDescent="0.35">
      <c r="A112" s="56" t="str">
        <f t="shared" si="16"/>
        <v>August 2016</v>
      </c>
      <c r="B112" s="45">
        <v>3084.96</v>
      </c>
      <c r="C112" s="46">
        <v>2410.7399999999998</v>
      </c>
      <c r="D112" s="46">
        <v>1308.03</v>
      </c>
      <c r="E112" s="47">
        <f t="shared" si="17"/>
        <v>1102.7099999999998</v>
      </c>
      <c r="F112" s="45">
        <v>-142</v>
      </c>
      <c r="G112" s="46">
        <v>-0.02</v>
      </c>
      <c r="H112" s="46">
        <v>33.19</v>
      </c>
      <c r="I112" s="48">
        <f t="shared" si="18"/>
        <v>5495.7</v>
      </c>
      <c r="J112" s="49">
        <f t="shared" si="19"/>
        <v>4078.84</v>
      </c>
      <c r="K112" s="45" t="s">
        <v>68</v>
      </c>
      <c r="L112" s="46" t="s">
        <v>68</v>
      </c>
      <c r="M112" s="46" t="s">
        <v>68</v>
      </c>
      <c r="N112" s="50" t="s">
        <v>68</v>
      </c>
      <c r="O112" s="46">
        <v>317.52999999999997</v>
      </c>
      <c r="P112" s="46">
        <v>10.8</v>
      </c>
      <c r="Q112" s="46">
        <v>13.16</v>
      </c>
      <c r="R112" s="50">
        <v>0</v>
      </c>
      <c r="S112" s="45" t="s">
        <v>68</v>
      </c>
      <c r="T112" s="53" t="s">
        <v>68</v>
      </c>
      <c r="V112" s="124" t="s">
        <v>96</v>
      </c>
      <c r="W112" s="123">
        <f t="shared" si="11"/>
        <v>8</v>
      </c>
      <c r="X112" s="125" t="str">
        <f t="shared" si="12"/>
        <v>Quarter 3</v>
      </c>
      <c r="Y112" s="123" t="str" cm="1">
        <f t="array" ref="Y112">_xlfn.IFS(OR(W112=1,W112=2,W112=3),"1",(OR(W112=4,W112=5,W112=6)),"2",(OR(W112=7,W112=8,W112=9)),"3",(OR(W112=10,W112=11,W112=12)),"4")</f>
        <v>3</v>
      </c>
      <c r="Z112" s="124">
        <v>2016</v>
      </c>
    </row>
    <row r="113" spans="1:26" ht="17.149999999999999" customHeight="1" x14ac:dyDescent="0.35">
      <c r="A113" s="56" t="str">
        <f t="shared" si="16"/>
        <v>September 2016</v>
      </c>
      <c r="B113" s="45">
        <v>3219.37</v>
      </c>
      <c r="C113" s="46">
        <v>2960.3</v>
      </c>
      <c r="D113" s="46">
        <v>1815.56</v>
      </c>
      <c r="E113" s="47">
        <f t="shared" si="17"/>
        <v>1144.7400000000002</v>
      </c>
      <c r="F113" s="45">
        <v>-9.0500000000000007</v>
      </c>
      <c r="G113" s="46">
        <v>-0.02</v>
      </c>
      <c r="H113" s="46">
        <v>31.9</v>
      </c>
      <c r="I113" s="48">
        <f t="shared" si="18"/>
        <v>6179.67</v>
      </c>
      <c r="J113" s="49">
        <f t="shared" si="19"/>
        <v>4386.9399999999996</v>
      </c>
      <c r="K113" s="45" t="s">
        <v>68</v>
      </c>
      <c r="L113" s="46" t="s">
        <v>68</v>
      </c>
      <c r="M113" s="46" t="s">
        <v>68</v>
      </c>
      <c r="N113" s="50" t="s">
        <v>68</v>
      </c>
      <c r="O113" s="46">
        <v>324.02999999999997</v>
      </c>
      <c r="P113" s="46">
        <v>19.29</v>
      </c>
      <c r="Q113" s="46">
        <v>18.43</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2016</v>
      </c>
    </row>
    <row r="114" spans="1:26" ht="17.149999999999999" customHeight="1" x14ac:dyDescent="0.35">
      <c r="A114" s="56" t="str">
        <f t="shared" si="16"/>
        <v>October 2016</v>
      </c>
      <c r="B114" s="45">
        <v>3609.99</v>
      </c>
      <c r="C114" s="46">
        <v>3842.92</v>
      </c>
      <c r="D114" s="46">
        <v>845.2</v>
      </c>
      <c r="E114" s="47">
        <f t="shared" si="17"/>
        <v>2997.7200000000003</v>
      </c>
      <c r="F114" s="45">
        <v>-74.180000000000007</v>
      </c>
      <c r="G114" s="46">
        <v>-0.02</v>
      </c>
      <c r="H114" s="46">
        <v>33.19</v>
      </c>
      <c r="I114" s="48">
        <f t="shared" si="18"/>
        <v>7452.91</v>
      </c>
      <c r="J114" s="49">
        <f t="shared" si="19"/>
        <v>6566.6999999999989</v>
      </c>
      <c r="K114" s="45" t="s">
        <v>68</v>
      </c>
      <c r="L114" s="46" t="s">
        <v>68</v>
      </c>
      <c r="M114" s="46" t="s">
        <v>68</v>
      </c>
      <c r="N114" s="50" t="s">
        <v>68</v>
      </c>
      <c r="O114" s="46">
        <v>329.87</v>
      </c>
      <c r="P114" s="46">
        <v>19.350000000000001</v>
      </c>
      <c r="Q114" s="46">
        <v>4.67</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2016</v>
      </c>
    </row>
    <row r="115" spans="1:26" ht="17.149999999999999" customHeight="1" x14ac:dyDescent="0.35">
      <c r="A115" s="56" t="str">
        <f t="shared" si="16"/>
        <v>November 2016</v>
      </c>
      <c r="B115" s="45">
        <v>3581.18</v>
      </c>
      <c r="C115" s="46">
        <v>5667.84</v>
      </c>
      <c r="D115" s="46">
        <v>366.58</v>
      </c>
      <c r="E115" s="47">
        <f t="shared" si="17"/>
        <v>5301.26</v>
      </c>
      <c r="F115" s="45">
        <v>-8.9600000000000009</v>
      </c>
      <c r="G115" s="46">
        <v>-1.69</v>
      </c>
      <c r="H115" s="46">
        <v>32.26</v>
      </c>
      <c r="I115" s="48">
        <f t="shared" si="18"/>
        <v>9249.02</v>
      </c>
      <c r="J115" s="49">
        <f t="shared" si="19"/>
        <v>8904.0500000000011</v>
      </c>
      <c r="K115" s="45" t="s">
        <v>68</v>
      </c>
      <c r="L115" s="46" t="s">
        <v>68</v>
      </c>
      <c r="M115" s="46" t="s">
        <v>68</v>
      </c>
      <c r="N115" s="50" t="s">
        <v>68</v>
      </c>
      <c r="O115" s="46">
        <v>325.52999999999997</v>
      </c>
      <c r="P115" s="46">
        <v>25.74</v>
      </c>
      <c r="Q115" s="46">
        <v>7.58</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2016</v>
      </c>
    </row>
    <row r="116" spans="1:26" ht="17.149999999999999" customHeight="1" x14ac:dyDescent="0.35">
      <c r="A116" s="56" t="str">
        <f t="shared" si="16"/>
        <v>December 2016</v>
      </c>
      <c r="B116" s="45">
        <v>3796.87</v>
      </c>
      <c r="C116" s="46">
        <v>5435.55</v>
      </c>
      <c r="D116" s="46">
        <v>328.81</v>
      </c>
      <c r="E116" s="47">
        <f t="shared" si="17"/>
        <v>5106.74</v>
      </c>
      <c r="F116" s="45">
        <v>258.11</v>
      </c>
      <c r="G116" s="46">
        <v>-1.69</v>
      </c>
      <c r="H116" s="46">
        <v>33.39</v>
      </c>
      <c r="I116" s="48">
        <f t="shared" si="18"/>
        <v>9232.42</v>
      </c>
      <c r="J116" s="49">
        <f t="shared" si="19"/>
        <v>9193.42</v>
      </c>
      <c r="K116" s="45" t="s">
        <v>68</v>
      </c>
      <c r="L116" s="46" t="s">
        <v>68</v>
      </c>
      <c r="M116" s="46" t="s">
        <v>68</v>
      </c>
      <c r="N116" s="50" t="s">
        <v>68</v>
      </c>
      <c r="O116" s="46">
        <v>359.01</v>
      </c>
      <c r="P116" s="46">
        <v>29.89</v>
      </c>
      <c r="Q116" s="46">
        <v>4.32</v>
      </c>
      <c r="R116" s="50">
        <v>0</v>
      </c>
      <c r="S116" s="45" t="s">
        <v>68</v>
      </c>
      <c r="T116" s="53" t="s">
        <v>68</v>
      </c>
      <c r="V116" s="124" t="s">
        <v>100</v>
      </c>
      <c r="W116" s="123">
        <f t="shared" si="11"/>
        <v>12</v>
      </c>
      <c r="X116" s="125" t="str">
        <f t="shared" si="12"/>
        <v>Quarter 4</v>
      </c>
      <c r="Y116" s="123" t="str" cm="1">
        <f t="array" ref="Y116">_xlfn.IFS(OR(W116=1,W116=2,W116=3),"1",(OR(W116=4,W116=5,W116=6)),"2",(OR(W116=7,W116=8,W116=9)),"3",(OR(W116=10,W116=11,W116=12)),"4")</f>
        <v>4</v>
      </c>
      <c r="Z116" s="124">
        <v>2016</v>
      </c>
    </row>
    <row r="117" spans="1:26" ht="17.149999999999999" customHeight="1" x14ac:dyDescent="0.35">
      <c r="A117" s="56" t="str">
        <f t="shared" si="16"/>
        <v>January 2017</v>
      </c>
      <c r="B117" s="45">
        <v>4081.11</v>
      </c>
      <c r="C117" s="46">
        <v>5531.76</v>
      </c>
      <c r="D117" s="46">
        <v>447.83</v>
      </c>
      <c r="E117" s="47">
        <f t="shared" si="17"/>
        <v>5083.93</v>
      </c>
      <c r="F117" s="45">
        <v>1120.6400000000001</v>
      </c>
      <c r="G117" s="46">
        <v>-1.69</v>
      </c>
      <c r="H117" s="46">
        <v>29.48</v>
      </c>
      <c r="I117" s="48">
        <f t="shared" si="18"/>
        <v>9612.8700000000008</v>
      </c>
      <c r="J117" s="49">
        <f t="shared" si="19"/>
        <v>10313.469999999999</v>
      </c>
      <c r="K117" s="45" t="s">
        <v>68</v>
      </c>
      <c r="L117" s="46" t="s">
        <v>68</v>
      </c>
      <c r="M117" s="46" t="s">
        <v>68</v>
      </c>
      <c r="N117" s="50" t="s">
        <v>68</v>
      </c>
      <c r="O117" s="46">
        <v>405.68</v>
      </c>
      <c r="P117" s="46">
        <v>38.700000000000003</v>
      </c>
      <c r="Q117" s="46">
        <v>2.35</v>
      </c>
      <c r="R117" s="50">
        <v>0.1</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2017</v>
      </c>
    </row>
    <row r="118" spans="1:26" ht="17.149999999999999" customHeight="1" x14ac:dyDescent="0.35">
      <c r="A118" s="56" t="str">
        <f t="shared" si="16"/>
        <v>February 2017</v>
      </c>
      <c r="B118" s="45">
        <v>3414.56</v>
      </c>
      <c r="C118" s="46">
        <v>4552.1099999999997</v>
      </c>
      <c r="D118" s="46">
        <v>348.59</v>
      </c>
      <c r="E118" s="47">
        <f t="shared" si="17"/>
        <v>4203.5199999999995</v>
      </c>
      <c r="F118" s="45">
        <v>530.47</v>
      </c>
      <c r="G118" s="46">
        <v>-0.73</v>
      </c>
      <c r="H118" s="46">
        <v>26.64</v>
      </c>
      <c r="I118" s="48">
        <f t="shared" si="18"/>
        <v>7966.67</v>
      </c>
      <c r="J118" s="49">
        <f t="shared" si="19"/>
        <v>8174.4600000000009</v>
      </c>
      <c r="K118" s="45" t="s">
        <v>68</v>
      </c>
      <c r="L118" s="46" t="s">
        <v>68</v>
      </c>
      <c r="M118" s="46" t="s">
        <v>68</v>
      </c>
      <c r="N118" s="50" t="s">
        <v>68</v>
      </c>
      <c r="O118" s="46">
        <v>352.51</v>
      </c>
      <c r="P118" s="46">
        <v>32.96</v>
      </c>
      <c r="Q118" s="46">
        <v>0.56000000000000005</v>
      </c>
      <c r="R118" s="50">
        <v>0.49</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2017</v>
      </c>
    </row>
    <row r="119" spans="1:26" ht="17.149999999999999" customHeight="1" x14ac:dyDescent="0.35">
      <c r="A119" s="56" t="str">
        <f t="shared" si="16"/>
        <v>March 2017</v>
      </c>
      <c r="B119" s="45">
        <v>3767.54</v>
      </c>
      <c r="C119" s="46">
        <v>4639.4799999999996</v>
      </c>
      <c r="D119" s="46">
        <v>557.62</v>
      </c>
      <c r="E119" s="47">
        <f t="shared" si="17"/>
        <v>4081.8599999999997</v>
      </c>
      <c r="F119" s="45">
        <v>6.85</v>
      </c>
      <c r="G119" s="46">
        <v>-0.73</v>
      </c>
      <c r="H119" s="46">
        <v>30.92</v>
      </c>
      <c r="I119" s="48">
        <f t="shared" si="18"/>
        <v>8407.02</v>
      </c>
      <c r="J119" s="49">
        <f t="shared" si="19"/>
        <v>7886.4400000000014</v>
      </c>
      <c r="K119" s="45" t="s">
        <v>68</v>
      </c>
      <c r="L119" s="46" t="s">
        <v>68</v>
      </c>
      <c r="M119" s="46" t="s">
        <v>68</v>
      </c>
      <c r="N119" s="50" t="s">
        <v>68</v>
      </c>
      <c r="O119" s="46">
        <v>386.42</v>
      </c>
      <c r="P119" s="46">
        <v>24.77</v>
      </c>
      <c r="Q119" s="46">
        <v>15.96</v>
      </c>
      <c r="R119" s="50">
        <v>0.44</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2017</v>
      </c>
    </row>
    <row r="120" spans="1:26" ht="17.149999999999999" customHeight="1" x14ac:dyDescent="0.35">
      <c r="A120" s="56" t="str">
        <f t="shared" si="16"/>
        <v>April 2017</v>
      </c>
      <c r="B120" s="45">
        <v>3737.93</v>
      </c>
      <c r="C120" s="46">
        <v>3691.05</v>
      </c>
      <c r="D120" s="46">
        <v>1405.45</v>
      </c>
      <c r="E120" s="47">
        <f t="shared" si="17"/>
        <v>2285.6000000000004</v>
      </c>
      <c r="F120" s="45">
        <v>357.68</v>
      </c>
      <c r="G120" s="46">
        <v>-0.73</v>
      </c>
      <c r="H120" s="46">
        <v>30.51</v>
      </c>
      <c r="I120" s="48">
        <f t="shared" si="18"/>
        <v>7428.98</v>
      </c>
      <c r="J120" s="49">
        <f t="shared" si="19"/>
        <v>6410.9900000000007</v>
      </c>
      <c r="K120" s="45" t="s">
        <v>68</v>
      </c>
      <c r="L120" s="46" t="s">
        <v>68</v>
      </c>
      <c r="M120" s="46" t="s">
        <v>68</v>
      </c>
      <c r="N120" s="50" t="s">
        <v>68</v>
      </c>
      <c r="O120" s="46">
        <v>395.8</v>
      </c>
      <c r="P120" s="46">
        <v>17.059999999999999</v>
      </c>
      <c r="Q120" s="46">
        <v>15.74</v>
      </c>
      <c r="R120" s="50">
        <v>0.4</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2017</v>
      </c>
    </row>
    <row r="121" spans="1:26" ht="17.149999999999999" customHeight="1" x14ac:dyDescent="0.35">
      <c r="A121" s="56" t="str">
        <f t="shared" si="16"/>
        <v>May 2017</v>
      </c>
      <c r="B121" s="45">
        <v>3851.95</v>
      </c>
      <c r="C121" s="46">
        <v>2644.11</v>
      </c>
      <c r="D121" s="46">
        <v>1435.66</v>
      </c>
      <c r="E121" s="47">
        <f t="shared" si="17"/>
        <v>1208.45</v>
      </c>
      <c r="F121" s="45">
        <v>195.58</v>
      </c>
      <c r="G121" s="46">
        <v>-0.87</v>
      </c>
      <c r="H121" s="46">
        <v>31.41</v>
      </c>
      <c r="I121" s="48">
        <f t="shared" si="18"/>
        <v>6496.0599999999995</v>
      </c>
      <c r="J121" s="49">
        <f t="shared" si="19"/>
        <v>5286.5199999999995</v>
      </c>
      <c r="K121" s="45" t="s">
        <v>68</v>
      </c>
      <c r="L121" s="46" t="s">
        <v>68</v>
      </c>
      <c r="M121" s="46" t="s">
        <v>68</v>
      </c>
      <c r="N121" s="50" t="s">
        <v>68</v>
      </c>
      <c r="O121" s="46">
        <v>392.55</v>
      </c>
      <c r="P121" s="46">
        <v>10.56</v>
      </c>
      <c r="Q121" s="46">
        <v>9.39</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2017</v>
      </c>
    </row>
    <row r="122" spans="1:26" ht="17.149999999999999" customHeight="1" x14ac:dyDescent="0.35">
      <c r="A122" s="56" t="str">
        <f t="shared" si="16"/>
        <v>June 2017</v>
      </c>
      <c r="B122" s="45">
        <v>3286.54</v>
      </c>
      <c r="C122" s="46">
        <v>2083</v>
      </c>
      <c r="D122" s="46">
        <v>906.13</v>
      </c>
      <c r="E122" s="47">
        <f t="shared" si="17"/>
        <v>1176.8699999999999</v>
      </c>
      <c r="F122" s="45">
        <v>-374.69</v>
      </c>
      <c r="G122" s="46">
        <v>-0.87</v>
      </c>
      <c r="H122" s="46">
        <v>30.38</v>
      </c>
      <c r="I122" s="48">
        <f t="shared" si="18"/>
        <v>5369.54</v>
      </c>
      <c r="J122" s="49">
        <f t="shared" si="19"/>
        <v>4118.2299999999996</v>
      </c>
      <c r="K122" s="45" t="s">
        <v>68</v>
      </c>
      <c r="L122" s="46" t="s">
        <v>68</v>
      </c>
      <c r="M122" s="46" t="s">
        <v>68</v>
      </c>
      <c r="N122" s="50" t="s">
        <v>68</v>
      </c>
      <c r="O122" s="46">
        <v>319.91000000000003</v>
      </c>
      <c r="P122" s="46">
        <v>9.86</v>
      </c>
      <c r="Q122" s="46">
        <v>6.72</v>
      </c>
      <c r="R122" s="50">
        <v>0</v>
      </c>
      <c r="S122" s="45" t="s">
        <v>68</v>
      </c>
      <c r="T122" s="53" t="s">
        <v>68</v>
      </c>
      <c r="V122" s="124" t="s">
        <v>94</v>
      </c>
      <c r="W122" s="123">
        <f t="shared" ref="W122:W185" si="20">MONTH(1&amp;LEFT(V122,3))</f>
        <v>6</v>
      </c>
      <c r="X122" s="123" t="str">
        <f t="shared" ref="X122:X185" si="21">"Quarter "&amp;Y122</f>
        <v>Quarter 2</v>
      </c>
      <c r="Y122" s="123" t="str" cm="1">
        <f t="array" ref="Y122">_xlfn.IFS(OR(W122=1,W122=2,W122=3),"1",(OR(W122=4,W122=5,W122=6)),"2",(OR(W122=7,W122=8,W122=9)),"3",(OR(W122=10,W122=11,W122=12)),"4")</f>
        <v>2</v>
      </c>
      <c r="Z122" s="124">
        <v>2017</v>
      </c>
    </row>
    <row r="123" spans="1:26" ht="17.149999999999999" customHeight="1" x14ac:dyDescent="0.35">
      <c r="A123" s="56" t="str">
        <f t="shared" si="16"/>
        <v>July 2017</v>
      </c>
      <c r="B123" s="45">
        <v>3195.3</v>
      </c>
      <c r="C123" s="46">
        <v>3387.63</v>
      </c>
      <c r="D123" s="46">
        <v>1884.66</v>
      </c>
      <c r="E123" s="47">
        <f t="shared" si="17"/>
        <v>1502.97</v>
      </c>
      <c r="F123" s="45">
        <v>-566.77</v>
      </c>
      <c r="G123" s="46">
        <v>-0.87</v>
      </c>
      <c r="H123" s="46">
        <v>33.299999999999997</v>
      </c>
      <c r="I123" s="48">
        <f t="shared" si="18"/>
        <v>6582.93</v>
      </c>
      <c r="J123" s="49">
        <f t="shared" si="19"/>
        <v>4163.93</v>
      </c>
      <c r="K123" s="45" t="s">
        <v>68</v>
      </c>
      <c r="L123" s="46" t="s">
        <v>68</v>
      </c>
      <c r="M123" s="46" t="s">
        <v>68</v>
      </c>
      <c r="N123" s="50" t="s">
        <v>68</v>
      </c>
      <c r="O123" s="46">
        <v>351.48</v>
      </c>
      <c r="P123" s="46">
        <v>19.89</v>
      </c>
      <c r="Q123" s="46">
        <v>14.35</v>
      </c>
      <c r="R123" s="50">
        <v>0</v>
      </c>
      <c r="S123" s="45" t="s">
        <v>68</v>
      </c>
      <c r="T123" s="53" t="s">
        <v>68</v>
      </c>
      <c r="V123" s="124" t="s">
        <v>95</v>
      </c>
      <c r="W123" s="123">
        <f t="shared" si="20"/>
        <v>7</v>
      </c>
      <c r="X123" s="123" t="str">
        <f t="shared" si="21"/>
        <v>Quarter 3</v>
      </c>
      <c r="Y123" s="123" t="str" cm="1">
        <f t="array" ref="Y123">_xlfn.IFS(OR(W123=1,W123=2,W123=3),"1",(OR(W123=4,W123=5,W123=6)),"2",(OR(W123=7,W123=8,W123=9)),"3",(OR(W123=10,W123=11,W123=12)),"4")</f>
        <v>3</v>
      </c>
      <c r="Z123" s="124">
        <v>2017</v>
      </c>
    </row>
    <row r="124" spans="1:26" ht="17.149999999999999" customHeight="1" x14ac:dyDescent="0.35">
      <c r="A124" s="56" t="str">
        <f t="shared" si="16"/>
        <v>August 2017</v>
      </c>
      <c r="B124" s="45">
        <v>2639.73</v>
      </c>
      <c r="C124" s="46">
        <v>3060.14</v>
      </c>
      <c r="D124" s="46">
        <v>1626.91</v>
      </c>
      <c r="E124" s="47">
        <f t="shared" si="17"/>
        <v>1433.2299999999998</v>
      </c>
      <c r="F124" s="45">
        <v>82.2</v>
      </c>
      <c r="G124" s="46">
        <v>-1.17</v>
      </c>
      <c r="H124" s="46">
        <v>34.07</v>
      </c>
      <c r="I124" s="48">
        <f t="shared" si="18"/>
        <v>5699.87</v>
      </c>
      <c r="J124" s="49">
        <f t="shared" si="19"/>
        <v>4188.0599999999995</v>
      </c>
      <c r="K124" s="45" t="s">
        <v>68</v>
      </c>
      <c r="L124" s="46" t="s">
        <v>68</v>
      </c>
      <c r="M124" s="46" t="s">
        <v>68</v>
      </c>
      <c r="N124" s="50" t="s">
        <v>68</v>
      </c>
      <c r="O124" s="46">
        <v>319.85000000000002</v>
      </c>
      <c r="P124" s="46">
        <v>14.86</v>
      </c>
      <c r="Q124" s="46">
        <v>5.76</v>
      </c>
      <c r="R124" s="50">
        <v>0</v>
      </c>
      <c r="S124" s="45" t="s">
        <v>68</v>
      </c>
      <c r="T124" s="53" t="s">
        <v>68</v>
      </c>
      <c r="V124" s="124" t="s">
        <v>96</v>
      </c>
      <c r="W124" s="123">
        <f t="shared" si="20"/>
        <v>8</v>
      </c>
      <c r="X124" s="125" t="str">
        <f t="shared" si="21"/>
        <v>Quarter 3</v>
      </c>
      <c r="Y124" s="123" t="str" cm="1">
        <f t="array" ref="Y124">_xlfn.IFS(OR(W124=1,W124=2,W124=3),"1",(OR(W124=4,W124=5,W124=6)),"2",(OR(W124=7,W124=8,W124=9)),"3",(OR(W124=10,W124=11,W124=12)),"4")</f>
        <v>3</v>
      </c>
      <c r="Z124" s="124">
        <v>2017</v>
      </c>
    </row>
    <row r="125" spans="1:26" ht="17.149999999999999" customHeight="1" x14ac:dyDescent="0.35">
      <c r="A125" s="56" t="str">
        <f t="shared" si="16"/>
        <v>September 2017</v>
      </c>
      <c r="B125" s="45">
        <v>3058.92</v>
      </c>
      <c r="C125" s="46">
        <v>2571.9699999999998</v>
      </c>
      <c r="D125" s="46">
        <v>1216.95</v>
      </c>
      <c r="E125" s="47">
        <f t="shared" si="17"/>
        <v>1355.0199999999998</v>
      </c>
      <c r="F125" s="45">
        <v>357.08</v>
      </c>
      <c r="G125" s="46">
        <v>-1.17</v>
      </c>
      <c r="H125" s="46">
        <v>32.79</v>
      </c>
      <c r="I125" s="48">
        <f t="shared" si="18"/>
        <v>5630.8899999999994</v>
      </c>
      <c r="J125" s="49">
        <f t="shared" si="19"/>
        <v>4802.6399999999994</v>
      </c>
      <c r="K125" s="45" t="s">
        <v>68</v>
      </c>
      <c r="L125" s="46" t="s">
        <v>68</v>
      </c>
      <c r="M125" s="46" t="s">
        <v>68</v>
      </c>
      <c r="N125" s="50" t="s">
        <v>68</v>
      </c>
      <c r="O125" s="46">
        <v>332.37</v>
      </c>
      <c r="P125" s="46">
        <v>14.3</v>
      </c>
      <c r="Q125" s="46">
        <v>4.46</v>
      </c>
      <c r="R125" s="50">
        <v>0</v>
      </c>
      <c r="S125" s="45" t="s">
        <v>68</v>
      </c>
      <c r="T125" s="53" t="s">
        <v>68</v>
      </c>
      <c r="V125" s="124" t="s">
        <v>97</v>
      </c>
      <c r="W125" s="123">
        <f t="shared" si="20"/>
        <v>9</v>
      </c>
      <c r="X125" s="123" t="str">
        <f t="shared" si="21"/>
        <v>Quarter 3</v>
      </c>
      <c r="Y125" s="123" t="str" cm="1">
        <f t="array" ref="Y125">_xlfn.IFS(OR(W125=1,W125=2,W125=3),"1",(OR(W125=4,W125=5,W125=6)),"2",(OR(W125=7,W125=8,W125=9)),"3",(OR(W125=10,W125=11,W125=12)),"4")</f>
        <v>3</v>
      </c>
      <c r="Z125" s="124">
        <v>2017</v>
      </c>
    </row>
    <row r="126" spans="1:26" ht="17.149999999999999" customHeight="1" x14ac:dyDescent="0.35">
      <c r="A126" s="56" t="str">
        <f t="shared" si="16"/>
        <v>October 2017</v>
      </c>
      <c r="B126" s="45">
        <v>4022.2</v>
      </c>
      <c r="C126" s="46">
        <v>3683.22</v>
      </c>
      <c r="D126" s="46">
        <v>905.87</v>
      </c>
      <c r="E126" s="47">
        <f t="shared" si="17"/>
        <v>2777.35</v>
      </c>
      <c r="F126" s="45">
        <v>-855.18</v>
      </c>
      <c r="G126" s="46">
        <v>-1.17</v>
      </c>
      <c r="H126" s="46">
        <v>36.65</v>
      </c>
      <c r="I126" s="48">
        <f t="shared" si="18"/>
        <v>7705.42</v>
      </c>
      <c r="J126" s="49">
        <f t="shared" si="19"/>
        <v>5979.8499999999995</v>
      </c>
      <c r="K126" s="45" t="s">
        <v>68</v>
      </c>
      <c r="L126" s="46" t="s">
        <v>68</v>
      </c>
      <c r="M126" s="46" t="s">
        <v>68</v>
      </c>
      <c r="N126" s="50" t="s">
        <v>68</v>
      </c>
      <c r="O126" s="46">
        <v>359.3</v>
      </c>
      <c r="P126" s="46">
        <v>17.38</v>
      </c>
      <c r="Q126" s="46">
        <v>11.41</v>
      </c>
      <c r="R126" s="50">
        <v>0</v>
      </c>
      <c r="S126" s="45" t="s">
        <v>68</v>
      </c>
      <c r="T126" s="53" t="s">
        <v>68</v>
      </c>
      <c r="V126" s="124" t="s">
        <v>98</v>
      </c>
      <c r="W126" s="123">
        <f t="shared" si="20"/>
        <v>10</v>
      </c>
      <c r="X126" s="123" t="str">
        <f t="shared" si="21"/>
        <v>Quarter 4</v>
      </c>
      <c r="Y126" s="123" t="str" cm="1">
        <f t="array" ref="Y126">_xlfn.IFS(OR(W126=1,W126=2,W126=3),"1",(OR(W126=4,W126=5,W126=6)),"2",(OR(W126=7,W126=8,W126=9)),"3",(OR(W126=10,W126=11,W126=12)),"4")</f>
        <v>4</v>
      </c>
      <c r="Z126" s="124">
        <v>2017</v>
      </c>
    </row>
    <row r="127" spans="1:26" ht="17.149999999999999" customHeight="1" x14ac:dyDescent="0.35">
      <c r="A127" s="56" t="str">
        <f t="shared" si="16"/>
        <v>November 2017</v>
      </c>
      <c r="B127" s="45">
        <v>3937.95</v>
      </c>
      <c r="C127" s="46">
        <v>4528.63</v>
      </c>
      <c r="D127" s="46">
        <v>419.38</v>
      </c>
      <c r="E127" s="47">
        <f t="shared" si="17"/>
        <v>4109.25</v>
      </c>
      <c r="F127" s="45">
        <v>261.95999999999998</v>
      </c>
      <c r="G127" s="46">
        <v>-1.98</v>
      </c>
      <c r="H127" s="46">
        <v>35.36</v>
      </c>
      <c r="I127" s="48">
        <f t="shared" si="18"/>
        <v>8466.58</v>
      </c>
      <c r="J127" s="49">
        <f t="shared" si="19"/>
        <v>8342.5400000000009</v>
      </c>
      <c r="K127" s="45" t="s">
        <v>68</v>
      </c>
      <c r="L127" s="46" t="s">
        <v>68</v>
      </c>
      <c r="M127" s="46" t="s">
        <v>68</v>
      </c>
      <c r="N127" s="50" t="s">
        <v>68</v>
      </c>
      <c r="O127" s="46">
        <v>353.99</v>
      </c>
      <c r="P127" s="46">
        <v>26.63</v>
      </c>
      <c r="Q127" s="46">
        <v>3.53</v>
      </c>
      <c r="R127" s="50">
        <v>0</v>
      </c>
      <c r="S127" s="45" t="s">
        <v>68</v>
      </c>
      <c r="T127" s="53" t="s">
        <v>68</v>
      </c>
      <c r="V127" s="124" t="s">
        <v>99</v>
      </c>
      <c r="W127" s="123">
        <f t="shared" si="20"/>
        <v>11</v>
      </c>
      <c r="X127" s="123" t="str">
        <f t="shared" si="21"/>
        <v>Quarter 4</v>
      </c>
      <c r="Y127" s="123" t="str" cm="1">
        <f t="array" ref="Y127">_xlfn.IFS(OR(W127=1,W127=2,W127=3),"1",(OR(W127=4,W127=5,W127=6)),"2",(OR(W127=7,W127=8,W127=9)),"3",(OR(W127=10,W127=11,W127=12)),"4")</f>
        <v>4</v>
      </c>
      <c r="Z127" s="124">
        <v>2017</v>
      </c>
    </row>
    <row r="128" spans="1:26" ht="17.149999999999999" customHeight="1" x14ac:dyDescent="0.35">
      <c r="A128" s="56" t="str">
        <f t="shared" si="16"/>
        <v>December 2017</v>
      </c>
      <c r="B128" s="45">
        <v>3106.62</v>
      </c>
      <c r="C128" s="46">
        <v>6612.29</v>
      </c>
      <c r="D128" s="46">
        <v>332.74</v>
      </c>
      <c r="E128" s="47">
        <f t="shared" si="17"/>
        <v>6279.55</v>
      </c>
      <c r="F128" s="45">
        <v>203.18</v>
      </c>
      <c r="G128" s="46">
        <v>-1.98</v>
      </c>
      <c r="H128" s="46">
        <v>36.11</v>
      </c>
      <c r="I128" s="48">
        <f t="shared" si="18"/>
        <v>9718.91</v>
      </c>
      <c r="J128" s="49">
        <f t="shared" si="19"/>
        <v>9623.4800000000014</v>
      </c>
      <c r="K128" s="45" t="s">
        <v>68</v>
      </c>
      <c r="L128" s="46" t="s">
        <v>68</v>
      </c>
      <c r="M128" s="46" t="s">
        <v>68</v>
      </c>
      <c r="N128" s="50" t="s">
        <v>68</v>
      </c>
      <c r="O128" s="46">
        <v>313.27</v>
      </c>
      <c r="P128" s="46">
        <v>27.36</v>
      </c>
      <c r="Q128" s="46">
        <v>6.88</v>
      </c>
      <c r="R128" s="50">
        <v>0</v>
      </c>
      <c r="S128" s="45" t="s">
        <v>68</v>
      </c>
      <c r="T128" s="53" t="s">
        <v>68</v>
      </c>
      <c r="V128" s="124" t="s">
        <v>100</v>
      </c>
      <c r="W128" s="123">
        <f t="shared" si="20"/>
        <v>12</v>
      </c>
      <c r="X128" s="125" t="str">
        <f t="shared" si="21"/>
        <v>Quarter 4</v>
      </c>
      <c r="Y128" s="123" t="str" cm="1">
        <f t="array" ref="Y128">_xlfn.IFS(OR(W128=1,W128=2,W128=3),"1",(OR(W128=4,W128=5,W128=6)),"2",(OR(W128=7,W128=8,W128=9)),"3",(OR(W128=10,W128=11,W128=12)),"4")</f>
        <v>4</v>
      </c>
      <c r="Z128" s="124">
        <v>2017</v>
      </c>
    </row>
    <row r="129" spans="1:26" ht="17.149999999999999" customHeight="1" x14ac:dyDescent="0.35">
      <c r="A129" s="56" t="str">
        <f t="shared" si="16"/>
        <v>January 2018</v>
      </c>
      <c r="B129" s="45">
        <v>3800.13</v>
      </c>
      <c r="C129" s="46">
        <v>6269.21</v>
      </c>
      <c r="D129" s="46">
        <v>316.92</v>
      </c>
      <c r="E129" s="47">
        <f t="shared" si="17"/>
        <v>5952.29</v>
      </c>
      <c r="F129" s="45">
        <v>130.16</v>
      </c>
      <c r="G129" s="46">
        <v>-1.98</v>
      </c>
      <c r="H129" s="46">
        <v>36.74</v>
      </c>
      <c r="I129" s="48">
        <f t="shared" si="18"/>
        <v>10069.34</v>
      </c>
      <c r="J129" s="49">
        <f t="shared" si="19"/>
        <v>9917.34</v>
      </c>
      <c r="K129" s="45" t="s">
        <v>68</v>
      </c>
      <c r="L129" s="46" t="s">
        <v>68</v>
      </c>
      <c r="M129" s="46" t="s">
        <v>68</v>
      </c>
      <c r="N129" s="50" t="s">
        <v>68</v>
      </c>
      <c r="O129" s="46">
        <v>377.4</v>
      </c>
      <c r="P129" s="46">
        <v>31.03</v>
      </c>
      <c r="Q129" s="46">
        <v>1.46</v>
      </c>
      <c r="R129" s="50">
        <v>0</v>
      </c>
      <c r="S129" s="45" t="s">
        <v>68</v>
      </c>
      <c r="T129" s="53" t="s">
        <v>68</v>
      </c>
      <c r="V129" s="124" t="s">
        <v>89</v>
      </c>
      <c r="W129" s="123">
        <f t="shared" si="20"/>
        <v>1</v>
      </c>
      <c r="X129" s="123" t="str">
        <f t="shared" si="21"/>
        <v>Quarter 1</v>
      </c>
      <c r="Y129" s="123" t="str" cm="1">
        <f t="array" ref="Y129">_xlfn.IFS(OR(W129=1,W129=2,W129=3),"1",(OR(W129=4,W129=5,W129=6)),"2",(OR(W129=7,W129=8,W129=9)),"3",(OR(W129=10,W129=11,W129=12)),"4")</f>
        <v>1</v>
      </c>
      <c r="Z129" s="124">
        <v>2018</v>
      </c>
    </row>
    <row r="130" spans="1:26" ht="17.149999999999999" customHeight="1" x14ac:dyDescent="0.35">
      <c r="A130" s="56" t="str">
        <f t="shared" si="16"/>
        <v>February 2018</v>
      </c>
      <c r="B130" s="45">
        <v>3469.19</v>
      </c>
      <c r="C130" s="46">
        <v>5523.5</v>
      </c>
      <c r="D130" s="46">
        <v>248.32</v>
      </c>
      <c r="E130" s="47">
        <f t="shared" si="17"/>
        <v>5275.18</v>
      </c>
      <c r="F130" s="45">
        <v>605.15</v>
      </c>
      <c r="G130" s="46">
        <v>-0.83</v>
      </c>
      <c r="H130" s="46">
        <v>33.299999999999997</v>
      </c>
      <c r="I130" s="48">
        <f t="shared" si="18"/>
        <v>8992.69</v>
      </c>
      <c r="J130" s="49">
        <f t="shared" si="19"/>
        <v>9381.99</v>
      </c>
      <c r="K130" s="45" t="s">
        <v>68</v>
      </c>
      <c r="L130" s="46" t="s">
        <v>68</v>
      </c>
      <c r="M130" s="46" t="s">
        <v>68</v>
      </c>
      <c r="N130" s="50" t="s">
        <v>68</v>
      </c>
      <c r="O130" s="46">
        <v>343.2</v>
      </c>
      <c r="P130" s="46">
        <v>26.81</v>
      </c>
      <c r="Q130" s="46">
        <v>2.35</v>
      </c>
      <c r="R130" s="50">
        <v>0</v>
      </c>
      <c r="S130" s="45" t="s">
        <v>68</v>
      </c>
      <c r="T130" s="53" t="s">
        <v>68</v>
      </c>
      <c r="V130" s="124" t="s">
        <v>90</v>
      </c>
      <c r="W130" s="123">
        <f t="shared" si="20"/>
        <v>2</v>
      </c>
      <c r="X130" s="123" t="str">
        <f t="shared" si="21"/>
        <v>Quarter 1</v>
      </c>
      <c r="Y130" s="123" t="str" cm="1">
        <f t="array" ref="Y130">_xlfn.IFS(OR(W130=1,W130=2,W130=3),"1",(OR(W130=4,W130=5,W130=6)),"2",(OR(W130=7,W130=8,W130=9)),"3",(OR(W130=10,W130=11,W130=12)),"4")</f>
        <v>1</v>
      </c>
      <c r="Z130" s="124">
        <v>2018</v>
      </c>
    </row>
    <row r="131" spans="1:26" ht="17.149999999999999" customHeight="1" x14ac:dyDescent="0.35">
      <c r="A131" s="56" t="str">
        <f t="shared" si="16"/>
        <v>March 2018</v>
      </c>
      <c r="B131" s="45">
        <v>3534.47</v>
      </c>
      <c r="C131" s="46">
        <v>5725.49</v>
      </c>
      <c r="D131" s="46">
        <v>264.3</v>
      </c>
      <c r="E131" s="47">
        <f t="shared" si="17"/>
        <v>5461.19</v>
      </c>
      <c r="F131" s="45">
        <v>544.65</v>
      </c>
      <c r="G131" s="46">
        <v>-0.83</v>
      </c>
      <c r="H131" s="46">
        <v>37.049999999999997</v>
      </c>
      <c r="I131" s="48">
        <f t="shared" si="18"/>
        <v>9259.9599999999991</v>
      </c>
      <c r="J131" s="49">
        <f t="shared" si="19"/>
        <v>9576.5299999999988</v>
      </c>
      <c r="K131" s="45" t="s">
        <v>68</v>
      </c>
      <c r="L131" s="46" t="s">
        <v>68</v>
      </c>
      <c r="M131" s="46" t="s">
        <v>68</v>
      </c>
      <c r="N131" s="50" t="s">
        <v>68</v>
      </c>
      <c r="O131" s="46">
        <v>345.45</v>
      </c>
      <c r="P131" s="46">
        <v>23.64</v>
      </c>
      <c r="Q131" s="46">
        <v>7.38</v>
      </c>
      <c r="R131" s="50">
        <v>0</v>
      </c>
      <c r="S131" s="45" t="s">
        <v>68</v>
      </c>
      <c r="T131" s="53" t="s">
        <v>68</v>
      </c>
      <c r="V131" s="124" t="s">
        <v>91</v>
      </c>
      <c r="W131" s="123">
        <f t="shared" si="20"/>
        <v>3</v>
      </c>
      <c r="X131" s="123" t="str">
        <f t="shared" si="21"/>
        <v>Quarter 1</v>
      </c>
      <c r="Y131" s="123" t="str" cm="1">
        <f t="array" ref="Y131">_xlfn.IFS(OR(W131=1,W131=2,W131=3),"1",(OR(W131=4,W131=5,W131=6)),"2",(OR(W131=7,W131=8,W131=9)),"3",(OR(W131=10,W131=11,W131=12)),"4")</f>
        <v>1</v>
      </c>
      <c r="Z131" s="124">
        <v>2018</v>
      </c>
    </row>
    <row r="132" spans="1:26" ht="17.149999999999999" customHeight="1" x14ac:dyDescent="0.35">
      <c r="A132" s="56" t="str">
        <f t="shared" si="16"/>
        <v>April 2018</v>
      </c>
      <c r="B132" s="45">
        <v>3721.99</v>
      </c>
      <c r="C132" s="46">
        <v>3736.17</v>
      </c>
      <c r="D132" s="46">
        <v>392.01</v>
      </c>
      <c r="E132" s="47">
        <f t="shared" si="17"/>
        <v>3344.16</v>
      </c>
      <c r="F132" s="45">
        <v>-396.62</v>
      </c>
      <c r="G132" s="46">
        <v>-0.83</v>
      </c>
      <c r="H132" s="46">
        <v>37.29</v>
      </c>
      <c r="I132" s="48">
        <f t="shared" si="18"/>
        <v>7458.16</v>
      </c>
      <c r="J132" s="49">
        <f t="shared" si="19"/>
        <v>6705.99</v>
      </c>
      <c r="K132" s="45" t="s">
        <v>68</v>
      </c>
      <c r="L132" s="46" t="s">
        <v>68</v>
      </c>
      <c r="M132" s="46" t="s">
        <v>68</v>
      </c>
      <c r="N132" s="50" t="s">
        <v>68</v>
      </c>
      <c r="O132" s="46">
        <v>377.44</v>
      </c>
      <c r="P132" s="46">
        <v>12.46</v>
      </c>
      <c r="Q132" s="46">
        <v>12.27</v>
      </c>
      <c r="R132" s="50">
        <v>0</v>
      </c>
      <c r="S132" s="45" t="s">
        <v>68</v>
      </c>
      <c r="T132" s="53" t="s">
        <v>68</v>
      </c>
      <c r="V132" s="124" t="s">
        <v>92</v>
      </c>
      <c r="W132" s="123">
        <f t="shared" si="20"/>
        <v>4</v>
      </c>
      <c r="X132" s="125" t="str">
        <f t="shared" si="21"/>
        <v>Quarter 2</v>
      </c>
      <c r="Y132" s="123" t="str" cm="1">
        <f t="array" ref="Y132">_xlfn.IFS(OR(W132=1,W132=2,W132=3),"1",(OR(W132=4,W132=5,W132=6)),"2",(OR(W132=7,W132=8,W132=9)),"3",(OR(W132=10,W132=11,W132=12)),"4")</f>
        <v>2</v>
      </c>
      <c r="Z132" s="124">
        <v>2018</v>
      </c>
    </row>
    <row r="133" spans="1:26" ht="17.149999999999999" customHeight="1" x14ac:dyDescent="0.35">
      <c r="A133" s="56" t="str">
        <f t="shared" si="16"/>
        <v>May 2018</v>
      </c>
      <c r="B133" s="45">
        <v>3507.04</v>
      </c>
      <c r="C133" s="46">
        <v>2272.87</v>
      </c>
      <c r="D133" s="46">
        <v>1026.52</v>
      </c>
      <c r="E133" s="47">
        <f t="shared" si="17"/>
        <v>1246.3499999999999</v>
      </c>
      <c r="F133" s="45">
        <v>15.05</v>
      </c>
      <c r="G133" s="46">
        <v>-1</v>
      </c>
      <c r="H133" s="46">
        <v>38.4</v>
      </c>
      <c r="I133" s="48">
        <f t="shared" si="18"/>
        <v>5779.91</v>
      </c>
      <c r="J133" s="49">
        <f t="shared" si="19"/>
        <v>4805.8399999999992</v>
      </c>
      <c r="K133" s="45" t="s">
        <v>68</v>
      </c>
      <c r="L133" s="46" t="s">
        <v>68</v>
      </c>
      <c r="M133" s="46" t="s">
        <v>68</v>
      </c>
      <c r="N133" s="50" t="s">
        <v>68</v>
      </c>
      <c r="O133" s="46">
        <v>359.28</v>
      </c>
      <c r="P133" s="46">
        <v>6.74</v>
      </c>
      <c r="Q133" s="46">
        <v>3.82</v>
      </c>
      <c r="R133" s="50">
        <v>0</v>
      </c>
      <c r="S133" s="45" t="s">
        <v>68</v>
      </c>
      <c r="T133" s="53" t="s">
        <v>68</v>
      </c>
      <c r="V133" s="124" t="s">
        <v>93</v>
      </c>
      <c r="W133" s="123">
        <f t="shared" si="20"/>
        <v>5</v>
      </c>
      <c r="X133" s="123" t="str">
        <f t="shared" si="21"/>
        <v>Quarter 2</v>
      </c>
      <c r="Y133" s="123" t="str" cm="1">
        <f t="array" ref="Y133">_xlfn.IFS(OR(W133=1,W133=2,W133=3),"1",(OR(W133=4,W133=5,W133=6)),"2",(OR(W133=7,W133=8,W133=9)),"3",(OR(W133=10,W133=11,W133=12)),"4")</f>
        <v>2</v>
      </c>
      <c r="Z133" s="124">
        <v>2018</v>
      </c>
    </row>
    <row r="134" spans="1:26" ht="17.149999999999999" customHeight="1" x14ac:dyDescent="0.35">
      <c r="A134" s="56" t="str">
        <f t="shared" si="16"/>
        <v>June 2018</v>
      </c>
      <c r="B134" s="45">
        <v>2890.52</v>
      </c>
      <c r="C134" s="46">
        <v>2255.66</v>
      </c>
      <c r="D134" s="46">
        <v>484.16</v>
      </c>
      <c r="E134" s="47">
        <f t="shared" si="17"/>
        <v>1771.4999999999998</v>
      </c>
      <c r="F134" s="45">
        <v>-583.99</v>
      </c>
      <c r="G134" s="46">
        <v>-1</v>
      </c>
      <c r="H134" s="46">
        <v>37.130000000000003</v>
      </c>
      <c r="I134" s="48">
        <f t="shared" si="18"/>
        <v>5146.18</v>
      </c>
      <c r="J134" s="49">
        <f t="shared" si="19"/>
        <v>4114.1600000000008</v>
      </c>
      <c r="K134" s="45" t="s">
        <v>68</v>
      </c>
      <c r="L134" s="46" t="s">
        <v>68</v>
      </c>
      <c r="M134" s="46" t="s">
        <v>68</v>
      </c>
      <c r="N134" s="50" t="s">
        <v>68</v>
      </c>
      <c r="O134" s="46">
        <v>325.81</v>
      </c>
      <c r="P134" s="46">
        <v>3.78</v>
      </c>
      <c r="Q134" s="46">
        <v>8.5399999999999991</v>
      </c>
      <c r="R134" s="50">
        <v>0</v>
      </c>
      <c r="S134" s="45" t="s">
        <v>68</v>
      </c>
      <c r="T134" s="53" t="s">
        <v>68</v>
      </c>
      <c r="V134" s="124" t="s">
        <v>94</v>
      </c>
      <c r="W134" s="123">
        <f t="shared" si="20"/>
        <v>6</v>
      </c>
      <c r="X134" s="123" t="str">
        <f t="shared" si="21"/>
        <v>Quarter 2</v>
      </c>
      <c r="Y134" s="123" t="str" cm="1">
        <f t="array" ref="Y134">_xlfn.IFS(OR(W134=1,W134=2,W134=3),"1",(OR(W134=4,W134=5,W134=6)),"2",(OR(W134=7,W134=8,W134=9)),"3",(OR(W134=10,W134=11,W134=12)),"4")</f>
        <v>2</v>
      </c>
      <c r="Z134" s="124">
        <v>2018</v>
      </c>
    </row>
    <row r="135" spans="1:26" ht="17.149999999999999" customHeight="1" x14ac:dyDescent="0.35">
      <c r="A135" s="56" t="str">
        <f t="shared" si="16"/>
        <v>July 2018</v>
      </c>
      <c r="B135" s="45">
        <v>3353.94</v>
      </c>
      <c r="C135" s="46">
        <v>2813.86</v>
      </c>
      <c r="D135" s="46">
        <v>1790.37</v>
      </c>
      <c r="E135" s="47">
        <f t="shared" si="17"/>
        <v>1023.4900000000002</v>
      </c>
      <c r="F135" s="45">
        <v>-189.54</v>
      </c>
      <c r="G135" s="46">
        <v>-1</v>
      </c>
      <c r="H135" s="46">
        <v>39.99</v>
      </c>
      <c r="I135" s="48">
        <f t="shared" si="18"/>
        <v>6167.8</v>
      </c>
      <c r="J135" s="49">
        <f t="shared" si="19"/>
        <v>4226.88</v>
      </c>
      <c r="K135" s="45" t="s">
        <v>68</v>
      </c>
      <c r="L135" s="46" t="s">
        <v>68</v>
      </c>
      <c r="M135" s="46" t="s">
        <v>68</v>
      </c>
      <c r="N135" s="50" t="s">
        <v>68</v>
      </c>
      <c r="O135" s="46">
        <v>368.4</v>
      </c>
      <c r="P135" s="46">
        <v>9.34</v>
      </c>
      <c r="Q135" s="46">
        <v>4.71</v>
      </c>
      <c r="R135" s="50">
        <v>0</v>
      </c>
      <c r="S135" s="45" t="s">
        <v>68</v>
      </c>
      <c r="T135" s="53" t="s">
        <v>68</v>
      </c>
      <c r="V135" s="124" t="s">
        <v>95</v>
      </c>
      <c r="W135" s="123">
        <f t="shared" si="20"/>
        <v>7</v>
      </c>
      <c r="X135" s="123" t="str">
        <f t="shared" si="21"/>
        <v>Quarter 3</v>
      </c>
      <c r="Y135" s="123" t="str" cm="1">
        <f t="array" ref="Y135">_xlfn.IFS(OR(W135=1,W135=2,W135=3),"1",(OR(W135=4,W135=5,W135=6)),"2",(OR(W135=7,W135=8,W135=9)),"3",(OR(W135=10,W135=11,W135=12)),"4")</f>
        <v>3</v>
      </c>
      <c r="Z135" s="124">
        <v>2018</v>
      </c>
    </row>
    <row r="136" spans="1:26" ht="17.149999999999999" customHeight="1" x14ac:dyDescent="0.35">
      <c r="A136" s="56" t="str">
        <f t="shared" si="16"/>
        <v>August 2018</v>
      </c>
      <c r="B136" s="45">
        <v>3038.31</v>
      </c>
      <c r="C136" s="46">
        <v>2502.7800000000002</v>
      </c>
      <c r="D136" s="46">
        <v>1350.23</v>
      </c>
      <c r="E136" s="47">
        <f t="shared" si="17"/>
        <v>1152.5500000000002</v>
      </c>
      <c r="F136" s="45">
        <v>-218.37</v>
      </c>
      <c r="G136" s="46">
        <v>-1.71</v>
      </c>
      <c r="H136" s="46">
        <v>39.89</v>
      </c>
      <c r="I136" s="48">
        <f t="shared" si="18"/>
        <v>5541.09</v>
      </c>
      <c r="J136" s="49">
        <f t="shared" si="19"/>
        <v>4010.6700000000005</v>
      </c>
      <c r="K136" s="45" t="s">
        <v>68</v>
      </c>
      <c r="L136" s="46" t="s">
        <v>68</v>
      </c>
      <c r="M136" s="46" t="s">
        <v>68</v>
      </c>
      <c r="N136" s="50" t="s">
        <v>68</v>
      </c>
      <c r="O136" s="46">
        <v>356.37</v>
      </c>
      <c r="P136" s="46">
        <v>10.49</v>
      </c>
      <c r="Q136" s="46">
        <v>3.34</v>
      </c>
      <c r="R136" s="50">
        <v>0</v>
      </c>
      <c r="S136" s="45" t="s">
        <v>68</v>
      </c>
      <c r="T136" s="53" t="s">
        <v>68</v>
      </c>
      <c r="V136" s="124" t="s">
        <v>96</v>
      </c>
      <c r="W136" s="123">
        <f t="shared" si="20"/>
        <v>8</v>
      </c>
      <c r="X136" s="125" t="str">
        <f t="shared" si="21"/>
        <v>Quarter 3</v>
      </c>
      <c r="Y136" s="123" t="str" cm="1">
        <f t="array" ref="Y136">_xlfn.IFS(OR(W136=1,W136=2,W136=3),"1",(OR(W136=4,W136=5,W136=6)),"2",(OR(W136=7,W136=8,W136=9)),"3",(OR(W136=10,W136=11,W136=12)),"4")</f>
        <v>3</v>
      </c>
      <c r="Z136" s="124">
        <v>2018</v>
      </c>
    </row>
    <row r="137" spans="1:26" ht="17.149999999999999" customHeight="1" x14ac:dyDescent="0.35">
      <c r="A137" s="56" t="str">
        <f t="shared" si="16"/>
        <v>September 2018</v>
      </c>
      <c r="B137" s="45">
        <v>3000.34</v>
      </c>
      <c r="C137" s="46">
        <v>2071.37</v>
      </c>
      <c r="D137" s="46">
        <v>930.43</v>
      </c>
      <c r="E137" s="47">
        <f t="shared" ref="E137:E201" si="22">$C137-$D137</f>
        <v>1140.94</v>
      </c>
      <c r="F137" s="45">
        <v>169.76</v>
      </c>
      <c r="G137" s="46">
        <v>-1.71</v>
      </c>
      <c r="H137" s="46">
        <v>38.46</v>
      </c>
      <c r="I137" s="48">
        <f t="shared" ref="I137:I201" si="23">$B137+$C137</f>
        <v>5071.71</v>
      </c>
      <c r="J137" s="49">
        <f t="shared" ref="J137:J201" si="24">$B137+$C137-$D137+$F137+$G137+$H137</f>
        <v>4347.79</v>
      </c>
      <c r="K137" s="45" t="s">
        <v>68</v>
      </c>
      <c r="L137" s="46" t="s">
        <v>68</v>
      </c>
      <c r="M137" s="46" t="s">
        <v>68</v>
      </c>
      <c r="N137" s="50" t="s">
        <v>68</v>
      </c>
      <c r="O137" s="46">
        <v>360.83</v>
      </c>
      <c r="P137" s="46">
        <v>9.83</v>
      </c>
      <c r="Q137" s="46">
        <v>4.82</v>
      </c>
      <c r="R137" s="50">
        <v>0</v>
      </c>
      <c r="S137" s="45" t="s">
        <v>68</v>
      </c>
      <c r="T137" s="53" t="s">
        <v>68</v>
      </c>
      <c r="V137" s="124" t="s">
        <v>97</v>
      </c>
      <c r="W137" s="123">
        <f t="shared" si="20"/>
        <v>9</v>
      </c>
      <c r="X137" s="123" t="str">
        <f t="shared" si="21"/>
        <v>Quarter 3</v>
      </c>
      <c r="Y137" s="123" t="str" cm="1">
        <f t="array" ref="Y137">_xlfn.IFS(OR(W137=1,W137=2,W137=3),"1",(OR(W137=4,W137=5,W137=6)),"2",(OR(W137=7,W137=8,W137=9)),"3",(OR(W137=10,W137=11,W137=12)),"4")</f>
        <v>3</v>
      </c>
      <c r="Z137" s="124">
        <v>2018</v>
      </c>
    </row>
    <row r="138" spans="1:26" ht="17.149999999999999" customHeight="1" x14ac:dyDescent="0.35">
      <c r="A138" s="56" t="str">
        <f t="shared" ref="A138:A201" si="25">V138&amp;" "&amp;Z138</f>
        <v>October 2018</v>
      </c>
      <c r="B138" s="45">
        <v>3323.76</v>
      </c>
      <c r="C138" s="46">
        <v>3892.33</v>
      </c>
      <c r="D138" s="46">
        <v>263.88</v>
      </c>
      <c r="E138" s="47">
        <f t="shared" si="22"/>
        <v>3628.45</v>
      </c>
      <c r="F138" s="45">
        <v>-509.44</v>
      </c>
      <c r="G138" s="46">
        <v>-1.71</v>
      </c>
      <c r="H138" s="46">
        <v>41.69</v>
      </c>
      <c r="I138" s="48">
        <f t="shared" si="23"/>
        <v>7216.09</v>
      </c>
      <c r="J138" s="49">
        <f t="shared" si="24"/>
        <v>6482.75</v>
      </c>
      <c r="K138" s="45" t="s">
        <v>68</v>
      </c>
      <c r="L138" s="46" t="s">
        <v>68</v>
      </c>
      <c r="M138" s="46" t="s">
        <v>68</v>
      </c>
      <c r="N138" s="50" t="s">
        <v>68</v>
      </c>
      <c r="O138" s="46">
        <v>389.3</v>
      </c>
      <c r="P138" s="46">
        <v>11.62</v>
      </c>
      <c r="Q138" s="46">
        <v>13.98</v>
      </c>
      <c r="R138" s="50">
        <v>0</v>
      </c>
      <c r="S138" s="45" t="s">
        <v>68</v>
      </c>
      <c r="T138" s="53" t="s">
        <v>68</v>
      </c>
      <c r="V138" s="124" t="s">
        <v>98</v>
      </c>
      <c r="W138" s="123">
        <f t="shared" si="20"/>
        <v>10</v>
      </c>
      <c r="X138" s="123" t="str">
        <f t="shared" si="21"/>
        <v>Quarter 4</v>
      </c>
      <c r="Y138" s="123" t="str" cm="1">
        <f t="array" ref="Y138">_xlfn.IFS(OR(W138=1,W138=2,W138=3),"1",(OR(W138=4,W138=5,W138=6)),"2",(OR(W138=7,W138=8,W138=9)),"3",(OR(W138=10,W138=11,W138=12)),"4")</f>
        <v>4</v>
      </c>
      <c r="Z138" s="124">
        <v>2018</v>
      </c>
    </row>
    <row r="139" spans="1:26" ht="17.149999999999999" customHeight="1" x14ac:dyDescent="0.35">
      <c r="A139" s="56" t="str">
        <f t="shared" si="25"/>
        <v>November 2018</v>
      </c>
      <c r="B139" s="45">
        <v>3448.37</v>
      </c>
      <c r="C139" s="46">
        <v>4389.12</v>
      </c>
      <c r="D139" s="46">
        <v>318.83</v>
      </c>
      <c r="E139" s="47">
        <f t="shared" si="22"/>
        <v>4070.29</v>
      </c>
      <c r="F139" s="45">
        <v>29.24</v>
      </c>
      <c r="G139" s="46">
        <v>-1.84</v>
      </c>
      <c r="H139" s="46">
        <v>40.340000000000003</v>
      </c>
      <c r="I139" s="48">
        <f t="shared" si="23"/>
        <v>7837.49</v>
      </c>
      <c r="J139" s="49">
        <f t="shared" si="24"/>
        <v>7586.4</v>
      </c>
      <c r="K139" s="45" t="s">
        <v>68</v>
      </c>
      <c r="L139" s="46" t="s">
        <v>68</v>
      </c>
      <c r="M139" s="46" t="s">
        <v>68</v>
      </c>
      <c r="N139" s="50" t="s">
        <v>68</v>
      </c>
      <c r="O139" s="46">
        <v>354.21</v>
      </c>
      <c r="P139" s="46">
        <v>8.8000000000000007</v>
      </c>
      <c r="Q139" s="46">
        <v>17.41</v>
      </c>
      <c r="R139" s="50">
        <v>0</v>
      </c>
      <c r="S139" s="45" t="s">
        <v>68</v>
      </c>
      <c r="T139" s="53" t="s">
        <v>68</v>
      </c>
      <c r="V139" s="124" t="s">
        <v>99</v>
      </c>
      <c r="W139" s="123">
        <f t="shared" si="20"/>
        <v>11</v>
      </c>
      <c r="X139" s="123" t="str">
        <f t="shared" si="21"/>
        <v>Quarter 4</v>
      </c>
      <c r="Y139" s="123" t="str" cm="1">
        <f t="array" ref="Y139">_xlfn.IFS(OR(W139=1,W139=2,W139=3),"1",(OR(W139=4,W139=5,W139=6)),"2",(OR(W139=7,W139=8,W139=9)),"3",(OR(W139=10,W139=11,W139=12)),"4")</f>
        <v>4</v>
      </c>
      <c r="Z139" s="124">
        <v>2018</v>
      </c>
    </row>
    <row r="140" spans="1:26" ht="17.149999999999999" customHeight="1" x14ac:dyDescent="0.35">
      <c r="A140" s="56" t="str">
        <f t="shared" si="25"/>
        <v>December 2018</v>
      </c>
      <c r="B140" s="45">
        <v>3649.04</v>
      </c>
      <c r="C140" s="46">
        <v>5461.06</v>
      </c>
      <c r="D140" s="46">
        <v>315.64999999999998</v>
      </c>
      <c r="E140" s="47">
        <f t="shared" si="22"/>
        <v>5145.4100000000008</v>
      </c>
      <c r="F140" s="45">
        <v>-209.44</v>
      </c>
      <c r="G140" s="46">
        <v>-1.84</v>
      </c>
      <c r="H140" s="46">
        <v>41.67</v>
      </c>
      <c r="I140" s="48">
        <f t="shared" si="23"/>
        <v>9110.1</v>
      </c>
      <c r="J140" s="49">
        <f t="shared" si="24"/>
        <v>8624.84</v>
      </c>
      <c r="K140" s="45" t="s">
        <v>68</v>
      </c>
      <c r="L140" s="46" t="s">
        <v>68</v>
      </c>
      <c r="M140" s="46" t="s">
        <v>68</v>
      </c>
      <c r="N140" s="50" t="s">
        <v>68</v>
      </c>
      <c r="O140" s="46">
        <v>409.94</v>
      </c>
      <c r="P140" s="46">
        <v>13.39</v>
      </c>
      <c r="Q140" s="46">
        <v>22.69</v>
      </c>
      <c r="R140" s="50">
        <v>0</v>
      </c>
      <c r="S140" s="45" t="s">
        <v>68</v>
      </c>
      <c r="T140" s="53" t="s">
        <v>68</v>
      </c>
      <c r="V140" s="124" t="s">
        <v>100</v>
      </c>
      <c r="W140" s="123">
        <f t="shared" si="20"/>
        <v>12</v>
      </c>
      <c r="X140" s="125" t="str">
        <f t="shared" si="21"/>
        <v>Quarter 4</v>
      </c>
      <c r="Y140" s="123" t="str" cm="1">
        <f t="array" ref="Y140">_xlfn.IFS(OR(W140=1,W140=2,W140=3),"1",(OR(W140=4,W140=5,W140=6)),"2",(OR(W140=7,W140=8,W140=9)),"3",(OR(W140=10,W140=11,W140=12)),"4")</f>
        <v>4</v>
      </c>
      <c r="Z140" s="124">
        <v>2018</v>
      </c>
    </row>
    <row r="141" spans="1:26" ht="17.149999999999999" customHeight="1" x14ac:dyDescent="0.35">
      <c r="A141" s="56" t="str">
        <f t="shared" si="25"/>
        <v>January 2019</v>
      </c>
      <c r="B141" s="45">
        <v>3536.64</v>
      </c>
      <c r="C141" s="46">
        <v>6525.96</v>
      </c>
      <c r="D141" s="46">
        <v>346.92</v>
      </c>
      <c r="E141" s="47">
        <f t="shared" si="22"/>
        <v>6179.04</v>
      </c>
      <c r="F141" s="45">
        <v>293.64999999999998</v>
      </c>
      <c r="G141" s="46">
        <v>-1.84</v>
      </c>
      <c r="H141" s="46">
        <v>44.75</v>
      </c>
      <c r="I141" s="48">
        <f t="shared" si="23"/>
        <v>10062.6</v>
      </c>
      <c r="J141" s="49">
        <f t="shared" si="24"/>
        <v>10052.24</v>
      </c>
      <c r="K141" s="45" t="s">
        <v>68</v>
      </c>
      <c r="L141" s="46" t="s">
        <v>68</v>
      </c>
      <c r="M141" s="46" t="s">
        <v>68</v>
      </c>
      <c r="N141" s="50" t="s">
        <v>68</v>
      </c>
      <c r="O141" s="46">
        <v>428.37</v>
      </c>
      <c r="P141" s="46">
        <v>16.239999999999998</v>
      </c>
      <c r="Q141" s="46">
        <v>22.44</v>
      </c>
      <c r="R141" s="50">
        <v>0</v>
      </c>
      <c r="S141" s="45" t="s">
        <v>68</v>
      </c>
      <c r="T141" s="53" t="s">
        <v>68</v>
      </c>
      <c r="V141" s="124" t="s">
        <v>89</v>
      </c>
      <c r="W141" s="123">
        <f t="shared" si="20"/>
        <v>1</v>
      </c>
      <c r="X141" s="123" t="str">
        <f t="shared" si="21"/>
        <v>Quarter 1</v>
      </c>
      <c r="Y141" s="123" t="str" cm="1">
        <f t="array" ref="Y141">_xlfn.IFS(OR(W141=1,W141=2,W141=3),"1",(OR(W141=4,W141=5,W141=6)),"2",(OR(W141=7,W141=8,W141=9)),"3",(OR(W141=10,W141=11,W141=12)),"4")</f>
        <v>1</v>
      </c>
      <c r="Z141" s="124">
        <v>2019</v>
      </c>
    </row>
    <row r="142" spans="1:26" ht="17.149999999999999" customHeight="1" x14ac:dyDescent="0.35">
      <c r="A142" s="56" t="str">
        <f t="shared" si="25"/>
        <v>February 2019</v>
      </c>
      <c r="B142" s="45">
        <v>3164.39</v>
      </c>
      <c r="C142" s="46">
        <v>4349.43</v>
      </c>
      <c r="D142" s="46">
        <v>269.18</v>
      </c>
      <c r="E142" s="47">
        <f t="shared" si="22"/>
        <v>4080.2500000000005</v>
      </c>
      <c r="F142" s="45">
        <v>566.04</v>
      </c>
      <c r="G142" s="46">
        <v>-2.4900000000000002</v>
      </c>
      <c r="H142" s="46">
        <v>40.32</v>
      </c>
      <c r="I142" s="48">
        <f t="shared" si="23"/>
        <v>7513.82</v>
      </c>
      <c r="J142" s="49">
        <f t="shared" si="24"/>
        <v>7848.5099999999993</v>
      </c>
      <c r="K142" s="45" t="s">
        <v>68</v>
      </c>
      <c r="L142" s="46" t="s">
        <v>68</v>
      </c>
      <c r="M142" s="46" t="s">
        <v>68</v>
      </c>
      <c r="N142" s="50" t="s">
        <v>68</v>
      </c>
      <c r="O142" s="46">
        <v>383.24</v>
      </c>
      <c r="P142" s="46">
        <v>8.82</v>
      </c>
      <c r="Q142" s="46">
        <v>16.489999999999998</v>
      </c>
      <c r="R142" s="50">
        <v>0</v>
      </c>
      <c r="S142" s="45" t="s">
        <v>68</v>
      </c>
      <c r="T142" s="53" t="s">
        <v>68</v>
      </c>
      <c r="V142" s="124" t="s">
        <v>90</v>
      </c>
      <c r="W142" s="123">
        <f t="shared" si="20"/>
        <v>2</v>
      </c>
      <c r="X142" s="123" t="str">
        <f t="shared" si="21"/>
        <v>Quarter 1</v>
      </c>
      <c r="Y142" s="123" t="str" cm="1">
        <f t="array" ref="Y142">_xlfn.IFS(OR(W142=1,W142=2,W142=3),"1",(OR(W142=4,W142=5,W142=6)),"2",(OR(W142=7,W142=8,W142=9)),"3",(OR(W142=10,W142=11,W142=12)),"4")</f>
        <v>1</v>
      </c>
      <c r="Z142" s="124">
        <v>2019</v>
      </c>
    </row>
    <row r="143" spans="1:26" ht="17.149999999999999" customHeight="1" x14ac:dyDescent="0.35">
      <c r="A143" s="56" t="str">
        <f t="shared" si="25"/>
        <v>March 2019</v>
      </c>
      <c r="B143" s="45">
        <v>3454.28</v>
      </c>
      <c r="C143" s="46">
        <v>4271.97</v>
      </c>
      <c r="D143" s="46">
        <v>341.02</v>
      </c>
      <c r="E143" s="47">
        <f t="shared" si="22"/>
        <v>3930.9500000000003</v>
      </c>
      <c r="F143" s="45">
        <v>262.27</v>
      </c>
      <c r="G143" s="46">
        <v>-2.4900000000000002</v>
      </c>
      <c r="H143" s="46">
        <v>44.66</v>
      </c>
      <c r="I143" s="48">
        <f t="shared" si="23"/>
        <v>7726.25</v>
      </c>
      <c r="J143" s="49">
        <f t="shared" si="24"/>
        <v>7689.67</v>
      </c>
      <c r="K143" s="45" t="s">
        <v>68</v>
      </c>
      <c r="L143" s="46" t="s">
        <v>68</v>
      </c>
      <c r="M143" s="46" t="s">
        <v>68</v>
      </c>
      <c r="N143" s="50" t="s">
        <v>68</v>
      </c>
      <c r="O143" s="46">
        <v>417.82</v>
      </c>
      <c r="P143" s="46">
        <v>7.19</v>
      </c>
      <c r="Q143" s="46">
        <v>24.31</v>
      </c>
      <c r="R143" s="50">
        <v>0</v>
      </c>
      <c r="S143" s="45" t="s">
        <v>68</v>
      </c>
      <c r="T143" s="53" t="s">
        <v>68</v>
      </c>
      <c r="V143" s="124" t="s">
        <v>91</v>
      </c>
      <c r="W143" s="123">
        <f t="shared" si="20"/>
        <v>3</v>
      </c>
      <c r="X143" s="123" t="str">
        <f t="shared" si="21"/>
        <v>Quarter 1</v>
      </c>
      <c r="Y143" s="123" t="str" cm="1">
        <f t="array" ref="Y143">_xlfn.IFS(OR(W143=1,W143=2,W143=3),"1",(OR(W143=4,W143=5,W143=6)),"2",(OR(W143=7,W143=8,W143=9)),"3",(OR(W143=10,W143=11,W143=12)),"4")</f>
        <v>1</v>
      </c>
      <c r="Z143" s="124">
        <v>2019</v>
      </c>
    </row>
    <row r="144" spans="1:26" ht="17.149999999999999" customHeight="1" x14ac:dyDescent="0.35">
      <c r="A144" s="56" t="str">
        <f t="shared" si="25"/>
        <v>April 2019</v>
      </c>
      <c r="B144" s="45">
        <v>3305.65</v>
      </c>
      <c r="C144" s="46">
        <v>4125.22</v>
      </c>
      <c r="D144" s="46">
        <v>866.49</v>
      </c>
      <c r="E144" s="47">
        <f t="shared" si="22"/>
        <v>3258.7300000000005</v>
      </c>
      <c r="F144" s="45">
        <v>-147.21</v>
      </c>
      <c r="G144" s="46">
        <v>-2.4900000000000002</v>
      </c>
      <c r="H144" s="46">
        <v>43.32</v>
      </c>
      <c r="I144" s="48">
        <f t="shared" si="23"/>
        <v>7430.8700000000008</v>
      </c>
      <c r="J144" s="49">
        <f t="shared" si="24"/>
        <v>6458.0000000000009</v>
      </c>
      <c r="K144" s="45" t="s">
        <v>68</v>
      </c>
      <c r="L144" s="46" t="s">
        <v>68</v>
      </c>
      <c r="M144" s="46" t="s">
        <v>68</v>
      </c>
      <c r="N144" s="50" t="s">
        <v>68</v>
      </c>
      <c r="O144" s="46">
        <v>391.58</v>
      </c>
      <c r="P144" s="46">
        <v>6.62</v>
      </c>
      <c r="Q144" s="46">
        <v>33.54</v>
      </c>
      <c r="R144" s="50">
        <v>0</v>
      </c>
      <c r="S144" s="45" t="s">
        <v>68</v>
      </c>
      <c r="T144" s="53" t="s">
        <v>68</v>
      </c>
      <c r="V144" s="124" t="s">
        <v>92</v>
      </c>
      <c r="W144" s="123">
        <f t="shared" si="20"/>
        <v>4</v>
      </c>
      <c r="X144" s="125" t="str">
        <f t="shared" si="21"/>
        <v>Quarter 2</v>
      </c>
      <c r="Y144" s="123" t="str" cm="1">
        <f t="array" ref="Y144">_xlfn.IFS(OR(W144=1,W144=2,W144=3),"1",(OR(W144=4,W144=5,W144=6)),"2",(OR(W144=7,W144=8,W144=9)),"3",(OR(W144=10,W144=11,W144=12)),"4")</f>
        <v>2</v>
      </c>
      <c r="Z144" s="124">
        <v>2019</v>
      </c>
    </row>
    <row r="145" spans="1:26" ht="17.149999999999999" customHeight="1" x14ac:dyDescent="0.35">
      <c r="A145" s="56" t="str">
        <f t="shared" si="25"/>
        <v>May 2019</v>
      </c>
      <c r="B145" s="45">
        <v>3414.47</v>
      </c>
      <c r="C145" s="46">
        <v>3696.08</v>
      </c>
      <c r="D145" s="46">
        <v>1523.5</v>
      </c>
      <c r="E145" s="47">
        <f t="shared" si="22"/>
        <v>2172.58</v>
      </c>
      <c r="F145" s="45">
        <v>-244.15</v>
      </c>
      <c r="G145" s="46">
        <v>-2.19</v>
      </c>
      <c r="H145" s="46">
        <v>44.75</v>
      </c>
      <c r="I145" s="48">
        <f t="shared" si="23"/>
        <v>7110.5499999999993</v>
      </c>
      <c r="J145" s="49">
        <f t="shared" si="24"/>
        <v>5385.46</v>
      </c>
      <c r="K145" s="45" t="s">
        <v>68</v>
      </c>
      <c r="L145" s="46" t="s">
        <v>68</v>
      </c>
      <c r="M145" s="46" t="s">
        <v>68</v>
      </c>
      <c r="N145" s="50" t="s">
        <v>68</v>
      </c>
      <c r="O145" s="46">
        <v>407.02</v>
      </c>
      <c r="P145" s="46">
        <v>7.07</v>
      </c>
      <c r="Q145" s="46">
        <v>31.66</v>
      </c>
      <c r="R145" s="50">
        <v>0</v>
      </c>
      <c r="S145" s="45" t="s">
        <v>68</v>
      </c>
      <c r="T145" s="53" t="s">
        <v>68</v>
      </c>
      <c r="V145" s="124" t="s">
        <v>93</v>
      </c>
      <c r="W145" s="123">
        <f t="shared" si="20"/>
        <v>5</v>
      </c>
      <c r="X145" s="123" t="str">
        <f t="shared" si="21"/>
        <v>Quarter 2</v>
      </c>
      <c r="Y145" s="123" t="str" cm="1">
        <f t="array" ref="Y145">_xlfn.IFS(OR(W145=1,W145=2,W145=3),"1",(OR(W145=4,W145=5,W145=6)),"2",(OR(W145=7,W145=8,W145=9)),"3",(OR(W145=10,W145=11,W145=12)),"4")</f>
        <v>2</v>
      </c>
      <c r="Z145" s="124">
        <v>2019</v>
      </c>
    </row>
    <row r="146" spans="1:26" ht="17.149999999999999" customHeight="1" x14ac:dyDescent="0.35">
      <c r="A146" s="56" t="str">
        <f t="shared" si="25"/>
        <v>June 2019</v>
      </c>
      <c r="B146" s="45">
        <v>2874.17</v>
      </c>
      <c r="C146" s="46">
        <v>3091.77</v>
      </c>
      <c r="D146" s="46">
        <v>1294.02</v>
      </c>
      <c r="E146" s="47">
        <f t="shared" si="22"/>
        <v>1797.75</v>
      </c>
      <c r="F146" s="45">
        <v>-46.91</v>
      </c>
      <c r="G146" s="46">
        <v>-2.19</v>
      </c>
      <c r="H146" s="46">
        <v>43.15</v>
      </c>
      <c r="I146" s="48">
        <f t="shared" si="23"/>
        <v>5965.9400000000005</v>
      </c>
      <c r="J146" s="49">
        <f t="shared" si="24"/>
        <v>4665.97</v>
      </c>
      <c r="K146" s="45" t="s">
        <v>68</v>
      </c>
      <c r="L146" s="46" t="s">
        <v>68</v>
      </c>
      <c r="M146" s="46" t="s">
        <v>68</v>
      </c>
      <c r="N146" s="50" t="s">
        <v>68</v>
      </c>
      <c r="O146" s="46">
        <v>369.4</v>
      </c>
      <c r="P146" s="46">
        <v>7.57</v>
      </c>
      <c r="Q146" s="46">
        <v>9.1999999999999993</v>
      </c>
      <c r="R146" s="50">
        <v>0</v>
      </c>
      <c r="S146" s="45" t="s">
        <v>68</v>
      </c>
      <c r="T146" s="53" t="s">
        <v>68</v>
      </c>
      <c r="V146" s="124" t="s">
        <v>94</v>
      </c>
      <c r="W146" s="123">
        <f t="shared" si="20"/>
        <v>6</v>
      </c>
      <c r="X146" s="123" t="str">
        <f t="shared" si="21"/>
        <v>Quarter 2</v>
      </c>
      <c r="Y146" s="123" t="str" cm="1">
        <f t="array" ref="Y146">_xlfn.IFS(OR(W146=1,W146=2,W146=3),"1",(OR(W146=4,W146=5,W146=6)),"2",(OR(W146=7,W146=8,W146=9)),"3",(OR(W146=10,W146=11,W146=12)),"4")</f>
        <v>2</v>
      </c>
      <c r="Z146" s="124">
        <v>2019</v>
      </c>
    </row>
    <row r="147" spans="1:26" ht="17.149999999999999" customHeight="1" x14ac:dyDescent="0.35">
      <c r="A147" s="56" t="str">
        <f t="shared" si="25"/>
        <v>July 2019</v>
      </c>
      <c r="B147" s="45">
        <v>3113.28</v>
      </c>
      <c r="C147" s="46">
        <v>2371.12</v>
      </c>
      <c r="D147" s="46">
        <v>818.93</v>
      </c>
      <c r="E147" s="47">
        <f t="shared" si="22"/>
        <v>1552.19</v>
      </c>
      <c r="F147" s="45">
        <v>-352.3</v>
      </c>
      <c r="G147" s="46">
        <v>-2.19</v>
      </c>
      <c r="H147" s="46">
        <v>44.57</v>
      </c>
      <c r="I147" s="48">
        <f t="shared" si="23"/>
        <v>5484.4</v>
      </c>
      <c r="J147" s="49">
        <f t="shared" si="24"/>
        <v>4355.5499999999993</v>
      </c>
      <c r="K147" s="45" t="s">
        <v>68</v>
      </c>
      <c r="L147" s="46" t="s">
        <v>68</v>
      </c>
      <c r="M147" s="46" t="s">
        <v>68</v>
      </c>
      <c r="N147" s="50" t="s">
        <v>68</v>
      </c>
      <c r="O147" s="46">
        <v>380.74</v>
      </c>
      <c r="P147" s="46">
        <v>4.17</v>
      </c>
      <c r="Q147" s="46">
        <v>7.53</v>
      </c>
      <c r="R147" s="50">
        <v>0</v>
      </c>
      <c r="S147" s="45" t="s">
        <v>68</v>
      </c>
      <c r="T147" s="53" t="s">
        <v>68</v>
      </c>
      <c r="V147" s="124" t="s">
        <v>95</v>
      </c>
      <c r="W147" s="123">
        <f t="shared" si="20"/>
        <v>7</v>
      </c>
      <c r="X147" s="123" t="str">
        <f t="shared" si="21"/>
        <v>Quarter 3</v>
      </c>
      <c r="Y147" s="123" t="str" cm="1">
        <f t="array" ref="Y147">_xlfn.IFS(OR(W147=1,W147=2,W147=3),"1",(OR(W147=4,W147=5,W147=6)),"2",(OR(W147=7,W147=8,W147=9)),"3",(OR(W147=10,W147=11,W147=12)),"4")</f>
        <v>3</v>
      </c>
      <c r="Z147" s="124">
        <v>2019</v>
      </c>
    </row>
    <row r="148" spans="1:26" ht="17.149999999999999" customHeight="1" x14ac:dyDescent="0.35">
      <c r="A148" s="56" t="str">
        <f t="shared" si="25"/>
        <v>August 2019</v>
      </c>
      <c r="B148" s="45">
        <v>2898.45</v>
      </c>
      <c r="C148" s="46">
        <v>1530.51</v>
      </c>
      <c r="D148" s="46">
        <v>641.78</v>
      </c>
      <c r="E148" s="47">
        <f t="shared" si="22"/>
        <v>888.73</v>
      </c>
      <c r="F148" s="45">
        <v>-134.65</v>
      </c>
      <c r="G148" s="46">
        <v>-2.06</v>
      </c>
      <c r="H148" s="46">
        <v>44.55</v>
      </c>
      <c r="I148" s="48">
        <f t="shared" si="23"/>
        <v>4428.96</v>
      </c>
      <c r="J148" s="49">
        <f t="shared" si="24"/>
        <v>3695.0200000000004</v>
      </c>
      <c r="K148" s="45" t="s">
        <v>68</v>
      </c>
      <c r="L148" s="46" t="s">
        <v>68</v>
      </c>
      <c r="M148" s="46" t="s">
        <v>68</v>
      </c>
      <c r="N148" s="50" t="s">
        <v>68</v>
      </c>
      <c r="O148" s="46">
        <v>375.21</v>
      </c>
      <c r="P148" s="46">
        <v>3.74</v>
      </c>
      <c r="Q148" s="46">
        <v>1.19</v>
      </c>
      <c r="R148" s="50">
        <v>0</v>
      </c>
      <c r="S148" s="45" t="s">
        <v>68</v>
      </c>
      <c r="T148" s="53" t="s">
        <v>68</v>
      </c>
      <c r="V148" s="124" t="s">
        <v>96</v>
      </c>
      <c r="W148" s="123">
        <f t="shared" si="20"/>
        <v>8</v>
      </c>
      <c r="X148" s="125" t="str">
        <f t="shared" si="21"/>
        <v>Quarter 3</v>
      </c>
      <c r="Y148" s="123" t="str" cm="1">
        <f t="array" ref="Y148">_xlfn.IFS(OR(W148=1,W148=2,W148=3),"1",(OR(W148=4,W148=5,W148=6)),"2",(OR(W148=7,W148=8,W148=9)),"3",(OR(W148=10,W148=11,W148=12)),"4")</f>
        <v>3</v>
      </c>
      <c r="Z148" s="124">
        <v>2019</v>
      </c>
    </row>
    <row r="149" spans="1:26" ht="17.149999999999999" customHeight="1" x14ac:dyDescent="0.35">
      <c r="A149" s="56" t="str">
        <f t="shared" si="25"/>
        <v>September 2019</v>
      </c>
      <c r="B149" s="45">
        <v>2760.8</v>
      </c>
      <c r="C149" s="46">
        <v>1998.31</v>
      </c>
      <c r="D149" s="46">
        <v>896.73</v>
      </c>
      <c r="E149" s="47">
        <f t="shared" si="22"/>
        <v>1101.58</v>
      </c>
      <c r="F149" s="45">
        <v>-143.27000000000001</v>
      </c>
      <c r="G149" s="46">
        <v>-2.06</v>
      </c>
      <c r="H149" s="46">
        <v>42.91</v>
      </c>
      <c r="I149" s="48">
        <f t="shared" si="23"/>
        <v>4759.1100000000006</v>
      </c>
      <c r="J149" s="49">
        <f t="shared" si="24"/>
        <v>3759.9600000000005</v>
      </c>
      <c r="K149" s="45" t="s">
        <v>68</v>
      </c>
      <c r="L149" s="46" t="s">
        <v>68</v>
      </c>
      <c r="M149" s="46" t="s">
        <v>68</v>
      </c>
      <c r="N149" s="50" t="s">
        <v>68</v>
      </c>
      <c r="O149" s="46">
        <v>381.04</v>
      </c>
      <c r="P149" s="46">
        <v>4.28</v>
      </c>
      <c r="Q149" s="46">
        <v>18.02</v>
      </c>
      <c r="R149" s="50">
        <v>0</v>
      </c>
      <c r="S149" s="45" t="s">
        <v>68</v>
      </c>
      <c r="T149" s="53" t="s">
        <v>68</v>
      </c>
      <c r="V149" s="124" t="s">
        <v>97</v>
      </c>
      <c r="W149" s="123">
        <f t="shared" si="20"/>
        <v>9</v>
      </c>
      <c r="X149" s="123" t="str">
        <f t="shared" si="21"/>
        <v>Quarter 3</v>
      </c>
      <c r="Y149" s="123" t="str" cm="1">
        <f t="array" ref="Y149">_xlfn.IFS(OR(W149=1,W149=2,W149=3),"1",(OR(W149=4,W149=5,W149=6)),"2",(OR(W149=7,W149=8,W149=9)),"3",(OR(W149=10,W149=11,W149=12)),"4")</f>
        <v>3</v>
      </c>
      <c r="Z149" s="124">
        <v>2019</v>
      </c>
    </row>
    <row r="150" spans="1:26" ht="17.149999999999999" customHeight="1" x14ac:dyDescent="0.35">
      <c r="A150" s="56" t="str">
        <f t="shared" si="25"/>
        <v>October 2019</v>
      </c>
      <c r="B150" s="45">
        <v>3435.3</v>
      </c>
      <c r="C150" s="46">
        <v>3668.75</v>
      </c>
      <c r="D150" s="46">
        <v>536.42999999999995</v>
      </c>
      <c r="E150" s="47">
        <f t="shared" si="22"/>
        <v>3132.32</v>
      </c>
      <c r="F150" s="45">
        <v>-35.909999999999997</v>
      </c>
      <c r="G150" s="46">
        <v>-2.06</v>
      </c>
      <c r="H150" s="46">
        <v>44.22</v>
      </c>
      <c r="I150" s="48">
        <f t="shared" si="23"/>
        <v>7104.05</v>
      </c>
      <c r="J150" s="49">
        <f t="shared" si="24"/>
        <v>6573.87</v>
      </c>
      <c r="K150" s="45" t="s">
        <v>68</v>
      </c>
      <c r="L150" s="46" t="s">
        <v>68</v>
      </c>
      <c r="M150" s="46" t="s">
        <v>68</v>
      </c>
      <c r="N150" s="50" t="s">
        <v>68</v>
      </c>
      <c r="O150" s="46">
        <v>407.07</v>
      </c>
      <c r="P150" s="46">
        <v>3.47</v>
      </c>
      <c r="Q150" s="46">
        <v>26.24</v>
      </c>
      <c r="R150" s="50">
        <v>0</v>
      </c>
      <c r="S150" s="45" t="s">
        <v>68</v>
      </c>
      <c r="T150" s="53" t="s">
        <v>68</v>
      </c>
      <c r="V150" s="124" t="s">
        <v>98</v>
      </c>
      <c r="W150" s="123">
        <f t="shared" si="20"/>
        <v>10</v>
      </c>
      <c r="X150" s="123" t="str">
        <f t="shared" si="21"/>
        <v>Quarter 4</v>
      </c>
      <c r="Y150" s="123" t="str" cm="1">
        <f t="array" ref="Y150">_xlfn.IFS(OR(W150=1,W150=2,W150=3),"1",(OR(W150=4,W150=5,W150=6)),"2",(OR(W150=7,W150=8,W150=9)),"3",(OR(W150=10,W150=11,W150=12)),"4")</f>
        <v>4</v>
      </c>
      <c r="Z150" s="124">
        <v>2019</v>
      </c>
    </row>
    <row r="151" spans="1:26" ht="17.149999999999999" customHeight="1" x14ac:dyDescent="0.35">
      <c r="A151" s="56" t="str">
        <f t="shared" si="25"/>
        <v>November 2019</v>
      </c>
      <c r="B151" s="45">
        <v>3694.1</v>
      </c>
      <c r="C151" s="46">
        <v>4558.7299999999996</v>
      </c>
      <c r="D151" s="46">
        <v>387.13</v>
      </c>
      <c r="E151" s="47">
        <f t="shared" si="22"/>
        <v>4171.5999999999995</v>
      </c>
      <c r="F151" s="45">
        <v>129.06</v>
      </c>
      <c r="G151" s="46">
        <v>-1.49</v>
      </c>
      <c r="H151" s="46">
        <v>42.82</v>
      </c>
      <c r="I151" s="48">
        <f t="shared" si="23"/>
        <v>8252.83</v>
      </c>
      <c r="J151" s="49">
        <f t="shared" si="24"/>
        <v>8036.09</v>
      </c>
      <c r="K151" s="45" t="s">
        <v>68</v>
      </c>
      <c r="L151" s="46" t="s">
        <v>68</v>
      </c>
      <c r="M151" s="46" t="s">
        <v>68</v>
      </c>
      <c r="N151" s="50" t="s">
        <v>68</v>
      </c>
      <c r="O151" s="46">
        <v>394.21</v>
      </c>
      <c r="P151" s="46">
        <v>6.45</v>
      </c>
      <c r="Q151" s="46">
        <v>34.049999999999997</v>
      </c>
      <c r="R151" s="50">
        <v>0</v>
      </c>
      <c r="S151" s="45" t="s">
        <v>68</v>
      </c>
      <c r="T151" s="53" t="s">
        <v>68</v>
      </c>
      <c r="V151" s="124" t="s">
        <v>99</v>
      </c>
      <c r="W151" s="123">
        <f t="shared" si="20"/>
        <v>11</v>
      </c>
      <c r="X151" s="123" t="str">
        <f t="shared" si="21"/>
        <v>Quarter 4</v>
      </c>
      <c r="Y151" s="123" t="str" cm="1">
        <f t="array" ref="Y151">_xlfn.IFS(OR(W151=1,W151=2,W151=3),"1",(OR(W151=4,W151=5,W151=6)),"2",(OR(W151=7,W151=8,W151=9)),"3",(OR(W151=10,W151=11,W151=12)),"4")</f>
        <v>4</v>
      </c>
      <c r="Z151" s="124">
        <v>2019</v>
      </c>
    </row>
    <row r="152" spans="1:26" ht="17.149999999999999" customHeight="1" x14ac:dyDescent="0.35">
      <c r="A152" s="56" t="str">
        <f t="shared" si="25"/>
        <v>December 2019</v>
      </c>
      <c r="B152" s="45">
        <v>3734.74</v>
      </c>
      <c r="C152" s="46">
        <v>5847.32</v>
      </c>
      <c r="D152" s="46">
        <v>497.75</v>
      </c>
      <c r="E152" s="47">
        <f t="shared" si="22"/>
        <v>5349.57</v>
      </c>
      <c r="F152" s="45">
        <v>-69.94</v>
      </c>
      <c r="G152" s="46">
        <v>-1.49</v>
      </c>
      <c r="H152" s="46">
        <v>44.34</v>
      </c>
      <c r="I152" s="48">
        <f t="shared" si="23"/>
        <v>9582.06</v>
      </c>
      <c r="J152" s="49">
        <f t="shared" si="24"/>
        <v>9057.2199999999993</v>
      </c>
      <c r="K152" s="45" t="s">
        <v>68</v>
      </c>
      <c r="L152" s="46" t="s">
        <v>68</v>
      </c>
      <c r="M152" s="46" t="s">
        <v>68</v>
      </c>
      <c r="N152" s="50" t="s">
        <v>68</v>
      </c>
      <c r="O152" s="46">
        <v>405</v>
      </c>
      <c r="P152" s="46">
        <v>7.67</v>
      </c>
      <c r="Q152" s="46">
        <v>42.53</v>
      </c>
      <c r="R152" s="50">
        <v>0</v>
      </c>
      <c r="S152" s="45" t="s">
        <v>68</v>
      </c>
      <c r="T152" s="53" t="s">
        <v>68</v>
      </c>
      <c r="V152" s="124" t="s">
        <v>100</v>
      </c>
      <c r="W152" s="123">
        <f t="shared" si="20"/>
        <v>12</v>
      </c>
      <c r="X152" s="125" t="str">
        <f t="shared" si="21"/>
        <v>Quarter 4</v>
      </c>
      <c r="Y152" s="123" t="str" cm="1">
        <f t="array" ref="Y152">_xlfn.IFS(OR(W152=1,W152=2,W152=3),"1",(OR(W152=4,W152=5,W152=6)),"2",(OR(W152=7,W152=8,W152=9)),"3",(OR(W152=10,W152=11,W152=12)),"4")</f>
        <v>4</v>
      </c>
      <c r="Z152" s="124">
        <v>2019</v>
      </c>
    </row>
    <row r="153" spans="1:26" ht="17.149999999999999" customHeight="1" x14ac:dyDescent="0.35">
      <c r="A153" s="56" t="str">
        <f t="shared" si="25"/>
        <v>January 2020</v>
      </c>
      <c r="B153" s="45">
        <v>3684.52</v>
      </c>
      <c r="C153" s="46">
        <v>4003.26</v>
      </c>
      <c r="D153" s="46">
        <v>459.24</v>
      </c>
      <c r="E153" s="47">
        <f t="shared" si="22"/>
        <v>3544.0200000000004</v>
      </c>
      <c r="F153" s="45">
        <v>551.76</v>
      </c>
      <c r="G153" s="46">
        <v>-1.49</v>
      </c>
      <c r="H153" s="46">
        <v>48.14</v>
      </c>
      <c r="I153" s="48">
        <f t="shared" si="23"/>
        <v>7687.7800000000007</v>
      </c>
      <c r="J153" s="49">
        <f t="shared" si="24"/>
        <v>7826.9500000000016</v>
      </c>
      <c r="K153" s="45" t="s">
        <v>68</v>
      </c>
      <c r="L153" s="46" t="s">
        <v>68</v>
      </c>
      <c r="M153" s="46" t="s">
        <v>68</v>
      </c>
      <c r="N153" s="50" t="s">
        <v>68</v>
      </c>
      <c r="O153" s="46">
        <v>420.15</v>
      </c>
      <c r="P153" s="46">
        <v>7.71</v>
      </c>
      <c r="Q153" s="46">
        <v>33.36</v>
      </c>
      <c r="R153" s="50">
        <v>0</v>
      </c>
      <c r="S153" s="45" t="s">
        <v>68</v>
      </c>
      <c r="T153" s="53" t="s">
        <v>68</v>
      </c>
      <c r="V153" s="124" t="s">
        <v>89</v>
      </c>
      <c r="W153" s="123">
        <f t="shared" si="20"/>
        <v>1</v>
      </c>
      <c r="X153" s="123" t="str">
        <f t="shared" si="21"/>
        <v>Quarter 1</v>
      </c>
      <c r="Y153" s="123" t="str" cm="1">
        <f t="array" ref="Y153">_xlfn.IFS(OR(W153=1,W153=2,W153=3),"1",(OR(W153=4,W153=5,W153=6)),"2",(OR(W153=7,W153=8,W153=9)),"3",(OR(W153=10,W153=11,W153=12)),"4")</f>
        <v>1</v>
      </c>
      <c r="Z153" s="124">
        <v>2020</v>
      </c>
    </row>
    <row r="154" spans="1:26" ht="17.149999999999999" customHeight="1" x14ac:dyDescent="0.35">
      <c r="A154" s="56" t="str">
        <f t="shared" si="25"/>
        <v>February 2020</v>
      </c>
      <c r="B154" s="45">
        <v>3321.56</v>
      </c>
      <c r="C154" s="46">
        <v>4251.8999999999996</v>
      </c>
      <c r="D154" s="46">
        <v>354.35</v>
      </c>
      <c r="E154" s="47">
        <f t="shared" si="22"/>
        <v>3897.5499999999997</v>
      </c>
      <c r="F154" s="45">
        <v>830.45</v>
      </c>
      <c r="G154" s="46">
        <v>-1.9</v>
      </c>
      <c r="H154" s="46">
        <v>45.03</v>
      </c>
      <c r="I154" s="48">
        <f t="shared" si="23"/>
        <v>7573.4599999999991</v>
      </c>
      <c r="J154" s="49">
        <f t="shared" si="24"/>
        <v>8092.6899999999987</v>
      </c>
      <c r="K154" s="45" t="s">
        <v>68</v>
      </c>
      <c r="L154" s="46" t="s">
        <v>68</v>
      </c>
      <c r="M154" s="46" t="s">
        <v>68</v>
      </c>
      <c r="N154" s="50" t="s">
        <v>68</v>
      </c>
      <c r="O154" s="46">
        <v>362.17</v>
      </c>
      <c r="P154" s="46">
        <v>6.52</v>
      </c>
      <c r="Q154" s="46">
        <v>28.11</v>
      </c>
      <c r="R154" s="50">
        <v>0</v>
      </c>
      <c r="S154" s="45" t="s">
        <v>68</v>
      </c>
      <c r="T154" s="53" t="s">
        <v>68</v>
      </c>
      <c r="V154" s="124" t="s">
        <v>90</v>
      </c>
      <c r="W154" s="123">
        <f t="shared" si="20"/>
        <v>2</v>
      </c>
      <c r="X154" s="123" t="str">
        <f t="shared" si="21"/>
        <v>Quarter 1</v>
      </c>
      <c r="Y154" s="123" t="str" cm="1">
        <f t="array" ref="Y154">_xlfn.IFS(OR(W154=1,W154=2,W154=3),"1",(OR(W154=4,W154=5,W154=6)),"2",(OR(W154=7,W154=8,W154=9)),"3",(OR(W154=10,W154=11,W154=12)),"4")</f>
        <v>1</v>
      </c>
      <c r="Z154" s="124">
        <v>2020</v>
      </c>
    </row>
    <row r="155" spans="1:26" ht="17.149999999999999" customHeight="1" x14ac:dyDescent="0.35">
      <c r="A155" s="56" t="str">
        <f t="shared" si="25"/>
        <v>March 2020</v>
      </c>
      <c r="B155" s="45">
        <v>3398.1</v>
      </c>
      <c r="C155" s="46">
        <v>5266.58</v>
      </c>
      <c r="D155" s="46">
        <v>512.42999999999995</v>
      </c>
      <c r="E155" s="47">
        <f t="shared" si="22"/>
        <v>4754.1499999999996</v>
      </c>
      <c r="F155" s="45">
        <v>-29.82</v>
      </c>
      <c r="G155" s="46">
        <v>-1.9</v>
      </c>
      <c r="H155" s="46">
        <v>48.14</v>
      </c>
      <c r="I155" s="48">
        <f t="shared" si="23"/>
        <v>8664.68</v>
      </c>
      <c r="J155" s="49">
        <f t="shared" si="24"/>
        <v>8168.670000000001</v>
      </c>
      <c r="K155" s="45" t="s">
        <v>68</v>
      </c>
      <c r="L155" s="46" t="s">
        <v>68</v>
      </c>
      <c r="M155" s="46" t="s">
        <v>68</v>
      </c>
      <c r="N155" s="50" t="s">
        <v>68</v>
      </c>
      <c r="O155" s="46">
        <v>390.84</v>
      </c>
      <c r="P155" s="46">
        <v>9.23</v>
      </c>
      <c r="Q155" s="46">
        <v>33.909999999999997</v>
      </c>
      <c r="R155" s="50">
        <v>0</v>
      </c>
      <c r="S155" s="45" t="s">
        <v>68</v>
      </c>
      <c r="T155" s="53" t="s">
        <v>68</v>
      </c>
      <c r="V155" s="124" t="s">
        <v>91</v>
      </c>
      <c r="W155" s="123">
        <f t="shared" si="20"/>
        <v>3</v>
      </c>
      <c r="X155" s="123" t="str">
        <f t="shared" si="21"/>
        <v>Quarter 1</v>
      </c>
      <c r="Y155" s="123" t="str" cm="1">
        <f t="array" ref="Y155">_xlfn.IFS(OR(W155=1,W155=2,W155=3),"1",(OR(W155=4,W155=5,W155=6)),"2",(OR(W155=7,W155=8,W155=9)),"3",(OR(W155=10,W155=11,W155=12)),"4")</f>
        <v>1</v>
      </c>
      <c r="Z155" s="124">
        <v>2020</v>
      </c>
    </row>
    <row r="156" spans="1:26" ht="17.149999999999999" customHeight="1" x14ac:dyDescent="0.35">
      <c r="A156" s="56" t="str">
        <f t="shared" si="25"/>
        <v>April 2020</v>
      </c>
      <c r="B156" s="45">
        <v>3518.06</v>
      </c>
      <c r="C156" s="46">
        <v>3530.66</v>
      </c>
      <c r="D156" s="46">
        <v>1154.45</v>
      </c>
      <c r="E156" s="47">
        <f t="shared" si="22"/>
        <v>2376.21</v>
      </c>
      <c r="F156" s="45">
        <v>-788.91</v>
      </c>
      <c r="G156" s="46">
        <v>-1.9</v>
      </c>
      <c r="H156" s="46">
        <v>46.58</v>
      </c>
      <c r="I156" s="48">
        <f t="shared" si="23"/>
        <v>7048.7199999999993</v>
      </c>
      <c r="J156" s="49">
        <f t="shared" si="24"/>
        <v>5150.04</v>
      </c>
      <c r="K156" s="45" t="s">
        <v>68</v>
      </c>
      <c r="L156" s="46" t="s">
        <v>68</v>
      </c>
      <c r="M156" s="46" t="s">
        <v>68</v>
      </c>
      <c r="N156" s="50" t="s">
        <v>68</v>
      </c>
      <c r="O156" s="46">
        <v>386.13</v>
      </c>
      <c r="P156" s="46">
        <v>12.85</v>
      </c>
      <c r="Q156" s="46">
        <v>35.58</v>
      </c>
      <c r="R156" s="50">
        <v>0</v>
      </c>
      <c r="S156" s="45" t="s">
        <v>68</v>
      </c>
      <c r="T156" s="53" t="s">
        <v>68</v>
      </c>
      <c r="V156" s="124" t="s">
        <v>92</v>
      </c>
      <c r="W156" s="123">
        <f t="shared" si="20"/>
        <v>4</v>
      </c>
      <c r="X156" s="125" t="str">
        <f t="shared" si="21"/>
        <v>Quarter 2</v>
      </c>
      <c r="Y156" s="123" t="str" cm="1">
        <f t="array" ref="Y156">_xlfn.IFS(OR(W156=1,W156=2,W156=3),"1",(OR(W156=4,W156=5,W156=6)),"2",(OR(W156=7,W156=8,W156=9)),"3",(OR(W156=10,W156=11,W156=12)),"4")</f>
        <v>2</v>
      </c>
      <c r="Z156" s="124">
        <v>2020</v>
      </c>
    </row>
    <row r="157" spans="1:26" ht="17.149999999999999" customHeight="1" x14ac:dyDescent="0.35">
      <c r="A157" s="56" t="str">
        <f t="shared" si="25"/>
        <v>May 2020</v>
      </c>
      <c r="B157" s="45">
        <v>3601.77</v>
      </c>
      <c r="C157" s="46">
        <v>2970.89</v>
      </c>
      <c r="D157" s="46">
        <v>1780.69</v>
      </c>
      <c r="E157" s="47">
        <f t="shared" si="22"/>
        <v>1190.1999999999998</v>
      </c>
      <c r="F157" s="45">
        <v>-130.94999999999999</v>
      </c>
      <c r="G157" s="46">
        <v>-1.3</v>
      </c>
      <c r="H157" s="46">
        <v>48.14</v>
      </c>
      <c r="I157" s="48">
        <f t="shared" si="23"/>
        <v>6572.66</v>
      </c>
      <c r="J157" s="49">
        <f t="shared" si="24"/>
        <v>4707.8599999999997</v>
      </c>
      <c r="K157" s="45" t="s">
        <v>68</v>
      </c>
      <c r="L157" s="46" t="s">
        <v>68</v>
      </c>
      <c r="M157" s="46" t="s">
        <v>68</v>
      </c>
      <c r="N157" s="50" t="s">
        <v>68</v>
      </c>
      <c r="O157" s="46">
        <v>399.5</v>
      </c>
      <c r="P157" s="46">
        <v>7.38</v>
      </c>
      <c r="Q157" s="46">
        <v>29.03</v>
      </c>
      <c r="R157" s="50">
        <v>0</v>
      </c>
      <c r="S157" s="45" t="s">
        <v>68</v>
      </c>
      <c r="T157" s="53" t="s">
        <v>68</v>
      </c>
      <c r="V157" s="124" t="s">
        <v>93</v>
      </c>
      <c r="W157" s="123">
        <f t="shared" si="20"/>
        <v>5</v>
      </c>
      <c r="X157" s="123" t="str">
        <f t="shared" si="21"/>
        <v>Quarter 2</v>
      </c>
      <c r="Y157" s="123" t="str" cm="1">
        <f t="array" ref="Y157">_xlfn.IFS(OR(W157=1,W157=2,W157=3),"1",(OR(W157=4,W157=5,W157=6)),"2",(OR(W157=7,W157=8,W157=9)),"3",(OR(W157=10,W157=11,W157=12)),"4")</f>
        <v>2</v>
      </c>
      <c r="Z157" s="124">
        <v>2020</v>
      </c>
    </row>
    <row r="158" spans="1:26" ht="17.149999999999999" customHeight="1" x14ac:dyDescent="0.35">
      <c r="A158" s="56" t="str">
        <f t="shared" si="25"/>
        <v>June 2020</v>
      </c>
      <c r="B158" s="45">
        <v>3292.37</v>
      </c>
      <c r="C158" s="46">
        <v>2301.0300000000002</v>
      </c>
      <c r="D158" s="46">
        <v>1486.79</v>
      </c>
      <c r="E158" s="47">
        <f t="shared" si="22"/>
        <v>814.24000000000024</v>
      </c>
      <c r="F158" s="45">
        <v>-206.77</v>
      </c>
      <c r="G158" s="46">
        <v>-1.3</v>
      </c>
      <c r="H158" s="46">
        <v>46.58</v>
      </c>
      <c r="I158" s="48">
        <f t="shared" si="23"/>
        <v>5593.4</v>
      </c>
      <c r="J158" s="49">
        <f t="shared" si="24"/>
        <v>3945.1199999999994</v>
      </c>
      <c r="K158" s="45" t="s">
        <v>68</v>
      </c>
      <c r="L158" s="46" t="s">
        <v>68</v>
      </c>
      <c r="M158" s="46" t="s">
        <v>68</v>
      </c>
      <c r="N158" s="50" t="s">
        <v>68</v>
      </c>
      <c r="O158" s="46">
        <v>401.76</v>
      </c>
      <c r="P158" s="46">
        <v>7.2</v>
      </c>
      <c r="Q158" s="46">
        <v>16.47</v>
      </c>
      <c r="R158" s="50">
        <v>0</v>
      </c>
      <c r="S158" s="45" t="s">
        <v>68</v>
      </c>
      <c r="T158" s="53" t="s">
        <v>68</v>
      </c>
      <c r="V158" s="124" t="s">
        <v>94</v>
      </c>
      <c r="W158" s="123">
        <f t="shared" si="20"/>
        <v>6</v>
      </c>
      <c r="X158" s="123" t="str">
        <f t="shared" si="21"/>
        <v>Quarter 2</v>
      </c>
      <c r="Y158" s="123" t="str" cm="1">
        <f t="array" ref="Y158">_xlfn.IFS(OR(W158=1,W158=2,W158=3),"1",(OR(W158=4,W158=5,W158=6)),"2",(OR(W158=7,W158=8,W158=9)),"3",(OR(W158=10,W158=11,W158=12)),"4")</f>
        <v>2</v>
      </c>
      <c r="Z158" s="124">
        <v>2020</v>
      </c>
    </row>
    <row r="159" spans="1:26" ht="17.149999999999999" customHeight="1" x14ac:dyDescent="0.35">
      <c r="A159" s="56" t="str">
        <f t="shared" si="25"/>
        <v>July 2020</v>
      </c>
      <c r="B159" s="45">
        <v>3365.24</v>
      </c>
      <c r="C159" s="46">
        <v>2443.58</v>
      </c>
      <c r="D159" s="46">
        <v>1234.8</v>
      </c>
      <c r="E159" s="47">
        <f t="shared" si="22"/>
        <v>1208.78</v>
      </c>
      <c r="F159" s="45">
        <v>-183.25</v>
      </c>
      <c r="G159" s="46">
        <v>-1.3</v>
      </c>
      <c r="H159" s="46">
        <v>48.14</v>
      </c>
      <c r="I159" s="48">
        <f t="shared" si="23"/>
        <v>5808.82</v>
      </c>
      <c r="J159" s="49">
        <f t="shared" si="24"/>
        <v>4437.6099999999997</v>
      </c>
      <c r="K159" s="45" t="s">
        <v>68</v>
      </c>
      <c r="L159" s="46" t="s">
        <v>68</v>
      </c>
      <c r="M159" s="46" t="s">
        <v>68</v>
      </c>
      <c r="N159" s="50" t="s">
        <v>68</v>
      </c>
      <c r="O159" s="46">
        <v>398.39</v>
      </c>
      <c r="P159" s="46">
        <v>9.73</v>
      </c>
      <c r="Q159" s="46">
        <v>12.53</v>
      </c>
      <c r="R159" s="50">
        <v>0</v>
      </c>
      <c r="S159" s="45" t="s">
        <v>68</v>
      </c>
      <c r="T159" s="53" t="s">
        <v>68</v>
      </c>
      <c r="V159" s="124" t="s">
        <v>95</v>
      </c>
      <c r="W159" s="123">
        <f t="shared" si="20"/>
        <v>7</v>
      </c>
      <c r="X159" s="123" t="str">
        <f t="shared" si="21"/>
        <v>Quarter 3</v>
      </c>
      <c r="Y159" s="123" t="str" cm="1">
        <f t="array" ref="Y159">_xlfn.IFS(OR(W159=1,W159=2,W159=3),"1",(OR(W159=4,W159=5,W159=6)),"2",(OR(W159=7,W159=8,W159=9)),"3",(OR(W159=10,W159=11,W159=12)),"4")</f>
        <v>3</v>
      </c>
      <c r="Z159" s="124">
        <v>2020</v>
      </c>
    </row>
    <row r="160" spans="1:26" ht="17.149999999999999" customHeight="1" x14ac:dyDescent="0.35">
      <c r="A160" s="56" t="str">
        <f t="shared" si="25"/>
        <v>August 2020</v>
      </c>
      <c r="B160" s="45">
        <v>2805.16</v>
      </c>
      <c r="C160" s="46">
        <v>2061.61</v>
      </c>
      <c r="D160" s="46">
        <v>766.9</v>
      </c>
      <c r="E160" s="47">
        <f t="shared" si="22"/>
        <v>1294.71</v>
      </c>
      <c r="F160" s="45">
        <v>-101.12</v>
      </c>
      <c r="G160" s="46">
        <v>-1.53</v>
      </c>
      <c r="H160" s="46">
        <v>48.14</v>
      </c>
      <c r="I160" s="48">
        <f t="shared" si="23"/>
        <v>4866.7700000000004</v>
      </c>
      <c r="J160" s="49">
        <f t="shared" si="24"/>
        <v>4045.3600000000006</v>
      </c>
      <c r="K160" s="45" t="s">
        <v>68</v>
      </c>
      <c r="L160" s="46" t="s">
        <v>68</v>
      </c>
      <c r="M160" s="46" t="s">
        <v>68</v>
      </c>
      <c r="N160" s="50" t="s">
        <v>68</v>
      </c>
      <c r="O160" s="46">
        <v>339.88</v>
      </c>
      <c r="P160" s="46">
        <v>5.24</v>
      </c>
      <c r="Q160" s="46">
        <v>13.19</v>
      </c>
      <c r="R160" s="50">
        <v>0</v>
      </c>
      <c r="S160" s="45" t="s">
        <v>68</v>
      </c>
      <c r="T160" s="53" t="s">
        <v>68</v>
      </c>
      <c r="V160" s="124" t="s">
        <v>96</v>
      </c>
      <c r="W160" s="123">
        <f t="shared" si="20"/>
        <v>8</v>
      </c>
      <c r="X160" s="125" t="str">
        <f t="shared" si="21"/>
        <v>Quarter 3</v>
      </c>
      <c r="Y160" s="123" t="str" cm="1">
        <f t="array" ref="Y160">_xlfn.IFS(OR(W160=1,W160=2,W160=3),"1",(OR(W160=4,W160=5,W160=6)),"2",(OR(W160=7,W160=8,W160=9)),"3",(OR(W160=10,W160=11,W160=12)),"4")</f>
        <v>3</v>
      </c>
      <c r="Z160" s="124">
        <v>2020</v>
      </c>
    </row>
    <row r="161" spans="1:26" ht="17.149999999999999" customHeight="1" x14ac:dyDescent="0.35">
      <c r="A161" s="56" t="str">
        <f t="shared" si="25"/>
        <v>September 2020</v>
      </c>
      <c r="B161" s="45">
        <v>2579.7199999999998</v>
      </c>
      <c r="C161" s="46">
        <v>2138.27</v>
      </c>
      <c r="D161" s="46">
        <v>733.34</v>
      </c>
      <c r="E161" s="47">
        <f t="shared" si="22"/>
        <v>1404.9299999999998</v>
      </c>
      <c r="F161" s="45">
        <v>445.08</v>
      </c>
      <c r="G161" s="46">
        <v>-1.53</v>
      </c>
      <c r="H161" s="46">
        <v>46.58</v>
      </c>
      <c r="I161" s="48">
        <f t="shared" si="23"/>
        <v>4717.99</v>
      </c>
      <c r="J161" s="49">
        <f t="shared" si="24"/>
        <v>4474.78</v>
      </c>
      <c r="K161" s="45" t="s">
        <v>68</v>
      </c>
      <c r="L161" s="46" t="s">
        <v>68</v>
      </c>
      <c r="M161" s="46" t="s">
        <v>68</v>
      </c>
      <c r="N161" s="50" t="s">
        <v>68</v>
      </c>
      <c r="O161" s="46">
        <v>286.68</v>
      </c>
      <c r="P161" s="46">
        <v>5.03</v>
      </c>
      <c r="Q161" s="46">
        <v>10.220000000000001</v>
      </c>
      <c r="R161" s="50">
        <v>0</v>
      </c>
      <c r="S161" s="45" t="s">
        <v>68</v>
      </c>
      <c r="T161" s="53" t="s">
        <v>68</v>
      </c>
      <c r="V161" s="124" t="s">
        <v>97</v>
      </c>
      <c r="W161" s="123">
        <f t="shared" si="20"/>
        <v>9</v>
      </c>
      <c r="X161" s="123" t="str">
        <f t="shared" si="21"/>
        <v>Quarter 3</v>
      </c>
      <c r="Y161" s="123" t="str" cm="1">
        <f t="array" ref="Y161">_xlfn.IFS(OR(W161=1,W161=2,W161=3),"1",(OR(W161=4,W161=5,W161=6)),"2",(OR(W161=7,W161=8,W161=9)),"3",(OR(W161=10,W161=11,W161=12)),"4")</f>
        <v>3</v>
      </c>
      <c r="Z161" s="124">
        <v>2020</v>
      </c>
    </row>
    <row r="162" spans="1:26" ht="17.149999999999999" customHeight="1" x14ac:dyDescent="0.35">
      <c r="A162" s="56" t="str">
        <f t="shared" si="25"/>
        <v>October 2020</v>
      </c>
      <c r="B162" s="45">
        <v>3350.51</v>
      </c>
      <c r="C162" s="46">
        <v>4076.46</v>
      </c>
      <c r="D162" s="46">
        <v>330.65</v>
      </c>
      <c r="E162" s="47">
        <f t="shared" si="22"/>
        <v>3745.81</v>
      </c>
      <c r="F162" s="45">
        <v>-305.25</v>
      </c>
      <c r="G162" s="46">
        <v>-1.53</v>
      </c>
      <c r="H162" s="46">
        <v>48.14</v>
      </c>
      <c r="I162" s="48">
        <f t="shared" si="23"/>
        <v>7426.97</v>
      </c>
      <c r="J162" s="49">
        <f t="shared" si="24"/>
        <v>6837.6800000000012</v>
      </c>
      <c r="K162" s="45" t="s">
        <v>68</v>
      </c>
      <c r="L162" s="46" t="s">
        <v>68</v>
      </c>
      <c r="M162" s="46" t="s">
        <v>68</v>
      </c>
      <c r="N162" s="50" t="s">
        <v>68</v>
      </c>
      <c r="O162" s="46">
        <v>359.22</v>
      </c>
      <c r="P162" s="46">
        <v>3.85</v>
      </c>
      <c r="Q162" s="46">
        <v>13.28</v>
      </c>
      <c r="R162" s="50">
        <v>0</v>
      </c>
      <c r="S162" s="45" t="s">
        <v>68</v>
      </c>
      <c r="T162" s="53" t="s">
        <v>68</v>
      </c>
      <c r="V162" s="124" t="s">
        <v>98</v>
      </c>
      <c r="W162" s="123">
        <f t="shared" si="20"/>
        <v>10</v>
      </c>
      <c r="X162" s="123" t="str">
        <f t="shared" si="21"/>
        <v>Quarter 4</v>
      </c>
      <c r="Y162" s="123" t="str" cm="1">
        <f t="array" ref="Y162">_xlfn.IFS(OR(W162=1,W162=2,W162=3),"1",(OR(W162=4,W162=5,W162=6)),"2",(OR(W162=7,W162=8,W162=9)),"3",(OR(W162=10,W162=11,W162=12)),"4")</f>
        <v>4</v>
      </c>
      <c r="Z162" s="124">
        <v>2020</v>
      </c>
    </row>
    <row r="163" spans="1:26" ht="17.149999999999999" customHeight="1" x14ac:dyDescent="0.35">
      <c r="A163" s="56" t="str">
        <f t="shared" si="25"/>
        <v>November 2020</v>
      </c>
      <c r="B163" s="45">
        <v>3095.92</v>
      </c>
      <c r="C163" s="46">
        <v>4836.88</v>
      </c>
      <c r="D163" s="46">
        <v>391.11</v>
      </c>
      <c r="E163" s="47">
        <f t="shared" si="22"/>
        <v>4445.7700000000004</v>
      </c>
      <c r="F163" s="45">
        <v>-245.62</v>
      </c>
      <c r="G163" s="46">
        <v>-1.56</v>
      </c>
      <c r="H163" s="46">
        <v>46.58</v>
      </c>
      <c r="I163" s="48">
        <f t="shared" si="23"/>
        <v>7932.8</v>
      </c>
      <c r="J163" s="49">
        <f t="shared" si="24"/>
        <v>7341.09</v>
      </c>
      <c r="K163" s="45" t="s">
        <v>68</v>
      </c>
      <c r="L163" s="46" t="s">
        <v>68</v>
      </c>
      <c r="M163" s="46" t="s">
        <v>68</v>
      </c>
      <c r="N163" s="50" t="s">
        <v>68</v>
      </c>
      <c r="O163" s="46">
        <v>371.02</v>
      </c>
      <c r="P163" s="46">
        <v>6.75</v>
      </c>
      <c r="Q163" s="46">
        <v>23.41</v>
      </c>
      <c r="R163" s="50">
        <v>0</v>
      </c>
      <c r="S163" s="45" t="s">
        <v>68</v>
      </c>
      <c r="T163" s="53" t="s">
        <v>68</v>
      </c>
      <c r="V163" s="124" t="s">
        <v>99</v>
      </c>
      <c r="W163" s="123">
        <f t="shared" si="20"/>
        <v>11</v>
      </c>
      <c r="X163" s="123" t="str">
        <f t="shared" si="21"/>
        <v>Quarter 4</v>
      </c>
      <c r="Y163" s="123" t="str" cm="1">
        <f t="array" ref="Y163">_xlfn.IFS(OR(W163=1,W163=2,W163=3),"1",(OR(W163=4,W163=5,W163=6)),"2",(OR(W163=7,W163=8,W163=9)),"3",(OR(W163=10,W163=11,W163=12)),"4")</f>
        <v>4</v>
      </c>
      <c r="Z163" s="124">
        <v>2020</v>
      </c>
    </row>
    <row r="164" spans="1:26" ht="17.149999999999999" customHeight="1" x14ac:dyDescent="0.35">
      <c r="A164" s="56" t="str">
        <f t="shared" si="25"/>
        <v>December 2020</v>
      </c>
      <c r="B164" s="45">
        <v>3419.97</v>
      </c>
      <c r="C164" s="46">
        <v>6036.97</v>
      </c>
      <c r="D164" s="46">
        <v>436.43</v>
      </c>
      <c r="E164" s="47">
        <f t="shared" si="22"/>
        <v>5600.54</v>
      </c>
      <c r="F164" s="45">
        <v>146.01</v>
      </c>
      <c r="G164" s="46">
        <v>-1.56</v>
      </c>
      <c r="H164" s="46">
        <v>48.14</v>
      </c>
      <c r="I164" s="48">
        <f t="shared" si="23"/>
        <v>9456.94</v>
      </c>
      <c r="J164" s="49">
        <f t="shared" si="24"/>
        <v>9213.1</v>
      </c>
      <c r="K164" s="45" t="s">
        <v>68</v>
      </c>
      <c r="L164" s="46" t="s">
        <v>68</v>
      </c>
      <c r="M164" s="46" t="s">
        <v>68</v>
      </c>
      <c r="N164" s="50" t="s">
        <v>68</v>
      </c>
      <c r="O164" s="46">
        <v>398.68</v>
      </c>
      <c r="P164" s="46">
        <v>11.02</v>
      </c>
      <c r="Q164" s="46">
        <v>25.82</v>
      </c>
      <c r="R164" s="50">
        <v>0</v>
      </c>
      <c r="S164" s="45" t="s">
        <v>68</v>
      </c>
      <c r="T164" s="53" t="s">
        <v>68</v>
      </c>
      <c r="V164" s="124" t="s">
        <v>100</v>
      </c>
      <c r="W164" s="123">
        <f t="shared" si="20"/>
        <v>12</v>
      </c>
      <c r="X164" s="125" t="str">
        <f t="shared" si="21"/>
        <v>Quarter 4</v>
      </c>
      <c r="Y164" s="123" t="str" cm="1">
        <f t="array" ref="Y164">_xlfn.IFS(OR(W164=1,W164=2,W164=3),"1",(OR(W164=4,W164=5,W164=6)),"2",(OR(W164=7,W164=8,W164=9)),"3",(OR(W164=10,W164=11,W164=12)),"4")</f>
        <v>4</v>
      </c>
      <c r="Z164" s="124">
        <v>2020</v>
      </c>
    </row>
    <row r="165" spans="1:26" ht="17.149999999999999" customHeight="1" x14ac:dyDescent="0.35">
      <c r="A165" s="56" t="str">
        <f t="shared" si="25"/>
        <v>January 2021</v>
      </c>
      <c r="B165" s="45">
        <v>3127.67</v>
      </c>
      <c r="C165" s="46">
        <v>7204.28</v>
      </c>
      <c r="D165" s="46">
        <v>488.89</v>
      </c>
      <c r="E165" s="47">
        <f t="shared" si="22"/>
        <v>6715.3899999999994</v>
      </c>
      <c r="F165" s="45">
        <v>543.41</v>
      </c>
      <c r="G165" s="46">
        <v>-1.56</v>
      </c>
      <c r="H165" s="46">
        <v>49.26</v>
      </c>
      <c r="I165" s="48">
        <f t="shared" si="23"/>
        <v>10331.950000000001</v>
      </c>
      <c r="J165" s="49">
        <f t="shared" si="24"/>
        <v>10434.170000000002</v>
      </c>
      <c r="K165" s="45" t="s">
        <v>68</v>
      </c>
      <c r="L165" s="46" t="s">
        <v>68</v>
      </c>
      <c r="M165" s="46" t="s">
        <v>68</v>
      </c>
      <c r="N165" s="50" t="s">
        <v>68</v>
      </c>
      <c r="O165" s="46">
        <v>346.65</v>
      </c>
      <c r="P165" s="46">
        <v>21.35</v>
      </c>
      <c r="Q165" s="46">
        <v>11.3</v>
      </c>
      <c r="R165" s="50">
        <v>0</v>
      </c>
      <c r="S165" s="45" t="s">
        <v>68</v>
      </c>
      <c r="T165" s="53" t="s">
        <v>68</v>
      </c>
      <c r="V165" s="124" t="s">
        <v>89</v>
      </c>
      <c r="W165" s="123">
        <f t="shared" si="20"/>
        <v>1</v>
      </c>
      <c r="X165" s="123" t="str">
        <f t="shared" si="21"/>
        <v>Quarter 1</v>
      </c>
      <c r="Y165" s="123" t="str" cm="1">
        <f t="array" ref="Y165">_xlfn.IFS(OR(W165=1,W165=2,W165=3),"1",(OR(W165=4,W165=5,W165=6)),"2",(OR(W165=7,W165=8,W165=9)),"3",(OR(W165=10,W165=11,W165=12)),"4")</f>
        <v>1</v>
      </c>
      <c r="Z165" s="124">
        <v>2021</v>
      </c>
    </row>
    <row r="166" spans="1:26" ht="17.149999999999999" customHeight="1" x14ac:dyDescent="0.35">
      <c r="A166" s="56" t="str">
        <f t="shared" si="25"/>
        <v>February 2021</v>
      </c>
      <c r="B166" s="45">
        <v>2636.32</v>
      </c>
      <c r="C166" s="46">
        <v>5490.87</v>
      </c>
      <c r="D166" s="46">
        <v>366.03</v>
      </c>
      <c r="E166" s="47">
        <f t="shared" si="22"/>
        <v>5124.84</v>
      </c>
      <c r="F166" s="45">
        <v>795.84</v>
      </c>
      <c r="G166" s="46">
        <v>-1.8</v>
      </c>
      <c r="H166" s="46">
        <v>44.49</v>
      </c>
      <c r="I166" s="48">
        <f t="shared" si="23"/>
        <v>8127.1900000000005</v>
      </c>
      <c r="J166" s="49">
        <f t="shared" si="24"/>
        <v>8599.69</v>
      </c>
      <c r="K166" s="45" t="s">
        <v>68</v>
      </c>
      <c r="L166" s="46" t="s">
        <v>68</v>
      </c>
      <c r="M166" s="46" t="s">
        <v>68</v>
      </c>
      <c r="N166" s="50" t="s">
        <v>68</v>
      </c>
      <c r="O166" s="46">
        <v>311.88</v>
      </c>
      <c r="P166" s="46">
        <v>10.35</v>
      </c>
      <c r="Q166" s="46">
        <v>27.97</v>
      </c>
      <c r="R166" s="50">
        <v>0</v>
      </c>
      <c r="S166" s="45" t="s">
        <v>68</v>
      </c>
      <c r="T166" s="53" t="s">
        <v>68</v>
      </c>
      <c r="V166" s="124" t="s">
        <v>90</v>
      </c>
      <c r="W166" s="123">
        <f t="shared" si="20"/>
        <v>2</v>
      </c>
      <c r="X166" s="123" t="str">
        <f t="shared" si="21"/>
        <v>Quarter 1</v>
      </c>
      <c r="Y166" s="123" t="str" cm="1">
        <f t="array" ref="Y166">_xlfn.IFS(OR(W166=1,W166=2,W166=3),"1",(OR(W166=4,W166=5,W166=6)),"2",(OR(W166=7,W166=8,W166=9)),"3",(OR(W166=10,W166=11,W166=12)),"4")</f>
        <v>1</v>
      </c>
      <c r="Z166" s="124">
        <v>2021</v>
      </c>
    </row>
    <row r="167" spans="1:26" ht="17.149999999999999" customHeight="1" x14ac:dyDescent="0.35">
      <c r="A167" s="56" t="str">
        <f t="shared" si="25"/>
        <v>March 2021</v>
      </c>
      <c r="B167" s="45">
        <v>3169.56</v>
      </c>
      <c r="C167" s="46">
        <v>5658.8</v>
      </c>
      <c r="D167" s="46">
        <v>397.82</v>
      </c>
      <c r="E167" s="47">
        <f t="shared" si="22"/>
        <v>5260.9800000000005</v>
      </c>
      <c r="F167" s="45">
        <v>-433.92</v>
      </c>
      <c r="G167" s="46">
        <v>-1.8</v>
      </c>
      <c r="H167" s="46">
        <v>49.26</v>
      </c>
      <c r="I167" s="48">
        <f t="shared" si="23"/>
        <v>8828.36</v>
      </c>
      <c r="J167" s="49">
        <f t="shared" si="24"/>
        <v>8044.0800000000008</v>
      </c>
      <c r="K167" s="45" t="s">
        <v>68</v>
      </c>
      <c r="L167" s="46" t="s">
        <v>68</v>
      </c>
      <c r="M167" s="46" t="s">
        <v>68</v>
      </c>
      <c r="N167" s="50" t="s">
        <v>68</v>
      </c>
      <c r="O167" s="46">
        <v>359.55</v>
      </c>
      <c r="P167" s="46">
        <v>10.4</v>
      </c>
      <c r="Q167" s="46">
        <v>36.35</v>
      </c>
      <c r="R167" s="50">
        <v>0</v>
      </c>
      <c r="S167" s="45" t="s">
        <v>68</v>
      </c>
      <c r="T167" s="53" t="s">
        <v>68</v>
      </c>
      <c r="V167" s="124" t="s">
        <v>91</v>
      </c>
      <c r="W167" s="123">
        <f t="shared" si="20"/>
        <v>3</v>
      </c>
      <c r="X167" s="123" t="str">
        <f t="shared" si="21"/>
        <v>Quarter 1</v>
      </c>
      <c r="Y167" s="123" t="str" cm="1">
        <f t="array" ref="Y167">_xlfn.IFS(OR(W167=1,W167=2,W167=3),"1",(OR(W167=4,W167=5,W167=6)),"2",(OR(W167=7,W167=8,W167=9)),"3",(OR(W167=10,W167=11,W167=12)),"4")</f>
        <v>1</v>
      </c>
      <c r="Z167" s="124">
        <v>2021</v>
      </c>
    </row>
    <row r="168" spans="1:26" ht="17.149999999999999" customHeight="1" x14ac:dyDescent="0.35">
      <c r="A168" s="56" t="str">
        <f t="shared" si="25"/>
        <v>April 2021</v>
      </c>
      <c r="B168" s="45">
        <v>2336.66</v>
      </c>
      <c r="C168" s="46">
        <v>4469.3599999999997</v>
      </c>
      <c r="D168" s="46">
        <v>382.76</v>
      </c>
      <c r="E168" s="47">
        <f t="shared" si="22"/>
        <v>4086.5999999999995</v>
      </c>
      <c r="F168" s="45">
        <v>678.48</v>
      </c>
      <c r="G168" s="46">
        <v>-1.8</v>
      </c>
      <c r="H168" s="46">
        <v>47.67</v>
      </c>
      <c r="I168" s="48">
        <f t="shared" si="23"/>
        <v>6806.0199999999995</v>
      </c>
      <c r="J168" s="49">
        <f t="shared" si="24"/>
        <v>7147.61</v>
      </c>
      <c r="K168" s="45" t="s">
        <v>68</v>
      </c>
      <c r="L168" s="46" t="s">
        <v>68</v>
      </c>
      <c r="M168" s="46" t="s">
        <v>68</v>
      </c>
      <c r="N168" s="50" t="s">
        <v>68</v>
      </c>
      <c r="O168" s="46">
        <v>266.89</v>
      </c>
      <c r="P168" s="46">
        <v>5.81</v>
      </c>
      <c r="Q168" s="46">
        <v>27.7</v>
      </c>
      <c r="R168" s="50">
        <v>0</v>
      </c>
      <c r="S168" s="45" t="s">
        <v>68</v>
      </c>
      <c r="T168" s="53" t="s">
        <v>68</v>
      </c>
      <c r="V168" s="124" t="s">
        <v>92</v>
      </c>
      <c r="W168" s="123">
        <f t="shared" si="20"/>
        <v>4</v>
      </c>
      <c r="X168" s="125" t="str">
        <f t="shared" si="21"/>
        <v>Quarter 2</v>
      </c>
      <c r="Y168" s="123" t="str" cm="1">
        <f t="array" ref="Y168">_xlfn.IFS(OR(W168=1,W168=2,W168=3),"1",(OR(W168=4,W168=5,W168=6)),"2",(OR(W168=7,W168=8,W168=9)),"3",(OR(W168=10,W168=11,W168=12)),"4")</f>
        <v>2</v>
      </c>
      <c r="Z168" s="124">
        <v>2021</v>
      </c>
    </row>
    <row r="169" spans="1:26" ht="17.149999999999999" customHeight="1" x14ac:dyDescent="0.35">
      <c r="A169" s="56" t="str">
        <f t="shared" si="25"/>
        <v>May 2021</v>
      </c>
      <c r="B169" s="45">
        <v>2312.0300000000002</v>
      </c>
      <c r="C169" s="46">
        <v>4314.09</v>
      </c>
      <c r="D169" s="46">
        <v>334.65</v>
      </c>
      <c r="E169" s="47">
        <f t="shared" si="22"/>
        <v>3979.44</v>
      </c>
      <c r="F169" s="45">
        <v>-97.62</v>
      </c>
      <c r="G169" s="46">
        <v>-2.12</v>
      </c>
      <c r="H169" s="46">
        <v>49.26</v>
      </c>
      <c r="I169" s="48">
        <f t="shared" si="23"/>
        <v>6626.1200000000008</v>
      </c>
      <c r="J169" s="49">
        <f t="shared" si="24"/>
        <v>6240.9900000000016</v>
      </c>
      <c r="K169" s="45" t="s">
        <v>68</v>
      </c>
      <c r="L169" s="46" t="s">
        <v>68</v>
      </c>
      <c r="M169" s="46" t="s">
        <v>68</v>
      </c>
      <c r="N169" s="50" t="s">
        <v>68</v>
      </c>
      <c r="O169" s="46">
        <v>261.27</v>
      </c>
      <c r="P169" s="46">
        <v>3.9</v>
      </c>
      <c r="Q169" s="46">
        <v>26.15</v>
      </c>
      <c r="R169" s="50">
        <v>0</v>
      </c>
      <c r="S169" s="45" t="s">
        <v>68</v>
      </c>
      <c r="T169" s="53" t="s">
        <v>68</v>
      </c>
      <c r="V169" s="124" t="s">
        <v>93</v>
      </c>
      <c r="W169" s="123">
        <f t="shared" si="20"/>
        <v>5</v>
      </c>
      <c r="X169" s="123" t="str">
        <f t="shared" si="21"/>
        <v>Quarter 2</v>
      </c>
      <c r="Y169" s="123" t="str" cm="1">
        <f t="array" ref="Y169">_xlfn.IFS(OR(W169=1,W169=2,W169=3),"1",(OR(W169=4,W169=5,W169=6)),"2",(OR(W169=7,W169=8,W169=9)),"3",(OR(W169=10,W169=11,W169=12)),"4")</f>
        <v>2</v>
      </c>
      <c r="Z169" s="124">
        <v>2021</v>
      </c>
    </row>
    <row r="170" spans="1:26" ht="17.149999999999999" customHeight="1" x14ac:dyDescent="0.35">
      <c r="A170" s="56" t="str">
        <f t="shared" si="25"/>
        <v>June 2021</v>
      </c>
      <c r="B170" s="45">
        <v>1532.62</v>
      </c>
      <c r="C170" s="46">
        <v>2670.09</v>
      </c>
      <c r="D170" s="46">
        <v>379.06</v>
      </c>
      <c r="E170" s="47">
        <f t="shared" si="22"/>
        <v>2291.0300000000002</v>
      </c>
      <c r="F170" s="45">
        <v>-303.2</v>
      </c>
      <c r="G170" s="46">
        <v>-2.12</v>
      </c>
      <c r="H170" s="46">
        <v>47.67</v>
      </c>
      <c r="I170" s="48">
        <f t="shared" si="23"/>
        <v>4202.71</v>
      </c>
      <c r="J170" s="49">
        <f t="shared" si="24"/>
        <v>3566.0000000000005</v>
      </c>
      <c r="K170" s="45" t="s">
        <v>68</v>
      </c>
      <c r="L170" s="46" t="s">
        <v>68</v>
      </c>
      <c r="M170" s="46" t="s">
        <v>68</v>
      </c>
      <c r="N170" s="50" t="s">
        <v>68</v>
      </c>
      <c r="O170" s="46">
        <v>217.27</v>
      </c>
      <c r="P170" s="46">
        <v>2.63</v>
      </c>
      <c r="Q170" s="46">
        <v>16.32</v>
      </c>
      <c r="R170" s="50">
        <v>0</v>
      </c>
      <c r="S170" s="45" t="s">
        <v>68</v>
      </c>
      <c r="T170" s="53" t="s">
        <v>68</v>
      </c>
      <c r="V170" s="124" t="s">
        <v>94</v>
      </c>
      <c r="W170" s="123">
        <f t="shared" si="20"/>
        <v>6</v>
      </c>
      <c r="X170" s="123" t="str">
        <f t="shared" si="21"/>
        <v>Quarter 2</v>
      </c>
      <c r="Y170" s="123" t="str" cm="1">
        <f t="array" ref="Y170">_xlfn.IFS(OR(W170=1,W170=2,W170=3),"1",(OR(W170=4,W170=5,W170=6)),"2",(OR(W170=7,W170=8,W170=9)),"3",(OR(W170=10,W170=11,W170=12)),"4")</f>
        <v>2</v>
      </c>
      <c r="Z170" s="124">
        <v>2021</v>
      </c>
    </row>
    <row r="171" spans="1:26" ht="17.149999999999999" customHeight="1" x14ac:dyDescent="0.35">
      <c r="A171" s="56" t="str">
        <f t="shared" si="25"/>
        <v>July 2021</v>
      </c>
      <c r="B171" s="45">
        <v>2212.7800000000002</v>
      </c>
      <c r="C171" s="46">
        <v>2331.9499999999998</v>
      </c>
      <c r="D171" s="46">
        <v>504.76</v>
      </c>
      <c r="E171" s="47">
        <f t="shared" si="22"/>
        <v>1827.1899999999998</v>
      </c>
      <c r="F171" s="45">
        <v>-79.61</v>
      </c>
      <c r="G171" s="46">
        <v>-2.12</v>
      </c>
      <c r="H171" s="46">
        <v>49.26</v>
      </c>
      <c r="I171" s="48">
        <f t="shared" si="23"/>
        <v>4544.7299999999996</v>
      </c>
      <c r="J171" s="49">
        <f t="shared" si="24"/>
        <v>4007.4999999999995</v>
      </c>
      <c r="K171" s="45" t="s">
        <v>68</v>
      </c>
      <c r="L171" s="46" t="s">
        <v>68</v>
      </c>
      <c r="M171" s="46" t="s">
        <v>68</v>
      </c>
      <c r="N171" s="50" t="s">
        <v>68</v>
      </c>
      <c r="O171" s="46">
        <v>301.98</v>
      </c>
      <c r="P171" s="46">
        <v>7.88</v>
      </c>
      <c r="Q171" s="46">
        <v>2.34</v>
      </c>
      <c r="R171" s="50">
        <v>0</v>
      </c>
      <c r="S171" s="45" t="s">
        <v>68</v>
      </c>
      <c r="T171" s="53" t="s">
        <v>68</v>
      </c>
      <c r="V171" s="124" t="s">
        <v>95</v>
      </c>
      <c r="W171" s="123">
        <f t="shared" si="20"/>
        <v>7</v>
      </c>
      <c r="X171" s="123" t="str">
        <f t="shared" si="21"/>
        <v>Quarter 3</v>
      </c>
      <c r="Y171" s="123" t="str" cm="1">
        <f t="array" ref="Y171">_xlfn.IFS(OR(W171=1,W171=2,W171=3),"1",(OR(W171=4,W171=5,W171=6)),"2",(OR(W171=7,W171=8,W171=9)),"3",(OR(W171=10,W171=11,W171=12)),"4")</f>
        <v>3</v>
      </c>
      <c r="Z171" s="124">
        <v>2021</v>
      </c>
    </row>
    <row r="172" spans="1:26" ht="17.149999999999999" customHeight="1" x14ac:dyDescent="0.35">
      <c r="A172" s="56" t="str">
        <f t="shared" si="25"/>
        <v>August 2021</v>
      </c>
      <c r="B172" s="45">
        <v>2797.81</v>
      </c>
      <c r="C172" s="46">
        <v>2082.75</v>
      </c>
      <c r="D172" s="46">
        <v>383.56</v>
      </c>
      <c r="E172" s="47">
        <f t="shared" si="22"/>
        <v>1699.19</v>
      </c>
      <c r="F172" s="45">
        <v>-634.17999999999995</v>
      </c>
      <c r="G172" s="46">
        <v>-3.3</v>
      </c>
      <c r="H172" s="46">
        <v>49.26</v>
      </c>
      <c r="I172" s="48">
        <f t="shared" si="23"/>
        <v>4880.5599999999995</v>
      </c>
      <c r="J172" s="49">
        <f t="shared" si="24"/>
        <v>3908.7799999999993</v>
      </c>
      <c r="K172" s="45" t="s">
        <v>68</v>
      </c>
      <c r="L172" s="46" t="s">
        <v>68</v>
      </c>
      <c r="M172" s="46" t="s">
        <v>68</v>
      </c>
      <c r="N172" s="50" t="s">
        <v>68</v>
      </c>
      <c r="O172" s="46">
        <v>319.66000000000003</v>
      </c>
      <c r="P172" s="46">
        <v>6.4</v>
      </c>
      <c r="Q172" s="46">
        <v>1.89</v>
      </c>
      <c r="R172" s="50">
        <v>0</v>
      </c>
      <c r="S172" s="45" t="s">
        <v>68</v>
      </c>
      <c r="T172" s="53" t="s">
        <v>68</v>
      </c>
      <c r="V172" s="124" t="s">
        <v>96</v>
      </c>
      <c r="W172" s="123">
        <f t="shared" si="20"/>
        <v>8</v>
      </c>
      <c r="X172" s="125" t="str">
        <f t="shared" si="21"/>
        <v>Quarter 3</v>
      </c>
      <c r="Y172" s="123" t="str" cm="1">
        <f t="array" ref="Y172">_xlfn.IFS(OR(W172=1,W172=2,W172=3),"1",(OR(W172=4,W172=5,W172=6)),"2",(OR(W172=7,W172=8,W172=9)),"3",(OR(W172=10,W172=11,W172=12)),"4")</f>
        <v>3</v>
      </c>
      <c r="Z172" s="124">
        <v>2021</v>
      </c>
    </row>
    <row r="173" spans="1:26" ht="17.149999999999999" customHeight="1" x14ac:dyDescent="0.35">
      <c r="A173" s="56" t="str">
        <f t="shared" si="25"/>
        <v>September 2021</v>
      </c>
      <c r="B173" s="45">
        <v>2781.07</v>
      </c>
      <c r="C173" s="46">
        <v>2385.3200000000002</v>
      </c>
      <c r="D173" s="46">
        <v>706.48</v>
      </c>
      <c r="E173" s="47">
        <f t="shared" si="22"/>
        <v>1678.8400000000001</v>
      </c>
      <c r="F173" s="45">
        <v>-256.05</v>
      </c>
      <c r="G173" s="46">
        <v>-3.3</v>
      </c>
      <c r="H173" s="46">
        <v>47.67</v>
      </c>
      <c r="I173" s="48">
        <f t="shared" si="23"/>
        <v>5166.3900000000003</v>
      </c>
      <c r="J173" s="49">
        <f t="shared" si="24"/>
        <v>4248.2299999999996</v>
      </c>
      <c r="K173" s="45" t="s">
        <v>68</v>
      </c>
      <c r="L173" s="46" t="s">
        <v>68</v>
      </c>
      <c r="M173" s="46" t="s">
        <v>68</v>
      </c>
      <c r="N173" s="50" t="s">
        <v>68</v>
      </c>
      <c r="O173" s="46">
        <v>328.7</v>
      </c>
      <c r="P173" s="46">
        <v>11</v>
      </c>
      <c r="Q173" s="46">
        <v>5.1100000000000003</v>
      </c>
      <c r="R173" s="50">
        <v>0</v>
      </c>
      <c r="S173" s="45" t="s">
        <v>68</v>
      </c>
      <c r="T173" s="53" t="s">
        <v>68</v>
      </c>
      <c r="V173" s="124" t="s">
        <v>97</v>
      </c>
      <c r="W173" s="123">
        <f t="shared" si="20"/>
        <v>9</v>
      </c>
      <c r="X173" s="123" t="str">
        <f t="shared" si="21"/>
        <v>Quarter 3</v>
      </c>
      <c r="Y173" s="123" t="str" cm="1">
        <f t="array" ref="Y173">_xlfn.IFS(OR(W173=1,W173=2,W173=3),"1",(OR(W173=4,W173=5,W173=6)),"2",(OR(W173=7,W173=8,W173=9)),"3",(OR(W173=10,W173=11,W173=12)),"4")</f>
        <v>3</v>
      </c>
      <c r="Z173" s="124">
        <v>2021</v>
      </c>
    </row>
    <row r="174" spans="1:26" ht="17.149999999999999" customHeight="1" x14ac:dyDescent="0.35">
      <c r="A174" s="56" t="str">
        <f t="shared" si="25"/>
        <v>October 2021</v>
      </c>
      <c r="B174" s="45">
        <v>3139.68</v>
      </c>
      <c r="C174" s="46">
        <v>4131.7700000000004</v>
      </c>
      <c r="D174" s="46">
        <v>1508.84</v>
      </c>
      <c r="E174" s="47">
        <f t="shared" si="22"/>
        <v>2622.9300000000003</v>
      </c>
      <c r="F174" s="45">
        <v>-340.34</v>
      </c>
      <c r="G174" s="46">
        <v>-3.3</v>
      </c>
      <c r="H174" s="46">
        <v>49.26</v>
      </c>
      <c r="I174" s="48">
        <f t="shared" si="23"/>
        <v>7271.4500000000007</v>
      </c>
      <c r="J174" s="49">
        <f t="shared" si="24"/>
        <v>5468.2300000000005</v>
      </c>
      <c r="K174" s="45" t="s">
        <v>68</v>
      </c>
      <c r="L174" s="46" t="s">
        <v>68</v>
      </c>
      <c r="M174" s="46" t="s">
        <v>68</v>
      </c>
      <c r="N174" s="50" t="s">
        <v>68</v>
      </c>
      <c r="O174" s="46">
        <v>324.27999999999997</v>
      </c>
      <c r="P174" s="46">
        <v>13.7</v>
      </c>
      <c r="Q174" s="46">
        <v>15.66</v>
      </c>
      <c r="R174" s="50">
        <v>0</v>
      </c>
      <c r="S174" s="45" t="s">
        <v>68</v>
      </c>
      <c r="T174" s="53" t="s">
        <v>68</v>
      </c>
      <c r="V174" s="124" t="s">
        <v>98</v>
      </c>
      <c r="W174" s="123">
        <f t="shared" si="20"/>
        <v>10</v>
      </c>
      <c r="X174" s="123" t="str">
        <f t="shared" si="21"/>
        <v>Quarter 4</v>
      </c>
      <c r="Y174" s="123" t="str" cm="1">
        <f t="array" ref="Y174">_xlfn.IFS(OR(W174=1,W174=2,W174=3),"1",(OR(W174=4,W174=5,W174=6)),"2",(OR(W174=7,W174=8,W174=9)),"3",(OR(W174=10,W174=11,W174=12)),"4")</f>
        <v>4</v>
      </c>
      <c r="Z174" s="124">
        <v>2021</v>
      </c>
    </row>
    <row r="175" spans="1:26" ht="17.149999999999999" customHeight="1" x14ac:dyDescent="0.35">
      <c r="A175" s="56" t="str">
        <f t="shared" si="25"/>
        <v>November 2021</v>
      </c>
      <c r="B175" s="45">
        <v>3218.53</v>
      </c>
      <c r="C175" s="46">
        <v>4968.3599999999997</v>
      </c>
      <c r="D175" s="46">
        <v>676.04</v>
      </c>
      <c r="E175" s="47">
        <f t="shared" si="22"/>
        <v>4292.32</v>
      </c>
      <c r="F175" s="45">
        <v>85.14</v>
      </c>
      <c r="G175" s="46">
        <v>-4.37</v>
      </c>
      <c r="H175" s="46">
        <v>47.67</v>
      </c>
      <c r="I175" s="48">
        <f t="shared" si="23"/>
        <v>8186.8899999999994</v>
      </c>
      <c r="J175" s="49">
        <f t="shared" si="24"/>
        <v>7639.29</v>
      </c>
      <c r="K175" s="45" t="s">
        <v>68</v>
      </c>
      <c r="L175" s="46" t="s">
        <v>68</v>
      </c>
      <c r="M175" s="46" t="s">
        <v>68</v>
      </c>
      <c r="N175" s="50" t="s">
        <v>68</v>
      </c>
      <c r="O175" s="46">
        <v>323.25</v>
      </c>
      <c r="P175" s="46">
        <v>16.079999999999998</v>
      </c>
      <c r="Q175" s="46">
        <v>23.36</v>
      </c>
      <c r="R175" s="50">
        <v>0</v>
      </c>
      <c r="S175" s="45" t="s">
        <v>68</v>
      </c>
      <c r="T175" s="53" t="s">
        <v>68</v>
      </c>
      <c r="V175" s="124" t="s">
        <v>99</v>
      </c>
      <c r="W175" s="123">
        <f t="shared" si="20"/>
        <v>11</v>
      </c>
      <c r="X175" s="123" t="str">
        <f t="shared" si="21"/>
        <v>Quarter 4</v>
      </c>
      <c r="Y175" s="123" t="str" cm="1">
        <f t="array" ref="Y175">_xlfn.IFS(OR(W175=1,W175=2,W175=3),"1",(OR(W175=4,W175=5,W175=6)),"2",(OR(W175=7,W175=8,W175=9)),"3",(OR(W175=10,W175=11,W175=12)),"4")</f>
        <v>4</v>
      </c>
      <c r="Z175" s="124">
        <v>2021</v>
      </c>
    </row>
    <row r="176" spans="1:26" ht="17.149999999999999" customHeight="1" x14ac:dyDescent="0.35">
      <c r="A176" s="56" t="str">
        <f t="shared" si="25"/>
        <v>December 2021</v>
      </c>
      <c r="B176" s="45">
        <v>3304.77</v>
      </c>
      <c r="C176" s="46">
        <v>5642.42</v>
      </c>
      <c r="D176" s="46">
        <v>760.12</v>
      </c>
      <c r="E176" s="47">
        <f t="shared" si="22"/>
        <v>4882.3</v>
      </c>
      <c r="F176" s="45">
        <v>225.06</v>
      </c>
      <c r="G176" s="46">
        <v>-4.37</v>
      </c>
      <c r="H176" s="46">
        <v>49.26</v>
      </c>
      <c r="I176" s="48">
        <f t="shared" si="23"/>
        <v>8947.19</v>
      </c>
      <c r="J176" s="49">
        <f t="shared" si="24"/>
        <v>8457.02</v>
      </c>
      <c r="K176" s="45" t="s">
        <v>68</v>
      </c>
      <c r="L176" s="46" t="s">
        <v>68</v>
      </c>
      <c r="M176" s="46" t="s">
        <v>68</v>
      </c>
      <c r="N176" s="50" t="s">
        <v>68</v>
      </c>
      <c r="O176" s="46">
        <v>345.27</v>
      </c>
      <c r="P176" s="46">
        <v>11.26</v>
      </c>
      <c r="Q176" s="46">
        <v>25.52</v>
      </c>
      <c r="R176" s="50">
        <v>0</v>
      </c>
      <c r="S176" s="45" t="s">
        <v>68</v>
      </c>
      <c r="T176" s="53" t="s">
        <v>68</v>
      </c>
      <c r="V176" s="124" t="s">
        <v>100</v>
      </c>
      <c r="W176" s="123">
        <f t="shared" si="20"/>
        <v>12</v>
      </c>
      <c r="X176" s="125" t="str">
        <f t="shared" si="21"/>
        <v>Quarter 4</v>
      </c>
      <c r="Y176" s="123" t="str" cm="1">
        <f t="array" ref="Y176">_xlfn.IFS(OR(W176=1,W176=2,W176=3),"1",(OR(W176=4,W176=5,W176=6)),"2",(OR(W176=7,W176=8,W176=9)),"3",(OR(W176=10,W176=11,W176=12)),"4")</f>
        <v>4</v>
      </c>
      <c r="Z176" s="124">
        <v>2021</v>
      </c>
    </row>
    <row r="177" spans="1:26" ht="17.149999999999999" customHeight="1" x14ac:dyDescent="0.35">
      <c r="A177" s="56" t="str">
        <f t="shared" si="25"/>
        <v>January 2022</v>
      </c>
      <c r="B177" s="45">
        <v>3282.08</v>
      </c>
      <c r="C177" s="46">
        <v>6404.81</v>
      </c>
      <c r="D177" s="46">
        <v>789.59</v>
      </c>
      <c r="E177" s="47">
        <f t="shared" si="22"/>
        <v>5615.22</v>
      </c>
      <c r="F177" s="45">
        <v>248.13</v>
      </c>
      <c r="G177" s="46">
        <v>-4.41</v>
      </c>
      <c r="H177" s="46">
        <v>51.49</v>
      </c>
      <c r="I177" s="48">
        <f t="shared" si="23"/>
        <v>9686.89</v>
      </c>
      <c r="J177" s="49">
        <f t="shared" si="24"/>
        <v>9192.5099999999984</v>
      </c>
      <c r="K177" s="45" t="s">
        <v>68</v>
      </c>
      <c r="L177" s="46" t="s">
        <v>68</v>
      </c>
      <c r="M177" s="46" t="s">
        <v>68</v>
      </c>
      <c r="N177" s="50" t="s">
        <v>68</v>
      </c>
      <c r="O177" s="46">
        <v>341.9</v>
      </c>
      <c r="P177" s="46">
        <v>14.98</v>
      </c>
      <c r="Q177" s="46">
        <v>49.36</v>
      </c>
      <c r="R177" s="50">
        <v>0</v>
      </c>
      <c r="S177" s="45" t="s">
        <v>68</v>
      </c>
      <c r="T177" s="53" t="s">
        <v>68</v>
      </c>
      <c r="V177" s="124" t="s">
        <v>89</v>
      </c>
      <c r="W177" s="123">
        <f t="shared" si="20"/>
        <v>1</v>
      </c>
      <c r="X177" s="123" t="str">
        <f t="shared" si="21"/>
        <v>Quarter 1</v>
      </c>
      <c r="Y177" s="123" t="str" cm="1">
        <f t="array" ref="Y177">_xlfn.IFS(OR(W177=1,W177=2,W177=3),"1",(OR(W177=4,W177=5,W177=6)),"2",(OR(W177=7,W177=8,W177=9)),"3",(OR(W177=10,W177=11,W177=12)),"4")</f>
        <v>1</v>
      </c>
      <c r="Z177" s="124">
        <v>2022</v>
      </c>
    </row>
    <row r="178" spans="1:26" ht="17.149999999999999" customHeight="1" x14ac:dyDescent="0.35">
      <c r="A178" s="56" t="str">
        <f t="shared" si="25"/>
        <v>February 2022</v>
      </c>
      <c r="B178" s="45">
        <v>2938.95</v>
      </c>
      <c r="C178" s="46">
        <v>4876.5</v>
      </c>
      <c r="D178" s="46">
        <v>894.64</v>
      </c>
      <c r="E178" s="47">
        <f t="shared" si="22"/>
        <v>3981.86</v>
      </c>
      <c r="F178" s="45">
        <v>159.80000000000001</v>
      </c>
      <c r="G178" s="46">
        <v>-4.3899999999999997</v>
      </c>
      <c r="H178" s="46">
        <v>46.5</v>
      </c>
      <c r="I178" s="48">
        <f t="shared" si="23"/>
        <v>7815.45</v>
      </c>
      <c r="J178" s="49">
        <f t="shared" si="24"/>
        <v>7122.7199999999993</v>
      </c>
      <c r="K178" s="45" t="s">
        <v>68</v>
      </c>
      <c r="L178" s="46" t="s">
        <v>68</v>
      </c>
      <c r="M178" s="46" t="s">
        <v>68</v>
      </c>
      <c r="N178" s="50" t="s">
        <v>68</v>
      </c>
      <c r="O178" s="46">
        <v>322.14</v>
      </c>
      <c r="P178" s="46">
        <v>9.51</v>
      </c>
      <c r="Q178" s="46">
        <v>30.43</v>
      </c>
      <c r="R178" s="50">
        <v>0</v>
      </c>
      <c r="S178" s="45" t="s">
        <v>68</v>
      </c>
      <c r="T178" s="53" t="s">
        <v>68</v>
      </c>
      <c r="V178" s="124" t="s">
        <v>90</v>
      </c>
      <c r="W178" s="123">
        <f t="shared" si="20"/>
        <v>2</v>
      </c>
      <c r="X178" s="123" t="str">
        <f t="shared" si="21"/>
        <v>Quarter 1</v>
      </c>
      <c r="Y178" s="123" t="str" cm="1">
        <f t="array" ref="Y178">_xlfn.IFS(OR(W178=1,W178=2,W178=3),"1",(OR(W178=4,W178=5,W178=6)),"2",(OR(W178=7,W178=8,W178=9)),"3",(OR(W178=10,W178=11,W178=12)),"4")</f>
        <v>1</v>
      </c>
      <c r="Z178" s="124">
        <v>2022</v>
      </c>
    </row>
    <row r="179" spans="1:26" ht="17.149999999999999" customHeight="1" x14ac:dyDescent="0.35">
      <c r="A179" s="56" t="str">
        <f t="shared" si="25"/>
        <v>March 2022</v>
      </c>
      <c r="B179" s="45">
        <v>3170.87</v>
      </c>
      <c r="C179" s="46">
        <v>5079.1099999999997</v>
      </c>
      <c r="D179" s="46">
        <v>1342.04</v>
      </c>
      <c r="E179" s="47">
        <f t="shared" si="22"/>
        <v>3737.0699999999997</v>
      </c>
      <c r="F179" s="45">
        <v>28.63</v>
      </c>
      <c r="G179" s="46">
        <v>-4.3899999999999997</v>
      </c>
      <c r="H179" s="46">
        <v>51.49</v>
      </c>
      <c r="I179" s="48">
        <f t="shared" si="23"/>
        <v>8249.98</v>
      </c>
      <c r="J179" s="49">
        <f t="shared" si="24"/>
        <v>6983.6699999999992</v>
      </c>
      <c r="K179" s="45" t="s">
        <v>68</v>
      </c>
      <c r="L179" s="46" t="s">
        <v>68</v>
      </c>
      <c r="M179" s="46" t="s">
        <v>68</v>
      </c>
      <c r="N179" s="50" t="s">
        <v>68</v>
      </c>
      <c r="O179" s="46">
        <v>336.67</v>
      </c>
      <c r="P179" s="46">
        <v>6</v>
      </c>
      <c r="Q179" s="46">
        <v>33.68</v>
      </c>
      <c r="R179" s="50">
        <v>0</v>
      </c>
      <c r="S179" s="45" t="s">
        <v>68</v>
      </c>
      <c r="T179" s="53" t="s">
        <v>68</v>
      </c>
      <c r="V179" s="124" t="s">
        <v>91</v>
      </c>
      <c r="W179" s="123">
        <f t="shared" si="20"/>
        <v>3</v>
      </c>
      <c r="X179" s="123" t="str">
        <f t="shared" si="21"/>
        <v>Quarter 1</v>
      </c>
      <c r="Y179" s="123" t="str" cm="1">
        <f t="array" ref="Y179">_xlfn.IFS(OR(W179=1,W179=2,W179=3),"1",(OR(W179=4,W179=5,W179=6)),"2",(OR(W179=7,W179=8,W179=9)),"3",(OR(W179=10,W179=11,W179=12)),"4")</f>
        <v>1</v>
      </c>
      <c r="Z179" s="124">
        <v>2022</v>
      </c>
    </row>
    <row r="180" spans="1:26" ht="17.149999999999999" customHeight="1" x14ac:dyDescent="0.35">
      <c r="A180" s="56" t="str">
        <f t="shared" si="25"/>
        <v>April 2022</v>
      </c>
      <c r="B180" s="45">
        <v>3181.42</v>
      </c>
      <c r="C180" s="46">
        <v>5368.03</v>
      </c>
      <c r="D180" s="46">
        <v>2365.58</v>
      </c>
      <c r="E180" s="47">
        <f t="shared" si="22"/>
        <v>3002.45</v>
      </c>
      <c r="F180" s="45">
        <v>113.71</v>
      </c>
      <c r="G180" s="46">
        <v>-3.91</v>
      </c>
      <c r="H180" s="46">
        <v>49.83</v>
      </c>
      <c r="I180" s="48">
        <f t="shared" si="23"/>
        <v>8549.4500000000007</v>
      </c>
      <c r="J180" s="49">
        <f t="shared" si="24"/>
        <v>6343.5000000000009</v>
      </c>
      <c r="K180" s="45" t="s">
        <v>68</v>
      </c>
      <c r="L180" s="46" t="s">
        <v>68</v>
      </c>
      <c r="M180" s="46" t="s">
        <v>68</v>
      </c>
      <c r="N180" s="50" t="s">
        <v>68</v>
      </c>
      <c r="O180" s="46">
        <v>326.17</v>
      </c>
      <c r="P180" s="46">
        <v>14.06</v>
      </c>
      <c r="Q180" s="46">
        <v>45.75</v>
      </c>
      <c r="R180" s="50">
        <v>0</v>
      </c>
      <c r="S180" s="45" t="s">
        <v>68</v>
      </c>
      <c r="T180" s="53" t="s">
        <v>68</v>
      </c>
      <c r="V180" s="124" t="s">
        <v>92</v>
      </c>
      <c r="W180" s="123">
        <f t="shared" si="20"/>
        <v>4</v>
      </c>
      <c r="X180" s="125" t="str">
        <f t="shared" si="21"/>
        <v>Quarter 2</v>
      </c>
      <c r="Y180" s="123" t="str" cm="1">
        <f t="array" ref="Y180">_xlfn.IFS(OR(W180=1,W180=2,W180=3),"1",(OR(W180=4,W180=5,W180=6)),"2",(OR(W180=7,W180=8,W180=9)),"3",(OR(W180=10,W180=11,W180=12)),"4")</f>
        <v>2</v>
      </c>
      <c r="Z180" s="124">
        <v>2022</v>
      </c>
    </row>
    <row r="181" spans="1:26" ht="17.149999999999999" customHeight="1" x14ac:dyDescent="0.35">
      <c r="A181" s="56" t="str">
        <f t="shared" si="25"/>
        <v>May 2022</v>
      </c>
      <c r="B181" s="45">
        <v>3325.45</v>
      </c>
      <c r="C181" s="46">
        <v>4331.58</v>
      </c>
      <c r="D181" s="46">
        <v>2528.69</v>
      </c>
      <c r="E181" s="47">
        <f t="shared" si="22"/>
        <v>1802.8899999999999</v>
      </c>
      <c r="F181" s="45">
        <v>-293.57</v>
      </c>
      <c r="G181" s="46">
        <v>-3.88</v>
      </c>
      <c r="H181" s="46">
        <v>51.49</v>
      </c>
      <c r="I181" s="48">
        <f t="shared" si="23"/>
        <v>7657.03</v>
      </c>
      <c r="J181" s="49">
        <f t="shared" si="24"/>
        <v>4882.38</v>
      </c>
      <c r="K181" s="45" t="s">
        <v>68</v>
      </c>
      <c r="L181" s="46" t="s">
        <v>68</v>
      </c>
      <c r="M181" s="46" t="s">
        <v>68</v>
      </c>
      <c r="N181" s="50" t="s">
        <v>68</v>
      </c>
      <c r="O181" s="46">
        <v>321.17</v>
      </c>
      <c r="P181" s="46">
        <v>19.579999999999998</v>
      </c>
      <c r="Q181" s="46">
        <v>29.85</v>
      </c>
      <c r="R181" s="50">
        <v>0</v>
      </c>
      <c r="S181" s="45" t="s">
        <v>68</v>
      </c>
      <c r="T181" s="53" t="s">
        <v>68</v>
      </c>
      <c r="V181" s="124" t="s">
        <v>93</v>
      </c>
      <c r="W181" s="123">
        <f t="shared" si="20"/>
        <v>5</v>
      </c>
      <c r="X181" s="123" t="str">
        <f t="shared" si="21"/>
        <v>Quarter 2</v>
      </c>
      <c r="Y181" s="123" t="str" cm="1">
        <f t="array" ref="Y181">_xlfn.IFS(OR(W181=1,W181=2,W181=3),"1",(OR(W181=4,W181=5,W181=6)),"2",(OR(W181=7,W181=8,W181=9)),"3",(OR(W181=10,W181=11,W181=12)),"4")</f>
        <v>2</v>
      </c>
      <c r="Z181" s="124">
        <v>2022</v>
      </c>
    </row>
    <row r="182" spans="1:26" ht="17.149999999999999" customHeight="1" x14ac:dyDescent="0.35">
      <c r="A182" s="56" t="str">
        <f t="shared" si="25"/>
        <v>June 2022</v>
      </c>
      <c r="B182" s="45">
        <v>3067.97</v>
      </c>
      <c r="C182" s="46">
        <v>3631.55</v>
      </c>
      <c r="D182" s="46">
        <v>2401.83</v>
      </c>
      <c r="E182" s="47">
        <f t="shared" si="22"/>
        <v>1229.7200000000003</v>
      </c>
      <c r="F182" s="45">
        <v>-359.18</v>
      </c>
      <c r="G182" s="46">
        <v>-3.89</v>
      </c>
      <c r="H182" s="46">
        <v>49.83</v>
      </c>
      <c r="I182" s="48">
        <f t="shared" si="23"/>
        <v>6699.52</v>
      </c>
      <c r="J182" s="49">
        <f t="shared" si="24"/>
        <v>3984.4500000000007</v>
      </c>
      <c r="K182" s="45" t="s">
        <v>68</v>
      </c>
      <c r="L182" s="46" t="s">
        <v>68</v>
      </c>
      <c r="M182" s="46" t="s">
        <v>68</v>
      </c>
      <c r="N182" s="50" t="s">
        <v>68</v>
      </c>
      <c r="O182" s="46">
        <v>303.12</v>
      </c>
      <c r="P182" s="46">
        <v>17.079999999999998</v>
      </c>
      <c r="Q182" s="46">
        <v>21.2</v>
      </c>
      <c r="R182" s="50">
        <v>0</v>
      </c>
      <c r="S182" s="45" t="s">
        <v>68</v>
      </c>
      <c r="T182" s="53" t="s">
        <v>68</v>
      </c>
      <c r="V182" s="124" t="s">
        <v>94</v>
      </c>
      <c r="W182" s="123">
        <f t="shared" si="20"/>
        <v>6</v>
      </c>
      <c r="X182" s="123" t="str">
        <f t="shared" si="21"/>
        <v>Quarter 2</v>
      </c>
      <c r="Y182" s="123" t="str" cm="1">
        <f t="array" ref="Y182">_xlfn.IFS(OR(W182=1,W182=2,W182=3),"1",(OR(W182=4,W182=5,W182=6)),"2",(OR(W182=7,W182=8,W182=9)),"3",(OR(W182=10,W182=11,W182=12)),"4")</f>
        <v>2</v>
      </c>
      <c r="Z182" s="124">
        <v>2022</v>
      </c>
    </row>
    <row r="183" spans="1:26" ht="17.149999999999999" customHeight="1" x14ac:dyDescent="0.35">
      <c r="A183" s="56" t="str">
        <f t="shared" si="25"/>
        <v>July 2022</v>
      </c>
      <c r="B183" s="45">
        <v>3039.16</v>
      </c>
      <c r="C183" s="46">
        <v>3620</v>
      </c>
      <c r="D183" s="46">
        <v>2521.64</v>
      </c>
      <c r="E183" s="47">
        <f t="shared" si="22"/>
        <v>1098.3600000000001</v>
      </c>
      <c r="F183" s="45">
        <v>-37.99</v>
      </c>
      <c r="G183" s="46">
        <v>-2.54</v>
      </c>
      <c r="H183" s="46">
        <v>51.49</v>
      </c>
      <c r="I183" s="48">
        <f t="shared" si="23"/>
        <v>6659.16</v>
      </c>
      <c r="J183" s="49">
        <f t="shared" si="24"/>
        <v>4148.4800000000005</v>
      </c>
      <c r="K183" s="45" t="s">
        <v>68</v>
      </c>
      <c r="L183" s="46" t="s">
        <v>68</v>
      </c>
      <c r="M183" s="46" t="s">
        <v>68</v>
      </c>
      <c r="N183" s="50" t="s">
        <v>68</v>
      </c>
      <c r="O183" s="46">
        <v>324.45999999999998</v>
      </c>
      <c r="P183" s="46">
        <v>14.88</v>
      </c>
      <c r="Q183" s="46">
        <v>13.23</v>
      </c>
      <c r="R183" s="50">
        <v>0</v>
      </c>
      <c r="S183" s="45" t="s">
        <v>68</v>
      </c>
      <c r="T183" s="53" t="s">
        <v>68</v>
      </c>
      <c r="V183" s="124" t="s">
        <v>95</v>
      </c>
      <c r="W183" s="123">
        <f t="shared" si="20"/>
        <v>7</v>
      </c>
      <c r="X183" s="123" t="str">
        <f t="shared" si="21"/>
        <v>Quarter 3</v>
      </c>
      <c r="Y183" s="123" t="str" cm="1">
        <f t="array" ref="Y183">_xlfn.IFS(OR(W183=1,W183=2,W183=3),"1",(OR(W183=4,W183=5,W183=6)),"2",(OR(W183=7,W183=8,W183=9)),"3",(OR(W183=10,W183=11,W183=12)),"4")</f>
        <v>3</v>
      </c>
      <c r="Z183" s="124">
        <v>2022</v>
      </c>
    </row>
    <row r="184" spans="1:26" ht="17.149999999999999" customHeight="1" x14ac:dyDescent="0.35">
      <c r="A184" s="56" t="str">
        <f t="shared" si="25"/>
        <v>August 2022</v>
      </c>
      <c r="B184" s="45">
        <v>2762.6</v>
      </c>
      <c r="C184" s="46">
        <v>3643.9</v>
      </c>
      <c r="D184" s="46">
        <v>2437.65</v>
      </c>
      <c r="E184" s="47">
        <f t="shared" si="22"/>
        <v>1206.25</v>
      </c>
      <c r="F184" s="45">
        <v>-9.98</v>
      </c>
      <c r="G184" s="46">
        <v>-2.54</v>
      </c>
      <c r="H184" s="46">
        <v>51.49</v>
      </c>
      <c r="I184" s="48">
        <f t="shared" si="23"/>
        <v>6406.5</v>
      </c>
      <c r="J184" s="49">
        <f t="shared" si="24"/>
        <v>4007.8199999999997</v>
      </c>
      <c r="K184" s="45" t="s">
        <v>68</v>
      </c>
      <c r="L184" s="46" t="s">
        <v>68</v>
      </c>
      <c r="M184" s="46" t="s">
        <v>68</v>
      </c>
      <c r="N184" s="50" t="s">
        <v>68</v>
      </c>
      <c r="O184" s="46">
        <v>268.54000000000002</v>
      </c>
      <c r="P184" s="46">
        <v>14.42</v>
      </c>
      <c r="Q184" s="46">
        <v>16.96</v>
      </c>
      <c r="R184" s="50">
        <v>0</v>
      </c>
      <c r="S184" s="45" t="s">
        <v>68</v>
      </c>
      <c r="T184" s="53" t="s">
        <v>68</v>
      </c>
      <c r="V184" s="124" t="s">
        <v>96</v>
      </c>
      <c r="W184" s="123">
        <f t="shared" si="20"/>
        <v>8</v>
      </c>
      <c r="X184" s="125" t="str">
        <f t="shared" si="21"/>
        <v>Quarter 3</v>
      </c>
      <c r="Y184" s="123" t="str" cm="1">
        <f t="array" ref="Y184">_xlfn.IFS(OR(W184=1,W184=2,W184=3),"1",(OR(W184=4,W184=5,W184=6)),"2",(OR(W184=7,W184=8,W184=9)),"3",(OR(W184=10,W184=11,W184=12)),"4")</f>
        <v>3</v>
      </c>
      <c r="Z184" s="124">
        <v>2022</v>
      </c>
    </row>
    <row r="185" spans="1:26" ht="17.149999999999999" customHeight="1" x14ac:dyDescent="0.35">
      <c r="A185" s="56" t="str">
        <f t="shared" si="25"/>
        <v>September 2022</v>
      </c>
      <c r="B185" s="45">
        <v>3220.92</v>
      </c>
      <c r="C185" s="46">
        <v>3527.3</v>
      </c>
      <c r="D185" s="46">
        <v>2457.54</v>
      </c>
      <c r="E185" s="47">
        <f t="shared" si="22"/>
        <v>1069.7600000000002</v>
      </c>
      <c r="F185" s="45">
        <v>110.15</v>
      </c>
      <c r="G185" s="46">
        <v>-2.54</v>
      </c>
      <c r="H185" s="46">
        <v>49.83</v>
      </c>
      <c r="I185" s="48">
        <f t="shared" si="23"/>
        <v>6748.22</v>
      </c>
      <c r="J185" s="49">
        <f t="shared" si="24"/>
        <v>4448.12</v>
      </c>
      <c r="K185" s="45" t="s">
        <v>68</v>
      </c>
      <c r="L185" s="46" t="s">
        <v>68</v>
      </c>
      <c r="M185" s="46" t="s">
        <v>68</v>
      </c>
      <c r="N185" s="50" t="s">
        <v>68</v>
      </c>
      <c r="O185" s="46">
        <v>318.95</v>
      </c>
      <c r="P185" s="46">
        <v>13.36</v>
      </c>
      <c r="Q185" s="46">
        <v>29.08</v>
      </c>
      <c r="R185" s="50">
        <v>0</v>
      </c>
      <c r="S185" s="45" t="s">
        <v>68</v>
      </c>
      <c r="T185" s="53" t="s">
        <v>68</v>
      </c>
      <c r="V185" s="124" t="s">
        <v>97</v>
      </c>
      <c r="W185" s="123">
        <f t="shared" si="20"/>
        <v>9</v>
      </c>
      <c r="X185" s="123" t="str">
        <f t="shared" si="21"/>
        <v>Quarter 3</v>
      </c>
      <c r="Y185" s="123" t="str" cm="1">
        <f t="array" ref="Y185">_xlfn.IFS(OR(W185=1,W185=2,W185=3),"1",(OR(W185=4,W185=5,W185=6)),"2",(OR(W185=7,W185=8,W185=9)),"3",(OR(W185=10,W185=11,W185=12)),"4")</f>
        <v>3</v>
      </c>
      <c r="Z185" s="124">
        <v>2022</v>
      </c>
    </row>
    <row r="186" spans="1:26" ht="17.149999999999999" customHeight="1" x14ac:dyDescent="0.35">
      <c r="A186" s="56" t="str">
        <f t="shared" si="25"/>
        <v>October 2022</v>
      </c>
      <c r="B186" s="45">
        <v>3275.09</v>
      </c>
      <c r="C186" s="46">
        <v>4535.05</v>
      </c>
      <c r="D186" s="46">
        <v>2482.36</v>
      </c>
      <c r="E186" s="47">
        <f t="shared" si="22"/>
        <v>2052.69</v>
      </c>
      <c r="F186" s="45">
        <v>-694.19</v>
      </c>
      <c r="G186" s="46">
        <v>-2.38</v>
      </c>
      <c r="H186" s="46">
        <v>51.49</v>
      </c>
      <c r="I186" s="48">
        <f t="shared" si="23"/>
        <v>7810.14</v>
      </c>
      <c r="J186" s="49">
        <f t="shared" si="24"/>
        <v>4682.7</v>
      </c>
      <c r="K186" s="45" t="s">
        <v>68</v>
      </c>
      <c r="L186" s="46" t="s">
        <v>68</v>
      </c>
      <c r="M186" s="46" t="s">
        <v>68</v>
      </c>
      <c r="N186" s="50" t="s">
        <v>68</v>
      </c>
      <c r="O186" s="46">
        <v>343.26</v>
      </c>
      <c r="P186" s="46">
        <v>11.19</v>
      </c>
      <c r="Q186" s="46">
        <v>28.68</v>
      </c>
      <c r="R186" s="50">
        <v>0</v>
      </c>
      <c r="S186" s="45" t="s">
        <v>68</v>
      </c>
      <c r="T186" s="53" t="s">
        <v>68</v>
      </c>
      <c r="V186" s="124" t="s">
        <v>98</v>
      </c>
      <c r="W186" s="123">
        <f t="shared" ref="W186:W204" si="26">MONTH(1&amp;LEFT(V186,3))</f>
        <v>10</v>
      </c>
      <c r="X186" s="123" t="str">
        <f t="shared" ref="X186:X202" si="27">"Quarter "&amp;Y186</f>
        <v>Quarter 4</v>
      </c>
      <c r="Y186" s="123" t="str" cm="1">
        <f t="array" ref="Y186">_xlfn.IFS(OR(W186=1,W186=2,W186=3),"1",(OR(W186=4,W186=5,W186=6)),"2",(OR(W186=7,W186=8,W186=9)),"3",(OR(W186=10,W186=11,W186=12)),"4")</f>
        <v>4</v>
      </c>
      <c r="Z186" s="124">
        <v>2022</v>
      </c>
    </row>
    <row r="187" spans="1:26" ht="17.149999999999999" customHeight="1" x14ac:dyDescent="0.35">
      <c r="A187" s="56" t="str">
        <f t="shared" si="25"/>
        <v>November 2022</v>
      </c>
      <c r="B187" s="45">
        <v>3107.3</v>
      </c>
      <c r="C187" s="46">
        <v>4842.38</v>
      </c>
      <c r="D187" s="46">
        <v>1580.7</v>
      </c>
      <c r="E187" s="47">
        <f t="shared" si="22"/>
        <v>3261.6800000000003</v>
      </c>
      <c r="F187" s="45">
        <v>171.76</v>
      </c>
      <c r="G187" s="46">
        <v>-2.38</v>
      </c>
      <c r="H187" s="46">
        <v>49.83</v>
      </c>
      <c r="I187" s="48">
        <f t="shared" si="23"/>
        <v>7949.68</v>
      </c>
      <c r="J187" s="49">
        <f t="shared" si="24"/>
        <v>6588.1900000000005</v>
      </c>
      <c r="K187" s="45" t="s">
        <v>68</v>
      </c>
      <c r="L187" s="46" t="s">
        <v>68</v>
      </c>
      <c r="M187" s="46" t="s">
        <v>68</v>
      </c>
      <c r="N187" s="50" t="s">
        <v>68</v>
      </c>
      <c r="O187" s="46">
        <v>308.55</v>
      </c>
      <c r="P187" s="46">
        <v>11.2</v>
      </c>
      <c r="Q187" s="46">
        <v>35.659999999999997</v>
      </c>
      <c r="R187" s="50">
        <v>0</v>
      </c>
      <c r="S187" s="45" t="s">
        <v>68</v>
      </c>
      <c r="T187" s="53" t="s">
        <v>68</v>
      </c>
      <c r="V187" s="124" t="s">
        <v>99</v>
      </c>
      <c r="W187" s="123">
        <f t="shared" si="26"/>
        <v>11</v>
      </c>
      <c r="X187" s="123" t="str">
        <f t="shared" si="27"/>
        <v>Quarter 4</v>
      </c>
      <c r="Y187" s="123" t="str" cm="1">
        <f t="array" ref="Y187">_xlfn.IFS(OR(W187=1,W187=2,W187=3),"1",(OR(W187=4,W187=5,W187=6)),"2",(OR(W187=7,W187=8,W187=9)),"3",(OR(W187=10,W187=11,W187=12)),"4")</f>
        <v>4</v>
      </c>
      <c r="Z187" s="124">
        <v>2022</v>
      </c>
    </row>
    <row r="188" spans="1:26" ht="17.149999999999999" customHeight="1" x14ac:dyDescent="0.35">
      <c r="A188" s="56" t="str">
        <f t="shared" si="25"/>
        <v>December 2022</v>
      </c>
      <c r="B188" s="45">
        <v>3365.84</v>
      </c>
      <c r="C188" s="46">
        <v>6663.25</v>
      </c>
      <c r="D188" s="46">
        <v>1686.11</v>
      </c>
      <c r="E188" s="47">
        <f t="shared" si="22"/>
        <v>4977.1400000000003</v>
      </c>
      <c r="F188" s="45">
        <v>199.62</v>
      </c>
      <c r="G188" s="46">
        <v>-2.39</v>
      </c>
      <c r="H188" s="46">
        <v>51.49</v>
      </c>
      <c r="I188" s="48">
        <f t="shared" si="23"/>
        <v>10029.09</v>
      </c>
      <c r="J188" s="49">
        <f t="shared" si="24"/>
        <v>8591.7000000000007</v>
      </c>
      <c r="K188" s="45" t="s">
        <v>68</v>
      </c>
      <c r="L188" s="46" t="s">
        <v>68</v>
      </c>
      <c r="M188" s="46" t="s">
        <v>68</v>
      </c>
      <c r="N188" s="50" t="s">
        <v>68</v>
      </c>
      <c r="O188" s="46">
        <v>338.05</v>
      </c>
      <c r="P188" s="46">
        <v>16.86</v>
      </c>
      <c r="Q188" s="46">
        <v>50.43</v>
      </c>
      <c r="R188" s="50">
        <v>0</v>
      </c>
      <c r="S188" s="45" t="s">
        <v>68</v>
      </c>
      <c r="T188" s="53" t="s">
        <v>68</v>
      </c>
      <c r="V188" s="124" t="s">
        <v>100</v>
      </c>
      <c r="W188" s="123">
        <f t="shared" si="26"/>
        <v>12</v>
      </c>
      <c r="X188" s="125" t="str">
        <f t="shared" si="27"/>
        <v>Quarter 4</v>
      </c>
      <c r="Y188" s="123" t="str" cm="1">
        <f t="array" ref="Y188">_xlfn.IFS(OR(W188=1,W188=2,W188=3),"1",(OR(W188=4,W188=5,W188=6)),"2",(OR(W188=7,W188=8,W188=9)),"3",(OR(W188=10,W188=11,W188=12)),"4")</f>
        <v>4</v>
      </c>
      <c r="Z188" s="124">
        <v>2022</v>
      </c>
    </row>
    <row r="189" spans="1:26" ht="17.149999999999999" customHeight="1" x14ac:dyDescent="0.35">
      <c r="A189" s="56" t="str">
        <f t="shared" si="25"/>
        <v>January 2023</v>
      </c>
      <c r="B189" s="45">
        <v>3282.34</v>
      </c>
      <c r="C189" s="46">
        <v>5836.68</v>
      </c>
      <c r="D189" s="46">
        <v>1393.14</v>
      </c>
      <c r="E189" s="47">
        <f t="shared" si="22"/>
        <v>4443.54</v>
      </c>
      <c r="F189" s="45">
        <v>181.72</v>
      </c>
      <c r="G189" s="46">
        <v>-1.84</v>
      </c>
      <c r="H189" s="46">
        <v>57</v>
      </c>
      <c r="I189" s="48">
        <f t="shared" si="23"/>
        <v>9119.02</v>
      </c>
      <c r="J189" s="49">
        <f t="shared" si="24"/>
        <v>7962.76</v>
      </c>
      <c r="K189" s="45">
        <v>1624.64</v>
      </c>
      <c r="L189" s="46">
        <v>3656.45</v>
      </c>
      <c r="M189" s="46">
        <v>857</v>
      </c>
      <c r="N189" s="50">
        <v>1078.3800000000001</v>
      </c>
      <c r="O189" s="46">
        <v>339.33</v>
      </c>
      <c r="P189" s="46">
        <v>11.56</v>
      </c>
      <c r="Q189" s="46">
        <v>43.18</v>
      </c>
      <c r="R189" s="50">
        <v>0</v>
      </c>
      <c r="S189" s="45">
        <v>376.65</v>
      </c>
      <c r="T189" s="159">
        <f>SUM($K189:$S189)</f>
        <v>7987.1900000000005</v>
      </c>
      <c r="V189" s="124" t="s">
        <v>89</v>
      </c>
      <c r="W189" s="123">
        <f t="shared" si="26"/>
        <v>1</v>
      </c>
      <c r="X189" s="123" t="str">
        <f t="shared" si="27"/>
        <v>Quarter 1</v>
      </c>
      <c r="Y189" s="123" t="str" cm="1">
        <f t="array" ref="Y189">_xlfn.IFS(OR(W189=1,W189=2,W189=3),"1",(OR(W189=4,W189=5,W189=6)),"2",(OR(W189=7,W189=8,W189=9)),"3",(OR(W189=10,W189=11,W189=12)),"4")</f>
        <v>1</v>
      </c>
      <c r="Z189" s="124">
        <v>2023</v>
      </c>
    </row>
    <row r="190" spans="1:26" ht="17.149999999999999" customHeight="1" x14ac:dyDescent="0.35">
      <c r="A190" s="56" t="str">
        <f t="shared" si="25"/>
        <v>February 2023</v>
      </c>
      <c r="B190" s="45">
        <v>2864.29</v>
      </c>
      <c r="C190" s="46">
        <v>4631.78</v>
      </c>
      <c r="D190" s="46">
        <v>1387.41</v>
      </c>
      <c r="E190" s="47">
        <f t="shared" si="22"/>
        <v>3244.37</v>
      </c>
      <c r="F190" s="45">
        <v>441.41</v>
      </c>
      <c r="G190" s="46">
        <v>-1.83</v>
      </c>
      <c r="H190" s="46">
        <v>51.49</v>
      </c>
      <c r="I190" s="48">
        <f t="shared" si="23"/>
        <v>7496.07</v>
      </c>
      <c r="J190" s="49">
        <f t="shared" si="24"/>
        <v>6599.73</v>
      </c>
      <c r="K190" s="45">
        <v>1643.07</v>
      </c>
      <c r="L190" s="46">
        <v>2868.44</v>
      </c>
      <c r="M190" s="46">
        <v>847.36</v>
      </c>
      <c r="N190" s="50">
        <v>893.99</v>
      </c>
      <c r="O190" s="46">
        <v>324.5</v>
      </c>
      <c r="P190" s="46">
        <v>6.64</v>
      </c>
      <c r="Q190" s="46">
        <v>31.79</v>
      </c>
      <c r="R190" s="50">
        <v>0</v>
      </c>
      <c r="S190" s="45">
        <v>316.58999999999997</v>
      </c>
      <c r="T190" s="159">
        <f t="shared" ref="T190:T225" si="28">SUM($K190:$S190)</f>
        <v>6932.38</v>
      </c>
      <c r="V190" s="124" t="s">
        <v>90</v>
      </c>
      <c r="W190" s="123">
        <f t="shared" si="26"/>
        <v>2</v>
      </c>
      <c r="X190" s="123" t="str">
        <f t="shared" si="27"/>
        <v>Quarter 1</v>
      </c>
      <c r="Y190" s="123" t="str" cm="1">
        <f t="array" ref="Y190">_xlfn.IFS(OR(W190=1,W190=2,W190=3),"1",(OR(W190=4,W190=5,W190=6)),"2",(OR(W190=7,W190=8,W190=9)),"3",(OR(W190=10,W190=11,W190=12)),"4")</f>
        <v>1</v>
      </c>
      <c r="Z190" s="124">
        <v>2023</v>
      </c>
    </row>
    <row r="191" spans="1:26" ht="17.149999999999999" customHeight="1" x14ac:dyDescent="0.35">
      <c r="A191" s="56" t="str">
        <f t="shared" si="25"/>
        <v>March 2023</v>
      </c>
      <c r="B191" s="45">
        <v>3074.42</v>
      </c>
      <c r="C191" s="46">
        <v>5821.66</v>
      </c>
      <c r="D191" s="46">
        <v>1448.3</v>
      </c>
      <c r="E191" s="47">
        <f t="shared" si="22"/>
        <v>4373.3599999999997</v>
      </c>
      <c r="F191" s="45">
        <v>-93.15</v>
      </c>
      <c r="G191" s="46">
        <v>-1.84</v>
      </c>
      <c r="H191" s="46">
        <v>57</v>
      </c>
      <c r="I191" s="48">
        <f t="shared" si="23"/>
        <v>8896.08</v>
      </c>
      <c r="J191" s="49">
        <f t="shared" si="24"/>
        <v>7409.79</v>
      </c>
      <c r="K191" s="45">
        <v>1751.74</v>
      </c>
      <c r="L191" s="46">
        <v>2960.49</v>
      </c>
      <c r="M191" s="46">
        <v>776.6</v>
      </c>
      <c r="N191" s="50">
        <v>840.72</v>
      </c>
      <c r="O191" s="46">
        <v>356.74</v>
      </c>
      <c r="P191" s="46">
        <v>11.11</v>
      </c>
      <c r="Q191" s="46">
        <v>45.76</v>
      </c>
      <c r="R191" s="50">
        <v>0</v>
      </c>
      <c r="S191" s="45">
        <v>348.01</v>
      </c>
      <c r="T191" s="159">
        <f t="shared" si="28"/>
        <v>7091.17</v>
      </c>
      <c r="V191" s="124" t="s">
        <v>91</v>
      </c>
      <c r="W191" s="123">
        <f t="shared" si="26"/>
        <v>3</v>
      </c>
      <c r="X191" s="123" t="str">
        <f t="shared" si="27"/>
        <v>Quarter 1</v>
      </c>
      <c r="Y191" s="123" t="str" cm="1">
        <f t="array" ref="Y191">_xlfn.IFS(OR(W191=1,W191=2,W191=3),"1",(OR(W191=4,W191=5,W191=6)),"2",(OR(W191=7,W191=8,W191=9)),"3",(OR(W191=10,W191=11,W191=12)),"4")</f>
        <v>1</v>
      </c>
      <c r="Z191" s="124">
        <v>2023</v>
      </c>
    </row>
    <row r="192" spans="1:26" ht="17.149999999999999" customHeight="1" x14ac:dyDescent="0.35">
      <c r="A192" s="56" t="str">
        <f t="shared" si="25"/>
        <v>April 2023</v>
      </c>
      <c r="B192" s="45">
        <v>3004.34</v>
      </c>
      <c r="C192" s="46">
        <v>5025.17</v>
      </c>
      <c r="D192" s="46">
        <v>2420.5700000000002</v>
      </c>
      <c r="E192" s="47">
        <f t="shared" si="22"/>
        <v>2604.6</v>
      </c>
      <c r="F192" s="45">
        <v>106.93</v>
      </c>
      <c r="G192" s="46">
        <v>-1.56</v>
      </c>
      <c r="H192" s="46">
        <v>55.16</v>
      </c>
      <c r="I192" s="48">
        <f t="shared" si="23"/>
        <v>8029.51</v>
      </c>
      <c r="J192" s="49">
        <f t="shared" si="24"/>
        <v>5769.47</v>
      </c>
      <c r="K192" s="45">
        <v>1633.08</v>
      </c>
      <c r="L192" s="46">
        <v>1920.38</v>
      </c>
      <c r="M192" s="46">
        <v>605.20000000000005</v>
      </c>
      <c r="N192" s="50">
        <v>647.07000000000005</v>
      </c>
      <c r="O192" s="46">
        <v>345</v>
      </c>
      <c r="P192" s="46">
        <v>13.16</v>
      </c>
      <c r="Q192" s="46">
        <v>44.5</v>
      </c>
      <c r="R192" s="50">
        <v>0</v>
      </c>
      <c r="S192" s="45">
        <v>299.86</v>
      </c>
      <c r="T192" s="159">
        <f t="shared" si="28"/>
        <v>5508.2499999999991</v>
      </c>
      <c r="V192" s="124" t="s">
        <v>92</v>
      </c>
      <c r="W192" s="123">
        <f t="shared" si="26"/>
        <v>4</v>
      </c>
      <c r="X192" s="125" t="str">
        <f t="shared" si="27"/>
        <v>Quarter 2</v>
      </c>
      <c r="Y192" s="123" t="str" cm="1">
        <f t="array" ref="Y192">_xlfn.IFS(OR(W192=1,W192=2,W192=3),"1",(OR(W192=4,W192=5,W192=6)),"2",(OR(W192=7,W192=8,W192=9)),"3",(OR(W192=10,W192=11,W192=12)),"4")</f>
        <v>2</v>
      </c>
      <c r="Z192" s="124">
        <v>2023</v>
      </c>
    </row>
    <row r="193" spans="1:26" ht="17.149999999999999" customHeight="1" x14ac:dyDescent="0.35">
      <c r="A193" s="56" t="str">
        <f t="shared" si="25"/>
        <v>May 2023</v>
      </c>
      <c r="B193" s="45">
        <v>2933.51</v>
      </c>
      <c r="C193" s="46">
        <v>3866.17</v>
      </c>
      <c r="D193" s="46">
        <v>2467.65</v>
      </c>
      <c r="E193" s="47">
        <f t="shared" si="22"/>
        <v>1398.52</v>
      </c>
      <c r="F193" s="45">
        <v>-520.04999999999995</v>
      </c>
      <c r="G193" s="46">
        <v>-1.56</v>
      </c>
      <c r="H193" s="46">
        <v>57</v>
      </c>
      <c r="I193" s="48">
        <f t="shared" si="23"/>
        <v>6799.68</v>
      </c>
      <c r="J193" s="49">
        <f t="shared" si="24"/>
        <v>3867.4200000000005</v>
      </c>
      <c r="K193" s="45">
        <v>1558.02</v>
      </c>
      <c r="L193" s="46">
        <v>982.68</v>
      </c>
      <c r="M193" s="46">
        <v>514.23</v>
      </c>
      <c r="N193" s="50">
        <v>487.08</v>
      </c>
      <c r="O193" s="46">
        <v>311.88</v>
      </c>
      <c r="P193" s="46">
        <v>15.5</v>
      </c>
      <c r="Q193" s="46">
        <v>39.01</v>
      </c>
      <c r="R193" s="50">
        <v>0</v>
      </c>
      <c r="S193" s="45">
        <v>228.04</v>
      </c>
      <c r="T193" s="159">
        <f t="shared" si="28"/>
        <v>4136.4400000000005</v>
      </c>
      <c r="V193" s="124" t="s">
        <v>93</v>
      </c>
      <c r="W193" s="123">
        <f t="shared" si="26"/>
        <v>5</v>
      </c>
      <c r="X193" s="123" t="str">
        <f t="shared" si="27"/>
        <v>Quarter 2</v>
      </c>
      <c r="Y193" s="123" t="str" cm="1">
        <f t="array" ref="Y193">_xlfn.IFS(OR(W193=1,W193=2,W193=3),"1",(OR(W193=4,W193=5,W193=6)),"2",(OR(W193=7,W193=8,W193=9)),"3",(OR(W193=10,W193=11,W193=12)),"4")</f>
        <v>2</v>
      </c>
      <c r="Z193" s="124">
        <v>2023</v>
      </c>
    </row>
    <row r="194" spans="1:26" ht="17.149999999999999" customHeight="1" x14ac:dyDescent="0.35">
      <c r="A194" s="56" t="str">
        <f t="shared" si="25"/>
        <v>June 2023</v>
      </c>
      <c r="B194" s="45">
        <v>2749.2</v>
      </c>
      <c r="C194" s="46">
        <v>1425.91</v>
      </c>
      <c r="D194" s="46">
        <v>973.17</v>
      </c>
      <c r="E194" s="47">
        <f t="shared" si="22"/>
        <v>452.74000000000012</v>
      </c>
      <c r="F194" s="45">
        <v>161.58000000000001</v>
      </c>
      <c r="G194" s="46">
        <v>-1.54</v>
      </c>
      <c r="H194" s="46">
        <v>55.16</v>
      </c>
      <c r="I194" s="48">
        <f t="shared" si="23"/>
        <v>4175.1099999999997</v>
      </c>
      <c r="J194" s="49">
        <f t="shared" si="24"/>
        <v>3417.1399999999994</v>
      </c>
      <c r="K194" s="45">
        <v>1594.26</v>
      </c>
      <c r="L194" s="46">
        <v>507.08</v>
      </c>
      <c r="M194" s="46">
        <v>445.62</v>
      </c>
      <c r="N194" s="50">
        <v>416.41</v>
      </c>
      <c r="O194" s="46">
        <v>295.70999999999998</v>
      </c>
      <c r="P194" s="46">
        <v>9.33</v>
      </c>
      <c r="Q194" s="46">
        <v>8.0500000000000007</v>
      </c>
      <c r="R194" s="50">
        <v>0</v>
      </c>
      <c r="S194" s="45">
        <v>203.83</v>
      </c>
      <c r="T194" s="159">
        <f t="shared" si="28"/>
        <v>3480.29</v>
      </c>
      <c r="V194" s="124" t="s">
        <v>94</v>
      </c>
      <c r="W194" s="123">
        <f t="shared" si="26"/>
        <v>6</v>
      </c>
      <c r="X194" s="123" t="str">
        <f t="shared" si="27"/>
        <v>Quarter 2</v>
      </c>
      <c r="Y194" s="123" t="str" cm="1">
        <f t="array" ref="Y194">_xlfn.IFS(OR(W194=1,W194=2,W194=3),"1",(OR(W194=4,W194=5,W194=6)),"2",(OR(W194=7,W194=8,W194=9)),"3",(OR(W194=10,W194=11,W194=12)),"4")</f>
        <v>2</v>
      </c>
      <c r="Z194" s="124">
        <v>2023</v>
      </c>
    </row>
    <row r="195" spans="1:26" ht="17.149999999999999" customHeight="1" x14ac:dyDescent="0.35">
      <c r="A195" s="56" t="str">
        <f t="shared" si="25"/>
        <v>July 2023</v>
      </c>
      <c r="B195" s="45">
        <v>2898.39</v>
      </c>
      <c r="C195" s="46">
        <v>2080.46</v>
      </c>
      <c r="D195" s="46">
        <v>1390.54</v>
      </c>
      <c r="E195" s="47">
        <f t="shared" si="22"/>
        <v>689.92000000000007</v>
      </c>
      <c r="F195" s="45">
        <v>-384.8</v>
      </c>
      <c r="G195" s="46">
        <v>-2.6</v>
      </c>
      <c r="H195" s="46">
        <v>57</v>
      </c>
      <c r="I195" s="48">
        <f t="shared" si="23"/>
        <v>4978.8500000000004</v>
      </c>
      <c r="J195" s="49">
        <f t="shared" si="24"/>
        <v>3257.9100000000003</v>
      </c>
      <c r="K195" s="45">
        <v>1402.23</v>
      </c>
      <c r="L195" s="46">
        <v>560.30999999999995</v>
      </c>
      <c r="M195" s="46">
        <v>478.52</v>
      </c>
      <c r="N195" s="50">
        <v>370.12</v>
      </c>
      <c r="O195" s="46">
        <v>291.83999999999997</v>
      </c>
      <c r="P195" s="46">
        <v>8.24</v>
      </c>
      <c r="Q195" s="46">
        <v>2.19</v>
      </c>
      <c r="R195" s="50">
        <v>0</v>
      </c>
      <c r="S195" s="45">
        <v>191.97</v>
      </c>
      <c r="T195" s="159">
        <f t="shared" si="28"/>
        <v>3305.4199999999996</v>
      </c>
      <c r="V195" s="124" t="s">
        <v>95</v>
      </c>
      <c r="W195" s="123">
        <f t="shared" si="26"/>
        <v>7</v>
      </c>
      <c r="X195" s="123" t="str">
        <f t="shared" si="27"/>
        <v>Quarter 3</v>
      </c>
      <c r="Y195" s="123" t="str" cm="1">
        <f t="array" ref="Y195">_xlfn.IFS(OR(W195=1,W195=2,W195=3),"1",(OR(W195=4,W195=5,W195=6)),"2",(OR(W195=7,W195=8,W195=9)),"3",(OR(W195=10,W195=11,W195=12)),"4")</f>
        <v>3</v>
      </c>
      <c r="Z195" s="124">
        <v>2023</v>
      </c>
    </row>
    <row r="196" spans="1:26" ht="17.149999999999999" customHeight="1" x14ac:dyDescent="0.35">
      <c r="A196" s="56" t="str">
        <f t="shared" si="25"/>
        <v>August 2023</v>
      </c>
      <c r="B196" s="45">
        <v>2434.17</v>
      </c>
      <c r="C196" s="46">
        <v>2389.52</v>
      </c>
      <c r="D196" s="46">
        <v>1146.3</v>
      </c>
      <c r="E196" s="47">
        <f t="shared" si="22"/>
        <v>1243.22</v>
      </c>
      <c r="F196" s="45">
        <v>-366.05</v>
      </c>
      <c r="G196" s="46">
        <v>-2.61</v>
      </c>
      <c r="H196" s="46">
        <v>57</v>
      </c>
      <c r="I196" s="48">
        <f t="shared" si="23"/>
        <v>4823.6900000000005</v>
      </c>
      <c r="J196" s="49">
        <f t="shared" si="24"/>
        <v>3365.73</v>
      </c>
      <c r="K196" s="45">
        <v>1610.31</v>
      </c>
      <c r="L196" s="46">
        <v>523.87</v>
      </c>
      <c r="M196" s="46">
        <v>489.34</v>
      </c>
      <c r="N196" s="50">
        <v>295.64</v>
      </c>
      <c r="O196" s="46">
        <v>288.31</v>
      </c>
      <c r="P196" s="46">
        <v>7.15</v>
      </c>
      <c r="Q196" s="46">
        <v>7.05</v>
      </c>
      <c r="R196" s="50">
        <v>0</v>
      </c>
      <c r="S196" s="45">
        <v>205.57</v>
      </c>
      <c r="T196" s="159">
        <f t="shared" si="28"/>
        <v>3427.2400000000002</v>
      </c>
      <c r="V196" s="124" t="s">
        <v>96</v>
      </c>
      <c r="W196" s="123">
        <f t="shared" si="26"/>
        <v>8</v>
      </c>
      <c r="X196" s="125" t="str">
        <f t="shared" si="27"/>
        <v>Quarter 3</v>
      </c>
      <c r="Y196" s="123" t="str" cm="1">
        <f t="array" ref="Y196">_xlfn.IFS(OR(W196=1,W196=2,W196=3),"1",(OR(W196=4,W196=5,W196=6)),"2",(OR(W196=7,W196=8,W196=9)),"3",(OR(W196=10,W196=11,W196=12)),"4")</f>
        <v>3</v>
      </c>
      <c r="Z196" s="124">
        <v>2023</v>
      </c>
    </row>
    <row r="197" spans="1:26" ht="17.149999999999999" customHeight="1" x14ac:dyDescent="0.35">
      <c r="A197" s="56" t="str">
        <f t="shared" si="25"/>
        <v>September 2023</v>
      </c>
      <c r="B197" s="45">
        <v>2509.11</v>
      </c>
      <c r="C197" s="46">
        <v>1377.17</v>
      </c>
      <c r="D197" s="46">
        <v>631.05999999999995</v>
      </c>
      <c r="E197" s="47">
        <f t="shared" si="22"/>
        <v>746.11000000000013</v>
      </c>
      <c r="F197" s="45">
        <v>156.21</v>
      </c>
      <c r="G197" s="46">
        <v>-2.6</v>
      </c>
      <c r="H197" s="46">
        <v>55.16</v>
      </c>
      <c r="I197" s="48">
        <f t="shared" si="23"/>
        <v>3886.28</v>
      </c>
      <c r="J197" s="49">
        <f t="shared" si="24"/>
        <v>3463.9900000000002</v>
      </c>
      <c r="K197" s="45">
        <v>1559.16</v>
      </c>
      <c r="L197" s="46">
        <v>585.94000000000005</v>
      </c>
      <c r="M197" s="46">
        <v>506.45</v>
      </c>
      <c r="N197" s="50">
        <v>348.88</v>
      </c>
      <c r="O197" s="46">
        <v>241.24</v>
      </c>
      <c r="P197" s="46">
        <v>8.16</v>
      </c>
      <c r="Q197" s="46">
        <v>7.38</v>
      </c>
      <c r="R197" s="50">
        <v>0</v>
      </c>
      <c r="S197" s="45">
        <v>210.99</v>
      </c>
      <c r="T197" s="159">
        <f t="shared" si="28"/>
        <v>3468.2</v>
      </c>
      <c r="V197" s="124" t="s">
        <v>97</v>
      </c>
      <c r="W197" s="123">
        <f t="shared" si="26"/>
        <v>9</v>
      </c>
      <c r="X197" s="123" t="str">
        <f t="shared" si="27"/>
        <v>Quarter 3</v>
      </c>
      <c r="Y197" s="123" t="str" cm="1">
        <f t="array" ref="Y197">_xlfn.IFS(OR(W197=1,W197=2,W197=3),"1",(OR(W197=4,W197=5,W197=6)),"2",(OR(W197=7,W197=8,W197=9)),"3",(OR(W197=10,W197=11,W197=12)),"4")</f>
        <v>3</v>
      </c>
      <c r="Z197" s="124">
        <v>2023</v>
      </c>
    </row>
    <row r="198" spans="1:26" ht="17.149999999999999" customHeight="1" x14ac:dyDescent="0.35">
      <c r="A198" s="56" t="str">
        <f t="shared" si="25"/>
        <v>October 2023</v>
      </c>
      <c r="B198" s="45">
        <v>2735.3</v>
      </c>
      <c r="C198" s="46">
        <v>3185.42</v>
      </c>
      <c r="D198" s="46">
        <v>870.62</v>
      </c>
      <c r="E198" s="47">
        <f t="shared" si="22"/>
        <v>2314.8000000000002</v>
      </c>
      <c r="F198" s="45">
        <v>-623.12</v>
      </c>
      <c r="G198" s="46">
        <v>-2.62</v>
      </c>
      <c r="H198" s="46">
        <v>57</v>
      </c>
      <c r="I198" s="48">
        <f t="shared" si="23"/>
        <v>5920.72</v>
      </c>
      <c r="J198" s="49">
        <f t="shared" si="24"/>
        <v>4481.3600000000006</v>
      </c>
      <c r="K198" s="45">
        <v>1426.47</v>
      </c>
      <c r="L198" s="46">
        <v>1403.39</v>
      </c>
      <c r="M198" s="46">
        <v>568.91</v>
      </c>
      <c r="N198" s="50">
        <v>645.41</v>
      </c>
      <c r="O198" s="46">
        <v>274.85000000000002</v>
      </c>
      <c r="P198" s="46">
        <v>6.63</v>
      </c>
      <c r="Q198" s="46">
        <v>14.78</v>
      </c>
      <c r="R198" s="50">
        <v>0</v>
      </c>
      <c r="S198" s="45">
        <v>238.53</v>
      </c>
      <c r="T198" s="159">
        <f t="shared" si="28"/>
        <v>4578.9699999999993</v>
      </c>
      <c r="V198" s="124" t="s">
        <v>98</v>
      </c>
      <c r="W198" s="123">
        <f t="shared" si="26"/>
        <v>10</v>
      </c>
      <c r="X198" s="123" t="str">
        <f t="shared" si="27"/>
        <v>Quarter 4</v>
      </c>
      <c r="Y198" s="123" t="str" cm="1">
        <f t="array" ref="Y198">_xlfn.IFS(OR(W198=1,W198=2,W198=3),"1",(OR(W198=4,W198=5,W198=6)),"2",(OR(W198=7,W198=8,W198=9)),"3",(OR(W198=10,W198=11,W198=12)),"4")</f>
        <v>4</v>
      </c>
      <c r="Z198" s="124">
        <v>2023</v>
      </c>
    </row>
    <row r="199" spans="1:26" ht="17.149999999999999" customHeight="1" x14ac:dyDescent="0.35">
      <c r="A199" s="56" t="str">
        <f t="shared" si="25"/>
        <v>November 2023</v>
      </c>
      <c r="B199" s="45">
        <v>2591.2800000000002</v>
      </c>
      <c r="C199" s="46">
        <v>4427.5</v>
      </c>
      <c r="D199" s="46">
        <v>731.51</v>
      </c>
      <c r="E199" s="47">
        <f t="shared" si="22"/>
        <v>3695.99</v>
      </c>
      <c r="F199" s="45">
        <v>189.81</v>
      </c>
      <c r="G199" s="46">
        <v>-2.63</v>
      </c>
      <c r="H199" s="46">
        <v>55.16</v>
      </c>
      <c r="I199" s="48">
        <f t="shared" si="23"/>
        <v>7018.7800000000007</v>
      </c>
      <c r="J199" s="49">
        <f t="shared" si="24"/>
        <v>6529.6100000000006</v>
      </c>
      <c r="K199" s="45">
        <v>1698.11</v>
      </c>
      <c r="L199" s="46">
        <v>2713.6</v>
      </c>
      <c r="M199" s="46">
        <v>678.98</v>
      </c>
      <c r="N199" s="50">
        <v>882.67</v>
      </c>
      <c r="O199" s="46">
        <v>200.5</v>
      </c>
      <c r="P199" s="46">
        <v>6.53</v>
      </c>
      <c r="Q199" s="46">
        <v>21.71</v>
      </c>
      <c r="R199" s="50">
        <v>0</v>
      </c>
      <c r="S199" s="45">
        <v>324.85000000000002</v>
      </c>
      <c r="T199" s="159">
        <f t="shared" si="28"/>
        <v>6526.9500000000007</v>
      </c>
      <c r="V199" s="124" t="s">
        <v>99</v>
      </c>
      <c r="W199" s="123">
        <f t="shared" si="26"/>
        <v>11</v>
      </c>
      <c r="X199" s="123" t="str">
        <f t="shared" si="27"/>
        <v>Quarter 4</v>
      </c>
      <c r="Y199" s="123" t="str" cm="1">
        <f t="array" ref="Y199">_xlfn.IFS(OR(W199=1,W199=2,W199=3),"1",(OR(W199=4,W199=5,W199=6)),"2",(OR(W199=7,W199=8,W199=9)),"3",(OR(W199=10,W199=11,W199=12)),"4")</f>
        <v>4</v>
      </c>
      <c r="Z199" s="124">
        <v>2023</v>
      </c>
    </row>
    <row r="200" spans="1:26" ht="17.149999999999999" customHeight="1" x14ac:dyDescent="0.35">
      <c r="A200" s="56" t="str">
        <f t="shared" si="25"/>
        <v>December 2023</v>
      </c>
      <c r="B200" s="45">
        <v>2979.34</v>
      </c>
      <c r="C200" s="46">
        <v>5176.58</v>
      </c>
      <c r="D200" s="46">
        <v>988.42</v>
      </c>
      <c r="E200" s="47">
        <f t="shared" si="22"/>
        <v>4188.16</v>
      </c>
      <c r="F200" s="45">
        <v>144.71</v>
      </c>
      <c r="G200" s="46">
        <v>-2.63</v>
      </c>
      <c r="H200" s="46">
        <v>57</v>
      </c>
      <c r="I200" s="48">
        <f t="shared" si="23"/>
        <v>8155.92</v>
      </c>
      <c r="J200" s="49">
        <f t="shared" si="24"/>
        <v>7366.58</v>
      </c>
      <c r="K200" s="45">
        <v>1534.42</v>
      </c>
      <c r="L200" s="46">
        <v>3402.05</v>
      </c>
      <c r="M200" s="46">
        <v>767.52</v>
      </c>
      <c r="N200" s="50">
        <v>963.61</v>
      </c>
      <c r="O200" s="46">
        <v>330.64</v>
      </c>
      <c r="P200" s="46">
        <v>9.81</v>
      </c>
      <c r="Q200" s="46">
        <v>26.87</v>
      </c>
      <c r="R200" s="50">
        <v>0</v>
      </c>
      <c r="S200" s="45">
        <v>379.29</v>
      </c>
      <c r="T200" s="159">
        <f t="shared" si="28"/>
        <v>7414.21</v>
      </c>
      <c r="V200" s="124" t="s">
        <v>100</v>
      </c>
      <c r="W200" s="123">
        <f t="shared" si="26"/>
        <v>12</v>
      </c>
      <c r="X200" s="125" t="str">
        <f t="shared" si="27"/>
        <v>Quarter 4</v>
      </c>
      <c r="Y200" s="123" t="str" cm="1">
        <f t="array" ref="Y200">_xlfn.IFS(OR(W200=1,W200=2,W200=3),"1",(OR(W200=4,W200=5,W200=6)),"2",(OR(W200=7,W200=8,W200=9)),"3",(OR(W200=10,W200=11,W200=12)),"4")</f>
        <v>4</v>
      </c>
      <c r="Z200" s="124">
        <v>2023</v>
      </c>
    </row>
    <row r="201" spans="1:26" ht="17.149999999999999" customHeight="1" x14ac:dyDescent="0.35">
      <c r="A201" s="56" t="str">
        <f t="shared" si="25"/>
        <v>January 2024</v>
      </c>
      <c r="B201" s="45">
        <v>2957.38</v>
      </c>
      <c r="C201" s="46">
        <v>5580</v>
      </c>
      <c r="D201" s="46">
        <v>562.71</v>
      </c>
      <c r="E201" s="47">
        <f t="shared" si="22"/>
        <v>5017.29</v>
      </c>
      <c r="F201" s="45">
        <v>615.33000000000004</v>
      </c>
      <c r="G201" s="46">
        <v>-2.57</v>
      </c>
      <c r="H201" s="46">
        <v>59.59</v>
      </c>
      <c r="I201" s="48">
        <f t="shared" si="23"/>
        <v>8537.380000000001</v>
      </c>
      <c r="J201" s="49">
        <f t="shared" si="24"/>
        <v>8647.0200000000023</v>
      </c>
      <c r="K201" s="45">
        <v>2042.79</v>
      </c>
      <c r="L201" s="46">
        <v>3749.2</v>
      </c>
      <c r="M201" s="46">
        <v>846.2</v>
      </c>
      <c r="N201" s="50">
        <v>1086.6199999999999</v>
      </c>
      <c r="O201" s="46">
        <v>239.61</v>
      </c>
      <c r="P201" s="46">
        <v>11.95</v>
      </c>
      <c r="Q201" s="46">
        <v>35.19</v>
      </c>
      <c r="R201" s="50">
        <v>0</v>
      </c>
      <c r="S201" s="45">
        <v>403.34</v>
      </c>
      <c r="T201" s="159">
        <f t="shared" si="28"/>
        <v>8414.8999999999978</v>
      </c>
      <c r="V201" s="124" t="s">
        <v>89</v>
      </c>
      <c r="W201" s="123">
        <f t="shared" si="26"/>
        <v>1</v>
      </c>
      <c r="X201" s="125" t="str">
        <f t="shared" si="27"/>
        <v>Quarter 1</v>
      </c>
      <c r="Y201" s="123" t="str" cm="1">
        <f t="array" ref="Y201">_xlfn.IFS(OR(W201=1,W201=2,W201=3),"1",(OR(W201=4,W201=5,W201=6)),"2",(OR(W201=7,W201=8,W201=9)),"3",(OR(W201=10,W201=11,W201=12)),"4")</f>
        <v>1</v>
      </c>
      <c r="Z201" s="124">
        <v>2024</v>
      </c>
    </row>
    <row r="202" spans="1:26" ht="17.149999999999999" customHeight="1" x14ac:dyDescent="0.35">
      <c r="A202" s="56" t="str">
        <f t="shared" ref="A202" si="29">V202&amp;" "&amp;Z202</f>
        <v>February 2024</v>
      </c>
      <c r="B202" s="45">
        <v>2809.24</v>
      </c>
      <c r="C202" s="46">
        <v>3921.28</v>
      </c>
      <c r="D202" s="46">
        <v>455.63</v>
      </c>
      <c r="E202" s="47">
        <f t="shared" ref="E202:E225" si="30">$C202-$D202</f>
        <v>3465.65</v>
      </c>
      <c r="F202" s="45">
        <v>239.43</v>
      </c>
      <c r="G202" s="46">
        <v>-2.57</v>
      </c>
      <c r="H202" s="46">
        <v>55.75</v>
      </c>
      <c r="I202" s="48">
        <f t="shared" ref="I202:I225" si="31">$B202+$C202</f>
        <v>6730.52</v>
      </c>
      <c r="J202" s="49">
        <f t="shared" ref="J202:J225" si="32">$B202+$C202-$D202+$F202+$G202+$H202</f>
        <v>6567.5000000000009</v>
      </c>
      <c r="K202" s="45">
        <v>1384.02</v>
      </c>
      <c r="L202" s="46">
        <v>2901.58</v>
      </c>
      <c r="M202" s="46">
        <v>723.77</v>
      </c>
      <c r="N202" s="50">
        <v>980.98</v>
      </c>
      <c r="O202" s="46">
        <v>306.70999999999998</v>
      </c>
      <c r="P202" s="46">
        <v>5.72</v>
      </c>
      <c r="Q202" s="46">
        <v>19.760000000000002</v>
      </c>
      <c r="R202" s="50">
        <v>0</v>
      </c>
      <c r="S202" s="45">
        <v>307.41000000000003</v>
      </c>
      <c r="T202" s="159">
        <f t="shared" si="28"/>
        <v>6629.9500000000007</v>
      </c>
      <c r="V202" s="124" t="s">
        <v>90</v>
      </c>
      <c r="W202" s="123">
        <f t="shared" si="26"/>
        <v>2</v>
      </c>
      <c r="X202" s="125" t="str">
        <f t="shared" si="27"/>
        <v>Quarter 1</v>
      </c>
      <c r="Y202" s="123" t="str" cm="1">
        <f t="array" ref="Y202">_xlfn.IFS(OR(W202=1,W202=2,W202=3),"1",(OR(W202=4,W202=5,W202=6)),"2",(OR(W202=7,W202=8,W202=9)),"3",(OR(W202=10,W202=11,W202=12)),"4")</f>
        <v>1</v>
      </c>
      <c r="Z202" s="124">
        <v>2024</v>
      </c>
    </row>
    <row r="203" spans="1:26" ht="17.149999999999999" customHeight="1" x14ac:dyDescent="0.35">
      <c r="A203" s="56" t="str">
        <f t="shared" ref="A203:A210" si="33">V203&amp;" "&amp;Z203</f>
        <v>March 2024</v>
      </c>
      <c r="B203" s="45">
        <v>2878.92</v>
      </c>
      <c r="C203" s="46">
        <v>3683.76</v>
      </c>
      <c r="D203" s="46">
        <v>419.23</v>
      </c>
      <c r="E203" s="47">
        <f t="shared" si="30"/>
        <v>3264.53</v>
      </c>
      <c r="F203" s="45">
        <v>265.38</v>
      </c>
      <c r="G203" s="46">
        <v>-2.56</v>
      </c>
      <c r="H203" s="46">
        <v>59.59</v>
      </c>
      <c r="I203" s="48">
        <f t="shared" si="31"/>
        <v>6562.68</v>
      </c>
      <c r="J203" s="49">
        <f t="shared" si="32"/>
        <v>6465.8600000000006</v>
      </c>
      <c r="K203" s="45">
        <v>1329.91</v>
      </c>
      <c r="L203" s="46">
        <v>2750.51</v>
      </c>
      <c r="M203" s="46">
        <v>720.59</v>
      </c>
      <c r="N203" s="50">
        <v>958.24</v>
      </c>
      <c r="O203" s="46">
        <v>322.37</v>
      </c>
      <c r="P203" s="46">
        <v>6.26</v>
      </c>
      <c r="Q203" s="46">
        <v>9.7899999999999991</v>
      </c>
      <c r="R203" s="50">
        <v>0</v>
      </c>
      <c r="S203" s="45">
        <v>312.63</v>
      </c>
      <c r="T203" s="159">
        <f t="shared" si="28"/>
        <v>6410.3</v>
      </c>
      <c r="V203" s="124" t="s">
        <v>91</v>
      </c>
      <c r="W203" s="123">
        <f t="shared" si="26"/>
        <v>3</v>
      </c>
      <c r="X203" s="125" t="str">
        <f t="shared" ref="X203" si="34">"Quarter "&amp;Y203</f>
        <v>Quarter 1</v>
      </c>
      <c r="Y203" s="123" t="str" cm="1">
        <f t="array" ref="Y203">_xlfn.IFS(OR(W203=1,W203=2,W203=3),"1",(OR(W203=4,W203=5,W203=6)),"2",(OR(W203=7,W203=8,W203=9)),"3",(OR(W203=10,W203=11,W203=12)),"4")</f>
        <v>1</v>
      </c>
      <c r="Z203" s="124">
        <v>2024</v>
      </c>
    </row>
    <row r="204" spans="1:26" ht="17.149999999999999" customHeight="1" x14ac:dyDescent="0.35">
      <c r="A204" s="56" t="str">
        <f t="shared" si="33"/>
        <v>April 2024</v>
      </c>
      <c r="B204" s="45">
        <v>2687.66</v>
      </c>
      <c r="C204" s="46">
        <v>2933.14</v>
      </c>
      <c r="D204" s="46">
        <v>712.83</v>
      </c>
      <c r="E204" s="47">
        <f t="shared" si="30"/>
        <v>2220.31</v>
      </c>
      <c r="F204" s="45">
        <v>-91.3</v>
      </c>
      <c r="G204" s="46">
        <v>-3.02</v>
      </c>
      <c r="H204" s="46">
        <v>57.67</v>
      </c>
      <c r="I204" s="48">
        <f t="shared" si="31"/>
        <v>5620.7999999999993</v>
      </c>
      <c r="J204" s="49">
        <f t="shared" si="32"/>
        <v>4871.3199999999988</v>
      </c>
      <c r="K204" s="45">
        <v>945.96</v>
      </c>
      <c r="L204" s="46">
        <v>1968.39</v>
      </c>
      <c r="M204" s="46">
        <v>551.16</v>
      </c>
      <c r="N204" s="50">
        <v>676.16</v>
      </c>
      <c r="O204" s="46">
        <v>311.72000000000003</v>
      </c>
      <c r="P204" s="46">
        <v>4.5199999999999996</v>
      </c>
      <c r="Q204" s="46">
        <v>7.59</v>
      </c>
      <c r="R204" s="50">
        <v>0</v>
      </c>
      <c r="S204" s="45">
        <v>298.33</v>
      </c>
      <c r="T204" s="159">
        <f t="shared" si="28"/>
        <v>4763.8300000000008</v>
      </c>
      <c r="V204" s="124" t="s">
        <v>92</v>
      </c>
      <c r="W204" s="123">
        <f t="shared" si="26"/>
        <v>4</v>
      </c>
      <c r="X204" s="125" t="str">
        <f t="shared" ref="X204:X210" si="35">"Quarter "&amp;Y204</f>
        <v>Quarter 2</v>
      </c>
      <c r="Y204" s="123" t="str" cm="1">
        <f t="array" ref="Y204">_xlfn.IFS(OR(W204=1,W204=2,W204=3),"1",(OR(W204=4,W204=5,W204=6)),"2",(OR(W204=7,W204=8,W204=9)),"3",(OR(W204=10,W204=11,W204=12)),"4")</f>
        <v>2</v>
      </c>
      <c r="Z204" s="124">
        <v>2024</v>
      </c>
    </row>
    <row r="205" spans="1:26" ht="17.149999999999999" customHeight="1" x14ac:dyDescent="0.35">
      <c r="A205" s="56" t="str">
        <f t="shared" si="33"/>
        <v>May 2024</v>
      </c>
      <c r="B205" s="45">
        <v>2591.25</v>
      </c>
      <c r="C205" s="46">
        <v>2479.52</v>
      </c>
      <c r="D205" s="46">
        <v>1168.82</v>
      </c>
      <c r="E205" s="47">
        <f t="shared" si="30"/>
        <v>1310.7</v>
      </c>
      <c r="F205" s="45">
        <v>-299.42</v>
      </c>
      <c r="G205" s="46">
        <v>-3.02</v>
      </c>
      <c r="H205" s="46">
        <v>59.59</v>
      </c>
      <c r="I205" s="48">
        <f t="shared" si="31"/>
        <v>5070.7700000000004</v>
      </c>
      <c r="J205" s="49">
        <f t="shared" si="32"/>
        <v>3659.1000000000008</v>
      </c>
      <c r="K205" s="45">
        <v>1203.49</v>
      </c>
      <c r="L205" s="46">
        <v>987.95</v>
      </c>
      <c r="M205" s="46">
        <v>517.94000000000005</v>
      </c>
      <c r="N205" s="50">
        <v>507.6</v>
      </c>
      <c r="O205" s="46">
        <v>284.10000000000002</v>
      </c>
      <c r="P205" s="46">
        <v>6.93</v>
      </c>
      <c r="Q205" s="46">
        <v>9.1300000000000008</v>
      </c>
      <c r="R205" s="50">
        <v>0</v>
      </c>
      <c r="S205" s="45">
        <v>229.46</v>
      </c>
      <c r="T205" s="159">
        <f t="shared" si="28"/>
        <v>3746.6</v>
      </c>
      <c r="V205" s="124" t="s">
        <v>93</v>
      </c>
      <c r="W205" s="123">
        <f>MONTH(1&amp;LEFT(V205,3))</f>
        <v>5</v>
      </c>
      <c r="X205" s="125" t="str">
        <f t="shared" si="35"/>
        <v>Quarter 2</v>
      </c>
      <c r="Y205" s="123" t="str" cm="1">
        <f t="array" ref="Y205">_xlfn.IFS(OR(W205=1,W205=2,W205=3),"1",(OR(W205=4,W205=5,W205=6)),"2",(OR(W205=7,W205=8,W205=9)),"3",(OR(W205=10,W205=11,W205=12)),"4")</f>
        <v>2</v>
      </c>
      <c r="Z205" s="124">
        <v>2024</v>
      </c>
    </row>
    <row r="206" spans="1:26" ht="17.149999999999999" customHeight="1" x14ac:dyDescent="0.35">
      <c r="A206" s="56" t="str">
        <f t="shared" si="33"/>
        <v>June 2024</v>
      </c>
      <c r="B206" s="45">
        <v>1940.16</v>
      </c>
      <c r="C206" s="46">
        <v>2469.84</v>
      </c>
      <c r="D206" s="46">
        <v>1266.92</v>
      </c>
      <c r="E206" s="47">
        <f t="shared" si="30"/>
        <v>1202.92</v>
      </c>
      <c r="F206" s="45">
        <v>-123.28</v>
      </c>
      <c r="G206" s="46">
        <v>-3.04</v>
      </c>
      <c r="H206" s="46">
        <v>57.67</v>
      </c>
      <c r="I206" s="48">
        <f t="shared" si="31"/>
        <v>4410</v>
      </c>
      <c r="J206" s="49">
        <f t="shared" si="32"/>
        <v>3074.43</v>
      </c>
      <c r="K206" s="45">
        <v>973.22</v>
      </c>
      <c r="L206" s="46">
        <v>714.03</v>
      </c>
      <c r="M206" s="46">
        <v>523.28</v>
      </c>
      <c r="N206" s="50">
        <v>417.3</v>
      </c>
      <c r="O206" s="46">
        <v>242.68</v>
      </c>
      <c r="P206" s="46">
        <v>7.09</v>
      </c>
      <c r="Q206" s="46">
        <v>3.74</v>
      </c>
      <c r="R206" s="50">
        <v>0</v>
      </c>
      <c r="S206" s="45">
        <v>212.73</v>
      </c>
      <c r="T206" s="159">
        <f t="shared" si="28"/>
        <v>3094.0699999999997</v>
      </c>
      <c r="V206" s="124" t="s">
        <v>94</v>
      </c>
      <c r="W206" s="123">
        <f>MONTH(1&amp;LEFT(V206,3))</f>
        <v>6</v>
      </c>
      <c r="X206" s="125" t="str">
        <f t="shared" si="35"/>
        <v>Quarter 2</v>
      </c>
      <c r="Y206" s="123" t="str" cm="1">
        <f t="array" ref="Y206">_xlfn.IFS(OR(W206=1,W206=2,W206=3),"1",(OR(W206=4,W206=5,W206=6)),"2",(OR(W206=7,W206=8,W206=9)),"3",(OR(W206=10,W206=11,W206=12)),"4")</f>
        <v>2</v>
      </c>
      <c r="Z206" s="124">
        <v>2024</v>
      </c>
    </row>
    <row r="207" spans="1:26" ht="17.149999999999999" customHeight="1" x14ac:dyDescent="0.35">
      <c r="A207" s="56" t="str">
        <f t="shared" si="33"/>
        <v>July 2024</v>
      </c>
      <c r="B207" s="45">
        <v>2364.8200000000002</v>
      </c>
      <c r="C207" s="46">
        <v>3050.91</v>
      </c>
      <c r="D207" s="46">
        <v>1772.19</v>
      </c>
      <c r="E207" s="47">
        <f t="shared" si="30"/>
        <v>1278.7199999999998</v>
      </c>
      <c r="F207" s="45">
        <v>-469.71</v>
      </c>
      <c r="G207" s="46">
        <v>-3.38</v>
      </c>
      <c r="H207" s="46">
        <v>59.59</v>
      </c>
      <c r="I207" s="48">
        <f t="shared" si="31"/>
        <v>5415.73</v>
      </c>
      <c r="J207" s="49">
        <f t="shared" si="32"/>
        <v>3230.0399999999995</v>
      </c>
      <c r="K207" s="45">
        <v>1137.6500000000001</v>
      </c>
      <c r="L207" s="46">
        <v>590.30999999999995</v>
      </c>
      <c r="M207" s="46">
        <v>519.52</v>
      </c>
      <c r="N207" s="50">
        <v>378.28</v>
      </c>
      <c r="O207" s="46">
        <v>309.63</v>
      </c>
      <c r="P207" s="46">
        <v>8.7799999999999994</v>
      </c>
      <c r="Q207" s="46">
        <v>1.3</v>
      </c>
      <c r="R207" s="50">
        <v>0</v>
      </c>
      <c r="S207" s="45">
        <v>233.35</v>
      </c>
      <c r="T207" s="159">
        <f t="shared" si="28"/>
        <v>3178.8200000000006</v>
      </c>
      <c r="V207" s="124" t="s">
        <v>95</v>
      </c>
      <c r="W207" s="123">
        <f t="shared" ref="W207:W224" si="36">MONTH(1&amp;LEFT(V207,3))</f>
        <v>7</v>
      </c>
      <c r="X207" s="125" t="str">
        <f t="shared" si="35"/>
        <v>Quarter 3</v>
      </c>
      <c r="Y207" s="123" t="str" cm="1">
        <f t="array" ref="Y207">_xlfn.IFS(OR(W207=1,W207=2,W207=3),"1",(OR(W207=4,W207=5,W207=6)),"2",(OR(W207=7,W207=8,W207=9)),"3",(OR(W207=10,W207=11,W207=12)),"4")</f>
        <v>3</v>
      </c>
      <c r="Z207" s="124">
        <v>2024</v>
      </c>
    </row>
    <row r="208" spans="1:26" ht="17.149999999999999" customHeight="1" x14ac:dyDescent="0.35">
      <c r="A208" s="56" t="str">
        <f t="shared" si="33"/>
        <v>August 2024</v>
      </c>
      <c r="B208" s="45">
        <v>2141.98</v>
      </c>
      <c r="C208" s="46">
        <v>2863.35</v>
      </c>
      <c r="D208" s="46">
        <v>1944.15</v>
      </c>
      <c r="E208" s="47">
        <f t="shared" si="30"/>
        <v>919.19999999999982</v>
      </c>
      <c r="F208" s="45">
        <v>-394.26</v>
      </c>
      <c r="G208" s="46">
        <v>-3.38</v>
      </c>
      <c r="H208" s="46">
        <v>59.59</v>
      </c>
      <c r="I208" s="48">
        <f t="shared" si="31"/>
        <v>5005.33</v>
      </c>
      <c r="J208" s="49">
        <f t="shared" si="32"/>
        <v>2723.13</v>
      </c>
      <c r="K208" s="45">
        <v>902.75</v>
      </c>
      <c r="L208" s="46">
        <v>539.89</v>
      </c>
      <c r="M208" s="46">
        <v>507.62</v>
      </c>
      <c r="N208" s="50">
        <v>349.65</v>
      </c>
      <c r="O208" s="46">
        <v>220.15</v>
      </c>
      <c r="P208" s="46">
        <v>8.52</v>
      </c>
      <c r="Q208" s="46">
        <v>2.93</v>
      </c>
      <c r="R208" s="50">
        <v>0</v>
      </c>
      <c r="S208" s="45">
        <v>203.14</v>
      </c>
      <c r="T208" s="159">
        <f t="shared" si="28"/>
        <v>2734.6499999999996</v>
      </c>
      <c r="V208" s="124" t="s">
        <v>96</v>
      </c>
      <c r="W208" s="123">
        <f t="shared" si="36"/>
        <v>8</v>
      </c>
      <c r="X208" s="125" t="str">
        <f t="shared" si="35"/>
        <v>Quarter 3</v>
      </c>
      <c r="Y208" s="123" t="str" cm="1">
        <f t="array" ref="Y208">_xlfn.IFS(OR(W208=1,W208=2,W208=3),"1",(OR(W208=4,W208=5,W208=6)),"2",(OR(W208=7,W208=8,W208=9)),"3",(OR(W208=10,W208=11,W208=12)),"4")</f>
        <v>3</v>
      </c>
      <c r="Z208" s="124">
        <v>2024</v>
      </c>
    </row>
    <row r="209" spans="1:26" ht="17.149999999999999" customHeight="1" x14ac:dyDescent="0.35">
      <c r="A209" s="56" t="str">
        <f t="shared" ref="A209" si="37">V209&amp;" "&amp;Z209</f>
        <v>September 2024</v>
      </c>
      <c r="B209" s="45">
        <v>2262.0100000000002</v>
      </c>
      <c r="C209" s="46">
        <v>1983.99</v>
      </c>
      <c r="D209" s="46">
        <v>816.15</v>
      </c>
      <c r="E209" s="47">
        <f t="shared" si="30"/>
        <v>1167.8400000000001</v>
      </c>
      <c r="F209" s="45">
        <v>73.25</v>
      </c>
      <c r="G209" s="46">
        <v>-3.37</v>
      </c>
      <c r="H209" s="46">
        <v>57.67</v>
      </c>
      <c r="I209" s="48">
        <f t="shared" si="31"/>
        <v>4246</v>
      </c>
      <c r="J209" s="49">
        <f t="shared" si="32"/>
        <v>3557.4</v>
      </c>
      <c r="K209" s="45">
        <v>1208.3599999999999</v>
      </c>
      <c r="L209" s="46">
        <v>882.36</v>
      </c>
      <c r="M209" s="46">
        <v>509.09</v>
      </c>
      <c r="N209" s="50">
        <v>362.36</v>
      </c>
      <c r="O209" s="46">
        <v>269.26</v>
      </c>
      <c r="P209" s="46">
        <v>2.71</v>
      </c>
      <c r="Q209" s="46">
        <v>9.1</v>
      </c>
      <c r="R209" s="50">
        <v>0</v>
      </c>
      <c r="S209" s="45">
        <v>242.27</v>
      </c>
      <c r="T209" s="159">
        <f t="shared" si="28"/>
        <v>3485.51</v>
      </c>
      <c r="V209" s="124" t="s">
        <v>97</v>
      </c>
      <c r="W209" s="123">
        <f t="shared" si="36"/>
        <v>9</v>
      </c>
      <c r="X209" s="125" t="str">
        <f t="shared" si="35"/>
        <v>Quarter 3</v>
      </c>
      <c r="Y209" s="123" t="str" cm="1">
        <f t="array" ref="Y209">_xlfn.IFS(OR(W209=1,W209=2,W209=3),"1",(OR(W209=4,W209=5,W209=6)),"2",(OR(W209=7,W209=8,W209=9)),"3",(OR(W209=10,W209=11,W209=12)),"4")</f>
        <v>3</v>
      </c>
      <c r="Z209" s="124">
        <v>2024</v>
      </c>
    </row>
    <row r="210" spans="1:26" ht="17.149999999999999" customHeight="1" x14ac:dyDescent="0.35">
      <c r="A210" s="56" t="str">
        <f t="shared" si="33"/>
        <v>October 2024</v>
      </c>
      <c r="B210" s="45">
        <v>2723.63</v>
      </c>
      <c r="C210" s="46">
        <v>3169.15</v>
      </c>
      <c r="D210" s="46">
        <v>615.80999999999995</v>
      </c>
      <c r="E210" s="47">
        <f t="shared" si="30"/>
        <v>2553.34</v>
      </c>
      <c r="F210" s="45">
        <v>-326.2</v>
      </c>
      <c r="G210" s="46">
        <v>-2.78</v>
      </c>
      <c r="H210" s="46">
        <v>59.59</v>
      </c>
      <c r="I210" s="48">
        <f t="shared" si="31"/>
        <v>5892.7800000000007</v>
      </c>
      <c r="J210" s="49">
        <f t="shared" si="32"/>
        <v>5007.5800000000017</v>
      </c>
      <c r="K210" s="45">
        <v>1523.2</v>
      </c>
      <c r="L210" s="46">
        <v>1719.21</v>
      </c>
      <c r="M210" s="46">
        <v>541.54999999999995</v>
      </c>
      <c r="N210" s="50">
        <v>528.49</v>
      </c>
      <c r="O210" s="46">
        <v>290.13</v>
      </c>
      <c r="P210" s="46">
        <v>6.31</v>
      </c>
      <c r="Q210" s="46">
        <v>7.64</v>
      </c>
      <c r="R210" s="50">
        <v>0</v>
      </c>
      <c r="S210" s="45">
        <v>247.77</v>
      </c>
      <c r="T210" s="159">
        <f t="shared" si="28"/>
        <v>4864.3000000000011</v>
      </c>
      <c r="V210" s="124" t="s">
        <v>98</v>
      </c>
      <c r="W210" s="123">
        <f t="shared" si="36"/>
        <v>10</v>
      </c>
      <c r="X210" s="125" t="str">
        <f t="shared" si="35"/>
        <v>Quarter 4</v>
      </c>
      <c r="Y210" s="123" t="str" cm="1">
        <f t="array" ref="Y210">_xlfn.IFS(OR(W210=1,W210=2,W210=3),"1",(OR(W210=4,W210=5,W210=6)),"2",(OR(W210=7,W210=8,W210=9)),"3",(OR(W210=10,W210=11,W210=12)),"4")</f>
        <v>4</v>
      </c>
      <c r="Z210" s="124">
        <v>2024</v>
      </c>
    </row>
    <row r="211" spans="1:26" x14ac:dyDescent="0.35">
      <c r="A211" s="56" t="str">
        <f t="shared" ref="A211:A222" si="38">V211&amp;" "&amp;Z211</f>
        <v>November 2024</v>
      </c>
      <c r="B211" s="45">
        <v>2623.42</v>
      </c>
      <c r="C211" s="46">
        <v>4501.72</v>
      </c>
      <c r="D211" s="46">
        <v>502.06</v>
      </c>
      <c r="E211" s="47">
        <f t="shared" si="30"/>
        <v>3999.6600000000003</v>
      </c>
      <c r="F211" s="45">
        <v>682.39</v>
      </c>
      <c r="G211" s="46">
        <v>-2.79</v>
      </c>
      <c r="H211" s="46">
        <v>57.67</v>
      </c>
      <c r="I211" s="48">
        <f t="shared" si="31"/>
        <v>7125.14</v>
      </c>
      <c r="J211" s="49">
        <f t="shared" si="32"/>
        <v>7360.35</v>
      </c>
      <c r="K211" s="45">
        <v>2010.78</v>
      </c>
      <c r="L211" s="46">
        <v>2776.48</v>
      </c>
      <c r="M211" s="46">
        <v>696.26</v>
      </c>
      <c r="N211" s="50">
        <v>1054.67</v>
      </c>
      <c r="O211" s="46">
        <v>300.04000000000002</v>
      </c>
      <c r="P211" s="46">
        <v>6.37</v>
      </c>
      <c r="Q211" s="46">
        <v>18.22</v>
      </c>
      <c r="R211" s="50">
        <v>0</v>
      </c>
      <c r="S211" s="45">
        <v>344.07</v>
      </c>
      <c r="T211" s="159">
        <f t="shared" si="28"/>
        <v>7206.89</v>
      </c>
      <c r="V211" s="124" t="s">
        <v>99</v>
      </c>
      <c r="W211" s="123">
        <f t="shared" si="36"/>
        <v>11</v>
      </c>
      <c r="X211" s="125" t="str">
        <f t="shared" ref="X211" si="39">"Quarter "&amp;Y211</f>
        <v>Quarter 4</v>
      </c>
      <c r="Y211" s="123" t="str" cm="1">
        <f t="array" ref="Y211">_xlfn.IFS(OR(W211=1,W211=2,W211=3),"1",(OR(W211=4,W211=5,W211=6)),"2",(OR(W211=7,W211=8,W211=9)),"3",(OR(W211=10,W211=11,W211=12)),"4")</f>
        <v>4</v>
      </c>
      <c r="Z211" s="124">
        <v>2024</v>
      </c>
    </row>
    <row r="212" spans="1:26" x14ac:dyDescent="0.35">
      <c r="A212" s="56" t="str">
        <f t="shared" si="38"/>
        <v>December 2024</v>
      </c>
      <c r="B212" s="45">
        <v>2849.59</v>
      </c>
      <c r="C212" s="46">
        <v>5011.1499999999996</v>
      </c>
      <c r="D212" s="46">
        <v>497.84</v>
      </c>
      <c r="E212" s="47">
        <f t="shared" si="30"/>
        <v>4513.3099999999995</v>
      </c>
      <c r="F212" s="45">
        <v>69.69</v>
      </c>
      <c r="G212" s="46">
        <v>-2.78</v>
      </c>
      <c r="H212" s="46">
        <v>59.59</v>
      </c>
      <c r="I212" s="48">
        <f t="shared" si="31"/>
        <v>7860.74</v>
      </c>
      <c r="J212" s="49">
        <f t="shared" si="32"/>
        <v>7489.4</v>
      </c>
      <c r="K212" s="45">
        <v>1664.64</v>
      </c>
      <c r="L212" s="46">
        <v>3419.61</v>
      </c>
      <c r="M212" s="46">
        <v>732.96</v>
      </c>
      <c r="N212" s="50">
        <v>1062.08</v>
      </c>
      <c r="O212" s="46">
        <v>328.09</v>
      </c>
      <c r="P212" s="46">
        <v>8.1</v>
      </c>
      <c r="Q212" s="46">
        <v>29.79</v>
      </c>
      <c r="R212" s="50">
        <v>0</v>
      </c>
      <c r="S212" s="45">
        <v>345.4</v>
      </c>
      <c r="T212" s="159">
        <f t="shared" si="28"/>
        <v>7590.67</v>
      </c>
      <c r="V212" s="124" t="s">
        <v>100</v>
      </c>
      <c r="W212" s="123">
        <f t="shared" si="36"/>
        <v>12</v>
      </c>
      <c r="X212" s="125" t="str">
        <f t="shared" ref="X212" si="40">"Quarter "&amp;Y212</f>
        <v>Quarter 4</v>
      </c>
      <c r="Y212" s="123" t="str" cm="1">
        <f t="array" ref="Y212">_xlfn.IFS(OR(W212=1,W212=2,W212=3),"1",(OR(W212=4,W212=5,W212=6)),"2",(OR(W212=7,W212=8,W212=9)),"3",(OR(W212=10,W212=11,W212=12)),"4")</f>
        <v>4</v>
      </c>
      <c r="Z212" s="124">
        <v>2024</v>
      </c>
    </row>
    <row r="213" spans="1:26" x14ac:dyDescent="0.35">
      <c r="A213" s="133" t="str">
        <f t="shared" si="38"/>
        <v>January 2025</v>
      </c>
      <c r="B213" s="153">
        <v>2808.79</v>
      </c>
      <c r="C213" s="154">
        <v>5819.46</v>
      </c>
      <c r="D213" s="154">
        <v>535.25</v>
      </c>
      <c r="E213" s="47">
        <f t="shared" si="30"/>
        <v>5284.21</v>
      </c>
      <c r="F213" s="153">
        <v>1236.6099999999999</v>
      </c>
      <c r="G213" s="154">
        <v>-2.74</v>
      </c>
      <c r="H213" s="154">
        <v>59.59</v>
      </c>
      <c r="I213" s="48">
        <f t="shared" si="31"/>
        <v>8628.25</v>
      </c>
      <c r="J213" s="49">
        <f t="shared" si="32"/>
        <v>9386.4600000000009</v>
      </c>
      <c r="K213" s="153">
        <v>2309.84</v>
      </c>
      <c r="L213" s="154">
        <v>4128.51</v>
      </c>
      <c r="M213" s="154">
        <v>815.41</v>
      </c>
      <c r="N213" s="158">
        <v>1116.8499999999999</v>
      </c>
      <c r="O213" s="154">
        <v>308.97000000000003</v>
      </c>
      <c r="P213" s="154">
        <v>10.029999999999999</v>
      </c>
      <c r="Q213" s="154">
        <v>28.71</v>
      </c>
      <c r="R213" s="158">
        <v>0</v>
      </c>
      <c r="S213" s="153">
        <v>388.12</v>
      </c>
      <c r="T213" s="159">
        <f t="shared" si="28"/>
        <v>9106.44</v>
      </c>
      <c r="V213" s="124" t="s">
        <v>89</v>
      </c>
      <c r="W213" s="123">
        <f t="shared" si="36"/>
        <v>1</v>
      </c>
      <c r="X213" s="125" t="str">
        <f t="shared" ref="X213" si="41">"Quarter "&amp;Y213</f>
        <v>Quarter 1</v>
      </c>
      <c r="Y213" s="123" t="str" cm="1">
        <f t="array" ref="Y213">_xlfn.IFS(OR(W213=1,W213=2,W213=3),"1",(OR(W213=4,W213=5,W213=6)),"2",(OR(W213=7,W213=8,W213=9)),"3",(OR(W213=10,W213=11,W213=12)),"4")</f>
        <v>1</v>
      </c>
      <c r="Z213" s="124">
        <v>2025</v>
      </c>
    </row>
    <row r="214" spans="1:26" x14ac:dyDescent="0.35">
      <c r="A214" s="133" t="str">
        <f t="shared" ref="A214" si="42">V214&amp;" "&amp;Z214</f>
        <v>February 2025</v>
      </c>
      <c r="B214" s="153">
        <v>2484.31</v>
      </c>
      <c r="C214" s="154">
        <v>5185.2299999999996</v>
      </c>
      <c r="D214" s="154">
        <v>410.51</v>
      </c>
      <c r="E214" s="47">
        <f t="shared" si="30"/>
        <v>4774.7199999999993</v>
      </c>
      <c r="F214" s="153">
        <v>186.15</v>
      </c>
      <c r="G214" s="154">
        <v>-2.74</v>
      </c>
      <c r="H214" s="154">
        <v>53.82</v>
      </c>
      <c r="I214" s="48">
        <f t="shared" si="31"/>
        <v>7669.5399999999991</v>
      </c>
      <c r="J214" s="49">
        <f t="shared" si="32"/>
        <v>7496.2599999999984</v>
      </c>
      <c r="K214" s="153">
        <v>1780.56</v>
      </c>
      <c r="L214" s="154">
        <v>3320.95</v>
      </c>
      <c r="M214" s="154">
        <v>671.29</v>
      </c>
      <c r="N214" s="158">
        <v>1036.46</v>
      </c>
      <c r="O214" s="154">
        <v>262.47000000000003</v>
      </c>
      <c r="P214" s="154">
        <v>9.98</v>
      </c>
      <c r="Q214" s="154">
        <v>33.68</v>
      </c>
      <c r="R214" s="158">
        <v>0</v>
      </c>
      <c r="S214" s="153">
        <v>314.17</v>
      </c>
      <c r="T214" s="159">
        <f t="shared" si="28"/>
        <v>7429.56</v>
      </c>
      <c r="V214" s="124" t="s">
        <v>90</v>
      </c>
      <c r="W214" s="123">
        <f t="shared" si="36"/>
        <v>2</v>
      </c>
      <c r="X214" s="125" t="str">
        <f t="shared" ref="X214" si="43">"Quarter "&amp;Y214</f>
        <v>Quarter 1</v>
      </c>
      <c r="Y214" s="123" t="str" cm="1">
        <f t="array" ref="Y214">_xlfn.IFS(OR(W214=1,W214=2,W214=3),"1",(OR(W214=4,W214=5,W214=6)),"2",(OR(W214=7,W214=8,W214=9)),"3",(OR(W214=10,W214=11,W214=12)),"4")</f>
        <v>1</v>
      </c>
      <c r="Z214" s="124">
        <v>2025</v>
      </c>
    </row>
    <row r="215" spans="1:26" x14ac:dyDescent="0.35">
      <c r="A215" s="133" t="str">
        <f t="shared" si="38"/>
        <v>March 2025</v>
      </c>
      <c r="B215" s="153">
        <v>2745.35</v>
      </c>
      <c r="C215" s="154">
        <v>4744.21</v>
      </c>
      <c r="D215" s="154">
        <v>521.07000000000005</v>
      </c>
      <c r="E215" s="47">
        <f t="shared" si="30"/>
        <v>4223.1400000000003</v>
      </c>
      <c r="F215" s="153">
        <v>-522.78</v>
      </c>
      <c r="G215" s="154">
        <v>-2.73</v>
      </c>
      <c r="H215" s="154">
        <v>59.59</v>
      </c>
      <c r="I215" s="48">
        <f t="shared" si="31"/>
        <v>7489.5599999999995</v>
      </c>
      <c r="J215" s="49">
        <f t="shared" si="32"/>
        <v>6502.5700000000006</v>
      </c>
      <c r="K215" s="153">
        <v>1707.49</v>
      </c>
      <c r="L215" s="154">
        <v>2643.89</v>
      </c>
      <c r="M215" s="154">
        <v>614.04999999999995</v>
      </c>
      <c r="N215" s="158">
        <v>912.06</v>
      </c>
      <c r="O215" s="154">
        <v>283.7</v>
      </c>
      <c r="P215" s="154">
        <v>7.15</v>
      </c>
      <c r="Q215" s="154">
        <v>30.19</v>
      </c>
      <c r="R215" s="158">
        <v>0</v>
      </c>
      <c r="S215" s="153">
        <v>276.76</v>
      </c>
      <c r="T215" s="159">
        <f t="shared" si="28"/>
        <v>6475.2899999999991</v>
      </c>
      <c r="V215" s="124" t="s">
        <v>91</v>
      </c>
      <c r="W215" s="123">
        <f t="shared" si="36"/>
        <v>3</v>
      </c>
      <c r="X215" s="125" t="str">
        <f t="shared" ref="X215" si="44">"Quarter "&amp;Y215</f>
        <v>Quarter 1</v>
      </c>
      <c r="Y215" s="123" t="str" cm="1">
        <f t="array" ref="Y215">_xlfn.IFS(OR(W215=1,W215=2,W215=3),"1",(OR(W215=4,W215=5,W215=6)),"2",(OR(W215=7,W215=8,W215=9)),"3",(OR(W215=10,W215=11,W215=12)),"4")</f>
        <v>1</v>
      </c>
      <c r="Z215" s="124">
        <v>2025</v>
      </c>
    </row>
    <row r="216" spans="1:26" x14ac:dyDescent="0.35">
      <c r="A216" s="133" t="str">
        <f t="shared" si="38"/>
        <v>April 2025</v>
      </c>
      <c r="B216" s="153">
        <v>2611.0300000000002</v>
      </c>
      <c r="C216" s="154">
        <v>2860.65</v>
      </c>
      <c r="D216" s="154">
        <v>1097.06</v>
      </c>
      <c r="E216" s="47">
        <f t="shared" si="30"/>
        <v>1763.5900000000001</v>
      </c>
      <c r="F216" s="153">
        <v>46.03</v>
      </c>
      <c r="G216" s="154">
        <v>-3.14</v>
      </c>
      <c r="H216" s="154">
        <v>57.67</v>
      </c>
      <c r="I216" s="48">
        <f t="shared" si="31"/>
        <v>5471.68</v>
      </c>
      <c r="J216" s="49">
        <f t="shared" si="32"/>
        <v>4475.18</v>
      </c>
      <c r="K216" s="153">
        <v>1275.1300000000001</v>
      </c>
      <c r="L216" s="154">
        <v>1470.09</v>
      </c>
      <c r="M216" s="154">
        <v>523.47</v>
      </c>
      <c r="N216" s="158">
        <v>637.69000000000005</v>
      </c>
      <c r="O216" s="154">
        <v>278.13</v>
      </c>
      <c r="P216" s="154">
        <v>5.44</v>
      </c>
      <c r="Q216" s="154">
        <v>11.57</v>
      </c>
      <c r="R216" s="158">
        <v>0</v>
      </c>
      <c r="S216" s="153">
        <v>281.14999999999998</v>
      </c>
      <c r="T216" s="159">
        <f t="shared" si="28"/>
        <v>4482.6699999999992</v>
      </c>
      <c r="V216" s="124" t="s">
        <v>92</v>
      </c>
      <c r="W216" s="123">
        <f t="shared" si="36"/>
        <v>4</v>
      </c>
      <c r="X216" s="125" t="str">
        <f t="shared" ref="X216" si="45">"Quarter "&amp;Y216</f>
        <v>Quarter 2</v>
      </c>
      <c r="Y216" s="123" t="str" cm="1">
        <f t="array" ref="Y216">_xlfn.IFS(OR(W216=1,W216=2,W216=3),"1",(OR(W216=4,W216=5,W216=6)),"2",(OR(W216=7,W216=8,W216=9)),"3",(OR(W216=10,W216=11,W216=12)),"4")</f>
        <v>2</v>
      </c>
      <c r="Z216" s="124">
        <v>2025</v>
      </c>
    </row>
    <row r="217" spans="1:26" x14ac:dyDescent="0.35">
      <c r="A217" s="133" t="str">
        <f t="shared" si="38"/>
        <v>May 2025</v>
      </c>
      <c r="B217" s="153">
        <v>2539.84</v>
      </c>
      <c r="C217" s="154">
        <v>2107.7199999999998</v>
      </c>
      <c r="D217" s="154">
        <v>1372.07</v>
      </c>
      <c r="E217" s="47">
        <f t="shared" si="30"/>
        <v>735.64999999999986</v>
      </c>
      <c r="F217" s="153">
        <v>-3.73</v>
      </c>
      <c r="G217" s="154">
        <v>-3.13</v>
      </c>
      <c r="H217" s="154">
        <v>59.59</v>
      </c>
      <c r="I217" s="48">
        <f t="shared" si="31"/>
        <v>4647.5599999999995</v>
      </c>
      <c r="J217" s="49">
        <f t="shared" si="32"/>
        <v>3328.22</v>
      </c>
      <c r="K217" s="153">
        <v>1057.24</v>
      </c>
      <c r="L217" s="154">
        <v>821.35</v>
      </c>
      <c r="M217" s="154">
        <v>469.55</v>
      </c>
      <c r="N217" s="158">
        <v>484.6</v>
      </c>
      <c r="O217" s="154">
        <v>275.89</v>
      </c>
      <c r="P217" s="154">
        <v>4.13</v>
      </c>
      <c r="Q217" s="154">
        <v>6.11</v>
      </c>
      <c r="R217" s="158">
        <v>0</v>
      </c>
      <c r="S217" s="153">
        <v>219.74</v>
      </c>
      <c r="T217" s="159">
        <f t="shared" si="28"/>
        <v>3338.6100000000006</v>
      </c>
      <c r="V217" s="124" t="s">
        <v>93</v>
      </c>
      <c r="W217" s="123">
        <f t="shared" si="36"/>
        <v>5</v>
      </c>
      <c r="X217" s="125" t="str">
        <f t="shared" ref="X217" si="46">"Quarter "&amp;Y217</f>
        <v>Quarter 2</v>
      </c>
      <c r="Y217" s="123" t="str" cm="1">
        <f t="array" ref="Y217">_xlfn.IFS(OR(W217=1,W217=2,W217=3),"1",(OR(W217=4,W217=5,W217=6)),"2",(OR(W217=7,W217=8,W217=9)),"3",(OR(W217=10,W217=11,W217=12)),"4")</f>
        <v>2</v>
      </c>
      <c r="Z217" s="124">
        <v>2025</v>
      </c>
    </row>
    <row r="218" spans="1:26" x14ac:dyDescent="0.35">
      <c r="A218" s="133" t="str">
        <f t="shared" si="38"/>
        <v>June 2025</v>
      </c>
      <c r="B218" s="153">
        <v>2253.39</v>
      </c>
      <c r="C218" s="154">
        <v>1718.35</v>
      </c>
      <c r="D218" s="154">
        <v>1524.19</v>
      </c>
      <c r="E218" s="47">
        <f t="shared" si="30"/>
        <v>194.15999999999985</v>
      </c>
      <c r="F218" s="153">
        <v>234.38</v>
      </c>
      <c r="G218" s="154">
        <v>-3.14</v>
      </c>
      <c r="H218" s="154">
        <v>57.67</v>
      </c>
      <c r="I218" s="48">
        <f t="shared" si="31"/>
        <v>3971.74</v>
      </c>
      <c r="J218" s="49">
        <f t="shared" si="32"/>
        <v>2736.46</v>
      </c>
      <c r="K218" s="153">
        <v>948.07</v>
      </c>
      <c r="L218" s="154">
        <v>565.37</v>
      </c>
      <c r="M218" s="154">
        <v>431.17</v>
      </c>
      <c r="N218" s="158">
        <v>419.61</v>
      </c>
      <c r="O218" s="154">
        <v>257.61</v>
      </c>
      <c r="P218" s="154">
        <v>4.42</v>
      </c>
      <c r="Q218" s="154">
        <v>4.1100000000000003</v>
      </c>
      <c r="R218" s="158">
        <v>0</v>
      </c>
      <c r="S218" s="153">
        <v>198.75</v>
      </c>
      <c r="T218" s="159">
        <f t="shared" si="28"/>
        <v>2829.1100000000006</v>
      </c>
      <c r="V218" s="124" t="s">
        <v>94</v>
      </c>
      <c r="W218" s="123">
        <f t="shared" si="36"/>
        <v>6</v>
      </c>
      <c r="X218" s="125" t="str">
        <f t="shared" ref="X218" si="47">"Quarter "&amp;Y218</f>
        <v>Quarter 2</v>
      </c>
      <c r="Y218" s="123" t="str" cm="1">
        <f t="array" ref="Y218">_xlfn.IFS(OR(W218=1,W218=2,W218=3),"1",(OR(W218=4,W218=5,W218=6)),"2",(OR(W218=7,W218=8,W218=9)),"3",(OR(W218=10,W218=11,W218=12)),"4")</f>
        <v>2</v>
      </c>
      <c r="Z218" s="124">
        <v>2025</v>
      </c>
    </row>
    <row r="219" spans="1:26" x14ac:dyDescent="0.35">
      <c r="A219" s="133" t="str">
        <f t="shared" si="38"/>
        <v>July 2025</v>
      </c>
      <c r="B219" s="153">
        <v>2435.89</v>
      </c>
      <c r="C219" s="154">
        <v>2615.91</v>
      </c>
      <c r="D219" s="154">
        <v>1911.21</v>
      </c>
      <c r="E219" s="47">
        <f t="shared" si="30"/>
        <v>704.69999999999982</v>
      </c>
      <c r="F219" s="153">
        <v>-207.96</v>
      </c>
      <c r="G219" s="154">
        <v>-2.88</v>
      </c>
      <c r="H219" s="154">
        <v>59.59</v>
      </c>
      <c r="I219" s="48">
        <f t="shared" si="31"/>
        <v>5051.7999999999993</v>
      </c>
      <c r="J219" s="49">
        <f t="shared" si="32"/>
        <v>2989.3399999999992</v>
      </c>
      <c r="K219" s="153">
        <v>1228.53</v>
      </c>
      <c r="L219" s="154">
        <v>433.3</v>
      </c>
      <c r="M219" s="154">
        <v>454.7</v>
      </c>
      <c r="N219" s="158">
        <v>355.46</v>
      </c>
      <c r="O219" s="154">
        <v>264.62</v>
      </c>
      <c r="P219" s="154">
        <v>8.4499999999999993</v>
      </c>
      <c r="Q219" s="154">
        <v>5.59</v>
      </c>
      <c r="R219" s="158">
        <v>0</v>
      </c>
      <c r="S219" s="153">
        <v>209.34</v>
      </c>
      <c r="T219" s="159">
        <f t="shared" si="28"/>
        <v>2959.99</v>
      </c>
      <c r="V219" s="124" t="s">
        <v>95</v>
      </c>
      <c r="W219" s="123">
        <f t="shared" si="36"/>
        <v>7</v>
      </c>
      <c r="X219" s="125" t="str">
        <f t="shared" ref="X219" si="48">"Quarter "&amp;Y219</f>
        <v>Quarter 3</v>
      </c>
      <c r="Y219" s="123" t="str" cm="1">
        <f t="array" ref="Y219">_xlfn.IFS(OR(W219=1,W219=2,W219=3),"1",(OR(W219=4,W219=5,W219=6)),"2",(OR(W219=7,W219=8,W219=9)),"3",(OR(W219=10,W219=11,W219=12)),"4")</f>
        <v>3</v>
      </c>
      <c r="Z219" s="124">
        <v>2025</v>
      </c>
    </row>
    <row r="220" spans="1:26" x14ac:dyDescent="0.35">
      <c r="A220" s="133" t="str">
        <f t="shared" si="38"/>
        <v>August 2025</v>
      </c>
      <c r="B220" s="153">
        <v>2015.24</v>
      </c>
      <c r="C220" s="154">
        <v>2176.98</v>
      </c>
      <c r="D220" s="154">
        <v>1318.12</v>
      </c>
      <c r="E220" s="47">
        <f t="shared" si="30"/>
        <v>858.86000000000013</v>
      </c>
      <c r="F220" s="153">
        <v>-77.930000000000007</v>
      </c>
      <c r="G220" s="154">
        <v>-2.88</v>
      </c>
      <c r="H220" s="154">
        <v>59.59</v>
      </c>
      <c r="I220" s="48">
        <f t="shared" si="31"/>
        <v>4192.22</v>
      </c>
      <c r="J220" s="49">
        <f t="shared" si="32"/>
        <v>2852.8800000000006</v>
      </c>
      <c r="K220" s="153">
        <v>1153.18</v>
      </c>
      <c r="L220" s="154">
        <v>493.17</v>
      </c>
      <c r="M220" s="154">
        <v>478.85</v>
      </c>
      <c r="N220" s="158">
        <v>332.49</v>
      </c>
      <c r="O220" s="154">
        <v>242.65</v>
      </c>
      <c r="P220" s="154">
        <v>4.55</v>
      </c>
      <c r="Q220" s="154">
        <v>1.05</v>
      </c>
      <c r="R220" s="158">
        <v>0</v>
      </c>
      <c r="S220" s="153">
        <v>202.55</v>
      </c>
      <c r="T220" s="159">
        <f t="shared" si="28"/>
        <v>2908.4900000000011</v>
      </c>
      <c r="V220" s="124" t="s">
        <v>96</v>
      </c>
      <c r="W220" s="123">
        <f t="shared" si="36"/>
        <v>8</v>
      </c>
      <c r="X220" s="125" t="str">
        <f t="shared" ref="X220:X221" si="49">"Quarter "&amp;Y220</f>
        <v>Quarter 3</v>
      </c>
      <c r="Y220" s="123" t="str" cm="1">
        <f t="array" ref="Y220">_xlfn.IFS(OR(W220=1,W220=2,W220=3),"1",(OR(W220=4,W220=5,W220=6)),"2",(OR(W220=7,W220=8,W220=9)),"3",(OR(W220=10,W220=11,W220=12)),"4")</f>
        <v>3</v>
      </c>
      <c r="Z220" s="124">
        <v>2025</v>
      </c>
    </row>
    <row r="221" spans="1:26" x14ac:dyDescent="0.35">
      <c r="A221" s="133" t="str">
        <f t="shared" si="38"/>
        <v>September 2025</v>
      </c>
      <c r="B221" s="153">
        <v>2170.64</v>
      </c>
      <c r="C221" s="154">
        <v>2214.33</v>
      </c>
      <c r="D221" s="154">
        <v>1323.87</v>
      </c>
      <c r="E221" s="47">
        <f t="shared" si="30"/>
        <v>890.46</v>
      </c>
      <c r="F221" s="153">
        <v>209.84</v>
      </c>
      <c r="G221" s="154">
        <v>-2.88</v>
      </c>
      <c r="H221" s="154">
        <v>57.67</v>
      </c>
      <c r="I221" s="48">
        <f t="shared" si="31"/>
        <v>4384.9699999999993</v>
      </c>
      <c r="J221" s="49">
        <f t="shared" si="32"/>
        <v>3325.7299999999996</v>
      </c>
      <c r="K221" s="153">
        <v>1115.6400000000001</v>
      </c>
      <c r="L221" s="154">
        <v>875.12</v>
      </c>
      <c r="M221" s="154">
        <v>510.11</v>
      </c>
      <c r="N221" s="158">
        <v>396.76</v>
      </c>
      <c r="O221" s="154">
        <v>224.52</v>
      </c>
      <c r="P221" s="154">
        <v>3.05</v>
      </c>
      <c r="Q221" s="154">
        <v>3.02</v>
      </c>
      <c r="R221" s="158">
        <v>0</v>
      </c>
      <c r="S221" s="153">
        <v>236</v>
      </c>
      <c r="T221" s="159">
        <f t="shared" si="28"/>
        <v>3364.2200000000003</v>
      </c>
      <c r="V221" s="124" t="s">
        <v>97</v>
      </c>
      <c r="W221" s="123">
        <f t="shared" si="36"/>
        <v>9</v>
      </c>
      <c r="X221" s="125" t="str">
        <f t="shared" si="49"/>
        <v>Quarter 3</v>
      </c>
      <c r="Y221" s="123" t="str" cm="1">
        <f t="array" ref="Y221">_xlfn.IFS(OR(W221=1,W221=2,W221=3),"1",(OR(W221=4,W221=5,W221=6)),"2",(OR(W221=7,W221=8,W221=9)),"3",(OR(W221=10,W221=11,W221=12)),"4")</f>
        <v>3</v>
      </c>
      <c r="Z221" s="124">
        <v>2025</v>
      </c>
    </row>
    <row r="222" spans="1:26" x14ac:dyDescent="0.35">
      <c r="A222" s="133" t="str">
        <f t="shared" si="38"/>
        <v>October 2025</v>
      </c>
      <c r="B222" s="153">
        <v>2615.39</v>
      </c>
      <c r="C222" s="154">
        <v>3420.53</v>
      </c>
      <c r="D222" s="154">
        <v>576.85</v>
      </c>
      <c r="E222" s="47">
        <f t="shared" si="30"/>
        <v>2843.6800000000003</v>
      </c>
      <c r="F222" s="153">
        <v>-512.88</v>
      </c>
      <c r="G222" s="154">
        <v>-3.16</v>
      </c>
      <c r="H222" s="154">
        <v>59.59</v>
      </c>
      <c r="I222" s="48">
        <f t="shared" si="31"/>
        <v>6035.92</v>
      </c>
      <c r="J222" s="49">
        <f t="shared" si="32"/>
        <v>5002.62</v>
      </c>
      <c r="K222" s="153">
        <v>1544.46</v>
      </c>
      <c r="L222" s="154">
        <v>1723.75</v>
      </c>
      <c r="M222" s="154">
        <v>529.08000000000004</v>
      </c>
      <c r="N222" s="158">
        <v>497</v>
      </c>
      <c r="O222" s="154">
        <v>229.02</v>
      </c>
      <c r="P222" s="154">
        <v>3.73</v>
      </c>
      <c r="Q222" s="154">
        <v>15.14</v>
      </c>
      <c r="R222" s="158">
        <v>0</v>
      </c>
      <c r="S222" s="153">
        <v>268.89999999999998</v>
      </c>
      <c r="T222" s="159">
        <f t="shared" si="28"/>
        <v>4811.08</v>
      </c>
      <c r="V222" s="124" t="s">
        <v>98</v>
      </c>
      <c r="W222" s="123">
        <f t="shared" si="36"/>
        <v>10</v>
      </c>
      <c r="X222" s="125" t="str">
        <f t="shared" ref="X222" si="50">"Quarter "&amp;Y222</f>
        <v>Quarter 4</v>
      </c>
      <c r="Y222" s="123" t="str" cm="1">
        <f t="array" ref="Y222">_xlfn.IFS(OR(W222=1,W222=2,W222=3),"1",(OR(W222=4,W222=5,W222=6)),"2",(OR(W222=7,W222=8,W222=9)),"3",(OR(W222=10,W222=11,W222=12)),"4")</f>
        <v>4</v>
      </c>
      <c r="Z222" s="124">
        <v>2025</v>
      </c>
    </row>
    <row r="223" spans="1:26" x14ac:dyDescent="0.35">
      <c r="A223" s="133" t="str">
        <f t="shared" ref="A223:A224" si="51">V223&amp;" "&amp;Z223</f>
        <v>November 2025</v>
      </c>
      <c r="B223" s="153">
        <v>2481.27</v>
      </c>
      <c r="C223" s="154">
        <v>4614.6000000000004</v>
      </c>
      <c r="D223" s="154">
        <v>856.9</v>
      </c>
      <c r="E223" s="47">
        <f t="shared" si="30"/>
        <v>3757.7000000000003</v>
      </c>
      <c r="F223" s="153">
        <v>36.4</v>
      </c>
      <c r="G223" s="154">
        <v>-3.17</v>
      </c>
      <c r="H223" s="154">
        <v>57.67</v>
      </c>
      <c r="I223" s="48">
        <f t="shared" si="31"/>
        <v>7095.8700000000008</v>
      </c>
      <c r="J223" s="49">
        <f t="shared" si="32"/>
        <v>6329.8700000000008</v>
      </c>
      <c r="K223" s="153">
        <v>1558.74</v>
      </c>
      <c r="L223" s="154">
        <v>2793.41</v>
      </c>
      <c r="M223" s="154">
        <v>592.33000000000004</v>
      </c>
      <c r="N223" s="158">
        <v>988.25</v>
      </c>
      <c r="O223" s="154">
        <v>272.74</v>
      </c>
      <c r="P223" s="154">
        <v>8.86</v>
      </c>
      <c r="Q223" s="154">
        <v>25.72</v>
      </c>
      <c r="R223" s="158">
        <v>0</v>
      </c>
      <c r="S223" s="153">
        <v>333.55</v>
      </c>
      <c r="T223" s="159">
        <f t="shared" si="28"/>
        <v>6573.5999999999995</v>
      </c>
      <c r="V223" s="124" t="s">
        <v>99</v>
      </c>
      <c r="W223" s="123">
        <f t="shared" si="36"/>
        <v>11</v>
      </c>
      <c r="X223" s="125" t="str">
        <f t="shared" ref="X223" si="52">"Quarter "&amp;Y223</f>
        <v>Quarter 4</v>
      </c>
      <c r="Y223" s="123" t="str" cm="1">
        <f t="array" ref="Y223">_xlfn.IFS(OR(W223=1,W223=2,W223=3),"1",(OR(W223=4,W223=5,W223=6)),"2",(OR(W223=7,W223=8,W223=9)),"3",(OR(W223=10,W223=11,W223=12)),"4")</f>
        <v>4</v>
      </c>
      <c r="Z223" s="124">
        <v>2025</v>
      </c>
    </row>
    <row r="224" spans="1:26" x14ac:dyDescent="0.35">
      <c r="A224" s="133" t="str">
        <f t="shared" si="51"/>
        <v>December 2025</v>
      </c>
      <c r="B224" s="153">
        <v>2517.0500000000002</v>
      </c>
      <c r="C224" s="154">
        <v>5020.43</v>
      </c>
      <c r="D224" s="154">
        <v>594.35</v>
      </c>
      <c r="E224" s="47">
        <f t="shared" si="30"/>
        <v>4426.08</v>
      </c>
      <c r="F224" s="153">
        <v>158.07</v>
      </c>
      <c r="G224" s="154">
        <v>-3.17</v>
      </c>
      <c r="H224" s="154">
        <v>59.59</v>
      </c>
      <c r="I224" s="48">
        <f t="shared" si="31"/>
        <v>7537.4800000000005</v>
      </c>
      <c r="J224" s="49">
        <f t="shared" si="32"/>
        <v>7157.62</v>
      </c>
      <c r="K224" s="153">
        <v>1485.84</v>
      </c>
      <c r="L224" s="154">
        <v>3472.2</v>
      </c>
      <c r="M224" s="154">
        <v>656.7</v>
      </c>
      <c r="N224" s="158">
        <v>1035.23</v>
      </c>
      <c r="O224" s="154">
        <v>287.47000000000003</v>
      </c>
      <c r="P224" s="154">
        <v>7.2</v>
      </c>
      <c r="Q224" s="154">
        <v>25.68</v>
      </c>
      <c r="R224" s="158">
        <v>0</v>
      </c>
      <c r="S224" s="153">
        <v>349.52</v>
      </c>
      <c r="T224" s="159">
        <f t="shared" si="28"/>
        <v>7319.84</v>
      </c>
      <c r="V224" s="124" t="s">
        <v>100</v>
      </c>
      <c r="W224" s="123">
        <f t="shared" si="36"/>
        <v>12</v>
      </c>
      <c r="X224" s="125" t="str">
        <f t="shared" ref="X224" si="53">"Quarter "&amp;Y224</f>
        <v>Quarter 4</v>
      </c>
      <c r="Y224" s="123" t="str" cm="1">
        <f t="array" ref="Y224">_xlfn.IFS(OR(W224=1,W224=2,W224=3),"1",(OR(W224=4,W224=5,W224=6)),"2",(OR(W224=7,W224=8,W224=9)),"3",(OR(W224=10,W224=11,W224=12)),"4")</f>
        <v>4</v>
      </c>
      <c r="Z224" s="124">
        <v>2025</v>
      </c>
    </row>
    <row r="225" spans="1:26" x14ac:dyDescent="0.35">
      <c r="A225" s="133" t="str">
        <f t="shared" ref="A225" si="54">V225&amp;" "&amp;Z225</f>
        <v>[provisional] January 2026</v>
      </c>
      <c r="B225" s="153">
        <v>2431.33</v>
      </c>
      <c r="C225" s="154">
        <v>5991.47</v>
      </c>
      <c r="D225" s="154">
        <v>568.96</v>
      </c>
      <c r="E225" s="47">
        <f t="shared" si="30"/>
        <v>5422.51</v>
      </c>
      <c r="F225" s="153">
        <v>693.28</v>
      </c>
      <c r="G225" s="154">
        <v>-2.75</v>
      </c>
      <c r="H225" s="154">
        <v>59.59</v>
      </c>
      <c r="I225" s="48">
        <f t="shared" si="31"/>
        <v>8422.7999999999993</v>
      </c>
      <c r="J225" s="49">
        <f t="shared" si="32"/>
        <v>8603.9599999999991</v>
      </c>
      <c r="K225" s="153">
        <v>1940.54</v>
      </c>
      <c r="L225" s="154">
        <v>4185.5</v>
      </c>
      <c r="M225" s="154">
        <v>728.75</v>
      </c>
      <c r="N225" s="158">
        <v>1034.69</v>
      </c>
      <c r="O225" s="154">
        <v>239.94</v>
      </c>
      <c r="P225" s="154">
        <v>16.52</v>
      </c>
      <c r="Q225" s="154">
        <v>38.61</v>
      </c>
      <c r="R225" s="158">
        <v>0</v>
      </c>
      <c r="S225" s="153">
        <v>348.76</v>
      </c>
      <c r="T225" s="159">
        <f t="shared" si="28"/>
        <v>8533.31</v>
      </c>
      <c r="V225" s="124" t="s">
        <v>438</v>
      </c>
      <c r="W225" s="165">
        <v>1</v>
      </c>
      <c r="X225" s="125" t="str">
        <f t="shared" ref="X225" si="55">"Quarter "&amp;Y225</f>
        <v>Quarter 1</v>
      </c>
      <c r="Y225" s="123" t="str" cm="1">
        <f t="array" ref="Y225">_xlfn.IFS(OR(W225=1,W225=2,W225=3),"1",(OR(W225=4,W225=5,W225=6)),"2",(OR(W225=7,W225=8,W225=9)),"3",(OR(W225=10,W225=11,W225=12)),"4")</f>
        <v>1</v>
      </c>
      <c r="Z225" s="124">
        <v>2026</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C7D3-929F-4FFD-A478-DE5E6F143B90}">
  <sheetPr>
    <pageSetUpPr fitToPage="1"/>
  </sheetPr>
  <dimension ref="A1:J225"/>
  <sheetViews>
    <sheetView showGridLines="0" zoomScaleNormal="100" workbookViewId="0">
      <pane xSplit="1" ySplit="8" topLeftCell="B224" activePane="bottomRight" state="frozen"/>
      <selection pane="topRight" activeCell="B1" sqref="B1"/>
      <selection pane="bottomLeft" activeCell="A9" sqref="A9"/>
      <selection pane="bottomRight" activeCell="B224" sqref="B224"/>
    </sheetView>
  </sheetViews>
  <sheetFormatPr defaultColWidth="9" defaultRowHeight="15.5" x14ac:dyDescent="0.35"/>
  <cols>
    <col min="1" max="1" width="26.54296875" style="56" customWidth="1"/>
    <col min="2" max="6" width="13.54296875" style="56" customWidth="1"/>
    <col min="7" max="7" width="15.81640625" style="56" bestFit="1" customWidth="1"/>
    <col min="8" max="213" width="9" style="56"/>
    <col min="214" max="214" width="6.26953125" style="56" customWidth="1"/>
    <col min="215" max="215" width="10.26953125" style="56" customWidth="1"/>
    <col min="216" max="216" width="11" style="56" customWidth="1"/>
    <col min="217" max="217" width="12.54296875" style="56" customWidth="1"/>
    <col min="218" max="218" width="11.453125" style="56" customWidth="1"/>
    <col min="219" max="219" width="9.54296875" style="56" customWidth="1"/>
    <col min="220" max="220" width="0" style="56" hidden="1" customWidth="1"/>
    <col min="221" max="221" width="9.7265625" style="56" customWidth="1"/>
    <col min="222" max="223" width="12.54296875" style="56" customWidth="1"/>
    <col min="224" max="224" width="12.26953125" style="56" customWidth="1"/>
    <col min="225" max="225" width="12.54296875" style="56" customWidth="1"/>
    <col min="226" max="226" width="0" style="56" hidden="1" customWidth="1"/>
    <col min="227" max="227" width="14.26953125" style="56" customWidth="1"/>
    <col min="228" max="228" width="10.7265625" style="56" customWidth="1"/>
    <col min="229" max="229" width="13.7265625" style="56" customWidth="1"/>
    <col min="230" max="230" width="11.54296875" style="56" customWidth="1"/>
    <col min="231" max="231" width="11.26953125" style="56" customWidth="1"/>
    <col min="232" max="232" width="13.54296875" style="56" customWidth="1"/>
    <col min="233" max="233" width="15" style="56" customWidth="1"/>
    <col min="234" max="234" width="15.26953125" style="56" bestFit="1" customWidth="1"/>
    <col min="235" max="235" width="16.26953125" style="56" bestFit="1" customWidth="1"/>
    <col min="236" max="236" width="12" style="56" customWidth="1"/>
    <col min="237" max="469" width="9" style="56"/>
    <col min="470" max="470" width="6.26953125" style="56" customWidth="1"/>
    <col min="471" max="471" width="10.26953125" style="56" customWidth="1"/>
    <col min="472" max="472" width="11" style="56" customWidth="1"/>
    <col min="473" max="473" width="12.54296875" style="56" customWidth="1"/>
    <col min="474" max="474" width="11.453125" style="56" customWidth="1"/>
    <col min="475" max="475" width="9.54296875" style="56" customWidth="1"/>
    <col min="476" max="476" width="0" style="56" hidden="1" customWidth="1"/>
    <col min="477" max="477" width="9.7265625" style="56" customWidth="1"/>
    <col min="478" max="479" width="12.54296875" style="56" customWidth="1"/>
    <col min="480" max="480" width="12.26953125" style="56" customWidth="1"/>
    <col min="481" max="481" width="12.54296875" style="56" customWidth="1"/>
    <col min="482" max="482" width="0" style="56" hidden="1" customWidth="1"/>
    <col min="483" max="483" width="14.26953125" style="56" customWidth="1"/>
    <col min="484" max="484" width="10.7265625" style="56" customWidth="1"/>
    <col min="485" max="485" width="13.7265625" style="56" customWidth="1"/>
    <col min="486" max="486" width="11.54296875" style="56" customWidth="1"/>
    <col min="487" max="487" width="11.26953125" style="56" customWidth="1"/>
    <col min="488" max="488" width="13.54296875" style="56" customWidth="1"/>
    <col min="489" max="489" width="15" style="56" customWidth="1"/>
    <col min="490" max="490" width="15.26953125" style="56" bestFit="1" customWidth="1"/>
    <col min="491" max="491" width="16.26953125" style="56" bestFit="1" customWidth="1"/>
    <col min="492" max="492" width="12" style="56" customWidth="1"/>
    <col min="493" max="725" width="9" style="56"/>
    <col min="726" max="726" width="6.26953125" style="56" customWidth="1"/>
    <col min="727" max="727" width="10.26953125" style="56" customWidth="1"/>
    <col min="728" max="728" width="11" style="56" customWidth="1"/>
    <col min="729" max="729" width="12.54296875" style="56" customWidth="1"/>
    <col min="730" max="730" width="11.453125" style="56" customWidth="1"/>
    <col min="731" max="731" width="9.54296875" style="56" customWidth="1"/>
    <col min="732" max="732" width="0" style="56" hidden="1" customWidth="1"/>
    <col min="733" max="733" width="9.7265625" style="56" customWidth="1"/>
    <col min="734" max="735" width="12.54296875" style="56" customWidth="1"/>
    <col min="736" max="736" width="12.26953125" style="56" customWidth="1"/>
    <col min="737" max="737" width="12.54296875" style="56" customWidth="1"/>
    <col min="738" max="738" width="0" style="56" hidden="1" customWidth="1"/>
    <col min="739" max="739" width="14.26953125" style="56" customWidth="1"/>
    <col min="740" max="740" width="10.7265625" style="56" customWidth="1"/>
    <col min="741" max="741" width="13.7265625" style="56" customWidth="1"/>
    <col min="742" max="742" width="11.54296875" style="56" customWidth="1"/>
    <col min="743" max="743" width="11.26953125" style="56" customWidth="1"/>
    <col min="744" max="744" width="13.54296875" style="56" customWidth="1"/>
    <col min="745" max="745" width="15" style="56" customWidth="1"/>
    <col min="746" max="746" width="15.26953125" style="56" bestFit="1" customWidth="1"/>
    <col min="747" max="747" width="16.26953125" style="56" bestFit="1" customWidth="1"/>
    <col min="748" max="748" width="12" style="56" customWidth="1"/>
    <col min="749" max="981" width="9" style="56"/>
    <col min="982" max="982" width="6.26953125" style="56" customWidth="1"/>
    <col min="983" max="983" width="10.26953125" style="56" customWidth="1"/>
    <col min="984" max="984" width="11" style="56" customWidth="1"/>
    <col min="985" max="985" width="12.54296875" style="56" customWidth="1"/>
    <col min="986" max="986" width="11.453125" style="56" customWidth="1"/>
    <col min="987" max="987" width="9.54296875" style="56" customWidth="1"/>
    <col min="988" max="988" width="0" style="56" hidden="1" customWidth="1"/>
    <col min="989" max="989" width="9.7265625" style="56" customWidth="1"/>
    <col min="990" max="991" width="12.54296875" style="56" customWidth="1"/>
    <col min="992" max="992" width="12.26953125" style="56" customWidth="1"/>
    <col min="993" max="993" width="12.54296875" style="56" customWidth="1"/>
    <col min="994" max="994" width="0" style="56" hidden="1" customWidth="1"/>
    <col min="995" max="995" width="14.26953125" style="56" customWidth="1"/>
    <col min="996" max="996" width="10.7265625" style="56" customWidth="1"/>
    <col min="997" max="997" width="13.7265625" style="56" customWidth="1"/>
    <col min="998" max="998" width="11.54296875" style="56" customWidth="1"/>
    <col min="999" max="999" width="11.26953125" style="56" customWidth="1"/>
    <col min="1000" max="1000" width="13.54296875" style="56" customWidth="1"/>
    <col min="1001" max="1001" width="15" style="56" customWidth="1"/>
    <col min="1002" max="1002" width="15.26953125" style="56" bestFit="1" customWidth="1"/>
    <col min="1003" max="1003" width="16.26953125" style="56" bestFit="1" customWidth="1"/>
    <col min="1004" max="1004" width="12" style="56" customWidth="1"/>
    <col min="1005" max="1237" width="9" style="56"/>
    <col min="1238" max="1238" width="6.26953125" style="56" customWidth="1"/>
    <col min="1239" max="1239" width="10.26953125" style="56" customWidth="1"/>
    <col min="1240" max="1240" width="11" style="56" customWidth="1"/>
    <col min="1241" max="1241" width="12.54296875" style="56" customWidth="1"/>
    <col min="1242" max="1242" width="11.453125" style="56" customWidth="1"/>
    <col min="1243" max="1243" width="9.54296875" style="56" customWidth="1"/>
    <col min="1244" max="1244" width="0" style="56" hidden="1" customWidth="1"/>
    <col min="1245" max="1245" width="9.7265625" style="56" customWidth="1"/>
    <col min="1246" max="1247" width="12.54296875" style="56" customWidth="1"/>
    <col min="1248" max="1248" width="12.26953125" style="56" customWidth="1"/>
    <col min="1249" max="1249" width="12.54296875" style="56" customWidth="1"/>
    <col min="1250" max="1250" width="0" style="56" hidden="1" customWidth="1"/>
    <col min="1251" max="1251" width="14.26953125" style="56" customWidth="1"/>
    <col min="1252" max="1252" width="10.7265625" style="56" customWidth="1"/>
    <col min="1253" max="1253" width="13.7265625" style="56" customWidth="1"/>
    <col min="1254" max="1254" width="11.54296875" style="56" customWidth="1"/>
    <col min="1255" max="1255" width="11.26953125" style="56" customWidth="1"/>
    <col min="1256" max="1256" width="13.54296875" style="56" customWidth="1"/>
    <col min="1257" max="1257" width="15" style="56" customWidth="1"/>
    <col min="1258" max="1258" width="15.26953125" style="56" bestFit="1" customWidth="1"/>
    <col min="1259" max="1259" width="16.26953125" style="56" bestFit="1" customWidth="1"/>
    <col min="1260" max="1260" width="12" style="56" customWidth="1"/>
    <col min="1261" max="1493" width="9" style="56"/>
    <col min="1494" max="1494" width="6.26953125" style="56" customWidth="1"/>
    <col min="1495" max="1495" width="10.26953125" style="56" customWidth="1"/>
    <col min="1496" max="1496" width="11" style="56" customWidth="1"/>
    <col min="1497" max="1497" width="12.54296875" style="56" customWidth="1"/>
    <col min="1498" max="1498" width="11.453125" style="56" customWidth="1"/>
    <col min="1499" max="1499" width="9.54296875" style="56" customWidth="1"/>
    <col min="1500" max="1500" width="0" style="56" hidden="1" customWidth="1"/>
    <col min="1501" max="1501" width="9.7265625" style="56" customWidth="1"/>
    <col min="1502" max="1503" width="12.54296875" style="56" customWidth="1"/>
    <col min="1504" max="1504" width="12.26953125" style="56" customWidth="1"/>
    <col min="1505" max="1505" width="12.54296875" style="56" customWidth="1"/>
    <col min="1506" max="1506" width="0" style="56" hidden="1" customWidth="1"/>
    <col min="1507" max="1507" width="14.26953125" style="56" customWidth="1"/>
    <col min="1508" max="1508" width="10.7265625" style="56" customWidth="1"/>
    <col min="1509" max="1509" width="13.7265625" style="56" customWidth="1"/>
    <col min="1510" max="1510" width="11.54296875" style="56" customWidth="1"/>
    <col min="1511" max="1511" width="11.26953125" style="56" customWidth="1"/>
    <col min="1512" max="1512" width="13.54296875" style="56" customWidth="1"/>
    <col min="1513" max="1513" width="15" style="56" customWidth="1"/>
    <col min="1514" max="1514" width="15.26953125" style="56" bestFit="1" customWidth="1"/>
    <col min="1515" max="1515" width="16.26953125" style="56" bestFit="1" customWidth="1"/>
    <col min="1516" max="1516" width="12" style="56" customWidth="1"/>
    <col min="1517" max="1749" width="9" style="56"/>
    <col min="1750" max="1750" width="6.26953125" style="56" customWidth="1"/>
    <col min="1751" max="1751" width="10.26953125" style="56" customWidth="1"/>
    <col min="1752" max="1752" width="11" style="56" customWidth="1"/>
    <col min="1753" max="1753" width="12.54296875" style="56" customWidth="1"/>
    <col min="1754" max="1754" width="11.453125" style="56" customWidth="1"/>
    <col min="1755" max="1755" width="9.54296875" style="56" customWidth="1"/>
    <col min="1756" max="1756" width="0" style="56" hidden="1" customWidth="1"/>
    <col min="1757" max="1757" width="9.7265625" style="56" customWidth="1"/>
    <col min="1758" max="1759" width="12.54296875" style="56" customWidth="1"/>
    <col min="1760" max="1760" width="12.26953125" style="56" customWidth="1"/>
    <col min="1761" max="1761" width="12.54296875" style="56" customWidth="1"/>
    <col min="1762" max="1762" width="0" style="56" hidden="1" customWidth="1"/>
    <col min="1763" max="1763" width="14.26953125" style="56" customWidth="1"/>
    <col min="1764" max="1764" width="10.7265625" style="56" customWidth="1"/>
    <col min="1765" max="1765" width="13.7265625" style="56" customWidth="1"/>
    <col min="1766" max="1766" width="11.54296875" style="56" customWidth="1"/>
    <col min="1767" max="1767" width="11.26953125" style="56" customWidth="1"/>
    <col min="1768" max="1768" width="13.54296875" style="56" customWidth="1"/>
    <col min="1769" max="1769" width="15" style="56" customWidth="1"/>
    <col min="1770" max="1770" width="15.26953125" style="56" bestFit="1" customWidth="1"/>
    <col min="1771" max="1771" width="16.26953125" style="56" bestFit="1" customWidth="1"/>
    <col min="1772" max="1772" width="12" style="56" customWidth="1"/>
    <col min="1773" max="2005" width="9" style="56"/>
    <col min="2006" max="2006" width="6.26953125" style="56" customWidth="1"/>
    <col min="2007" max="2007" width="10.26953125" style="56" customWidth="1"/>
    <col min="2008" max="2008" width="11" style="56" customWidth="1"/>
    <col min="2009" max="2009" width="12.54296875" style="56" customWidth="1"/>
    <col min="2010" max="2010" width="11.453125" style="56" customWidth="1"/>
    <col min="2011" max="2011" width="9.54296875" style="56" customWidth="1"/>
    <col min="2012" max="2012" width="0" style="56" hidden="1" customWidth="1"/>
    <col min="2013" max="2013" width="9.7265625" style="56" customWidth="1"/>
    <col min="2014" max="2015" width="12.54296875" style="56" customWidth="1"/>
    <col min="2016" max="2016" width="12.26953125" style="56" customWidth="1"/>
    <col min="2017" max="2017" width="12.54296875" style="56" customWidth="1"/>
    <col min="2018" max="2018" width="0" style="56" hidden="1" customWidth="1"/>
    <col min="2019" max="2019" width="14.26953125" style="56" customWidth="1"/>
    <col min="2020" max="2020" width="10.7265625" style="56" customWidth="1"/>
    <col min="2021" max="2021" width="13.7265625" style="56" customWidth="1"/>
    <col min="2022" max="2022" width="11.54296875" style="56" customWidth="1"/>
    <col min="2023" max="2023" width="11.26953125" style="56" customWidth="1"/>
    <col min="2024" max="2024" width="13.54296875" style="56" customWidth="1"/>
    <col min="2025" max="2025" width="15" style="56" customWidth="1"/>
    <col min="2026" max="2026" width="15.26953125" style="56" bestFit="1" customWidth="1"/>
    <col min="2027" max="2027" width="16.26953125" style="56" bestFit="1" customWidth="1"/>
    <col min="2028" max="2028" width="12" style="56" customWidth="1"/>
    <col min="2029" max="2261" width="9" style="56"/>
    <col min="2262" max="2262" width="6.26953125" style="56" customWidth="1"/>
    <col min="2263" max="2263" width="10.26953125" style="56" customWidth="1"/>
    <col min="2264" max="2264" width="11" style="56" customWidth="1"/>
    <col min="2265" max="2265" width="12.54296875" style="56" customWidth="1"/>
    <col min="2266" max="2266" width="11.453125" style="56" customWidth="1"/>
    <col min="2267" max="2267" width="9.54296875" style="56" customWidth="1"/>
    <col min="2268" max="2268" width="0" style="56" hidden="1" customWidth="1"/>
    <col min="2269" max="2269" width="9.7265625" style="56" customWidth="1"/>
    <col min="2270" max="2271" width="12.54296875" style="56" customWidth="1"/>
    <col min="2272" max="2272" width="12.26953125" style="56" customWidth="1"/>
    <col min="2273" max="2273" width="12.54296875" style="56" customWidth="1"/>
    <col min="2274" max="2274" width="0" style="56" hidden="1" customWidth="1"/>
    <col min="2275" max="2275" width="14.26953125" style="56" customWidth="1"/>
    <col min="2276" max="2276" width="10.7265625" style="56" customWidth="1"/>
    <col min="2277" max="2277" width="13.7265625" style="56" customWidth="1"/>
    <col min="2278" max="2278" width="11.54296875" style="56" customWidth="1"/>
    <col min="2279" max="2279" width="11.26953125" style="56" customWidth="1"/>
    <col min="2280" max="2280" width="13.54296875" style="56" customWidth="1"/>
    <col min="2281" max="2281" width="15" style="56" customWidth="1"/>
    <col min="2282" max="2282" width="15.26953125" style="56" bestFit="1" customWidth="1"/>
    <col min="2283" max="2283" width="16.26953125" style="56" bestFit="1" customWidth="1"/>
    <col min="2284" max="2284" width="12" style="56" customWidth="1"/>
    <col min="2285" max="2517" width="9" style="56"/>
    <col min="2518" max="2518" width="6.26953125" style="56" customWidth="1"/>
    <col min="2519" max="2519" width="10.26953125" style="56" customWidth="1"/>
    <col min="2520" max="2520" width="11" style="56" customWidth="1"/>
    <col min="2521" max="2521" width="12.54296875" style="56" customWidth="1"/>
    <col min="2522" max="2522" width="11.453125" style="56" customWidth="1"/>
    <col min="2523" max="2523" width="9.54296875" style="56" customWidth="1"/>
    <col min="2524" max="2524" width="0" style="56" hidden="1" customWidth="1"/>
    <col min="2525" max="2525" width="9.7265625" style="56" customWidth="1"/>
    <col min="2526" max="2527" width="12.54296875" style="56" customWidth="1"/>
    <col min="2528" max="2528" width="12.26953125" style="56" customWidth="1"/>
    <col min="2529" max="2529" width="12.54296875" style="56" customWidth="1"/>
    <col min="2530" max="2530" width="0" style="56" hidden="1" customWidth="1"/>
    <col min="2531" max="2531" width="14.26953125" style="56" customWidth="1"/>
    <col min="2532" max="2532" width="10.7265625" style="56" customWidth="1"/>
    <col min="2533" max="2533" width="13.7265625" style="56" customWidth="1"/>
    <col min="2534" max="2534" width="11.54296875" style="56" customWidth="1"/>
    <col min="2535" max="2535" width="11.26953125" style="56" customWidth="1"/>
    <col min="2536" max="2536" width="13.54296875" style="56" customWidth="1"/>
    <col min="2537" max="2537" width="15" style="56" customWidth="1"/>
    <col min="2538" max="2538" width="15.26953125" style="56" bestFit="1" customWidth="1"/>
    <col min="2539" max="2539" width="16.26953125" style="56" bestFit="1" customWidth="1"/>
    <col min="2540" max="2540" width="12" style="56" customWidth="1"/>
    <col min="2541" max="2773" width="9" style="56"/>
    <col min="2774" max="2774" width="6.26953125" style="56" customWidth="1"/>
    <col min="2775" max="2775" width="10.26953125" style="56" customWidth="1"/>
    <col min="2776" max="2776" width="11" style="56" customWidth="1"/>
    <col min="2777" max="2777" width="12.54296875" style="56" customWidth="1"/>
    <col min="2778" max="2778" width="11.453125" style="56" customWidth="1"/>
    <col min="2779" max="2779" width="9.54296875" style="56" customWidth="1"/>
    <col min="2780" max="2780" width="0" style="56" hidden="1" customWidth="1"/>
    <col min="2781" max="2781" width="9.7265625" style="56" customWidth="1"/>
    <col min="2782" max="2783" width="12.54296875" style="56" customWidth="1"/>
    <col min="2784" max="2784" width="12.26953125" style="56" customWidth="1"/>
    <col min="2785" max="2785" width="12.54296875" style="56" customWidth="1"/>
    <col min="2786" max="2786" width="0" style="56" hidden="1" customWidth="1"/>
    <col min="2787" max="2787" width="14.26953125" style="56" customWidth="1"/>
    <col min="2788" max="2788" width="10.7265625" style="56" customWidth="1"/>
    <col min="2789" max="2789" width="13.7265625" style="56" customWidth="1"/>
    <col min="2790" max="2790" width="11.54296875" style="56" customWidth="1"/>
    <col min="2791" max="2791" width="11.26953125" style="56" customWidth="1"/>
    <col min="2792" max="2792" width="13.54296875" style="56" customWidth="1"/>
    <col min="2793" max="2793" width="15" style="56" customWidth="1"/>
    <col min="2794" max="2794" width="15.26953125" style="56" bestFit="1" customWidth="1"/>
    <col min="2795" max="2795" width="16.26953125" style="56" bestFit="1" customWidth="1"/>
    <col min="2796" max="2796" width="12" style="56" customWidth="1"/>
    <col min="2797" max="3029" width="9" style="56"/>
    <col min="3030" max="3030" width="6.26953125" style="56" customWidth="1"/>
    <col min="3031" max="3031" width="10.26953125" style="56" customWidth="1"/>
    <col min="3032" max="3032" width="11" style="56" customWidth="1"/>
    <col min="3033" max="3033" width="12.54296875" style="56" customWidth="1"/>
    <col min="3034" max="3034" width="11.453125" style="56" customWidth="1"/>
    <col min="3035" max="3035" width="9.54296875" style="56" customWidth="1"/>
    <col min="3036" max="3036" width="0" style="56" hidden="1" customWidth="1"/>
    <col min="3037" max="3037" width="9.7265625" style="56" customWidth="1"/>
    <col min="3038" max="3039" width="12.54296875" style="56" customWidth="1"/>
    <col min="3040" max="3040" width="12.26953125" style="56" customWidth="1"/>
    <col min="3041" max="3041" width="12.54296875" style="56" customWidth="1"/>
    <col min="3042" max="3042" width="0" style="56" hidden="1" customWidth="1"/>
    <col min="3043" max="3043" width="14.26953125" style="56" customWidth="1"/>
    <col min="3044" max="3044" width="10.7265625" style="56" customWidth="1"/>
    <col min="3045" max="3045" width="13.7265625" style="56" customWidth="1"/>
    <col min="3046" max="3046" width="11.54296875" style="56" customWidth="1"/>
    <col min="3047" max="3047" width="11.26953125" style="56" customWidth="1"/>
    <col min="3048" max="3048" width="13.54296875" style="56" customWidth="1"/>
    <col min="3049" max="3049" width="15" style="56" customWidth="1"/>
    <col min="3050" max="3050" width="15.26953125" style="56" bestFit="1" customWidth="1"/>
    <col min="3051" max="3051" width="16.26953125" style="56" bestFit="1" customWidth="1"/>
    <col min="3052" max="3052" width="12" style="56" customWidth="1"/>
    <col min="3053" max="3285" width="9" style="56"/>
    <col min="3286" max="3286" width="6.26953125" style="56" customWidth="1"/>
    <col min="3287" max="3287" width="10.26953125" style="56" customWidth="1"/>
    <col min="3288" max="3288" width="11" style="56" customWidth="1"/>
    <col min="3289" max="3289" width="12.54296875" style="56" customWidth="1"/>
    <col min="3290" max="3290" width="11.453125" style="56" customWidth="1"/>
    <col min="3291" max="3291" width="9.54296875" style="56" customWidth="1"/>
    <col min="3292" max="3292" width="0" style="56" hidden="1" customWidth="1"/>
    <col min="3293" max="3293" width="9.7265625" style="56" customWidth="1"/>
    <col min="3294" max="3295" width="12.54296875" style="56" customWidth="1"/>
    <col min="3296" max="3296" width="12.26953125" style="56" customWidth="1"/>
    <col min="3297" max="3297" width="12.54296875" style="56" customWidth="1"/>
    <col min="3298" max="3298" width="0" style="56" hidden="1" customWidth="1"/>
    <col min="3299" max="3299" width="14.26953125" style="56" customWidth="1"/>
    <col min="3300" max="3300" width="10.7265625" style="56" customWidth="1"/>
    <col min="3301" max="3301" width="13.7265625" style="56" customWidth="1"/>
    <col min="3302" max="3302" width="11.54296875" style="56" customWidth="1"/>
    <col min="3303" max="3303" width="11.26953125" style="56" customWidth="1"/>
    <col min="3304" max="3304" width="13.54296875" style="56" customWidth="1"/>
    <col min="3305" max="3305" width="15" style="56" customWidth="1"/>
    <col min="3306" max="3306" width="15.26953125" style="56" bestFit="1" customWidth="1"/>
    <col min="3307" max="3307" width="16.26953125" style="56" bestFit="1" customWidth="1"/>
    <col min="3308" max="3308" width="12" style="56" customWidth="1"/>
    <col min="3309" max="3541" width="9" style="56"/>
    <col min="3542" max="3542" width="6.26953125" style="56" customWidth="1"/>
    <col min="3543" max="3543" width="10.26953125" style="56" customWidth="1"/>
    <col min="3544" max="3544" width="11" style="56" customWidth="1"/>
    <col min="3545" max="3545" width="12.54296875" style="56" customWidth="1"/>
    <col min="3546" max="3546" width="11.453125" style="56" customWidth="1"/>
    <col min="3547" max="3547" width="9.54296875" style="56" customWidth="1"/>
    <col min="3548" max="3548" width="0" style="56" hidden="1" customWidth="1"/>
    <col min="3549" max="3549" width="9.7265625" style="56" customWidth="1"/>
    <col min="3550" max="3551" width="12.54296875" style="56" customWidth="1"/>
    <col min="3552" max="3552" width="12.26953125" style="56" customWidth="1"/>
    <col min="3553" max="3553" width="12.54296875" style="56" customWidth="1"/>
    <col min="3554" max="3554" width="0" style="56" hidden="1" customWidth="1"/>
    <col min="3555" max="3555" width="14.26953125" style="56" customWidth="1"/>
    <col min="3556" max="3556" width="10.7265625" style="56" customWidth="1"/>
    <col min="3557" max="3557" width="13.7265625" style="56" customWidth="1"/>
    <col min="3558" max="3558" width="11.54296875" style="56" customWidth="1"/>
    <col min="3559" max="3559" width="11.26953125" style="56" customWidth="1"/>
    <col min="3560" max="3560" width="13.54296875" style="56" customWidth="1"/>
    <col min="3561" max="3561" width="15" style="56" customWidth="1"/>
    <col min="3562" max="3562" width="15.26953125" style="56" bestFit="1" customWidth="1"/>
    <col min="3563" max="3563" width="16.26953125" style="56" bestFit="1" customWidth="1"/>
    <col min="3564" max="3564" width="12" style="56" customWidth="1"/>
    <col min="3565" max="3797" width="9" style="56"/>
    <col min="3798" max="3798" width="6.26953125" style="56" customWidth="1"/>
    <col min="3799" max="3799" width="10.26953125" style="56" customWidth="1"/>
    <col min="3800" max="3800" width="11" style="56" customWidth="1"/>
    <col min="3801" max="3801" width="12.54296875" style="56" customWidth="1"/>
    <col min="3802" max="3802" width="11.453125" style="56" customWidth="1"/>
    <col min="3803" max="3803" width="9.54296875" style="56" customWidth="1"/>
    <col min="3804" max="3804" width="0" style="56" hidden="1" customWidth="1"/>
    <col min="3805" max="3805" width="9.7265625" style="56" customWidth="1"/>
    <col min="3806" max="3807" width="12.54296875" style="56" customWidth="1"/>
    <col min="3808" max="3808" width="12.26953125" style="56" customWidth="1"/>
    <col min="3809" max="3809" width="12.54296875" style="56" customWidth="1"/>
    <col min="3810" max="3810" width="0" style="56" hidden="1" customWidth="1"/>
    <col min="3811" max="3811" width="14.26953125" style="56" customWidth="1"/>
    <col min="3812" max="3812" width="10.7265625" style="56" customWidth="1"/>
    <col min="3813" max="3813" width="13.7265625" style="56" customWidth="1"/>
    <col min="3814" max="3814" width="11.54296875" style="56" customWidth="1"/>
    <col min="3815" max="3815" width="11.26953125" style="56" customWidth="1"/>
    <col min="3816" max="3816" width="13.54296875" style="56" customWidth="1"/>
    <col min="3817" max="3817" width="15" style="56" customWidth="1"/>
    <col min="3818" max="3818" width="15.26953125" style="56" bestFit="1" customWidth="1"/>
    <col min="3819" max="3819" width="16.26953125" style="56" bestFit="1" customWidth="1"/>
    <col min="3820" max="3820" width="12" style="56" customWidth="1"/>
    <col min="3821" max="4053" width="9" style="56"/>
    <col min="4054" max="4054" width="6.26953125" style="56" customWidth="1"/>
    <col min="4055" max="4055" width="10.26953125" style="56" customWidth="1"/>
    <col min="4056" max="4056" width="11" style="56" customWidth="1"/>
    <col min="4057" max="4057" width="12.54296875" style="56" customWidth="1"/>
    <col min="4058" max="4058" width="11.453125" style="56" customWidth="1"/>
    <col min="4059" max="4059" width="9.54296875" style="56" customWidth="1"/>
    <col min="4060" max="4060" width="0" style="56" hidden="1" customWidth="1"/>
    <col min="4061" max="4061" width="9.7265625" style="56" customWidth="1"/>
    <col min="4062" max="4063" width="12.54296875" style="56" customWidth="1"/>
    <col min="4064" max="4064" width="12.26953125" style="56" customWidth="1"/>
    <col min="4065" max="4065" width="12.54296875" style="56" customWidth="1"/>
    <col min="4066" max="4066" width="0" style="56" hidden="1" customWidth="1"/>
    <col min="4067" max="4067" width="14.26953125" style="56" customWidth="1"/>
    <col min="4068" max="4068" width="10.7265625" style="56" customWidth="1"/>
    <col min="4069" max="4069" width="13.7265625" style="56" customWidth="1"/>
    <col min="4070" max="4070" width="11.54296875" style="56" customWidth="1"/>
    <col min="4071" max="4071" width="11.26953125" style="56" customWidth="1"/>
    <col min="4072" max="4072" width="13.54296875" style="56" customWidth="1"/>
    <col min="4073" max="4073" width="15" style="56" customWidth="1"/>
    <col min="4074" max="4074" width="15.26953125" style="56" bestFit="1" customWidth="1"/>
    <col min="4075" max="4075" width="16.26953125" style="56" bestFit="1" customWidth="1"/>
    <col min="4076" max="4076" width="12" style="56" customWidth="1"/>
    <col min="4077" max="4309" width="9" style="56"/>
    <col min="4310" max="4310" width="6.26953125" style="56" customWidth="1"/>
    <col min="4311" max="4311" width="10.26953125" style="56" customWidth="1"/>
    <col min="4312" max="4312" width="11" style="56" customWidth="1"/>
    <col min="4313" max="4313" width="12.54296875" style="56" customWidth="1"/>
    <col min="4314" max="4314" width="11.453125" style="56" customWidth="1"/>
    <col min="4315" max="4315" width="9.54296875" style="56" customWidth="1"/>
    <col min="4316" max="4316" width="0" style="56" hidden="1" customWidth="1"/>
    <col min="4317" max="4317" width="9.7265625" style="56" customWidth="1"/>
    <col min="4318" max="4319" width="12.54296875" style="56" customWidth="1"/>
    <col min="4320" max="4320" width="12.26953125" style="56" customWidth="1"/>
    <col min="4321" max="4321" width="12.54296875" style="56" customWidth="1"/>
    <col min="4322" max="4322" width="0" style="56" hidden="1" customWidth="1"/>
    <col min="4323" max="4323" width="14.26953125" style="56" customWidth="1"/>
    <col min="4324" max="4324" width="10.7265625" style="56" customWidth="1"/>
    <col min="4325" max="4325" width="13.7265625" style="56" customWidth="1"/>
    <col min="4326" max="4326" width="11.54296875" style="56" customWidth="1"/>
    <col min="4327" max="4327" width="11.26953125" style="56" customWidth="1"/>
    <col min="4328" max="4328" width="13.54296875" style="56" customWidth="1"/>
    <col min="4329" max="4329" width="15" style="56" customWidth="1"/>
    <col min="4330" max="4330" width="15.26953125" style="56" bestFit="1" customWidth="1"/>
    <col min="4331" max="4331" width="16.26953125" style="56" bestFit="1" customWidth="1"/>
    <col min="4332" max="4332" width="12" style="56" customWidth="1"/>
    <col min="4333" max="4565" width="9" style="56"/>
    <col min="4566" max="4566" width="6.26953125" style="56" customWidth="1"/>
    <col min="4567" max="4567" width="10.26953125" style="56" customWidth="1"/>
    <col min="4568" max="4568" width="11" style="56" customWidth="1"/>
    <col min="4569" max="4569" width="12.54296875" style="56" customWidth="1"/>
    <col min="4570" max="4570" width="11.453125" style="56" customWidth="1"/>
    <col min="4571" max="4571" width="9.54296875" style="56" customWidth="1"/>
    <col min="4572" max="4572" width="0" style="56" hidden="1" customWidth="1"/>
    <col min="4573" max="4573" width="9.7265625" style="56" customWidth="1"/>
    <col min="4574" max="4575" width="12.54296875" style="56" customWidth="1"/>
    <col min="4576" max="4576" width="12.26953125" style="56" customWidth="1"/>
    <col min="4577" max="4577" width="12.54296875" style="56" customWidth="1"/>
    <col min="4578" max="4578" width="0" style="56" hidden="1" customWidth="1"/>
    <col min="4579" max="4579" width="14.26953125" style="56" customWidth="1"/>
    <col min="4580" max="4580" width="10.7265625" style="56" customWidth="1"/>
    <col min="4581" max="4581" width="13.7265625" style="56" customWidth="1"/>
    <col min="4582" max="4582" width="11.54296875" style="56" customWidth="1"/>
    <col min="4583" max="4583" width="11.26953125" style="56" customWidth="1"/>
    <col min="4584" max="4584" width="13.54296875" style="56" customWidth="1"/>
    <col min="4585" max="4585" width="15" style="56" customWidth="1"/>
    <col min="4586" max="4586" width="15.26953125" style="56" bestFit="1" customWidth="1"/>
    <col min="4587" max="4587" width="16.26953125" style="56" bestFit="1" customWidth="1"/>
    <col min="4588" max="4588" width="12" style="56" customWidth="1"/>
    <col min="4589" max="4821" width="9" style="56"/>
    <col min="4822" max="4822" width="6.26953125" style="56" customWidth="1"/>
    <col min="4823" max="4823" width="10.26953125" style="56" customWidth="1"/>
    <col min="4824" max="4824" width="11" style="56" customWidth="1"/>
    <col min="4825" max="4825" width="12.54296875" style="56" customWidth="1"/>
    <col min="4826" max="4826" width="11.453125" style="56" customWidth="1"/>
    <col min="4827" max="4827" width="9.54296875" style="56" customWidth="1"/>
    <col min="4828" max="4828" width="0" style="56" hidden="1" customWidth="1"/>
    <col min="4829" max="4829" width="9.7265625" style="56" customWidth="1"/>
    <col min="4830" max="4831" width="12.54296875" style="56" customWidth="1"/>
    <col min="4832" max="4832" width="12.26953125" style="56" customWidth="1"/>
    <col min="4833" max="4833" width="12.54296875" style="56" customWidth="1"/>
    <col min="4834" max="4834" width="0" style="56" hidden="1" customWidth="1"/>
    <col min="4835" max="4835" width="14.26953125" style="56" customWidth="1"/>
    <col min="4836" max="4836" width="10.7265625" style="56" customWidth="1"/>
    <col min="4837" max="4837" width="13.7265625" style="56" customWidth="1"/>
    <col min="4838" max="4838" width="11.54296875" style="56" customWidth="1"/>
    <col min="4839" max="4839" width="11.26953125" style="56" customWidth="1"/>
    <col min="4840" max="4840" width="13.54296875" style="56" customWidth="1"/>
    <col min="4841" max="4841" width="15" style="56" customWidth="1"/>
    <col min="4842" max="4842" width="15.26953125" style="56" bestFit="1" customWidth="1"/>
    <col min="4843" max="4843" width="16.26953125" style="56" bestFit="1" customWidth="1"/>
    <col min="4844" max="4844" width="12" style="56" customWidth="1"/>
    <col min="4845" max="5077" width="9" style="56"/>
    <col min="5078" max="5078" width="6.26953125" style="56" customWidth="1"/>
    <col min="5079" max="5079" width="10.26953125" style="56" customWidth="1"/>
    <col min="5080" max="5080" width="11" style="56" customWidth="1"/>
    <col min="5081" max="5081" width="12.54296875" style="56" customWidth="1"/>
    <col min="5082" max="5082" width="11.453125" style="56" customWidth="1"/>
    <col min="5083" max="5083" width="9.54296875" style="56" customWidth="1"/>
    <col min="5084" max="5084" width="0" style="56" hidden="1" customWidth="1"/>
    <col min="5085" max="5085" width="9.7265625" style="56" customWidth="1"/>
    <col min="5086" max="5087" width="12.54296875" style="56" customWidth="1"/>
    <col min="5088" max="5088" width="12.26953125" style="56" customWidth="1"/>
    <col min="5089" max="5089" width="12.54296875" style="56" customWidth="1"/>
    <col min="5090" max="5090" width="0" style="56" hidden="1" customWidth="1"/>
    <col min="5091" max="5091" width="14.26953125" style="56" customWidth="1"/>
    <col min="5092" max="5092" width="10.7265625" style="56" customWidth="1"/>
    <col min="5093" max="5093" width="13.7265625" style="56" customWidth="1"/>
    <col min="5094" max="5094" width="11.54296875" style="56" customWidth="1"/>
    <col min="5095" max="5095" width="11.26953125" style="56" customWidth="1"/>
    <col min="5096" max="5096" width="13.54296875" style="56" customWidth="1"/>
    <col min="5097" max="5097" width="15" style="56" customWidth="1"/>
    <col min="5098" max="5098" width="15.26953125" style="56" bestFit="1" customWidth="1"/>
    <col min="5099" max="5099" width="16.26953125" style="56" bestFit="1" customWidth="1"/>
    <col min="5100" max="5100" width="12" style="56" customWidth="1"/>
    <col min="5101" max="5333" width="9" style="56"/>
    <col min="5334" max="5334" width="6.26953125" style="56" customWidth="1"/>
    <col min="5335" max="5335" width="10.26953125" style="56" customWidth="1"/>
    <col min="5336" max="5336" width="11" style="56" customWidth="1"/>
    <col min="5337" max="5337" width="12.54296875" style="56" customWidth="1"/>
    <col min="5338" max="5338" width="11.453125" style="56" customWidth="1"/>
    <col min="5339" max="5339" width="9.54296875" style="56" customWidth="1"/>
    <col min="5340" max="5340" width="0" style="56" hidden="1" customWidth="1"/>
    <col min="5341" max="5341" width="9.7265625" style="56" customWidth="1"/>
    <col min="5342" max="5343" width="12.54296875" style="56" customWidth="1"/>
    <col min="5344" max="5344" width="12.26953125" style="56" customWidth="1"/>
    <col min="5345" max="5345" width="12.54296875" style="56" customWidth="1"/>
    <col min="5346" max="5346" width="0" style="56" hidden="1" customWidth="1"/>
    <col min="5347" max="5347" width="14.26953125" style="56" customWidth="1"/>
    <col min="5348" max="5348" width="10.7265625" style="56" customWidth="1"/>
    <col min="5349" max="5349" width="13.7265625" style="56" customWidth="1"/>
    <col min="5350" max="5350" width="11.54296875" style="56" customWidth="1"/>
    <col min="5351" max="5351" width="11.26953125" style="56" customWidth="1"/>
    <col min="5352" max="5352" width="13.54296875" style="56" customWidth="1"/>
    <col min="5353" max="5353" width="15" style="56" customWidth="1"/>
    <col min="5354" max="5354" width="15.26953125" style="56" bestFit="1" customWidth="1"/>
    <col min="5355" max="5355" width="16.26953125" style="56" bestFit="1" customWidth="1"/>
    <col min="5356" max="5356" width="12" style="56" customWidth="1"/>
    <col min="5357" max="5589" width="9" style="56"/>
    <col min="5590" max="5590" width="6.26953125" style="56" customWidth="1"/>
    <col min="5591" max="5591" width="10.26953125" style="56" customWidth="1"/>
    <col min="5592" max="5592" width="11" style="56" customWidth="1"/>
    <col min="5593" max="5593" width="12.54296875" style="56" customWidth="1"/>
    <col min="5594" max="5594" width="11.453125" style="56" customWidth="1"/>
    <col min="5595" max="5595" width="9.54296875" style="56" customWidth="1"/>
    <col min="5596" max="5596" width="0" style="56" hidden="1" customWidth="1"/>
    <col min="5597" max="5597" width="9.7265625" style="56" customWidth="1"/>
    <col min="5598" max="5599" width="12.54296875" style="56" customWidth="1"/>
    <col min="5600" max="5600" width="12.26953125" style="56" customWidth="1"/>
    <col min="5601" max="5601" width="12.54296875" style="56" customWidth="1"/>
    <col min="5602" max="5602" width="0" style="56" hidden="1" customWidth="1"/>
    <col min="5603" max="5603" width="14.26953125" style="56" customWidth="1"/>
    <col min="5604" max="5604" width="10.7265625" style="56" customWidth="1"/>
    <col min="5605" max="5605" width="13.7265625" style="56" customWidth="1"/>
    <col min="5606" max="5606" width="11.54296875" style="56" customWidth="1"/>
    <col min="5607" max="5607" width="11.26953125" style="56" customWidth="1"/>
    <col min="5608" max="5608" width="13.54296875" style="56" customWidth="1"/>
    <col min="5609" max="5609" width="15" style="56" customWidth="1"/>
    <col min="5610" max="5610" width="15.26953125" style="56" bestFit="1" customWidth="1"/>
    <col min="5611" max="5611" width="16.26953125" style="56" bestFit="1" customWidth="1"/>
    <col min="5612" max="5612" width="12" style="56" customWidth="1"/>
    <col min="5613" max="5845" width="9" style="56"/>
    <col min="5846" max="5846" width="6.26953125" style="56" customWidth="1"/>
    <col min="5847" max="5847" width="10.26953125" style="56" customWidth="1"/>
    <col min="5848" max="5848" width="11" style="56" customWidth="1"/>
    <col min="5849" max="5849" width="12.54296875" style="56" customWidth="1"/>
    <col min="5850" max="5850" width="11.453125" style="56" customWidth="1"/>
    <col min="5851" max="5851" width="9.54296875" style="56" customWidth="1"/>
    <col min="5852" max="5852" width="0" style="56" hidden="1" customWidth="1"/>
    <col min="5853" max="5853" width="9.7265625" style="56" customWidth="1"/>
    <col min="5854" max="5855" width="12.54296875" style="56" customWidth="1"/>
    <col min="5856" max="5856" width="12.26953125" style="56" customWidth="1"/>
    <col min="5857" max="5857" width="12.54296875" style="56" customWidth="1"/>
    <col min="5858" max="5858" width="0" style="56" hidden="1" customWidth="1"/>
    <col min="5859" max="5859" width="14.26953125" style="56" customWidth="1"/>
    <col min="5860" max="5860" width="10.7265625" style="56" customWidth="1"/>
    <col min="5861" max="5861" width="13.7265625" style="56" customWidth="1"/>
    <col min="5862" max="5862" width="11.54296875" style="56" customWidth="1"/>
    <col min="5863" max="5863" width="11.26953125" style="56" customWidth="1"/>
    <col min="5864" max="5864" width="13.54296875" style="56" customWidth="1"/>
    <col min="5865" max="5865" width="15" style="56" customWidth="1"/>
    <col min="5866" max="5866" width="15.26953125" style="56" bestFit="1" customWidth="1"/>
    <col min="5867" max="5867" width="16.26953125" style="56" bestFit="1" customWidth="1"/>
    <col min="5868" max="5868" width="12" style="56" customWidth="1"/>
    <col min="5869" max="6101" width="9" style="56"/>
    <col min="6102" max="6102" width="6.26953125" style="56" customWidth="1"/>
    <col min="6103" max="6103" width="10.26953125" style="56" customWidth="1"/>
    <col min="6104" max="6104" width="11" style="56" customWidth="1"/>
    <col min="6105" max="6105" width="12.54296875" style="56" customWidth="1"/>
    <col min="6106" max="6106" width="11.453125" style="56" customWidth="1"/>
    <col min="6107" max="6107" width="9.54296875" style="56" customWidth="1"/>
    <col min="6108" max="6108" width="0" style="56" hidden="1" customWidth="1"/>
    <col min="6109" max="6109" width="9.7265625" style="56" customWidth="1"/>
    <col min="6110" max="6111" width="12.54296875" style="56" customWidth="1"/>
    <col min="6112" max="6112" width="12.26953125" style="56" customWidth="1"/>
    <col min="6113" max="6113" width="12.54296875" style="56" customWidth="1"/>
    <col min="6114" max="6114" width="0" style="56" hidden="1" customWidth="1"/>
    <col min="6115" max="6115" width="14.26953125" style="56" customWidth="1"/>
    <col min="6116" max="6116" width="10.7265625" style="56" customWidth="1"/>
    <col min="6117" max="6117" width="13.7265625" style="56" customWidth="1"/>
    <col min="6118" max="6118" width="11.54296875" style="56" customWidth="1"/>
    <col min="6119" max="6119" width="11.26953125" style="56" customWidth="1"/>
    <col min="6120" max="6120" width="13.54296875" style="56" customWidth="1"/>
    <col min="6121" max="6121" width="15" style="56" customWidth="1"/>
    <col min="6122" max="6122" width="15.26953125" style="56" bestFit="1" customWidth="1"/>
    <col min="6123" max="6123" width="16.26953125" style="56" bestFit="1" customWidth="1"/>
    <col min="6124" max="6124" width="12" style="56" customWidth="1"/>
    <col min="6125" max="6357" width="9" style="56"/>
    <col min="6358" max="6358" width="6.26953125" style="56" customWidth="1"/>
    <col min="6359" max="6359" width="10.26953125" style="56" customWidth="1"/>
    <col min="6360" max="6360" width="11" style="56" customWidth="1"/>
    <col min="6361" max="6361" width="12.54296875" style="56" customWidth="1"/>
    <col min="6362" max="6362" width="11.453125" style="56" customWidth="1"/>
    <col min="6363" max="6363" width="9.54296875" style="56" customWidth="1"/>
    <col min="6364" max="6364" width="0" style="56" hidden="1" customWidth="1"/>
    <col min="6365" max="6365" width="9.7265625" style="56" customWidth="1"/>
    <col min="6366" max="6367" width="12.54296875" style="56" customWidth="1"/>
    <col min="6368" max="6368" width="12.26953125" style="56" customWidth="1"/>
    <col min="6369" max="6369" width="12.54296875" style="56" customWidth="1"/>
    <col min="6370" max="6370" width="0" style="56" hidden="1" customWidth="1"/>
    <col min="6371" max="6371" width="14.26953125" style="56" customWidth="1"/>
    <col min="6372" max="6372" width="10.7265625" style="56" customWidth="1"/>
    <col min="6373" max="6373" width="13.7265625" style="56" customWidth="1"/>
    <col min="6374" max="6374" width="11.54296875" style="56" customWidth="1"/>
    <col min="6375" max="6375" width="11.26953125" style="56" customWidth="1"/>
    <col min="6376" max="6376" width="13.54296875" style="56" customWidth="1"/>
    <col min="6377" max="6377" width="15" style="56" customWidth="1"/>
    <col min="6378" max="6378" width="15.26953125" style="56" bestFit="1" customWidth="1"/>
    <col min="6379" max="6379" width="16.26953125" style="56" bestFit="1" customWidth="1"/>
    <col min="6380" max="6380" width="12" style="56" customWidth="1"/>
    <col min="6381" max="6613" width="9" style="56"/>
    <col min="6614" max="6614" width="6.26953125" style="56" customWidth="1"/>
    <col min="6615" max="6615" width="10.26953125" style="56" customWidth="1"/>
    <col min="6616" max="6616" width="11" style="56" customWidth="1"/>
    <col min="6617" max="6617" width="12.54296875" style="56" customWidth="1"/>
    <col min="6618" max="6618" width="11.453125" style="56" customWidth="1"/>
    <col min="6619" max="6619" width="9.54296875" style="56" customWidth="1"/>
    <col min="6620" max="6620" width="0" style="56" hidden="1" customWidth="1"/>
    <col min="6621" max="6621" width="9.7265625" style="56" customWidth="1"/>
    <col min="6622" max="6623" width="12.54296875" style="56" customWidth="1"/>
    <col min="6624" max="6624" width="12.26953125" style="56" customWidth="1"/>
    <col min="6625" max="6625" width="12.54296875" style="56" customWidth="1"/>
    <col min="6626" max="6626" width="0" style="56" hidden="1" customWidth="1"/>
    <col min="6627" max="6627" width="14.26953125" style="56" customWidth="1"/>
    <col min="6628" max="6628" width="10.7265625" style="56" customWidth="1"/>
    <col min="6629" max="6629" width="13.7265625" style="56" customWidth="1"/>
    <col min="6630" max="6630" width="11.54296875" style="56" customWidth="1"/>
    <col min="6631" max="6631" width="11.26953125" style="56" customWidth="1"/>
    <col min="6632" max="6632" width="13.54296875" style="56" customWidth="1"/>
    <col min="6633" max="6633" width="15" style="56" customWidth="1"/>
    <col min="6634" max="6634" width="15.26953125" style="56" bestFit="1" customWidth="1"/>
    <col min="6635" max="6635" width="16.26953125" style="56" bestFit="1" customWidth="1"/>
    <col min="6636" max="6636" width="12" style="56" customWidth="1"/>
    <col min="6637" max="6869" width="9" style="56"/>
    <col min="6870" max="6870" width="6.26953125" style="56" customWidth="1"/>
    <col min="6871" max="6871" width="10.26953125" style="56" customWidth="1"/>
    <col min="6872" max="6872" width="11" style="56" customWidth="1"/>
    <col min="6873" max="6873" width="12.54296875" style="56" customWidth="1"/>
    <col min="6874" max="6874" width="11.453125" style="56" customWidth="1"/>
    <col min="6875" max="6875" width="9.54296875" style="56" customWidth="1"/>
    <col min="6876" max="6876" width="0" style="56" hidden="1" customWidth="1"/>
    <col min="6877" max="6877" width="9.7265625" style="56" customWidth="1"/>
    <col min="6878" max="6879" width="12.54296875" style="56" customWidth="1"/>
    <col min="6880" max="6880" width="12.26953125" style="56" customWidth="1"/>
    <col min="6881" max="6881" width="12.54296875" style="56" customWidth="1"/>
    <col min="6882" max="6882" width="0" style="56" hidden="1" customWidth="1"/>
    <col min="6883" max="6883" width="14.26953125" style="56" customWidth="1"/>
    <col min="6884" max="6884" width="10.7265625" style="56" customWidth="1"/>
    <col min="6885" max="6885" width="13.7265625" style="56" customWidth="1"/>
    <col min="6886" max="6886" width="11.54296875" style="56" customWidth="1"/>
    <col min="6887" max="6887" width="11.26953125" style="56" customWidth="1"/>
    <col min="6888" max="6888" width="13.54296875" style="56" customWidth="1"/>
    <col min="6889" max="6889" width="15" style="56" customWidth="1"/>
    <col min="6890" max="6890" width="15.26953125" style="56" bestFit="1" customWidth="1"/>
    <col min="6891" max="6891" width="16.26953125" style="56" bestFit="1" customWidth="1"/>
    <col min="6892" max="6892" width="12" style="56" customWidth="1"/>
    <col min="6893" max="7125" width="9" style="56"/>
    <col min="7126" max="7126" width="6.26953125" style="56" customWidth="1"/>
    <col min="7127" max="7127" width="10.26953125" style="56" customWidth="1"/>
    <col min="7128" max="7128" width="11" style="56" customWidth="1"/>
    <col min="7129" max="7129" width="12.54296875" style="56" customWidth="1"/>
    <col min="7130" max="7130" width="11.453125" style="56" customWidth="1"/>
    <col min="7131" max="7131" width="9.54296875" style="56" customWidth="1"/>
    <col min="7132" max="7132" width="0" style="56" hidden="1" customWidth="1"/>
    <col min="7133" max="7133" width="9.7265625" style="56" customWidth="1"/>
    <col min="7134" max="7135" width="12.54296875" style="56" customWidth="1"/>
    <col min="7136" max="7136" width="12.26953125" style="56" customWidth="1"/>
    <col min="7137" max="7137" width="12.54296875" style="56" customWidth="1"/>
    <col min="7138" max="7138" width="0" style="56" hidden="1" customWidth="1"/>
    <col min="7139" max="7139" width="14.26953125" style="56" customWidth="1"/>
    <col min="7140" max="7140" width="10.7265625" style="56" customWidth="1"/>
    <col min="7141" max="7141" width="13.7265625" style="56" customWidth="1"/>
    <col min="7142" max="7142" width="11.54296875" style="56" customWidth="1"/>
    <col min="7143" max="7143" width="11.26953125" style="56" customWidth="1"/>
    <col min="7144" max="7144" width="13.54296875" style="56" customWidth="1"/>
    <col min="7145" max="7145" width="15" style="56" customWidth="1"/>
    <col min="7146" max="7146" width="15.26953125" style="56" bestFit="1" customWidth="1"/>
    <col min="7147" max="7147" width="16.26953125" style="56" bestFit="1" customWidth="1"/>
    <col min="7148" max="7148" width="12" style="56" customWidth="1"/>
    <col min="7149" max="7381" width="9" style="56"/>
    <col min="7382" max="7382" width="6.26953125" style="56" customWidth="1"/>
    <col min="7383" max="7383" width="10.26953125" style="56" customWidth="1"/>
    <col min="7384" max="7384" width="11" style="56" customWidth="1"/>
    <col min="7385" max="7385" width="12.54296875" style="56" customWidth="1"/>
    <col min="7386" max="7386" width="11.453125" style="56" customWidth="1"/>
    <col min="7387" max="7387" width="9.54296875" style="56" customWidth="1"/>
    <col min="7388" max="7388" width="0" style="56" hidden="1" customWidth="1"/>
    <col min="7389" max="7389" width="9.7265625" style="56" customWidth="1"/>
    <col min="7390" max="7391" width="12.54296875" style="56" customWidth="1"/>
    <col min="7392" max="7392" width="12.26953125" style="56" customWidth="1"/>
    <col min="7393" max="7393" width="12.54296875" style="56" customWidth="1"/>
    <col min="7394" max="7394" width="0" style="56" hidden="1" customWidth="1"/>
    <col min="7395" max="7395" width="14.26953125" style="56" customWidth="1"/>
    <col min="7396" max="7396" width="10.7265625" style="56" customWidth="1"/>
    <col min="7397" max="7397" width="13.7265625" style="56" customWidth="1"/>
    <col min="7398" max="7398" width="11.54296875" style="56" customWidth="1"/>
    <col min="7399" max="7399" width="11.26953125" style="56" customWidth="1"/>
    <col min="7400" max="7400" width="13.54296875" style="56" customWidth="1"/>
    <col min="7401" max="7401" width="15" style="56" customWidth="1"/>
    <col min="7402" max="7402" width="15.26953125" style="56" bestFit="1" customWidth="1"/>
    <col min="7403" max="7403" width="16.26953125" style="56" bestFit="1" customWidth="1"/>
    <col min="7404" max="7404" width="12" style="56" customWidth="1"/>
    <col min="7405" max="7637" width="9" style="56"/>
    <col min="7638" max="7638" width="6.26953125" style="56" customWidth="1"/>
    <col min="7639" max="7639" width="10.26953125" style="56" customWidth="1"/>
    <col min="7640" max="7640" width="11" style="56" customWidth="1"/>
    <col min="7641" max="7641" width="12.54296875" style="56" customWidth="1"/>
    <col min="7642" max="7642" width="11.453125" style="56" customWidth="1"/>
    <col min="7643" max="7643" width="9.54296875" style="56" customWidth="1"/>
    <col min="7644" max="7644" width="0" style="56" hidden="1" customWidth="1"/>
    <col min="7645" max="7645" width="9.7265625" style="56" customWidth="1"/>
    <col min="7646" max="7647" width="12.54296875" style="56" customWidth="1"/>
    <col min="7648" max="7648" width="12.26953125" style="56" customWidth="1"/>
    <col min="7649" max="7649" width="12.54296875" style="56" customWidth="1"/>
    <col min="7650" max="7650" width="0" style="56" hidden="1" customWidth="1"/>
    <col min="7651" max="7651" width="14.26953125" style="56" customWidth="1"/>
    <col min="7652" max="7652" width="10.7265625" style="56" customWidth="1"/>
    <col min="7653" max="7653" width="13.7265625" style="56" customWidth="1"/>
    <col min="7654" max="7654" width="11.54296875" style="56" customWidth="1"/>
    <col min="7655" max="7655" width="11.26953125" style="56" customWidth="1"/>
    <col min="7656" max="7656" width="13.54296875" style="56" customWidth="1"/>
    <col min="7657" max="7657" width="15" style="56" customWidth="1"/>
    <col min="7658" max="7658" width="15.26953125" style="56" bestFit="1" customWidth="1"/>
    <col min="7659" max="7659" width="16.26953125" style="56" bestFit="1" customWidth="1"/>
    <col min="7660" max="7660" width="12" style="56" customWidth="1"/>
    <col min="7661" max="7893" width="9" style="56"/>
    <col min="7894" max="7894" width="6.26953125" style="56" customWidth="1"/>
    <col min="7895" max="7895" width="10.26953125" style="56" customWidth="1"/>
    <col min="7896" max="7896" width="11" style="56" customWidth="1"/>
    <col min="7897" max="7897" width="12.54296875" style="56" customWidth="1"/>
    <col min="7898" max="7898" width="11.453125" style="56" customWidth="1"/>
    <col min="7899" max="7899" width="9.54296875" style="56" customWidth="1"/>
    <col min="7900" max="7900" width="0" style="56" hidden="1" customWidth="1"/>
    <col min="7901" max="7901" width="9.7265625" style="56" customWidth="1"/>
    <col min="7902" max="7903" width="12.54296875" style="56" customWidth="1"/>
    <col min="7904" max="7904" width="12.26953125" style="56" customWidth="1"/>
    <col min="7905" max="7905" width="12.54296875" style="56" customWidth="1"/>
    <col min="7906" max="7906" width="0" style="56" hidden="1" customWidth="1"/>
    <col min="7907" max="7907" width="14.26953125" style="56" customWidth="1"/>
    <col min="7908" max="7908" width="10.7265625" style="56" customWidth="1"/>
    <col min="7909" max="7909" width="13.7265625" style="56" customWidth="1"/>
    <col min="7910" max="7910" width="11.54296875" style="56" customWidth="1"/>
    <col min="7911" max="7911" width="11.26953125" style="56" customWidth="1"/>
    <col min="7912" max="7912" width="13.54296875" style="56" customWidth="1"/>
    <col min="7913" max="7913" width="15" style="56" customWidth="1"/>
    <col min="7914" max="7914" width="15.26953125" style="56" bestFit="1" customWidth="1"/>
    <col min="7915" max="7915" width="16.26953125" style="56" bestFit="1" customWidth="1"/>
    <col min="7916" max="7916" width="12" style="56" customWidth="1"/>
    <col min="7917" max="8149" width="9" style="56"/>
    <col min="8150" max="8150" width="6.26953125" style="56" customWidth="1"/>
    <col min="8151" max="8151" width="10.26953125" style="56" customWidth="1"/>
    <col min="8152" max="8152" width="11" style="56" customWidth="1"/>
    <col min="8153" max="8153" width="12.54296875" style="56" customWidth="1"/>
    <col min="8154" max="8154" width="11.453125" style="56" customWidth="1"/>
    <col min="8155" max="8155" width="9.54296875" style="56" customWidth="1"/>
    <col min="8156" max="8156" width="0" style="56" hidden="1" customWidth="1"/>
    <col min="8157" max="8157" width="9.7265625" style="56" customWidth="1"/>
    <col min="8158" max="8159" width="12.54296875" style="56" customWidth="1"/>
    <col min="8160" max="8160" width="12.26953125" style="56" customWidth="1"/>
    <col min="8161" max="8161" width="12.54296875" style="56" customWidth="1"/>
    <col min="8162" max="8162" width="0" style="56" hidden="1" customWidth="1"/>
    <col min="8163" max="8163" width="14.26953125" style="56" customWidth="1"/>
    <col min="8164" max="8164" width="10.7265625" style="56" customWidth="1"/>
    <col min="8165" max="8165" width="13.7265625" style="56" customWidth="1"/>
    <col min="8166" max="8166" width="11.54296875" style="56" customWidth="1"/>
    <col min="8167" max="8167" width="11.26953125" style="56" customWidth="1"/>
    <col min="8168" max="8168" width="13.54296875" style="56" customWidth="1"/>
    <col min="8169" max="8169" width="15" style="56" customWidth="1"/>
    <col min="8170" max="8170" width="15.26953125" style="56" bestFit="1" customWidth="1"/>
    <col min="8171" max="8171" width="16.26953125" style="56" bestFit="1" customWidth="1"/>
    <col min="8172" max="8172" width="12" style="56" customWidth="1"/>
    <col min="8173" max="8405" width="9" style="56"/>
    <col min="8406" max="8406" width="6.26953125" style="56" customWidth="1"/>
    <col min="8407" max="8407" width="10.26953125" style="56" customWidth="1"/>
    <col min="8408" max="8408" width="11" style="56" customWidth="1"/>
    <col min="8409" max="8409" width="12.54296875" style="56" customWidth="1"/>
    <col min="8410" max="8410" width="11.453125" style="56" customWidth="1"/>
    <col min="8411" max="8411" width="9.54296875" style="56" customWidth="1"/>
    <col min="8412" max="8412" width="0" style="56" hidden="1" customWidth="1"/>
    <col min="8413" max="8413" width="9.7265625" style="56" customWidth="1"/>
    <col min="8414" max="8415" width="12.54296875" style="56" customWidth="1"/>
    <col min="8416" max="8416" width="12.26953125" style="56" customWidth="1"/>
    <col min="8417" max="8417" width="12.54296875" style="56" customWidth="1"/>
    <col min="8418" max="8418" width="0" style="56" hidden="1" customWidth="1"/>
    <col min="8419" max="8419" width="14.26953125" style="56" customWidth="1"/>
    <col min="8420" max="8420" width="10.7265625" style="56" customWidth="1"/>
    <col min="8421" max="8421" width="13.7265625" style="56" customWidth="1"/>
    <col min="8422" max="8422" width="11.54296875" style="56" customWidth="1"/>
    <col min="8423" max="8423" width="11.26953125" style="56" customWidth="1"/>
    <col min="8424" max="8424" width="13.54296875" style="56" customWidth="1"/>
    <col min="8425" max="8425" width="15" style="56" customWidth="1"/>
    <col min="8426" max="8426" width="15.26953125" style="56" bestFit="1" customWidth="1"/>
    <col min="8427" max="8427" width="16.26953125" style="56" bestFit="1" customWidth="1"/>
    <col min="8428" max="8428" width="12" style="56" customWidth="1"/>
    <col min="8429" max="8661" width="9" style="56"/>
    <col min="8662" max="8662" width="6.26953125" style="56" customWidth="1"/>
    <col min="8663" max="8663" width="10.26953125" style="56" customWidth="1"/>
    <col min="8664" max="8664" width="11" style="56" customWidth="1"/>
    <col min="8665" max="8665" width="12.54296875" style="56" customWidth="1"/>
    <col min="8666" max="8666" width="11.453125" style="56" customWidth="1"/>
    <col min="8667" max="8667" width="9.54296875" style="56" customWidth="1"/>
    <col min="8668" max="8668" width="0" style="56" hidden="1" customWidth="1"/>
    <col min="8669" max="8669" width="9.7265625" style="56" customWidth="1"/>
    <col min="8670" max="8671" width="12.54296875" style="56" customWidth="1"/>
    <col min="8672" max="8672" width="12.26953125" style="56" customWidth="1"/>
    <col min="8673" max="8673" width="12.54296875" style="56" customWidth="1"/>
    <col min="8674" max="8674" width="0" style="56" hidden="1" customWidth="1"/>
    <col min="8675" max="8675" width="14.26953125" style="56" customWidth="1"/>
    <col min="8676" max="8676" width="10.7265625" style="56" customWidth="1"/>
    <col min="8677" max="8677" width="13.7265625" style="56" customWidth="1"/>
    <col min="8678" max="8678" width="11.54296875" style="56" customWidth="1"/>
    <col min="8679" max="8679" width="11.26953125" style="56" customWidth="1"/>
    <col min="8680" max="8680" width="13.54296875" style="56" customWidth="1"/>
    <col min="8681" max="8681" width="15" style="56" customWidth="1"/>
    <col min="8682" max="8682" width="15.26953125" style="56" bestFit="1" customWidth="1"/>
    <col min="8683" max="8683" width="16.26953125" style="56" bestFit="1" customWidth="1"/>
    <col min="8684" max="8684" width="12" style="56" customWidth="1"/>
    <col min="8685" max="8917" width="9" style="56"/>
    <col min="8918" max="8918" width="6.26953125" style="56" customWidth="1"/>
    <col min="8919" max="8919" width="10.26953125" style="56" customWidth="1"/>
    <col min="8920" max="8920" width="11" style="56" customWidth="1"/>
    <col min="8921" max="8921" width="12.54296875" style="56" customWidth="1"/>
    <col min="8922" max="8922" width="11.453125" style="56" customWidth="1"/>
    <col min="8923" max="8923" width="9.54296875" style="56" customWidth="1"/>
    <col min="8924" max="8924" width="0" style="56" hidden="1" customWidth="1"/>
    <col min="8925" max="8925" width="9.7265625" style="56" customWidth="1"/>
    <col min="8926" max="8927" width="12.54296875" style="56" customWidth="1"/>
    <col min="8928" max="8928" width="12.26953125" style="56" customWidth="1"/>
    <col min="8929" max="8929" width="12.54296875" style="56" customWidth="1"/>
    <col min="8930" max="8930" width="0" style="56" hidden="1" customWidth="1"/>
    <col min="8931" max="8931" width="14.26953125" style="56" customWidth="1"/>
    <col min="8932" max="8932" width="10.7265625" style="56" customWidth="1"/>
    <col min="8933" max="8933" width="13.7265625" style="56" customWidth="1"/>
    <col min="8934" max="8934" width="11.54296875" style="56" customWidth="1"/>
    <col min="8935" max="8935" width="11.26953125" style="56" customWidth="1"/>
    <col min="8936" max="8936" width="13.54296875" style="56" customWidth="1"/>
    <col min="8937" max="8937" width="15" style="56" customWidth="1"/>
    <col min="8938" max="8938" width="15.26953125" style="56" bestFit="1" customWidth="1"/>
    <col min="8939" max="8939" width="16.26953125" style="56" bestFit="1" customWidth="1"/>
    <col min="8940" max="8940" width="12" style="56" customWidth="1"/>
    <col min="8941" max="9173" width="9" style="56"/>
    <col min="9174" max="9174" width="6.26953125" style="56" customWidth="1"/>
    <col min="9175" max="9175" width="10.26953125" style="56" customWidth="1"/>
    <col min="9176" max="9176" width="11" style="56" customWidth="1"/>
    <col min="9177" max="9177" width="12.54296875" style="56" customWidth="1"/>
    <col min="9178" max="9178" width="11.453125" style="56" customWidth="1"/>
    <col min="9179" max="9179" width="9.54296875" style="56" customWidth="1"/>
    <col min="9180" max="9180" width="0" style="56" hidden="1" customWidth="1"/>
    <col min="9181" max="9181" width="9.7265625" style="56" customWidth="1"/>
    <col min="9182" max="9183" width="12.54296875" style="56" customWidth="1"/>
    <col min="9184" max="9184" width="12.26953125" style="56" customWidth="1"/>
    <col min="9185" max="9185" width="12.54296875" style="56" customWidth="1"/>
    <col min="9186" max="9186" width="0" style="56" hidden="1" customWidth="1"/>
    <col min="9187" max="9187" width="14.26953125" style="56" customWidth="1"/>
    <col min="9188" max="9188" width="10.7265625" style="56" customWidth="1"/>
    <col min="9189" max="9189" width="13.7265625" style="56" customWidth="1"/>
    <col min="9190" max="9190" width="11.54296875" style="56" customWidth="1"/>
    <col min="9191" max="9191" width="11.26953125" style="56" customWidth="1"/>
    <col min="9192" max="9192" width="13.54296875" style="56" customWidth="1"/>
    <col min="9193" max="9193" width="15" style="56" customWidth="1"/>
    <col min="9194" max="9194" width="15.26953125" style="56" bestFit="1" customWidth="1"/>
    <col min="9195" max="9195" width="16.26953125" style="56" bestFit="1" customWidth="1"/>
    <col min="9196" max="9196" width="12" style="56" customWidth="1"/>
    <col min="9197" max="9429" width="9" style="56"/>
    <col min="9430" max="9430" width="6.26953125" style="56" customWidth="1"/>
    <col min="9431" max="9431" width="10.26953125" style="56" customWidth="1"/>
    <col min="9432" max="9432" width="11" style="56" customWidth="1"/>
    <col min="9433" max="9433" width="12.54296875" style="56" customWidth="1"/>
    <col min="9434" max="9434" width="11.453125" style="56" customWidth="1"/>
    <col min="9435" max="9435" width="9.54296875" style="56" customWidth="1"/>
    <col min="9436" max="9436" width="0" style="56" hidden="1" customWidth="1"/>
    <col min="9437" max="9437" width="9.7265625" style="56" customWidth="1"/>
    <col min="9438" max="9439" width="12.54296875" style="56" customWidth="1"/>
    <col min="9440" max="9440" width="12.26953125" style="56" customWidth="1"/>
    <col min="9441" max="9441" width="12.54296875" style="56" customWidth="1"/>
    <col min="9442" max="9442" width="0" style="56" hidden="1" customWidth="1"/>
    <col min="9443" max="9443" width="14.26953125" style="56" customWidth="1"/>
    <col min="9444" max="9444" width="10.7265625" style="56" customWidth="1"/>
    <col min="9445" max="9445" width="13.7265625" style="56" customWidth="1"/>
    <col min="9446" max="9446" width="11.54296875" style="56" customWidth="1"/>
    <col min="9447" max="9447" width="11.26953125" style="56" customWidth="1"/>
    <col min="9448" max="9448" width="13.54296875" style="56" customWidth="1"/>
    <col min="9449" max="9449" width="15" style="56" customWidth="1"/>
    <col min="9450" max="9450" width="15.26953125" style="56" bestFit="1" customWidth="1"/>
    <col min="9451" max="9451" width="16.26953125" style="56" bestFit="1" customWidth="1"/>
    <col min="9452" max="9452" width="12" style="56" customWidth="1"/>
    <col min="9453" max="9685" width="9" style="56"/>
    <col min="9686" max="9686" width="6.26953125" style="56" customWidth="1"/>
    <col min="9687" max="9687" width="10.26953125" style="56" customWidth="1"/>
    <col min="9688" max="9688" width="11" style="56" customWidth="1"/>
    <col min="9689" max="9689" width="12.54296875" style="56" customWidth="1"/>
    <col min="9690" max="9690" width="11.453125" style="56" customWidth="1"/>
    <col min="9691" max="9691" width="9.54296875" style="56" customWidth="1"/>
    <col min="9692" max="9692" width="0" style="56" hidden="1" customWidth="1"/>
    <col min="9693" max="9693" width="9.7265625" style="56" customWidth="1"/>
    <col min="9694" max="9695" width="12.54296875" style="56" customWidth="1"/>
    <col min="9696" max="9696" width="12.26953125" style="56" customWidth="1"/>
    <col min="9697" max="9697" width="12.54296875" style="56" customWidth="1"/>
    <col min="9698" max="9698" width="0" style="56" hidden="1" customWidth="1"/>
    <col min="9699" max="9699" width="14.26953125" style="56" customWidth="1"/>
    <col min="9700" max="9700" width="10.7265625" style="56" customWidth="1"/>
    <col min="9701" max="9701" width="13.7265625" style="56" customWidth="1"/>
    <col min="9702" max="9702" width="11.54296875" style="56" customWidth="1"/>
    <col min="9703" max="9703" width="11.26953125" style="56" customWidth="1"/>
    <col min="9704" max="9704" width="13.54296875" style="56" customWidth="1"/>
    <col min="9705" max="9705" width="15" style="56" customWidth="1"/>
    <col min="9706" max="9706" width="15.26953125" style="56" bestFit="1" customWidth="1"/>
    <col min="9707" max="9707" width="16.26953125" style="56" bestFit="1" customWidth="1"/>
    <col min="9708" max="9708" width="12" style="56" customWidth="1"/>
    <col min="9709" max="9941" width="9" style="56"/>
    <col min="9942" max="9942" width="6.26953125" style="56" customWidth="1"/>
    <col min="9943" max="9943" width="10.26953125" style="56" customWidth="1"/>
    <col min="9944" max="9944" width="11" style="56" customWidth="1"/>
    <col min="9945" max="9945" width="12.54296875" style="56" customWidth="1"/>
    <col min="9946" max="9946" width="11.453125" style="56" customWidth="1"/>
    <col min="9947" max="9947" width="9.54296875" style="56" customWidth="1"/>
    <col min="9948" max="9948" width="0" style="56" hidden="1" customWidth="1"/>
    <col min="9949" max="9949" width="9.7265625" style="56" customWidth="1"/>
    <col min="9950" max="9951" width="12.54296875" style="56" customWidth="1"/>
    <col min="9952" max="9952" width="12.26953125" style="56" customWidth="1"/>
    <col min="9953" max="9953" width="12.54296875" style="56" customWidth="1"/>
    <col min="9954" max="9954" width="0" style="56" hidden="1" customWidth="1"/>
    <col min="9955" max="9955" width="14.26953125" style="56" customWidth="1"/>
    <col min="9956" max="9956" width="10.7265625" style="56" customWidth="1"/>
    <col min="9957" max="9957" width="13.7265625" style="56" customWidth="1"/>
    <col min="9958" max="9958" width="11.54296875" style="56" customWidth="1"/>
    <col min="9959" max="9959" width="11.26953125" style="56" customWidth="1"/>
    <col min="9960" max="9960" width="13.54296875" style="56" customWidth="1"/>
    <col min="9961" max="9961" width="15" style="56" customWidth="1"/>
    <col min="9962" max="9962" width="15.26953125" style="56" bestFit="1" customWidth="1"/>
    <col min="9963" max="9963" width="16.26953125" style="56" bestFit="1" customWidth="1"/>
    <col min="9964" max="9964" width="12" style="56" customWidth="1"/>
    <col min="9965" max="10197" width="9" style="56"/>
    <col min="10198" max="10198" width="6.26953125" style="56" customWidth="1"/>
    <col min="10199" max="10199" width="10.26953125" style="56" customWidth="1"/>
    <col min="10200" max="10200" width="11" style="56" customWidth="1"/>
    <col min="10201" max="10201" width="12.54296875" style="56" customWidth="1"/>
    <col min="10202" max="10202" width="11.453125" style="56" customWidth="1"/>
    <col min="10203" max="10203" width="9.54296875" style="56" customWidth="1"/>
    <col min="10204" max="10204" width="0" style="56" hidden="1" customWidth="1"/>
    <col min="10205" max="10205" width="9.7265625" style="56" customWidth="1"/>
    <col min="10206" max="10207" width="12.54296875" style="56" customWidth="1"/>
    <col min="10208" max="10208" width="12.26953125" style="56" customWidth="1"/>
    <col min="10209" max="10209" width="12.54296875" style="56" customWidth="1"/>
    <col min="10210" max="10210" width="0" style="56" hidden="1" customWidth="1"/>
    <col min="10211" max="10211" width="14.26953125" style="56" customWidth="1"/>
    <col min="10212" max="10212" width="10.7265625" style="56" customWidth="1"/>
    <col min="10213" max="10213" width="13.7265625" style="56" customWidth="1"/>
    <col min="10214" max="10214" width="11.54296875" style="56" customWidth="1"/>
    <col min="10215" max="10215" width="11.26953125" style="56" customWidth="1"/>
    <col min="10216" max="10216" width="13.54296875" style="56" customWidth="1"/>
    <col min="10217" max="10217" width="15" style="56" customWidth="1"/>
    <col min="10218" max="10218" width="15.26953125" style="56" bestFit="1" customWidth="1"/>
    <col min="10219" max="10219" width="16.26953125" style="56" bestFit="1" customWidth="1"/>
    <col min="10220" max="10220" width="12" style="56" customWidth="1"/>
    <col min="10221" max="10453" width="9" style="56"/>
    <col min="10454" max="10454" width="6.26953125" style="56" customWidth="1"/>
    <col min="10455" max="10455" width="10.26953125" style="56" customWidth="1"/>
    <col min="10456" max="10456" width="11" style="56" customWidth="1"/>
    <col min="10457" max="10457" width="12.54296875" style="56" customWidth="1"/>
    <col min="10458" max="10458" width="11.453125" style="56" customWidth="1"/>
    <col min="10459" max="10459" width="9.54296875" style="56" customWidth="1"/>
    <col min="10460" max="10460" width="0" style="56" hidden="1" customWidth="1"/>
    <col min="10461" max="10461" width="9.7265625" style="56" customWidth="1"/>
    <col min="10462" max="10463" width="12.54296875" style="56" customWidth="1"/>
    <col min="10464" max="10464" width="12.26953125" style="56" customWidth="1"/>
    <col min="10465" max="10465" width="12.54296875" style="56" customWidth="1"/>
    <col min="10466" max="10466" width="0" style="56" hidden="1" customWidth="1"/>
    <col min="10467" max="10467" width="14.26953125" style="56" customWidth="1"/>
    <col min="10468" max="10468" width="10.7265625" style="56" customWidth="1"/>
    <col min="10469" max="10469" width="13.7265625" style="56" customWidth="1"/>
    <col min="10470" max="10470" width="11.54296875" style="56" customWidth="1"/>
    <col min="10471" max="10471" width="11.26953125" style="56" customWidth="1"/>
    <col min="10472" max="10472" width="13.54296875" style="56" customWidth="1"/>
    <col min="10473" max="10473" width="15" style="56" customWidth="1"/>
    <col min="10474" max="10474" width="15.26953125" style="56" bestFit="1" customWidth="1"/>
    <col min="10475" max="10475" width="16.26953125" style="56" bestFit="1" customWidth="1"/>
    <col min="10476" max="10476" width="12" style="56" customWidth="1"/>
    <col min="10477" max="10709" width="9" style="56"/>
    <col min="10710" max="10710" width="6.26953125" style="56" customWidth="1"/>
    <col min="10711" max="10711" width="10.26953125" style="56" customWidth="1"/>
    <col min="10712" max="10712" width="11" style="56" customWidth="1"/>
    <col min="10713" max="10713" width="12.54296875" style="56" customWidth="1"/>
    <col min="10714" max="10714" width="11.453125" style="56" customWidth="1"/>
    <col min="10715" max="10715" width="9.54296875" style="56" customWidth="1"/>
    <col min="10716" max="10716" width="0" style="56" hidden="1" customWidth="1"/>
    <col min="10717" max="10717" width="9.7265625" style="56" customWidth="1"/>
    <col min="10718" max="10719" width="12.54296875" style="56" customWidth="1"/>
    <col min="10720" max="10720" width="12.26953125" style="56" customWidth="1"/>
    <col min="10721" max="10721" width="12.54296875" style="56" customWidth="1"/>
    <col min="10722" max="10722" width="0" style="56" hidden="1" customWidth="1"/>
    <col min="10723" max="10723" width="14.26953125" style="56" customWidth="1"/>
    <col min="10724" max="10724" width="10.7265625" style="56" customWidth="1"/>
    <col min="10725" max="10725" width="13.7265625" style="56" customWidth="1"/>
    <col min="10726" max="10726" width="11.54296875" style="56" customWidth="1"/>
    <col min="10727" max="10727" width="11.26953125" style="56" customWidth="1"/>
    <col min="10728" max="10728" width="13.54296875" style="56" customWidth="1"/>
    <col min="10729" max="10729" width="15" style="56" customWidth="1"/>
    <col min="10730" max="10730" width="15.26953125" style="56" bestFit="1" customWidth="1"/>
    <col min="10731" max="10731" width="16.26953125" style="56" bestFit="1" customWidth="1"/>
    <col min="10732" max="10732" width="12" style="56" customWidth="1"/>
    <col min="10733" max="10965" width="9" style="56"/>
    <col min="10966" max="10966" width="6.26953125" style="56" customWidth="1"/>
    <col min="10967" max="10967" width="10.26953125" style="56" customWidth="1"/>
    <col min="10968" max="10968" width="11" style="56" customWidth="1"/>
    <col min="10969" max="10969" width="12.54296875" style="56" customWidth="1"/>
    <col min="10970" max="10970" width="11.453125" style="56" customWidth="1"/>
    <col min="10971" max="10971" width="9.54296875" style="56" customWidth="1"/>
    <col min="10972" max="10972" width="0" style="56" hidden="1" customWidth="1"/>
    <col min="10973" max="10973" width="9.7265625" style="56" customWidth="1"/>
    <col min="10974" max="10975" width="12.54296875" style="56" customWidth="1"/>
    <col min="10976" max="10976" width="12.26953125" style="56" customWidth="1"/>
    <col min="10977" max="10977" width="12.54296875" style="56" customWidth="1"/>
    <col min="10978" max="10978" width="0" style="56" hidden="1" customWidth="1"/>
    <col min="10979" max="10979" width="14.26953125" style="56" customWidth="1"/>
    <col min="10980" max="10980" width="10.7265625" style="56" customWidth="1"/>
    <col min="10981" max="10981" width="13.7265625" style="56" customWidth="1"/>
    <col min="10982" max="10982" width="11.54296875" style="56" customWidth="1"/>
    <col min="10983" max="10983" width="11.26953125" style="56" customWidth="1"/>
    <col min="10984" max="10984" width="13.54296875" style="56" customWidth="1"/>
    <col min="10985" max="10985" width="15" style="56" customWidth="1"/>
    <col min="10986" max="10986" width="15.26953125" style="56" bestFit="1" customWidth="1"/>
    <col min="10987" max="10987" width="16.26953125" style="56" bestFit="1" customWidth="1"/>
    <col min="10988" max="10988" width="12" style="56" customWidth="1"/>
    <col min="10989" max="11221" width="9" style="56"/>
    <col min="11222" max="11222" width="6.26953125" style="56" customWidth="1"/>
    <col min="11223" max="11223" width="10.26953125" style="56" customWidth="1"/>
    <col min="11224" max="11224" width="11" style="56" customWidth="1"/>
    <col min="11225" max="11225" width="12.54296875" style="56" customWidth="1"/>
    <col min="11226" max="11226" width="11.453125" style="56" customWidth="1"/>
    <col min="11227" max="11227" width="9.54296875" style="56" customWidth="1"/>
    <col min="11228" max="11228" width="0" style="56" hidden="1" customWidth="1"/>
    <col min="11229" max="11229" width="9.7265625" style="56" customWidth="1"/>
    <col min="11230" max="11231" width="12.54296875" style="56" customWidth="1"/>
    <col min="11232" max="11232" width="12.26953125" style="56" customWidth="1"/>
    <col min="11233" max="11233" width="12.54296875" style="56" customWidth="1"/>
    <col min="11234" max="11234" width="0" style="56" hidden="1" customWidth="1"/>
    <col min="11235" max="11235" width="14.26953125" style="56" customWidth="1"/>
    <col min="11236" max="11236" width="10.7265625" style="56" customWidth="1"/>
    <col min="11237" max="11237" width="13.7265625" style="56" customWidth="1"/>
    <col min="11238" max="11238" width="11.54296875" style="56" customWidth="1"/>
    <col min="11239" max="11239" width="11.26953125" style="56" customWidth="1"/>
    <col min="11240" max="11240" width="13.54296875" style="56" customWidth="1"/>
    <col min="11241" max="11241" width="15" style="56" customWidth="1"/>
    <col min="11242" max="11242" width="15.26953125" style="56" bestFit="1" customWidth="1"/>
    <col min="11243" max="11243" width="16.26953125" style="56" bestFit="1" customWidth="1"/>
    <col min="11244" max="11244" width="12" style="56" customWidth="1"/>
    <col min="11245" max="11477" width="9" style="56"/>
    <col min="11478" max="11478" width="6.26953125" style="56" customWidth="1"/>
    <col min="11479" max="11479" width="10.26953125" style="56" customWidth="1"/>
    <col min="11480" max="11480" width="11" style="56" customWidth="1"/>
    <col min="11481" max="11481" width="12.54296875" style="56" customWidth="1"/>
    <col min="11482" max="11482" width="11.453125" style="56" customWidth="1"/>
    <col min="11483" max="11483" width="9.54296875" style="56" customWidth="1"/>
    <col min="11484" max="11484" width="0" style="56" hidden="1" customWidth="1"/>
    <col min="11485" max="11485" width="9.7265625" style="56" customWidth="1"/>
    <col min="11486" max="11487" width="12.54296875" style="56" customWidth="1"/>
    <col min="11488" max="11488" width="12.26953125" style="56" customWidth="1"/>
    <col min="11489" max="11489" width="12.54296875" style="56" customWidth="1"/>
    <col min="11490" max="11490" width="0" style="56" hidden="1" customWidth="1"/>
    <col min="11491" max="11491" width="14.26953125" style="56" customWidth="1"/>
    <col min="11492" max="11492" width="10.7265625" style="56" customWidth="1"/>
    <col min="11493" max="11493" width="13.7265625" style="56" customWidth="1"/>
    <col min="11494" max="11494" width="11.54296875" style="56" customWidth="1"/>
    <col min="11495" max="11495" width="11.26953125" style="56" customWidth="1"/>
    <col min="11496" max="11496" width="13.54296875" style="56" customWidth="1"/>
    <col min="11497" max="11497" width="15" style="56" customWidth="1"/>
    <col min="11498" max="11498" width="15.26953125" style="56" bestFit="1" customWidth="1"/>
    <col min="11499" max="11499" width="16.26953125" style="56" bestFit="1" customWidth="1"/>
    <col min="11500" max="11500" width="12" style="56" customWidth="1"/>
    <col min="11501" max="11733" width="9" style="56"/>
    <col min="11734" max="11734" width="6.26953125" style="56" customWidth="1"/>
    <col min="11735" max="11735" width="10.26953125" style="56" customWidth="1"/>
    <col min="11736" max="11736" width="11" style="56" customWidth="1"/>
    <col min="11737" max="11737" width="12.54296875" style="56" customWidth="1"/>
    <col min="11738" max="11738" width="11.453125" style="56" customWidth="1"/>
    <col min="11739" max="11739" width="9.54296875" style="56" customWidth="1"/>
    <col min="11740" max="11740" width="0" style="56" hidden="1" customWidth="1"/>
    <col min="11741" max="11741" width="9.7265625" style="56" customWidth="1"/>
    <col min="11742" max="11743" width="12.54296875" style="56" customWidth="1"/>
    <col min="11744" max="11744" width="12.26953125" style="56" customWidth="1"/>
    <col min="11745" max="11745" width="12.54296875" style="56" customWidth="1"/>
    <col min="11746" max="11746" width="0" style="56" hidden="1" customWidth="1"/>
    <col min="11747" max="11747" width="14.26953125" style="56" customWidth="1"/>
    <col min="11748" max="11748" width="10.7265625" style="56" customWidth="1"/>
    <col min="11749" max="11749" width="13.7265625" style="56" customWidth="1"/>
    <col min="11750" max="11750" width="11.54296875" style="56" customWidth="1"/>
    <col min="11751" max="11751" width="11.26953125" style="56" customWidth="1"/>
    <col min="11752" max="11752" width="13.54296875" style="56" customWidth="1"/>
    <col min="11753" max="11753" width="15" style="56" customWidth="1"/>
    <col min="11754" max="11754" width="15.26953125" style="56" bestFit="1" customWidth="1"/>
    <col min="11755" max="11755" width="16.26953125" style="56" bestFit="1" customWidth="1"/>
    <col min="11756" max="11756" width="12" style="56" customWidth="1"/>
    <col min="11757" max="11989" width="9" style="56"/>
    <col min="11990" max="11990" width="6.26953125" style="56" customWidth="1"/>
    <col min="11991" max="11991" width="10.26953125" style="56" customWidth="1"/>
    <col min="11992" max="11992" width="11" style="56" customWidth="1"/>
    <col min="11993" max="11993" width="12.54296875" style="56" customWidth="1"/>
    <col min="11994" max="11994" width="11.453125" style="56" customWidth="1"/>
    <col min="11995" max="11995" width="9.54296875" style="56" customWidth="1"/>
    <col min="11996" max="11996" width="0" style="56" hidden="1" customWidth="1"/>
    <col min="11997" max="11997" width="9.7265625" style="56" customWidth="1"/>
    <col min="11998" max="11999" width="12.54296875" style="56" customWidth="1"/>
    <col min="12000" max="12000" width="12.26953125" style="56" customWidth="1"/>
    <col min="12001" max="12001" width="12.54296875" style="56" customWidth="1"/>
    <col min="12002" max="12002" width="0" style="56" hidden="1" customWidth="1"/>
    <col min="12003" max="12003" width="14.26953125" style="56" customWidth="1"/>
    <col min="12004" max="12004" width="10.7265625" style="56" customWidth="1"/>
    <col min="12005" max="12005" width="13.7265625" style="56" customWidth="1"/>
    <col min="12006" max="12006" width="11.54296875" style="56" customWidth="1"/>
    <col min="12007" max="12007" width="11.26953125" style="56" customWidth="1"/>
    <col min="12008" max="12008" width="13.54296875" style="56" customWidth="1"/>
    <col min="12009" max="12009" width="15" style="56" customWidth="1"/>
    <col min="12010" max="12010" width="15.26953125" style="56" bestFit="1" customWidth="1"/>
    <col min="12011" max="12011" width="16.26953125" style="56" bestFit="1" customWidth="1"/>
    <col min="12012" max="12012" width="12" style="56" customWidth="1"/>
    <col min="12013" max="12245" width="9" style="56"/>
    <col min="12246" max="12246" width="6.26953125" style="56" customWidth="1"/>
    <col min="12247" max="12247" width="10.26953125" style="56" customWidth="1"/>
    <col min="12248" max="12248" width="11" style="56" customWidth="1"/>
    <col min="12249" max="12249" width="12.54296875" style="56" customWidth="1"/>
    <col min="12250" max="12250" width="11.453125" style="56" customWidth="1"/>
    <col min="12251" max="12251" width="9.54296875" style="56" customWidth="1"/>
    <col min="12252" max="12252" width="0" style="56" hidden="1" customWidth="1"/>
    <col min="12253" max="12253" width="9.7265625" style="56" customWidth="1"/>
    <col min="12254" max="12255" width="12.54296875" style="56" customWidth="1"/>
    <col min="12256" max="12256" width="12.26953125" style="56" customWidth="1"/>
    <col min="12257" max="12257" width="12.54296875" style="56" customWidth="1"/>
    <col min="12258" max="12258" width="0" style="56" hidden="1" customWidth="1"/>
    <col min="12259" max="12259" width="14.26953125" style="56" customWidth="1"/>
    <col min="12260" max="12260" width="10.7265625" style="56" customWidth="1"/>
    <col min="12261" max="12261" width="13.7265625" style="56" customWidth="1"/>
    <col min="12262" max="12262" width="11.54296875" style="56" customWidth="1"/>
    <col min="12263" max="12263" width="11.26953125" style="56" customWidth="1"/>
    <col min="12264" max="12264" width="13.54296875" style="56" customWidth="1"/>
    <col min="12265" max="12265" width="15" style="56" customWidth="1"/>
    <col min="12266" max="12266" width="15.26953125" style="56" bestFit="1" customWidth="1"/>
    <col min="12267" max="12267" width="16.26953125" style="56" bestFit="1" customWidth="1"/>
    <col min="12268" max="12268" width="12" style="56" customWidth="1"/>
    <col min="12269" max="12501" width="9" style="56"/>
    <col min="12502" max="12502" width="6.26953125" style="56" customWidth="1"/>
    <col min="12503" max="12503" width="10.26953125" style="56" customWidth="1"/>
    <col min="12504" max="12504" width="11" style="56" customWidth="1"/>
    <col min="12505" max="12505" width="12.54296875" style="56" customWidth="1"/>
    <col min="12506" max="12506" width="11.453125" style="56" customWidth="1"/>
    <col min="12507" max="12507" width="9.54296875" style="56" customWidth="1"/>
    <col min="12508" max="12508" width="0" style="56" hidden="1" customWidth="1"/>
    <col min="12509" max="12509" width="9.7265625" style="56" customWidth="1"/>
    <col min="12510" max="12511" width="12.54296875" style="56" customWidth="1"/>
    <col min="12512" max="12512" width="12.26953125" style="56" customWidth="1"/>
    <col min="12513" max="12513" width="12.54296875" style="56" customWidth="1"/>
    <col min="12514" max="12514" width="0" style="56" hidden="1" customWidth="1"/>
    <col min="12515" max="12515" width="14.26953125" style="56" customWidth="1"/>
    <col min="12516" max="12516" width="10.7265625" style="56" customWidth="1"/>
    <col min="12517" max="12517" width="13.7265625" style="56" customWidth="1"/>
    <col min="12518" max="12518" width="11.54296875" style="56" customWidth="1"/>
    <col min="12519" max="12519" width="11.26953125" style="56" customWidth="1"/>
    <col min="12520" max="12520" width="13.54296875" style="56" customWidth="1"/>
    <col min="12521" max="12521" width="15" style="56" customWidth="1"/>
    <col min="12522" max="12522" width="15.26953125" style="56" bestFit="1" customWidth="1"/>
    <col min="12523" max="12523" width="16.26953125" style="56" bestFit="1" customWidth="1"/>
    <col min="12524" max="12524" width="12" style="56" customWidth="1"/>
    <col min="12525" max="12757" width="9" style="56"/>
    <col min="12758" max="12758" width="6.26953125" style="56" customWidth="1"/>
    <col min="12759" max="12759" width="10.26953125" style="56" customWidth="1"/>
    <col min="12760" max="12760" width="11" style="56" customWidth="1"/>
    <col min="12761" max="12761" width="12.54296875" style="56" customWidth="1"/>
    <col min="12762" max="12762" width="11.453125" style="56" customWidth="1"/>
    <col min="12763" max="12763" width="9.54296875" style="56" customWidth="1"/>
    <col min="12764" max="12764" width="0" style="56" hidden="1" customWidth="1"/>
    <col min="12765" max="12765" width="9.7265625" style="56" customWidth="1"/>
    <col min="12766" max="12767" width="12.54296875" style="56" customWidth="1"/>
    <col min="12768" max="12768" width="12.26953125" style="56" customWidth="1"/>
    <col min="12769" max="12769" width="12.54296875" style="56" customWidth="1"/>
    <col min="12770" max="12770" width="0" style="56" hidden="1" customWidth="1"/>
    <col min="12771" max="12771" width="14.26953125" style="56" customWidth="1"/>
    <col min="12772" max="12772" width="10.7265625" style="56" customWidth="1"/>
    <col min="12773" max="12773" width="13.7265625" style="56" customWidth="1"/>
    <col min="12774" max="12774" width="11.54296875" style="56" customWidth="1"/>
    <col min="12775" max="12775" width="11.26953125" style="56" customWidth="1"/>
    <col min="12776" max="12776" width="13.54296875" style="56" customWidth="1"/>
    <col min="12777" max="12777" width="15" style="56" customWidth="1"/>
    <col min="12778" max="12778" width="15.26953125" style="56" bestFit="1" customWidth="1"/>
    <col min="12779" max="12779" width="16.26953125" style="56" bestFit="1" customWidth="1"/>
    <col min="12780" max="12780" width="12" style="56" customWidth="1"/>
    <col min="12781" max="13013" width="9" style="56"/>
    <col min="13014" max="13014" width="6.26953125" style="56" customWidth="1"/>
    <col min="13015" max="13015" width="10.26953125" style="56" customWidth="1"/>
    <col min="13016" max="13016" width="11" style="56" customWidth="1"/>
    <col min="13017" max="13017" width="12.54296875" style="56" customWidth="1"/>
    <col min="13018" max="13018" width="11.453125" style="56" customWidth="1"/>
    <col min="13019" max="13019" width="9.54296875" style="56" customWidth="1"/>
    <col min="13020" max="13020" width="0" style="56" hidden="1" customWidth="1"/>
    <col min="13021" max="13021" width="9.7265625" style="56" customWidth="1"/>
    <col min="13022" max="13023" width="12.54296875" style="56" customWidth="1"/>
    <col min="13024" max="13024" width="12.26953125" style="56" customWidth="1"/>
    <col min="13025" max="13025" width="12.54296875" style="56" customWidth="1"/>
    <col min="13026" max="13026" width="0" style="56" hidden="1" customWidth="1"/>
    <col min="13027" max="13027" width="14.26953125" style="56" customWidth="1"/>
    <col min="13028" max="13028" width="10.7265625" style="56" customWidth="1"/>
    <col min="13029" max="13029" width="13.7265625" style="56" customWidth="1"/>
    <col min="13030" max="13030" width="11.54296875" style="56" customWidth="1"/>
    <col min="13031" max="13031" width="11.26953125" style="56" customWidth="1"/>
    <col min="13032" max="13032" width="13.54296875" style="56" customWidth="1"/>
    <col min="13033" max="13033" width="15" style="56" customWidth="1"/>
    <col min="13034" max="13034" width="15.26953125" style="56" bestFit="1" customWidth="1"/>
    <col min="13035" max="13035" width="16.26953125" style="56" bestFit="1" customWidth="1"/>
    <col min="13036" max="13036" width="12" style="56" customWidth="1"/>
    <col min="13037" max="13269" width="9" style="56"/>
    <col min="13270" max="13270" width="6.26953125" style="56" customWidth="1"/>
    <col min="13271" max="13271" width="10.26953125" style="56" customWidth="1"/>
    <col min="13272" max="13272" width="11" style="56" customWidth="1"/>
    <col min="13273" max="13273" width="12.54296875" style="56" customWidth="1"/>
    <col min="13274" max="13274" width="11.453125" style="56" customWidth="1"/>
    <col min="13275" max="13275" width="9.54296875" style="56" customWidth="1"/>
    <col min="13276" max="13276" width="0" style="56" hidden="1" customWidth="1"/>
    <col min="13277" max="13277" width="9.7265625" style="56" customWidth="1"/>
    <col min="13278" max="13279" width="12.54296875" style="56" customWidth="1"/>
    <col min="13280" max="13280" width="12.26953125" style="56" customWidth="1"/>
    <col min="13281" max="13281" width="12.54296875" style="56" customWidth="1"/>
    <col min="13282" max="13282" width="0" style="56" hidden="1" customWidth="1"/>
    <col min="13283" max="13283" width="14.26953125" style="56" customWidth="1"/>
    <col min="13284" max="13284" width="10.7265625" style="56" customWidth="1"/>
    <col min="13285" max="13285" width="13.7265625" style="56" customWidth="1"/>
    <col min="13286" max="13286" width="11.54296875" style="56" customWidth="1"/>
    <col min="13287" max="13287" width="11.26953125" style="56" customWidth="1"/>
    <col min="13288" max="13288" width="13.54296875" style="56" customWidth="1"/>
    <col min="13289" max="13289" width="15" style="56" customWidth="1"/>
    <col min="13290" max="13290" width="15.26953125" style="56" bestFit="1" customWidth="1"/>
    <col min="13291" max="13291" width="16.26953125" style="56" bestFit="1" customWidth="1"/>
    <col min="13292" max="13292" width="12" style="56" customWidth="1"/>
    <col min="13293" max="13525" width="9" style="56"/>
    <col min="13526" max="13526" width="6.26953125" style="56" customWidth="1"/>
    <col min="13527" max="13527" width="10.26953125" style="56" customWidth="1"/>
    <col min="13528" max="13528" width="11" style="56" customWidth="1"/>
    <col min="13529" max="13529" width="12.54296875" style="56" customWidth="1"/>
    <col min="13530" max="13530" width="11.453125" style="56" customWidth="1"/>
    <col min="13531" max="13531" width="9.54296875" style="56" customWidth="1"/>
    <col min="13532" max="13532" width="0" style="56" hidden="1" customWidth="1"/>
    <col min="13533" max="13533" width="9.7265625" style="56" customWidth="1"/>
    <col min="13534" max="13535" width="12.54296875" style="56" customWidth="1"/>
    <col min="13536" max="13536" width="12.26953125" style="56" customWidth="1"/>
    <col min="13537" max="13537" width="12.54296875" style="56" customWidth="1"/>
    <col min="13538" max="13538" width="0" style="56" hidden="1" customWidth="1"/>
    <col min="13539" max="13539" width="14.26953125" style="56" customWidth="1"/>
    <col min="13540" max="13540" width="10.7265625" style="56" customWidth="1"/>
    <col min="13541" max="13541" width="13.7265625" style="56" customWidth="1"/>
    <col min="13542" max="13542" width="11.54296875" style="56" customWidth="1"/>
    <col min="13543" max="13543" width="11.26953125" style="56" customWidth="1"/>
    <col min="13544" max="13544" width="13.54296875" style="56" customWidth="1"/>
    <col min="13545" max="13545" width="15" style="56" customWidth="1"/>
    <col min="13546" max="13546" width="15.26953125" style="56" bestFit="1" customWidth="1"/>
    <col min="13547" max="13547" width="16.26953125" style="56" bestFit="1" customWidth="1"/>
    <col min="13548" max="13548" width="12" style="56" customWidth="1"/>
    <col min="13549" max="13781" width="9" style="56"/>
    <col min="13782" max="13782" width="6.26953125" style="56" customWidth="1"/>
    <col min="13783" max="13783" width="10.26953125" style="56" customWidth="1"/>
    <col min="13784" max="13784" width="11" style="56" customWidth="1"/>
    <col min="13785" max="13785" width="12.54296875" style="56" customWidth="1"/>
    <col min="13786" max="13786" width="11.453125" style="56" customWidth="1"/>
    <col min="13787" max="13787" width="9.54296875" style="56" customWidth="1"/>
    <col min="13788" max="13788" width="0" style="56" hidden="1" customWidth="1"/>
    <col min="13789" max="13789" width="9.7265625" style="56" customWidth="1"/>
    <col min="13790" max="13791" width="12.54296875" style="56" customWidth="1"/>
    <col min="13792" max="13792" width="12.26953125" style="56" customWidth="1"/>
    <col min="13793" max="13793" width="12.54296875" style="56" customWidth="1"/>
    <col min="13794" max="13794" width="0" style="56" hidden="1" customWidth="1"/>
    <col min="13795" max="13795" width="14.26953125" style="56" customWidth="1"/>
    <col min="13796" max="13796" width="10.7265625" style="56" customWidth="1"/>
    <col min="13797" max="13797" width="13.7265625" style="56" customWidth="1"/>
    <col min="13798" max="13798" width="11.54296875" style="56" customWidth="1"/>
    <col min="13799" max="13799" width="11.26953125" style="56" customWidth="1"/>
    <col min="13800" max="13800" width="13.54296875" style="56" customWidth="1"/>
    <col min="13801" max="13801" width="15" style="56" customWidth="1"/>
    <col min="13802" max="13802" width="15.26953125" style="56" bestFit="1" customWidth="1"/>
    <col min="13803" max="13803" width="16.26953125" style="56" bestFit="1" customWidth="1"/>
    <col min="13804" max="13804" width="12" style="56" customWidth="1"/>
    <col min="13805" max="14037" width="9" style="56"/>
    <col min="14038" max="14038" width="6.26953125" style="56" customWidth="1"/>
    <col min="14039" max="14039" width="10.26953125" style="56" customWidth="1"/>
    <col min="14040" max="14040" width="11" style="56" customWidth="1"/>
    <col min="14041" max="14041" width="12.54296875" style="56" customWidth="1"/>
    <col min="14042" max="14042" width="11.453125" style="56" customWidth="1"/>
    <col min="14043" max="14043" width="9.54296875" style="56" customWidth="1"/>
    <col min="14044" max="14044" width="0" style="56" hidden="1" customWidth="1"/>
    <col min="14045" max="14045" width="9.7265625" style="56" customWidth="1"/>
    <col min="14046" max="14047" width="12.54296875" style="56" customWidth="1"/>
    <col min="14048" max="14048" width="12.26953125" style="56" customWidth="1"/>
    <col min="14049" max="14049" width="12.54296875" style="56" customWidth="1"/>
    <col min="14050" max="14050" width="0" style="56" hidden="1" customWidth="1"/>
    <col min="14051" max="14051" width="14.26953125" style="56" customWidth="1"/>
    <col min="14052" max="14052" width="10.7265625" style="56" customWidth="1"/>
    <col min="14053" max="14053" width="13.7265625" style="56" customWidth="1"/>
    <col min="14054" max="14054" width="11.54296875" style="56" customWidth="1"/>
    <col min="14055" max="14055" width="11.26953125" style="56" customWidth="1"/>
    <col min="14056" max="14056" width="13.54296875" style="56" customWidth="1"/>
    <col min="14057" max="14057" width="15" style="56" customWidth="1"/>
    <col min="14058" max="14058" width="15.26953125" style="56" bestFit="1" customWidth="1"/>
    <col min="14059" max="14059" width="16.26953125" style="56" bestFit="1" customWidth="1"/>
    <col min="14060" max="14060" width="12" style="56" customWidth="1"/>
    <col min="14061" max="14293" width="9" style="56"/>
    <col min="14294" max="14294" width="6.26953125" style="56" customWidth="1"/>
    <col min="14295" max="14295" width="10.26953125" style="56" customWidth="1"/>
    <col min="14296" max="14296" width="11" style="56" customWidth="1"/>
    <col min="14297" max="14297" width="12.54296875" style="56" customWidth="1"/>
    <col min="14298" max="14298" width="11.453125" style="56" customWidth="1"/>
    <col min="14299" max="14299" width="9.54296875" style="56" customWidth="1"/>
    <col min="14300" max="14300" width="0" style="56" hidden="1" customWidth="1"/>
    <col min="14301" max="14301" width="9.7265625" style="56" customWidth="1"/>
    <col min="14302" max="14303" width="12.54296875" style="56" customWidth="1"/>
    <col min="14304" max="14304" width="12.26953125" style="56" customWidth="1"/>
    <col min="14305" max="14305" width="12.54296875" style="56" customWidth="1"/>
    <col min="14306" max="14306" width="0" style="56" hidden="1" customWidth="1"/>
    <col min="14307" max="14307" width="14.26953125" style="56" customWidth="1"/>
    <col min="14308" max="14308" width="10.7265625" style="56" customWidth="1"/>
    <col min="14309" max="14309" width="13.7265625" style="56" customWidth="1"/>
    <col min="14310" max="14310" width="11.54296875" style="56" customWidth="1"/>
    <col min="14311" max="14311" width="11.26953125" style="56" customWidth="1"/>
    <col min="14312" max="14312" width="13.54296875" style="56" customWidth="1"/>
    <col min="14313" max="14313" width="15" style="56" customWidth="1"/>
    <col min="14314" max="14314" width="15.26953125" style="56" bestFit="1" customWidth="1"/>
    <col min="14315" max="14315" width="16.26953125" style="56" bestFit="1" customWidth="1"/>
    <col min="14316" max="14316" width="12" style="56" customWidth="1"/>
    <col min="14317" max="14549" width="9" style="56"/>
    <col min="14550" max="14550" width="6.26953125" style="56" customWidth="1"/>
    <col min="14551" max="14551" width="10.26953125" style="56" customWidth="1"/>
    <col min="14552" max="14552" width="11" style="56" customWidth="1"/>
    <col min="14553" max="14553" width="12.54296875" style="56" customWidth="1"/>
    <col min="14554" max="14554" width="11.453125" style="56" customWidth="1"/>
    <col min="14555" max="14555" width="9.54296875" style="56" customWidth="1"/>
    <col min="14556" max="14556" width="0" style="56" hidden="1" customWidth="1"/>
    <col min="14557" max="14557" width="9.7265625" style="56" customWidth="1"/>
    <col min="14558" max="14559" width="12.54296875" style="56" customWidth="1"/>
    <col min="14560" max="14560" width="12.26953125" style="56" customWidth="1"/>
    <col min="14561" max="14561" width="12.54296875" style="56" customWidth="1"/>
    <col min="14562" max="14562" width="0" style="56" hidden="1" customWidth="1"/>
    <col min="14563" max="14563" width="14.26953125" style="56" customWidth="1"/>
    <col min="14564" max="14564" width="10.7265625" style="56" customWidth="1"/>
    <col min="14565" max="14565" width="13.7265625" style="56" customWidth="1"/>
    <col min="14566" max="14566" width="11.54296875" style="56" customWidth="1"/>
    <col min="14567" max="14567" width="11.26953125" style="56" customWidth="1"/>
    <col min="14568" max="14568" width="13.54296875" style="56" customWidth="1"/>
    <col min="14569" max="14569" width="15" style="56" customWidth="1"/>
    <col min="14570" max="14570" width="15.26953125" style="56" bestFit="1" customWidth="1"/>
    <col min="14571" max="14571" width="16.26953125" style="56" bestFit="1" customWidth="1"/>
    <col min="14572" max="14572" width="12" style="56" customWidth="1"/>
    <col min="14573" max="14805" width="9" style="56"/>
    <col min="14806" max="14806" width="6.26953125" style="56" customWidth="1"/>
    <col min="14807" max="14807" width="10.26953125" style="56" customWidth="1"/>
    <col min="14808" max="14808" width="11" style="56" customWidth="1"/>
    <col min="14809" max="14809" width="12.54296875" style="56" customWidth="1"/>
    <col min="14810" max="14810" width="11.453125" style="56" customWidth="1"/>
    <col min="14811" max="14811" width="9.54296875" style="56" customWidth="1"/>
    <col min="14812" max="14812" width="0" style="56" hidden="1" customWidth="1"/>
    <col min="14813" max="14813" width="9.7265625" style="56" customWidth="1"/>
    <col min="14814" max="14815" width="12.54296875" style="56" customWidth="1"/>
    <col min="14816" max="14816" width="12.26953125" style="56" customWidth="1"/>
    <col min="14817" max="14817" width="12.54296875" style="56" customWidth="1"/>
    <col min="14818" max="14818" width="0" style="56" hidden="1" customWidth="1"/>
    <col min="14819" max="14819" width="14.26953125" style="56" customWidth="1"/>
    <col min="14820" max="14820" width="10.7265625" style="56" customWidth="1"/>
    <col min="14821" max="14821" width="13.7265625" style="56" customWidth="1"/>
    <col min="14822" max="14822" width="11.54296875" style="56" customWidth="1"/>
    <col min="14823" max="14823" width="11.26953125" style="56" customWidth="1"/>
    <col min="14824" max="14824" width="13.54296875" style="56" customWidth="1"/>
    <col min="14825" max="14825" width="15" style="56" customWidth="1"/>
    <col min="14826" max="14826" width="15.26953125" style="56" bestFit="1" customWidth="1"/>
    <col min="14827" max="14827" width="16.26953125" style="56" bestFit="1" customWidth="1"/>
    <col min="14828" max="14828" width="12" style="56" customWidth="1"/>
    <col min="14829" max="15061" width="9" style="56"/>
    <col min="15062" max="15062" width="6.26953125" style="56" customWidth="1"/>
    <col min="15063" max="15063" width="10.26953125" style="56" customWidth="1"/>
    <col min="15064" max="15064" width="11" style="56" customWidth="1"/>
    <col min="15065" max="15065" width="12.54296875" style="56" customWidth="1"/>
    <col min="15066" max="15066" width="11.453125" style="56" customWidth="1"/>
    <col min="15067" max="15067" width="9.54296875" style="56" customWidth="1"/>
    <col min="15068" max="15068" width="0" style="56" hidden="1" customWidth="1"/>
    <col min="15069" max="15069" width="9.7265625" style="56" customWidth="1"/>
    <col min="15070" max="15071" width="12.54296875" style="56" customWidth="1"/>
    <col min="15072" max="15072" width="12.26953125" style="56" customWidth="1"/>
    <col min="15073" max="15073" width="12.54296875" style="56" customWidth="1"/>
    <col min="15074" max="15074" width="0" style="56" hidden="1" customWidth="1"/>
    <col min="15075" max="15075" width="14.26953125" style="56" customWidth="1"/>
    <col min="15076" max="15076" width="10.7265625" style="56" customWidth="1"/>
    <col min="15077" max="15077" width="13.7265625" style="56" customWidth="1"/>
    <col min="15078" max="15078" width="11.54296875" style="56" customWidth="1"/>
    <col min="15079" max="15079" width="11.26953125" style="56" customWidth="1"/>
    <col min="15080" max="15080" width="13.54296875" style="56" customWidth="1"/>
    <col min="15081" max="15081" width="15" style="56" customWidth="1"/>
    <col min="15082" max="15082" width="15.26953125" style="56" bestFit="1" customWidth="1"/>
    <col min="15083" max="15083" width="16.26953125" style="56" bestFit="1" customWidth="1"/>
    <col min="15084" max="15084" width="12" style="56" customWidth="1"/>
    <col min="15085" max="15317" width="9" style="56"/>
    <col min="15318" max="15318" width="6.26953125" style="56" customWidth="1"/>
    <col min="15319" max="15319" width="10.26953125" style="56" customWidth="1"/>
    <col min="15320" max="15320" width="11" style="56" customWidth="1"/>
    <col min="15321" max="15321" width="12.54296875" style="56" customWidth="1"/>
    <col min="15322" max="15322" width="11.453125" style="56" customWidth="1"/>
    <col min="15323" max="15323" width="9.54296875" style="56" customWidth="1"/>
    <col min="15324" max="15324" width="0" style="56" hidden="1" customWidth="1"/>
    <col min="15325" max="15325" width="9.7265625" style="56" customWidth="1"/>
    <col min="15326" max="15327" width="12.54296875" style="56" customWidth="1"/>
    <col min="15328" max="15328" width="12.26953125" style="56" customWidth="1"/>
    <col min="15329" max="15329" width="12.54296875" style="56" customWidth="1"/>
    <col min="15330" max="15330" width="0" style="56" hidden="1" customWidth="1"/>
    <col min="15331" max="15331" width="14.26953125" style="56" customWidth="1"/>
    <col min="15332" max="15332" width="10.7265625" style="56" customWidth="1"/>
    <col min="15333" max="15333" width="13.7265625" style="56" customWidth="1"/>
    <col min="15334" max="15334" width="11.54296875" style="56" customWidth="1"/>
    <col min="15335" max="15335" width="11.26953125" style="56" customWidth="1"/>
    <col min="15336" max="15336" width="13.54296875" style="56" customWidth="1"/>
    <col min="15337" max="15337" width="15" style="56" customWidth="1"/>
    <col min="15338" max="15338" width="15.26953125" style="56" bestFit="1" customWidth="1"/>
    <col min="15339" max="15339" width="16.26953125" style="56" bestFit="1" customWidth="1"/>
    <col min="15340" max="15340" width="12" style="56" customWidth="1"/>
    <col min="15341" max="15573" width="9" style="56"/>
    <col min="15574" max="15574" width="6.26953125" style="56" customWidth="1"/>
    <col min="15575" max="15575" width="10.26953125" style="56" customWidth="1"/>
    <col min="15576" max="15576" width="11" style="56" customWidth="1"/>
    <col min="15577" max="15577" width="12.54296875" style="56" customWidth="1"/>
    <col min="15578" max="15578" width="11.453125" style="56" customWidth="1"/>
    <col min="15579" max="15579" width="9.54296875" style="56" customWidth="1"/>
    <col min="15580" max="15580" width="0" style="56" hidden="1" customWidth="1"/>
    <col min="15581" max="15581" width="9.7265625" style="56" customWidth="1"/>
    <col min="15582" max="15583" width="12.54296875" style="56" customWidth="1"/>
    <col min="15584" max="15584" width="12.26953125" style="56" customWidth="1"/>
    <col min="15585" max="15585" width="12.54296875" style="56" customWidth="1"/>
    <col min="15586" max="15586" width="0" style="56" hidden="1" customWidth="1"/>
    <col min="15587" max="15587" width="14.26953125" style="56" customWidth="1"/>
    <col min="15588" max="15588" width="10.7265625" style="56" customWidth="1"/>
    <col min="15589" max="15589" width="13.7265625" style="56" customWidth="1"/>
    <col min="15590" max="15590" width="11.54296875" style="56" customWidth="1"/>
    <col min="15591" max="15591" width="11.26953125" style="56" customWidth="1"/>
    <col min="15592" max="15592" width="13.54296875" style="56" customWidth="1"/>
    <col min="15593" max="15593" width="15" style="56" customWidth="1"/>
    <col min="15594" max="15594" width="15.26953125" style="56" bestFit="1" customWidth="1"/>
    <col min="15595" max="15595" width="16.26953125" style="56" bestFit="1" customWidth="1"/>
    <col min="15596" max="15596" width="12" style="56" customWidth="1"/>
    <col min="15597" max="15829" width="9" style="56"/>
    <col min="15830" max="15830" width="6.26953125" style="56" customWidth="1"/>
    <col min="15831" max="15831" width="10.26953125" style="56" customWidth="1"/>
    <col min="15832" max="15832" width="11" style="56" customWidth="1"/>
    <col min="15833" max="15833" width="12.54296875" style="56" customWidth="1"/>
    <col min="15834" max="15834" width="11.453125" style="56" customWidth="1"/>
    <col min="15835" max="15835" width="9.54296875" style="56" customWidth="1"/>
    <col min="15836" max="15836" width="0" style="56" hidden="1" customWidth="1"/>
    <col min="15837" max="15837" width="9.7265625" style="56" customWidth="1"/>
    <col min="15838" max="15839" width="12.54296875" style="56" customWidth="1"/>
    <col min="15840" max="15840" width="12.26953125" style="56" customWidth="1"/>
    <col min="15841" max="15841" width="12.54296875" style="56" customWidth="1"/>
    <col min="15842" max="15842" width="0" style="56" hidden="1" customWidth="1"/>
    <col min="15843" max="15843" width="14.26953125" style="56" customWidth="1"/>
    <col min="15844" max="15844" width="10.7265625" style="56" customWidth="1"/>
    <col min="15845" max="15845" width="13.7265625" style="56" customWidth="1"/>
    <col min="15846" max="15846" width="11.54296875" style="56" customWidth="1"/>
    <col min="15847" max="15847" width="11.26953125" style="56" customWidth="1"/>
    <col min="15848" max="15848" width="13.54296875" style="56" customWidth="1"/>
    <col min="15849" max="15849" width="15" style="56" customWidth="1"/>
    <col min="15850" max="15850" width="15.26953125" style="56" bestFit="1" customWidth="1"/>
    <col min="15851" max="15851" width="16.26953125" style="56" bestFit="1" customWidth="1"/>
    <col min="15852" max="15852" width="12" style="56" customWidth="1"/>
    <col min="15853" max="16085" width="9" style="56"/>
    <col min="16086" max="16086" width="6.26953125" style="56" customWidth="1"/>
    <col min="16087" max="16087" width="10.26953125" style="56" customWidth="1"/>
    <col min="16088" max="16088" width="11" style="56" customWidth="1"/>
    <col min="16089" max="16089" width="12.54296875" style="56" customWidth="1"/>
    <col min="16090" max="16090" width="11.453125" style="56" customWidth="1"/>
    <col min="16091" max="16091" width="9.54296875" style="56" customWidth="1"/>
    <col min="16092" max="16092" width="0" style="56" hidden="1" customWidth="1"/>
    <col min="16093" max="16093" width="9.7265625" style="56" customWidth="1"/>
    <col min="16094" max="16095" width="12.54296875" style="56" customWidth="1"/>
    <col min="16096" max="16096" width="12.26953125" style="56" customWidth="1"/>
    <col min="16097" max="16097" width="12.54296875" style="56" customWidth="1"/>
    <col min="16098" max="16098" width="0" style="56" hidden="1" customWidth="1"/>
    <col min="16099" max="16099" width="14.26953125" style="56" customWidth="1"/>
    <col min="16100" max="16100" width="10.7265625" style="56" customWidth="1"/>
    <col min="16101" max="16101" width="13.7265625" style="56" customWidth="1"/>
    <col min="16102" max="16102" width="11.54296875" style="56" customWidth="1"/>
    <col min="16103" max="16103" width="11.26953125" style="56" customWidth="1"/>
    <col min="16104" max="16104" width="13.54296875" style="56" customWidth="1"/>
    <col min="16105" max="16105" width="15" style="56" customWidth="1"/>
    <col min="16106" max="16106" width="15.26953125" style="56" bestFit="1" customWidth="1"/>
    <col min="16107" max="16107" width="16.26953125" style="56" bestFit="1" customWidth="1"/>
    <col min="16108" max="16108" width="12" style="56" customWidth="1"/>
    <col min="16109" max="16384" width="9" style="56"/>
  </cols>
  <sheetData>
    <row r="1" spans="1:7" customFormat="1" ht="45" customHeight="1" x14ac:dyDescent="0.35">
      <c r="A1" s="19" t="s">
        <v>70</v>
      </c>
    </row>
    <row r="2" spans="1:7" customFormat="1" ht="20.25" customHeight="1" x14ac:dyDescent="0.35">
      <c r="A2" s="20" t="s">
        <v>19</v>
      </c>
    </row>
    <row r="3" spans="1:7" customFormat="1" ht="20.25" customHeight="1" x14ac:dyDescent="0.35">
      <c r="A3" s="20" t="s">
        <v>50</v>
      </c>
    </row>
    <row r="4" spans="1:7" customFormat="1" ht="20.25" customHeight="1" x14ac:dyDescent="0.35">
      <c r="A4" s="20" t="s">
        <v>51</v>
      </c>
    </row>
    <row r="5" spans="1:7" customFormat="1" ht="20.25" customHeight="1" x14ac:dyDescent="0.35">
      <c r="A5" s="20" t="s">
        <v>52</v>
      </c>
    </row>
    <row r="6" spans="1:7" s="2" customFormat="1" ht="20.25" customHeight="1" x14ac:dyDescent="0.35">
      <c r="A6" s="78"/>
      <c r="B6" s="22" t="s">
        <v>53</v>
      </c>
      <c r="C6" s="22"/>
      <c r="D6" s="22"/>
      <c r="E6" s="22"/>
      <c r="F6" s="23"/>
      <c r="G6" s="65" t="s">
        <v>54</v>
      </c>
    </row>
    <row r="7" spans="1:7" s="2" customFormat="1" ht="20.25" customHeight="1" x14ac:dyDescent="0.35">
      <c r="A7" s="79"/>
      <c r="B7" s="111"/>
      <c r="C7" s="25" t="s">
        <v>55</v>
      </c>
      <c r="D7" s="59"/>
      <c r="E7" s="26"/>
      <c r="F7" s="26"/>
      <c r="G7" s="32" t="s">
        <v>58</v>
      </c>
    </row>
    <row r="8" spans="1:7" s="43" customFormat="1" ht="90" customHeight="1" x14ac:dyDescent="0.35">
      <c r="A8" s="80" t="s">
        <v>87</v>
      </c>
      <c r="B8" s="80" t="s">
        <v>59</v>
      </c>
      <c r="C8" s="80" t="s">
        <v>60</v>
      </c>
      <c r="D8" s="35" t="s">
        <v>61</v>
      </c>
      <c r="E8" s="38" t="s">
        <v>62</v>
      </c>
      <c r="F8" s="38" t="s">
        <v>63</v>
      </c>
      <c r="G8" s="34" t="s">
        <v>67</v>
      </c>
    </row>
    <row r="9" spans="1:7" s="54" customFormat="1" ht="17.149999999999999" customHeight="1" x14ac:dyDescent="0.35">
      <c r="A9" s="56" t="s">
        <v>181</v>
      </c>
      <c r="B9" s="62">
        <v>39.479999999999997</v>
      </c>
      <c r="C9" s="63">
        <v>39.22</v>
      </c>
      <c r="D9" s="62">
        <v>39.04</v>
      </c>
      <c r="E9" s="64">
        <v>39.25</v>
      </c>
      <c r="F9" s="64" t="s">
        <v>68</v>
      </c>
      <c r="G9" s="68">
        <v>41.64</v>
      </c>
    </row>
    <row r="10" spans="1:7" s="54" customFormat="1" ht="17.149999999999999" customHeight="1" x14ac:dyDescent="0.35">
      <c r="A10" s="56" t="s">
        <v>182</v>
      </c>
      <c r="B10" s="62">
        <v>39.49</v>
      </c>
      <c r="C10" s="63">
        <v>39.450000000000003</v>
      </c>
      <c r="D10" s="62">
        <v>39.159999999999997</v>
      </c>
      <c r="E10" s="64">
        <v>39.5</v>
      </c>
      <c r="F10" s="64" t="s">
        <v>68</v>
      </c>
      <c r="G10" s="68">
        <v>41.87</v>
      </c>
    </row>
    <row r="11" spans="1:7" s="54" customFormat="1" ht="17.149999999999999" customHeight="1" x14ac:dyDescent="0.35">
      <c r="A11" s="56" t="s">
        <v>183</v>
      </c>
      <c r="B11" s="62">
        <v>39.64</v>
      </c>
      <c r="C11" s="63">
        <v>39.56</v>
      </c>
      <c r="D11" s="62">
        <v>39.64</v>
      </c>
      <c r="E11" s="64">
        <v>39.54</v>
      </c>
      <c r="F11" s="64" t="s">
        <v>68</v>
      </c>
      <c r="G11" s="68">
        <v>41.99</v>
      </c>
    </row>
    <row r="12" spans="1:7" s="54" customFormat="1" ht="17.149999999999999" customHeight="1" x14ac:dyDescent="0.35">
      <c r="A12" s="56" t="s">
        <v>184</v>
      </c>
      <c r="B12" s="62">
        <v>39.53</v>
      </c>
      <c r="C12" s="63">
        <v>39.630000000000003</v>
      </c>
      <c r="D12" s="62">
        <v>39.28</v>
      </c>
      <c r="E12" s="64">
        <v>39.729999999999997</v>
      </c>
      <c r="F12" s="64" t="s">
        <v>68</v>
      </c>
      <c r="G12" s="68">
        <v>41.94</v>
      </c>
    </row>
    <row r="13" spans="1:7" s="54" customFormat="1" ht="17.149999999999999" customHeight="1" x14ac:dyDescent="0.35">
      <c r="A13" s="56" t="s">
        <v>185</v>
      </c>
      <c r="B13" s="62">
        <v>39.72</v>
      </c>
      <c r="C13" s="63">
        <v>39.93</v>
      </c>
      <c r="D13" s="62">
        <v>39.65</v>
      </c>
      <c r="E13" s="64">
        <v>40.18</v>
      </c>
      <c r="F13" s="64" t="s">
        <v>68</v>
      </c>
      <c r="G13" s="68">
        <v>42.1</v>
      </c>
    </row>
    <row r="14" spans="1:7" s="54" customFormat="1" ht="17.149999999999999" customHeight="1" x14ac:dyDescent="0.35">
      <c r="A14" s="56" t="s">
        <v>186</v>
      </c>
      <c r="B14" s="62">
        <v>39.68</v>
      </c>
      <c r="C14" s="63">
        <v>39.71</v>
      </c>
      <c r="D14" s="62">
        <v>39.53</v>
      </c>
      <c r="E14" s="64">
        <v>40</v>
      </c>
      <c r="F14" s="64" t="s">
        <v>68</v>
      </c>
      <c r="G14" s="68">
        <v>41.4</v>
      </c>
    </row>
    <row r="15" spans="1:7" s="54" customFormat="1" ht="17.149999999999999" customHeight="1" x14ac:dyDescent="0.35">
      <c r="A15" s="56" t="s">
        <v>187</v>
      </c>
      <c r="B15" s="62">
        <v>39.94</v>
      </c>
      <c r="C15" s="63">
        <v>39.96</v>
      </c>
      <c r="D15" s="62">
        <v>39.97</v>
      </c>
      <c r="E15" s="64">
        <v>39.950000000000003</v>
      </c>
      <c r="F15" s="64" t="s">
        <v>68</v>
      </c>
      <c r="G15" s="68">
        <v>41.57</v>
      </c>
    </row>
    <row r="16" spans="1:7" s="54" customFormat="1" ht="17.149999999999999" customHeight="1" x14ac:dyDescent="0.35">
      <c r="A16" s="56" t="s">
        <v>188</v>
      </c>
      <c r="B16" s="62">
        <v>39.880000000000003</v>
      </c>
      <c r="C16" s="63">
        <v>39.85</v>
      </c>
      <c r="D16" s="62">
        <v>39.770000000000003</v>
      </c>
      <c r="E16" s="64">
        <v>39.96</v>
      </c>
      <c r="F16" s="64" t="s">
        <v>68</v>
      </c>
      <c r="G16" s="68">
        <v>41.3</v>
      </c>
    </row>
    <row r="17" spans="1:7" s="54" customFormat="1" ht="17.149999999999999" customHeight="1" x14ac:dyDescent="0.35">
      <c r="A17" s="56" t="s">
        <v>189</v>
      </c>
      <c r="B17" s="62">
        <v>39.39</v>
      </c>
      <c r="C17" s="63">
        <v>39.479999999999997</v>
      </c>
      <c r="D17" s="62">
        <v>39.659999999999997</v>
      </c>
      <c r="E17" s="64">
        <v>39.24</v>
      </c>
      <c r="F17" s="64" t="s">
        <v>68</v>
      </c>
      <c r="G17" s="68">
        <v>41.72</v>
      </c>
    </row>
    <row r="18" spans="1:7" s="54" customFormat="1" ht="17.149999999999999" customHeight="1" x14ac:dyDescent="0.35">
      <c r="A18" s="56" t="s">
        <v>190</v>
      </c>
      <c r="B18" s="62">
        <v>39.71</v>
      </c>
      <c r="C18" s="63">
        <v>39.78</v>
      </c>
      <c r="D18" s="62">
        <v>39.75</v>
      </c>
      <c r="E18" s="64">
        <v>39.81</v>
      </c>
      <c r="F18" s="64" t="s">
        <v>68</v>
      </c>
      <c r="G18" s="68">
        <v>41.53</v>
      </c>
    </row>
    <row r="19" spans="1:7" s="54" customFormat="1" ht="17.149999999999999" customHeight="1" x14ac:dyDescent="0.35">
      <c r="A19" s="56" t="s">
        <v>191</v>
      </c>
      <c r="B19" s="62">
        <v>39.72</v>
      </c>
      <c r="C19" s="63">
        <v>39.659999999999997</v>
      </c>
      <c r="D19" s="62">
        <v>39.89</v>
      </c>
      <c r="E19" s="64">
        <v>39.590000000000003</v>
      </c>
      <c r="F19" s="64" t="s">
        <v>68</v>
      </c>
      <c r="G19" s="68">
        <v>41.71</v>
      </c>
    </row>
    <row r="20" spans="1:7" s="54" customFormat="1" ht="17.149999999999999" customHeight="1" x14ac:dyDescent="0.35">
      <c r="A20" s="56" t="s">
        <v>192</v>
      </c>
      <c r="B20" s="62">
        <v>39.9</v>
      </c>
      <c r="C20" s="63">
        <v>39.61</v>
      </c>
      <c r="D20" s="62">
        <v>40.03</v>
      </c>
      <c r="E20" s="64">
        <v>39.51</v>
      </c>
      <c r="F20" s="64" t="s">
        <v>68</v>
      </c>
      <c r="G20" s="68">
        <v>42.82</v>
      </c>
    </row>
    <row r="21" spans="1:7" s="54" customFormat="1" ht="17.149999999999999" customHeight="1" x14ac:dyDescent="0.35">
      <c r="A21" s="56" t="s">
        <v>193</v>
      </c>
      <c r="B21" s="62">
        <v>39.83</v>
      </c>
      <c r="C21" s="63">
        <v>39.64</v>
      </c>
      <c r="D21" s="62">
        <v>39.700000000000003</v>
      </c>
      <c r="E21" s="64">
        <v>39.61</v>
      </c>
      <c r="F21" s="64" t="s">
        <v>68</v>
      </c>
      <c r="G21" s="68">
        <v>41.98</v>
      </c>
    </row>
    <row r="22" spans="1:7" s="54" customFormat="1" ht="17.149999999999999" customHeight="1" x14ac:dyDescent="0.35">
      <c r="A22" s="56" t="s">
        <v>194</v>
      </c>
      <c r="B22" s="62">
        <v>39.909999999999997</v>
      </c>
      <c r="C22" s="63">
        <v>39.6</v>
      </c>
      <c r="D22" s="62">
        <v>39.75</v>
      </c>
      <c r="E22" s="64">
        <v>39.56</v>
      </c>
      <c r="F22" s="64" t="s">
        <v>68</v>
      </c>
      <c r="G22" s="68">
        <v>48.74</v>
      </c>
    </row>
    <row r="23" spans="1:7" s="54" customFormat="1" ht="17.149999999999999" customHeight="1" x14ac:dyDescent="0.35">
      <c r="A23" s="56" t="s">
        <v>195</v>
      </c>
      <c r="B23" s="62">
        <v>39.89</v>
      </c>
      <c r="C23" s="63">
        <v>39.6</v>
      </c>
      <c r="D23" s="62">
        <v>39.53</v>
      </c>
      <c r="E23" s="64">
        <v>39.61</v>
      </c>
      <c r="F23" s="64" t="s">
        <v>68</v>
      </c>
      <c r="G23" s="68">
        <v>42.01</v>
      </c>
    </row>
    <row r="24" spans="1:7" s="54" customFormat="1" ht="17.149999999999999" customHeight="1" x14ac:dyDescent="0.35">
      <c r="A24" s="56" t="s">
        <v>196</v>
      </c>
      <c r="B24" s="62">
        <v>39.74</v>
      </c>
      <c r="C24" s="63">
        <v>40.08</v>
      </c>
      <c r="D24" s="62">
        <v>39.42</v>
      </c>
      <c r="E24" s="64">
        <v>40.58</v>
      </c>
      <c r="F24" s="64" t="s">
        <v>68</v>
      </c>
      <c r="G24" s="68">
        <v>41.69</v>
      </c>
    </row>
    <row r="25" spans="1:7" s="54" customFormat="1" ht="17.149999999999999" customHeight="1" x14ac:dyDescent="0.35">
      <c r="A25" s="56" t="s">
        <v>197</v>
      </c>
      <c r="B25" s="62">
        <v>39.729999999999997</v>
      </c>
      <c r="C25" s="63">
        <v>39.78</v>
      </c>
      <c r="D25" s="62">
        <v>39.47</v>
      </c>
      <c r="E25" s="64">
        <v>40.14</v>
      </c>
      <c r="F25" s="64" t="s">
        <v>68</v>
      </c>
      <c r="G25" s="68">
        <v>42.74</v>
      </c>
    </row>
    <row r="26" spans="1:7" s="54" customFormat="1" ht="17.149999999999999" customHeight="1" x14ac:dyDescent="0.35">
      <c r="A26" s="56" t="s">
        <v>198</v>
      </c>
      <c r="B26" s="62">
        <v>39.92</v>
      </c>
      <c r="C26" s="63">
        <v>39.85</v>
      </c>
      <c r="D26" s="62">
        <v>39.4</v>
      </c>
      <c r="E26" s="64">
        <v>40.86</v>
      </c>
      <c r="F26" s="64" t="s">
        <v>68</v>
      </c>
      <c r="G26" s="68">
        <v>42.63</v>
      </c>
    </row>
    <row r="27" spans="1:7" ht="17.149999999999999" customHeight="1" x14ac:dyDescent="0.35">
      <c r="A27" s="56" t="s">
        <v>199</v>
      </c>
      <c r="B27" s="62">
        <v>40.06</v>
      </c>
      <c r="C27" s="63">
        <v>39.71</v>
      </c>
      <c r="D27" s="62">
        <v>39.51</v>
      </c>
      <c r="E27" s="64">
        <v>39.880000000000003</v>
      </c>
      <c r="F27" s="64" t="s">
        <v>68</v>
      </c>
      <c r="G27" s="68">
        <v>42.19</v>
      </c>
    </row>
    <row r="28" spans="1:7" ht="17.149999999999999" customHeight="1" x14ac:dyDescent="0.35">
      <c r="A28" s="56" t="s">
        <v>200</v>
      </c>
      <c r="B28" s="62">
        <v>39.75</v>
      </c>
      <c r="C28" s="63">
        <v>39.64</v>
      </c>
      <c r="D28" s="62">
        <v>38.79</v>
      </c>
      <c r="E28" s="64">
        <v>39.96</v>
      </c>
      <c r="F28" s="64" t="s">
        <v>68</v>
      </c>
      <c r="G28" s="68">
        <v>41.83</v>
      </c>
    </row>
    <row r="29" spans="1:7" ht="17.149999999999999" customHeight="1" x14ac:dyDescent="0.35">
      <c r="A29" s="56" t="s">
        <v>201</v>
      </c>
      <c r="B29" s="62">
        <v>40.79</v>
      </c>
      <c r="C29" s="63">
        <v>39.58</v>
      </c>
      <c r="D29" s="62">
        <v>38.869999999999997</v>
      </c>
      <c r="E29" s="64">
        <v>39.89</v>
      </c>
      <c r="F29" s="64" t="s">
        <v>68</v>
      </c>
      <c r="G29" s="68">
        <v>41.96</v>
      </c>
    </row>
    <row r="30" spans="1:7" ht="17.149999999999999" customHeight="1" x14ac:dyDescent="0.35">
      <c r="A30" s="56" t="s">
        <v>202</v>
      </c>
      <c r="B30" s="62">
        <v>39.96</v>
      </c>
      <c r="C30" s="63">
        <v>39.72</v>
      </c>
      <c r="D30" s="62">
        <v>38.57</v>
      </c>
      <c r="E30" s="64">
        <v>40.28</v>
      </c>
      <c r="F30" s="64" t="s">
        <v>68</v>
      </c>
      <c r="G30" s="68">
        <v>41.95</v>
      </c>
    </row>
    <row r="31" spans="1:7" ht="17.149999999999999" customHeight="1" x14ac:dyDescent="0.35">
      <c r="A31" s="56" t="s">
        <v>203</v>
      </c>
      <c r="B31" s="62">
        <v>39.93</v>
      </c>
      <c r="C31" s="63">
        <v>39.58</v>
      </c>
      <c r="D31" s="62">
        <v>39.39</v>
      </c>
      <c r="E31" s="64">
        <v>39.619999999999997</v>
      </c>
      <c r="F31" s="64" t="s">
        <v>68</v>
      </c>
      <c r="G31" s="68">
        <v>42.17</v>
      </c>
    </row>
    <row r="32" spans="1:7" ht="17.149999999999999" customHeight="1" x14ac:dyDescent="0.35">
      <c r="A32" s="56" t="s">
        <v>204</v>
      </c>
      <c r="B32" s="62">
        <v>39.869999999999997</v>
      </c>
      <c r="C32" s="63">
        <v>39.43</v>
      </c>
      <c r="D32" s="62">
        <v>39.200000000000003</v>
      </c>
      <c r="E32" s="64">
        <v>39.46</v>
      </c>
      <c r="F32" s="64" t="s">
        <v>68</v>
      </c>
      <c r="G32" s="68">
        <v>42.66</v>
      </c>
    </row>
    <row r="33" spans="1:7" ht="17.149999999999999" customHeight="1" x14ac:dyDescent="0.35">
      <c r="A33" s="56" t="s">
        <v>205</v>
      </c>
      <c r="B33" s="62">
        <v>39.81</v>
      </c>
      <c r="C33" s="63">
        <v>39.380000000000003</v>
      </c>
      <c r="D33" s="62">
        <v>39.31</v>
      </c>
      <c r="E33" s="64">
        <v>39.39</v>
      </c>
      <c r="F33" s="64" t="s">
        <v>68</v>
      </c>
      <c r="G33" s="68">
        <v>41.6</v>
      </c>
    </row>
    <row r="34" spans="1:7" ht="17.149999999999999" customHeight="1" x14ac:dyDescent="0.35">
      <c r="A34" s="56" t="s">
        <v>206</v>
      </c>
      <c r="B34" s="62">
        <v>40.53</v>
      </c>
      <c r="C34" s="63">
        <v>39.450000000000003</v>
      </c>
      <c r="D34" s="62">
        <v>40.130000000000003</v>
      </c>
      <c r="E34" s="64">
        <v>39.36</v>
      </c>
      <c r="F34" s="64" t="s">
        <v>68</v>
      </c>
      <c r="G34" s="68">
        <v>49.01</v>
      </c>
    </row>
    <row r="35" spans="1:7" ht="17.149999999999999" customHeight="1" x14ac:dyDescent="0.35">
      <c r="A35" s="56" t="s">
        <v>207</v>
      </c>
      <c r="B35" s="62">
        <v>39.89</v>
      </c>
      <c r="C35" s="63">
        <v>39.42</v>
      </c>
      <c r="D35" s="62">
        <v>39.94</v>
      </c>
      <c r="E35" s="64">
        <v>39.299999999999997</v>
      </c>
      <c r="F35" s="64" t="s">
        <v>68</v>
      </c>
      <c r="G35" s="68">
        <v>42.09</v>
      </c>
    </row>
    <row r="36" spans="1:7" ht="17.149999999999999" customHeight="1" x14ac:dyDescent="0.35">
      <c r="A36" s="56" t="s">
        <v>208</v>
      </c>
      <c r="B36" s="62">
        <v>39.840000000000003</v>
      </c>
      <c r="C36" s="63">
        <v>39.51</v>
      </c>
      <c r="D36" s="62">
        <v>39.94</v>
      </c>
      <c r="E36" s="64">
        <v>39.31</v>
      </c>
      <c r="F36" s="64" t="s">
        <v>68</v>
      </c>
      <c r="G36" s="68">
        <v>41.89</v>
      </c>
    </row>
    <row r="37" spans="1:7" ht="17.149999999999999" customHeight="1" x14ac:dyDescent="0.35">
      <c r="A37" s="56" t="s">
        <v>209</v>
      </c>
      <c r="B37" s="62">
        <v>39.94</v>
      </c>
      <c r="C37" s="63">
        <v>39.5</v>
      </c>
      <c r="D37" s="62">
        <v>38.799999999999997</v>
      </c>
      <c r="E37" s="64">
        <v>40.08</v>
      </c>
      <c r="F37" s="64" t="s">
        <v>68</v>
      </c>
      <c r="G37" s="68">
        <v>42.72</v>
      </c>
    </row>
    <row r="38" spans="1:7" ht="17.149999999999999" customHeight="1" x14ac:dyDescent="0.35">
      <c r="A38" s="56" t="s">
        <v>210</v>
      </c>
      <c r="B38" s="62">
        <v>39.840000000000003</v>
      </c>
      <c r="C38" s="63">
        <v>39.46</v>
      </c>
      <c r="D38" s="62">
        <v>39.75</v>
      </c>
      <c r="E38" s="64">
        <v>39.119999999999997</v>
      </c>
      <c r="F38" s="64" t="s">
        <v>68</v>
      </c>
      <c r="G38" s="68">
        <v>42.34</v>
      </c>
    </row>
    <row r="39" spans="1:7" ht="17.149999999999999" customHeight="1" x14ac:dyDescent="0.35">
      <c r="A39" s="56" t="s">
        <v>211</v>
      </c>
      <c r="B39" s="62">
        <v>40.020000000000003</v>
      </c>
      <c r="C39" s="63">
        <v>40.869999999999997</v>
      </c>
      <c r="D39" s="62">
        <v>39.72</v>
      </c>
      <c r="E39" s="64">
        <v>42.85</v>
      </c>
      <c r="F39" s="64" t="s">
        <v>68</v>
      </c>
      <c r="G39" s="68">
        <v>42.54</v>
      </c>
    </row>
    <row r="40" spans="1:7" ht="17.149999999999999" customHeight="1" x14ac:dyDescent="0.35">
      <c r="A40" s="56" t="s">
        <v>212</v>
      </c>
      <c r="B40" s="62">
        <v>39.85</v>
      </c>
      <c r="C40" s="63">
        <v>39.4</v>
      </c>
      <c r="D40" s="62">
        <v>39.72</v>
      </c>
      <c r="E40" s="64">
        <v>39.090000000000003</v>
      </c>
      <c r="F40" s="64" t="s">
        <v>68</v>
      </c>
      <c r="G40" s="68">
        <v>41.92</v>
      </c>
    </row>
    <row r="41" spans="1:7" ht="17.149999999999999" customHeight="1" x14ac:dyDescent="0.35">
      <c r="A41" s="56" t="s">
        <v>213</v>
      </c>
      <c r="B41" s="62">
        <v>40.090000000000003</v>
      </c>
      <c r="C41" s="63">
        <v>39.49</v>
      </c>
      <c r="D41" s="62">
        <v>39.590000000000003</v>
      </c>
      <c r="E41" s="64">
        <v>39.42</v>
      </c>
      <c r="F41" s="64" t="s">
        <v>68</v>
      </c>
      <c r="G41" s="68">
        <v>41.78</v>
      </c>
    </row>
    <row r="42" spans="1:7" ht="17.149999999999999" customHeight="1" x14ac:dyDescent="0.35">
      <c r="A42" s="56" t="s">
        <v>214</v>
      </c>
      <c r="B42" s="62">
        <v>39.89</v>
      </c>
      <c r="C42" s="63">
        <v>39.68</v>
      </c>
      <c r="D42" s="62">
        <v>39.83</v>
      </c>
      <c r="E42" s="64">
        <v>39.56</v>
      </c>
      <c r="F42" s="64" t="s">
        <v>68</v>
      </c>
      <c r="G42" s="68">
        <v>41.82</v>
      </c>
    </row>
    <row r="43" spans="1:7" ht="17.149999999999999" customHeight="1" x14ac:dyDescent="0.35">
      <c r="A43" s="56" t="s">
        <v>215</v>
      </c>
      <c r="B43" s="62">
        <v>39.950000000000003</v>
      </c>
      <c r="C43" s="63">
        <v>39.590000000000003</v>
      </c>
      <c r="D43" s="62">
        <v>40.200000000000003</v>
      </c>
      <c r="E43" s="64">
        <v>39.46</v>
      </c>
      <c r="F43" s="64" t="s">
        <v>68</v>
      </c>
      <c r="G43" s="68">
        <v>41.97</v>
      </c>
    </row>
    <row r="44" spans="1:7" ht="17.149999999999999" customHeight="1" x14ac:dyDescent="0.35">
      <c r="A44" s="56" t="s">
        <v>216</v>
      </c>
      <c r="B44" s="62">
        <v>40.07</v>
      </c>
      <c r="C44" s="63">
        <v>39.65</v>
      </c>
      <c r="D44" s="62">
        <v>40.89</v>
      </c>
      <c r="E44" s="64">
        <v>39.53</v>
      </c>
      <c r="F44" s="64" t="s">
        <v>68</v>
      </c>
      <c r="G44" s="68">
        <v>41.71</v>
      </c>
    </row>
    <row r="45" spans="1:7" ht="17.149999999999999" customHeight="1" x14ac:dyDescent="0.35">
      <c r="A45" s="56" t="s">
        <v>217</v>
      </c>
      <c r="B45" s="62">
        <v>39.75</v>
      </c>
      <c r="C45" s="63">
        <v>39.590000000000003</v>
      </c>
      <c r="D45" s="62">
        <v>40.86</v>
      </c>
      <c r="E45" s="64">
        <v>39.43</v>
      </c>
      <c r="F45" s="64" t="s">
        <v>68</v>
      </c>
      <c r="G45" s="68">
        <v>41.53</v>
      </c>
    </row>
    <row r="46" spans="1:7" ht="17.149999999999999" customHeight="1" x14ac:dyDescent="0.35">
      <c r="A46" s="56" t="s">
        <v>218</v>
      </c>
      <c r="B46" s="62">
        <v>39.75</v>
      </c>
      <c r="C46" s="63">
        <v>39.590000000000003</v>
      </c>
      <c r="D46" s="62">
        <v>40.770000000000003</v>
      </c>
      <c r="E46" s="64">
        <v>39.4</v>
      </c>
      <c r="F46" s="64" t="s">
        <v>68</v>
      </c>
      <c r="G46" s="68">
        <v>41.31</v>
      </c>
    </row>
    <row r="47" spans="1:7" ht="17.149999999999999" customHeight="1" x14ac:dyDescent="0.35">
      <c r="A47" s="56" t="s">
        <v>219</v>
      </c>
      <c r="B47" s="62">
        <v>39.81</v>
      </c>
      <c r="C47" s="63">
        <v>39.6</v>
      </c>
      <c r="D47" s="62">
        <v>40.799999999999997</v>
      </c>
      <c r="E47" s="64">
        <v>39.409999999999997</v>
      </c>
      <c r="F47" s="64" t="s">
        <v>68</v>
      </c>
      <c r="G47" s="68">
        <v>41.61</v>
      </c>
    </row>
    <row r="48" spans="1:7" ht="17.149999999999999" customHeight="1" x14ac:dyDescent="0.35">
      <c r="A48" s="56" t="s">
        <v>220</v>
      </c>
      <c r="B48" s="62">
        <v>40.06</v>
      </c>
      <c r="C48" s="63">
        <v>39.44</v>
      </c>
      <c r="D48" s="62">
        <v>39.83</v>
      </c>
      <c r="E48" s="64">
        <v>39.19</v>
      </c>
      <c r="F48" s="64" t="s">
        <v>68</v>
      </c>
      <c r="G48" s="68">
        <v>41.64</v>
      </c>
    </row>
    <row r="49" spans="1:7" ht="17.149999999999999" customHeight="1" x14ac:dyDescent="0.35">
      <c r="A49" s="56" t="s">
        <v>221</v>
      </c>
      <c r="B49" s="62">
        <v>39.17</v>
      </c>
      <c r="C49" s="63">
        <v>39.32</v>
      </c>
      <c r="D49" s="62">
        <v>39.880000000000003</v>
      </c>
      <c r="E49" s="64">
        <v>38.950000000000003</v>
      </c>
      <c r="F49" s="64" t="s">
        <v>68</v>
      </c>
      <c r="G49" s="68">
        <v>41.92</v>
      </c>
    </row>
    <row r="50" spans="1:7" ht="17.149999999999999" customHeight="1" x14ac:dyDescent="0.35">
      <c r="A50" s="56" t="s">
        <v>222</v>
      </c>
      <c r="B50" s="62">
        <v>40.07</v>
      </c>
      <c r="C50" s="63">
        <v>39.24</v>
      </c>
      <c r="D50" s="62">
        <v>39.840000000000003</v>
      </c>
      <c r="E50" s="64">
        <v>38.83</v>
      </c>
      <c r="F50" s="64" t="s">
        <v>68</v>
      </c>
      <c r="G50" s="68">
        <v>41.9</v>
      </c>
    </row>
    <row r="51" spans="1:7" ht="17.149999999999999" customHeight="1" x14ac:dyDescent="0.35">
      <c r="A51" s="56" t="s">
        <v>223</v>
      </c>
      <c r="B51" s="62">
        <v>39.880000000000003</v>
      </c>
      <c r="C51" s="63">
        <v>39.39</v>
      </c>
      <c r="D51" s="62">
        <v>39.64</v>
      </c>
      <c r="E51" s="64">
        <v>39.22</v>
      </c>
      <c r="F51" s="64" t="s">
        <v>68</v>
      </c>
      <c r="G51" s="68">
        <v>41.48</v>
      </c>
    </row>
    <row r="52" spans="1:7" ht="17.149999999999999" customHeight="1" x14ac:dyDescent="0.35">
      <c r="A52" s="56" t="s">
        <v>224</v>
      </c>
      <c r="B52" s="62">
        <v>39.74</v>
      </c>
      <c r="C52" s="63">
        <v>39.43</v>
      </c>
      <c r="D52" s="62">
        <v>39.76</v>
      </c>
      <c r="E52" s="64">
        <v>39.14</v>
      </c>
      <c r="F52" s="64" t="s">
        <v>68</v>
      </c>
      <c r="G52" s="68">
        <v>42.51</v>
      </c>
    </row>
    <row r="53" spans="1:7" ht="17.149999999999999" customHeight="1" x14ac:dyDescent="0.35">
      <c r="A53" s="56" t="s">
        <v>225</v>
      </c>
      <c r="B53" s="62">
        <v>39.79</v>
      </c>
      <c r="C53" s="63">
        <v>39.31</v>
      </c>
      <c r="D53" s="62">
        <v>39.94</v>
      </c>
      <c r="E53" s="64">
        <v>38.96</v>
      </c>
      <c r="F53" s="64" t="s">
        <v>68</v>
      </c>
      <c r="G53" s="68">
        <v>40.729999999999997</v>
      </c>
    </row>
    <row r="54" spans="1:7" ht="17.149999999999999" customHeight="1" x14ac:dyDescent="0.35">
      <c r="A54" s="56" t="s">
        <v>226</v>
      </c>
      <c r="B54" s="62">
        <v>39.909999999999997</v>
      </c>
      <c r="C54" s="63">
        <v>39.119999999999997</v>
      </c>
      <c r="D54" s="62">
        <v>39.799999999999997</v>
      </c>
      <c r="E54" s="64">
        <v>38.53</v>
      </c>
      <c r="F54" s="64" t="s">
        <v>68</v>
      </c>
      <c r="G54" s="68">
        <v>42.45</v>
      </c>
    </row>
    <row r="55" spans="1:7" ht="17.149999999999999" customHeight="1" x14ac:dyDescent="0.35">
      <c r="A55" s="56" t="s">
        <v>227</v>
      </c>
      <c r="B55" s="62">
        <v>39.81</v>
      </c>
      <c r="C55" s="63">
        <v>39.53</v>
      </c>
      <c r="D55" s="62">
        <v>39.86</v>
      </c>
      <c r="E55" s="64">
        <v>39.35</v>
      </c>
      <c r="F55" s="64" t="s">
        <v>68</v>
      </c>
      <c r="G55" s="68">
        <v>42.51</v>
      </c>
    </row>
    <row r="56" spans="1:7" ht="17.149999999999999" customHeight="1" x14ac:dyDescent="0.35">
      <c r="A56" s="56" t="s">
        <v>228</v>
      </c>
      <c r="B56" s="62">
        <v>39.4</v>
      </c>
      <c r="C56" s="63">
        <v>39.549999999999997</v>
      </c>
      <c r="D56" s="62">
        <v>40.380000000000003</v>
      </c>
      <c r="E56" s="64">
        <v>39.35</v>
      </c>
      <c r="F56" s="64" t="s">
        <v>68</v>
      </c>
      <c r="G56" s="68">
        <v>38.39</v>
      </c>
    </row>
    <row r="57" spans="1:7" ht="17.149999999999999" customHeight="1" x14ac:dyDescent="0.35">
      <c r="A57" s="56" t="s">
        <v>229</v>
      </c>
      <c r="B57" s="62">
        <v>39.49</v>
      </c>
      <c r="C57" s="63">
        <v>39.369999999999997</v>
      </c>
      <c r="D57" s="62">
        <v>39.89</v>
      </c>
      <c r="E57" s="64">
        <v>39.26</v>
      </c>
      <c r="F57" s="64" t="s">
        <v>68</v>
      </c>
      <c r="G57" s="68">
        <v>41.63</v>
      </c>
    </row>
    <row r="58" spans="1:7" ht="17.149999999999999" customHeight="1" x14ac:dyDescent="0.35">
      <c r="A58" s="56" t="s">
        <v>230</v>
      </c>
      <c r="B58" s="62">
        <v>39.64</v>
      </c>
      <c r="C58" s="63">
        <v>39.130000000000003</v>
      </c>
      <c r="D58" s="62">
        <v>39.74</v>
      </c>
      <c r="E58" s="64">
        <v>38.979999999999997</v>
      </c>
      <c r="F58" s="64" t="s">
        <v>68</v>
      </c>
      <c r="G58" s="68">
        <v>41.47</v>
      </c>
    </row>
    <row r="59" spans="1:7" ht="17.149999999999999" customHeight="1" x14ac:dyDescent="0.35">
      <c r="A59" s="56" t="s">
        <v>231</v>
      </c>
      <c r="B59" s="62">
        <v>39.65</v>
      </c>
      <c r="C59" s="63">
        <v>38.979999999999997</v>
      </c>
      <c r="D59" s="62">
        <v>39.68</v>
      </c>
      <c r="E59" s="64">
        <v>38.76</v>
      </c>
      <c r="F59" s="64" t="s">
        <v>68</v>
      </c>
      <c r="G59" s="68">
        <v>41.98</v>
      </c>
    </row>
    <row r="60" spans="1:7" ht="17.149999999999999" customHeight="1" x14ac:dyDescent="0.35">
      <c r="A60" s="56" t="s">
        <v>232</v>
      </c>
      <c r="B60" s="62">
        <v>39.46</v>
      </c>
      <c r="C60" s="63">
        <v>39.32</v>
      </c>
      <c r="D60" s="62">
        <v>39.520000000000003</v>
      </c>
      <c r="E60" s="64">
        <v>39.24</v>
      </c>
      <c r="F60" s="64" t="s">
        <v>68</v>
      </c>
      <c r="G60" s="68">
        <v>42.02</v>
      </c>
    </row>
    <row r="61" spans="1:7" ht="17.149999999999999" customHeight="1" x14ac:dyDescent="0.35">
      <c r="A61" s="56" t="s">
        <v>233</v>
      </c>
      <c r="B61" s="62">
        <v>39.5</v>
      </c>
      <c r="C61" s="63">
        <v>39.29</v>
      </c>
      <c r="D61" s="62">
        <v>39.659999999999997</v>
      </c>
      <c r="E61" s="64">
        <v>39.130000000000003</v>
      </c>
      <c r="F61" s="64" t="s">
        <v>68</v>
      </c>
      <c r="G61" s="68">
        <v>41.92</v>
      </c>
    </row>
    <row r="62" spans="1:7" ht="17.149999999999999" customHeight="1" x14ac:dyDescent="0.35">
      <c r="A62" s="56" t="s">
        <v>234</v>
      </c>
      <c r="B62" s="62">
        <v>39.58</v>
      </c>
      <c r="C62" s="63">
        <v>38.869999999999997</v>
      </c>
      <c r="D62" s="62">
        <v>39.51</v>
      </c>
      <c r="E62" s="64">
        <v>38.549999999999997</v>
      </c>
      <c r="F62" s="64" t="s">
        <v>68</v>
      </c>
      <c r="G62" s="68">
        <v>42.06</v>
      </c>
    </row>
    <row r="63" spans="1:7" ht="17.149999999999999" customHeight="1" x14ac:dyDescent="0.35">
      <c r="A63" s="56" t="s">
        <v>235</v>
      </c>
      <c r="B63" s="62">
        <v>39.54</v>
      </c>
      <c r="C63" s="63">
        <v>39.270000000000003</v>
      </c>
      <c r="D63" s="62">
        <v>39.43</v>
      </c>
      <c r="E63" s="64">
        <v>39.130000000000003</v>
      </c>
      <c r="F63" s="64" t="s">
        <v>68</v>
      </c>
      <c r="G63" s="68">
        <v>41.88</v>
      </c>
    </row>
    <row r="64" spans="1:7" ht="17.149999999999999" customHeight="1" x14ac:dyDescent="0.35">
      <c r="A64" s="56" t="s">
        <v>236</v>
      </c>
      <c r="B64" s="62">
        <v>39.520000000000003</v>
      </c>
      <c r="C64" s="63">
        <v>39.409999999999997</v>
      </c>
      <c r="D64" s="62">
        <v>39.43</v>
      </c>
      <c r="E64" s="64">
        <v>39.39</v>
      </c>
      <c r="F64" s="64" t="s">
        <v>68</v>
      </c>
      <c r="G64" s="68">
        <v>42.06</v>
      </c>
    </row>
    <row r="65" spans="1:7" ht="17.149999999999999" customHeight="1" x14ac:dyDescent="0.35">
      <c r="A65" s="56" t="s">
        <v>237</v>
      </c>
      <c r="B65" s="62">
        <v>39.5</v>
      </c>
      <c r="C65" s="63">
        <v>39.700000000000003</v>
      </c>
      <c r="D65" s="62">
        <v>39.28</v>
      </c>
      <c r="E65" s="64">
        <v>39.9</v>
      </c>
      <c r="F65" s="64" t="s">
        <v>68</v>
      </c>
      <c r="G65" s="68">
        <v>41.73</v>
      </c>
    </row>
    <row r="66" spans="1:7" ht="17.149999999999999" customHeight="1" x14ac:dyDescent="0.35">
      <c r="A66" s="56" t="s">
        <v>238</v>
      </c>
      <c r="B66" s="62">
        <v>39.65</v>
      </c>
      <c r="C66" s="63">
        <v>39.46</v>
      </c>
      <c r="D66" s="62">
        <v>40.200000000000003</v>
      </c>
      <c r="E66" s="64">
        <v>39.299999999999997</v>
      </c>
      <c r="F66" s="64" t="s">
        <v>68</v>
      </c>
      <c r="G66" s="68">
        <v>42.06</v>
      </c>
    </row>
    <row r="67" spans="1:7" ht="17.149999999999999" customHeight="1" x14ac:dyDescent="0.35">
      <c r="A67" s="56" t="s">
        <v>239</v>
      </c>
      <c r="B67" s="62">
        <v>39.47</v>
      </c>
      <c r="C67" s="63">
        <v>39.409999999999997</v>
      </c>
      <c r="D67" s="62">
        <v>40</v>
      </c>
      <c r="E67" s="64">
        <v>39.33</v>
      </c>
      <c r="F67" s="64" t="s">
        <v>68</v>
      </c>
      <c r="G67" s="68">
        <v>41.68</v>
      </c>
    </row>
    <row r="68" spans="1:7" ht="17.149999999999999" customHeight="1" x14ac:dyDescent="0.35">
      <c r="A68" s="56" t="s">
        <v>240</v>
      </c>
      <c r="B68" s="62">
        <v>39.49</v>
      </c>
      <c r="C68" s="63">
        <v>39.36</v>
      </c>
      <c r="D68" s="62">
        <v>39.97</v>
      </c>
      <c r="E68" s="64">
        <v>39.270000000000003</v>
      </c>
      <c r="F68" s="64" t="s">
        <v>68</v>
      </c>
      <c r="G68" s="68">
        <v>41.03</v>
      </c>
    </row>
    <row r="69" spans="1:7" ht="17.149999999999999" customHeight="1" x14ac:dyDescent="0.35">
      <c r="A69" s="56" t="s">
        <v>241</v>
      </c>
      <c r="B69" s="62">
        <v>39.49</v>
      </c>
      <c r="C69" s="63">
        <v>39.299999999999997</v>
      </c>
      <c r="D69" s="62">
        <v>39.799999999999997</v>
      </c>
      <c r="E69" s="64">
        <v>39.229999999999997</v>
      </c>
      <c r="F69" s="64" t="s">
        <v>68</v>
      </c>
      <c r="G69" s="68">
        <v>41.8</v>
      </c>
    </row>
    <row r="70" spans="1:7" ht="17.149999999999999" customHeight="1" x14ac:dyDescent="0.35">
      <c r="A70" s="56" t="s">
        <v>242</v>
      </c>
      <c r="B70" s="62">
        <v>39.549999999999997</v>
      </c>
      <c r="C70" s="63">
        <v>39.32</v>
      </c>
      <c r="D70" s="62">
        <v>40.06</v>
      </c>
      <c r="E70" s="64">
        <v>39.229999999999997</v>
      </c>
      <c r="F70" s="64" t="s">
        <v>68</v>
      </c>
      <c r="G70" s="68">
        <v>41.7</v>
      </c>
    </row>
    <row r="71" spans="1:7" ht="17.149999999999999" customHeight="1" x14ac:dyDescent="0.35">
      <c r="A71" s="56" t="s">
        <v>243</v>
      </c>
      <c r="B71" s="62">
        <v>39.700000000000003</v>
      </c>
      <c r="C71" s="63">
        <v>39.19</v>
      </c>
      <c r="D71" s="62">
        <v>39.659999999999997</v>
      </c>
      <c r="E71" s="64">
        <v>39.14</v>
      </c>
      <c r="F71" s="64" t="s">
        <v>68</v>
      </c>
      <c r="G71" s="68">
        <v>41.89</v>
      </c>
    </row>
    <row r="72" spans="1:7" ht="17.149999999999999" customHeight="1" x14ac:dyDescent="0.35">
      <c r="A72" s="56" t="s">
        <v>244</v>
      </c>
      <c r="B72" s="62">
        <v>39.520000000000003</v>
      </c>
      <c r="C72" s="63">
        <v>39.33</v>
      </c>
      <c r="D72" s="62">
        <v>39.47</v>
      </c>
      <c r="E72" s="64">
        <v>39.299999999999997</v>
      </c>
      <c r="F72" s="64" t="s">
        <v>68</v>
      </c>
      <c r="G72" s="68">
        <v>41.04</v>
      </c>
    </row>
    <row r="73" spans="1:7" ht="17.149999999999999" customHeight="1" x14ac:dyDescent="0.35">
      <c r="A73" s="56" t="s">
        <v>245</v>
      </c>
      <c r="B73" s="62">
        <v>39.229999999999997</v>
      </c>
      <c r="C73" s="63">
        <v>39.159999999999997</v>
      </c>
      <c r="D73" s="62">
        <v>39.450000000000003</v>
      </c>
      <c r="E73" s="64">
        <v>39.04</v>
      </c>
      <c r="F73" s="64" t="s">
        <v>68</v>
      </c>
      <c r="G73" s="68">
        <v>40.630000000000003</v>
      </c>
    </row>
    <row r="74" spans="1:7" ht="17.149999999999999" customHeight="1" x14ac:dyDescent="0.35">
      <c r="A74" s="56" t="s">
        <v>246</v>
      </c>
      <c r="B74" s="62">
        <v>39.58</v>
      </c>
      <c r="C74" s="63">
        <v>39.229999999999997</v>
      </c>
      <c r="D74" s="62">
        <v>40.46</v>
      </c>
      <c r="E74" s="64">
        <v>38.47</v>
      </c>
      <c r="F74" s="64" t="s">
        <v>68</v>
      </c>
      <c r="G74" s="68">
        <v>41.34</v>
      </c>
    </row>
    <row r="75" spans="1:7" ht="17.149999999999999" customHeight="1" x14ac:dyDescent="0.35">
      <c r="A75" s="56" t="s">
        <v>247</v>
      </c>
      <c r="B75" s="62">
        <v>39.85</v>
      </c>
      <c r="C75" s="63">
        <v>39.159999999999997</v>
      </c>
      <c r="D75" s="62">
        <v>39.76</v>
      </c>
      <c r="E75" s="64">
        <v>38.71</v>
      </c>
      <c r="F75" s="64" t="s">
        <v>68</v>
      </c>
      <c r="G75" s="68">
        <v>41.7</v>
      </c>
    </row>
    <row r="76" spans="1:7" ht="17.149999999999999" customHeight="1" x14ac:dyDescent="0.35">
      <c r="A76" s="56" t="s">
        <v>248</v>
      </c>
      <c r="B76" s="62">
        <v>39.28</v>
      </c>
      <c r="C76" s="63">
        <v>39.090000000000003</v>
      </c>
      <c r="D76" s="62">
        <v>40.020000000000003</v>
      </c>
      <c r="E76" s="64">
        <v>38.619999999999997</v>
      </c>
      <c r="F76" s="64" t="s">
        <v>68</v>
      </c>
      <c r="G76" s="68">
        <v>40.65</v>
      </c>
    </row>
    <row r="77" spans="1:7" ht="17.149999999999999" customHeight="1" x14ac:dyDescent="0.35">
      <c r="A77" s="56" t="s">
        <v>249</v>
      </c>
      <c r="B77" s="62">
        <v>39.71</v>
      </c>
      <c r="C77" s="63">
        <v>39.65</v>
      </c>
      <c r="D77" s="62">
        <v>40.19</v>
      </c>
      <c r="E77" s="64">
        <v>39.380000000000003</v>
      </c>
      <c r="F77" s="64" t="s">
        <v>68</v>
      </c>
      <c r="G77" s="68">
        <v>40.9</v>
      </c>
    </row>
    <row r="78" spans="1:7" ht="17.149999999999999" customHeight="1" x14ac:dyDescent="0.35">
      <c r="A78" s="56" t="s">
        <v>250</v>
      </c>
      <c r="B78" s="62">
        <v>40.04</v>
      </c>
      <c r="C78" s="63">
        <v>39.22</v>
      </c>
      <c r="D78" s="62">
        <v>40.82</v>
      </c>
      <c r="E78" s="64">
        <v>38.79</v>
      </c>
      <c r="F78" s="64" t="s">
        <v>68</v>
      </c>
      <c r="G78" s="68">
        <v>44.48</v>
      </c>
    </row>
    <row r="79" spans="1:7" ht="17.149999999999999" customHeight="1" x14ac:dyDescent="0.35">
      <c r="A79" s="56" t="s">
        <v>251</v>
      </c>
      <c r="B79" s="62">
        <v>39.61</v>
      </c>
      <c r="C79" s="63">
        <v>39.36</v>
      </c>
      <c r="D79" s="62">
        <v>40.68</v>
      </c>
      <c r="E79" s="64">
        <v>39.18</v>
      </c>
      <c r="F79" s="64" t="s">
        <v>68</v>
      </c>
      <c r="G79" s="68">
        <v>40.700000000000003</v>
      </c>
    </row>
    <row r="80" spans="1:7" ht="17.149999999999999" customHeight="1" x14ac:dyDescent="0.35">
      <c r="A80" s="56" t="s">
        <v>252</v>
      </c>
      <c r="B80" s="62">
        <v>39.76</v>
      </c>
      <c r="C80" s="63">
        <v>39.32</v>
      </c>
      <c r="D80" s="62">
        <v>40.619999999999997</v>
      </c>
      <c r="E80" s="64">
        <v>39.17</v>
      </c>
      <c r="F80" s="64" t="s">
        <v>68</v>
      </c>
      <c r="G80" s="68">
        <v>42</v>
      </c>
    </row>
    <row r="81" spans="1:7" ht="17.149999999999999" customHeight="1" x14ac:dyDescent="0.35">
      <c r="A81" s="56" t="s">
        <v>253</v>
      </c>
      <c r="B81" s="62">
        <v>39.630000000000003</v>
      </c>
      <c r="C81" s="63">
        <v>39.65</v>
      </c>
      <c r="D81" s="62">
        <v>44.53</v>
      </c>
      <c r="E81" s="64">
        <v>39.03</v>
      </c>
      <c r="F81" s="64" t="s">
        <v>68</v>
      </c>
      <c r="G81" s="68">
        <v>41.89</v>
      </c>
    </row>
    <row r="82" spans="1:7" ht="17.149999999999999" customHeight="1" x14ac:dyDescent="0.35">
      <c r="A82" s="56" t="s">
        <v>254</v>
      </c>
      <c r="B82" s="62">
        <v>39.54</v>
      </c>
      <c r="C82" s="63">
        <v>39.229999999999997</v>
      </c>
      <c r="D82" s="62">
        <v>39.86</v>
      </c>
      <c r="E82" s="64">
        <v>39.130000000000003</v>
      </c>
      <c r="F82" s="64" t="s">
        <v>68</v>
      </c>
      <c r="G82" s="68">
        <v>41.86</v>
      </c>
    </row>
    <row r="83" spans="1:7" ht="17.149999999999999" customHeight="1" x14ac:dyDescent="0.35">
      <c r="A83" s="56" t="s">
        <v>255</v>
      </c>
      <c r="B83" s="62">
        <v>39.53</v>
      </c>
      <c r="C83" s="63">
        <v>39.340000000000003</v>
      </c>
      <c r="D83" s="62">
        <v>39.380000000000003</v>
      </c>
      <c r="E83" s="64">
        <v>39.32</v>
      </c>
      <c r="F83" s="64" t="s">
        <v>68</v>
      </c>
      <c r="G83" s="68">
        <v>42.08</v>
      </c>
    </row>
    <row r="84" spans="1:7" ht="17.149999999999999" customHeight="1" x14ac:dyDescent="0.35">
      <c r="A84" s="56" t="s">
        <v>256</v>
      </c>
      <c r="B84" s="62">
        <v>39.619999999999997</v>
      </c>
      <c r="C84" s="63">
        <v>39.1</v>
      </c>
      <c r="D84" s="62">
        <v>39.4</v>
      </c>
      <c r="E84" s="64">
        <v>38.96</v>
      </c>
      <c r="F84" s="64" t="s">
        <v>68</v>
      </c>
      <c r="G84" s="68">
        <v>42.23</v>
      </c>
    </row>
    <row r="85" spans="1:7" ht="17.149999999999999" customHeight="1" x14ac:dyDescent="0.35">
      <c r="A85" s="56" t="s">
        <v>257</v>
      </c>
      <c r="B85" s="62">
        <v>39.72</v>
      </c>
      <c r="C85" s="63">
        <v>38.99</v>
      </c>
      <c r="D85" s="62">
        <v>39</v>
      </c>
      <c r="E85" s="64">
        <v>38.97</v>
      </c>
      <c r="F85" s="64" t="s">
        <v>68</v>
      </c>
      <c r="G85" s="68">
        <v>42.49</v>
      </c>
    </row>
    <row r="86" spans="1:7" ht="17.149999999999999" customHeight="1" x14ac:dyDescent="0.35">
      <c r="A86" s="56" t="s">
        <v>258</v>
      </c>
      <c r="B86" s="62">
        <v>39.99</v>
      </c>
      <c r="C86" s="63">
        <v>39.07</v>
      </c>
      <c r="D86" s="62">
        <v>39.68</v>
      </c>
      <c r="E86" s="64">
        <v>38.72</v>
      </c>
      <c r="F86" s="64" t="s">
        <v>68</v>
      </c>
      <c r="G86" s="68">
        <v>44.26</v>
      </c>
    </row>
    <row r="87" spans="1:7" ht="17.149999999999999" customHeight="1" x14ac:dyDescent="0.35">
      <c r="A87" s="56" t="s">
        <v>259</v>
      </c>
      <c r="B87" s="62">
        <v>39.799999999999997</v>
      </c>
      <c r="C87" s="63">
        <v>39.18</v>
      </c>
      <c r="D87" s="62">
        <v>39.28</v>
      </c>
      <c r="E87" s="64">
        <v>39.1</v>
      </c>
      <c r="F87" s="64" t="s">
        <v>68</v>
      </c>
      <c r="G87" s="68">
        <v>42.04</v>
      </c>
    </row>
    <row r="88" spans="1:7" ht="17.149999999999999" customHeight="1" x14ac:dyDescent="0.35">
      <c r="A88" s="56" t="s">
        <v>260</v>
      </c>
      <c r="B88" s="62">
        <v>39.51</v>
      </c>
      <c r="C88" s="63">
        <v>40.03</v>
      </c>
      <c r="D88" s="62">
        <v>40.4</v>
      </c>
      <c r="E88" s="64">
        <v>39.78</v>
      </c>
      <c r="F88" s="64" t="s">
        <v>68</v>
      </c>
      <c r="G88" s="68">
        <v>41.71</v>
      </c>
    </row>
    <row r="89" spans="1:7" ht="17.149999999999999" customHeight="1" x14ac:dyDescent="0.35">
      <c r="A89" s="56" t="s">
        <v>261</v>
      </c>
      <c r="B89" s="62">
        <v>40.07</v>
      </c>
      <c r="C89" s="63">
        <v>40.61</v>
      </c>
      <c r="D89" s="62">
        <v>41.4</v>
      </c>
      <c r="E89" s="64">
        <v>39.99</v>
      </c>
      <c r="F89" s="64" t="s">
        <v>68</v>
      </c>
      <c r="G89" s="68">
        <v>42.49</v>
      </c>
    </row>
    <row r="90" spans="1:7" ht="17.149999999999999" customHeight="1" x14ac:dyDescent="0.35">
      <c r="A90" s="56" t="s">
        <v>262</v>
      </c>
      <c r="B90" s="62">
        <v>39.75</v>
      </c>
      <c r="C90" s="63">
        <v>40.47</v>
      </c>
      <c r="D90" s="62">
        <v>41.69</v>
      </c>
      <c r="E90" s="64">
        <v>39.979999999999997</v>
      </c>
      <c r="F90" s="64" t="s">
        <v>68</v>
      </c>
      <c r="G90" s="68">
        <v>41.4</v>
      </c>
    </row>
    <row r="91" spans="1:7" ht="17.149999999999999" customHeight="1" x14ac:dyDescent="0.35">
      <c r="A91" s="56" t="s">
        <v>263</v>
      </c>
      <c r="B91" s="62">
        <v>39.700000000000003</v>
      </c>
      <c r="C91" s="63">
        <v>39.49</v>
      </c>
      <c r="D91" s="62">
        <v>40.42</v>
      </c>
      <c r="E91" s="64">
        <v>39.35</v>
      </c>
      <c r="F91" s="64" t="s">
        <v>68</v>
      </c>
      <c r="G91" s="68">
        <v>41.65</v>
      </c>
    </row>
    <row r="92" spans="1:7" ht="17.149999999999999" customHeight="1" x14ac:dyDescent="0.35">
      <c r="A92" s="56" t="s">
        <v>264</v>
      </c>
      <c r="B92" s="62">
        <v>39.65</v>
      </c>
      <c r="C92" s="63">
        <v>39.19</v>
      </c>
      <c r="D92" s="62">
        <v>39.83</v>
      </c>
      <c r="E92" s="64">
        <v>39.11</v>
      </c>
      <c r="F92" s="64" t="s">
        <v>68</v>
      </c>
      <c r="G92" s="68">
        <v>40.58</v>
      </c>
    </row>
    <row r="93" spans="1:7" ht="17.149999999999999" customHeight="1" x14ac:dyDescent="0.35">
      <c r="A93" s="56" t="s">
        <v>265</v>
      </c>
      <c r="B93" s="62">
        <v>39.89</v>
      </c>
      <c r="C93" s="63">
        <v>39.869999999999997</v>
      </c>
      <c r="D93" s="62">
        <v>39.909999999999997</v>
      </c>
      <c r="E93" s="64">
        <v>39.86</v>
      </c>
      <c r="F93" s="64" t="s">
        <v>68</v>
      </c>
      <c r="G93" s="68">
        <v>41.71</v>
      </c>
    </row>
    <row r="94" spans="1:7" ht="17.149999999999999" customHeight="1" x14ac:dyDescent="0.35">
      <c r="A94" s="56" t="s">
        <v>266</v>
      </c>
      <c r="B94" s="62">
        <v>40.299999999999997</v>
      </c>
      <c r="C94" s="63">
        <v>39.57</v>
      </c>
      <c r="D94" s="62">
        <v>39.97</v>
      </c>
      <c r="E94" s="64">
        <v>39.51</v>
      </c>
      <c r="F94" s="64" t="s">
        <v>68</v>
      </c>
      <c r="G94" s="68">
        <v>44.8</v>
      </c>
    </row>
    <row r="95" spans="1:7" ht="17.149999999999999" customHeight="1" x14ac:dyDescent="0.35">
      <c r="A95" s="56" t="s">
        <v>267</v>
      </c>
      <c r="B95" s="62">
        <v>40.1</v>
      </c>
      <c r="C95" s="63">
        <v>39.64</v>
      </c>
      <c r="D95" s="62">
        <v>41.72</v>
      </c>
      <c r="E95" s="64">
        <v>39.08</v>
      </c>
      <c r="F95" s="64" t="s">
        <v>68</v>
      </c>
      <c r="G95" s="68">
        <v>42.93</v>
      </c>
    </row>
    <row r="96" spans="1:7" ht="17.149999999999999" customHeight="1" x14ac:dyDescent="0.35">
      <c r="A96" s="56" t="s">
        <v>268</v>
      </c>
      <c r="B96" s="62">
        <v>40.19</v>
      </c>
      <c r="C96" s="63">
        <v>39.29</v>
      </c>
      <c r="D96" s="62">
        <v>40.880000000000003</v>
      </c>
      <c r="E96" s="64">
        <v>38.369999999999997</v>
      </c>
      <c r="F96" s="64" t="s">
        <v>68</v>
      </c>
      <c r="G96" s="68">
        <v>41.98</v>
      </c>
    </row>
    <row r="97" spans="1:7" ht="17.149999999999999" customHeight="1" x14ac:dyDescent="0.35">
      <c r="A97" s="56" t="s">
        <v>269</v>
      </c>
      <c r="B97" s="62">
        <v>40.04</v>
      </c>
      <c r="C97" s="63">
        <v>38.840000000000003</v>
      </c>
      <c r="D97" s="62">
        <v>40.21</v>
      </c>
      <c r="E97" s="64">
        <v>37.54</v>
      </c>
      <c r="F97" s="64" t="s">
        <v>68</v>
      </c>
      <c r="G97" s="68">
        <v>41.87</v>
      </c>
    </row>
    <row r="98" spans="1:7" ht="17.149999999999999" customHeight="1" x14ac:dyDescent="0.35">
      <c r="A98" s="56" t="s">
        <v>270</v>
      </c>
      <c r="B98" s="62">
        <v>39.979999999999997</v>
      </c>
      <c r="C98" s="63">
        <v>38.840000000000003</v>
      </c>
      <c r="D98" s="62">
        <v>40.82</v>
      </c>
      <c r="E98" s="64">
        <v>37.9</v>
      </c>
      <c r="F98" s="64" t="s">
        <v>68</v>
      </c>
      <c r="G98" s="68">
        <v>41.16</v>
      </c>
    </row>
    <row r="99" spans="1:7" ht="17.149999999999999" customHeight="1" x14ac:dyDescent="0.35">
      <c r="A99" s="56" t="s">
        <v>271</v>
      </c>
      <c r="B99" s="62">
        <v>40.299999999999997</v>
      </c>
      <c r="C99" s="63">
        <v>39</v>
      </c>
      <c r="D99" s="62">
        <v>40.159999999999997</v>
      </c>
      <c r="E99" s="64">
        <v>37.89</v>
      </c>
      <c r="F99" s="64" t="s">
        <v>68</v>
      </c>
      <c r="G99" s="68">
        <v>41.22</v>
      </c>
    </row>
    <row r="100" spans="1:7" ht="17.149999999999999" customHeight="1" x14ac:dyDescent="0.35">
      <c r="A100" s="56" t="s">
        <v>272</v>
      </c>
      <c r="B100" s="62">
        <v>39.93</v>
      </c>
      <c r="C100" s="63">
        <v>38.880000000000003</v>
      </c>
      <c r="D100" s="62">
        <v>40.450000000000003</v>
      </c>
      <c r="E100" s="64">
        <v>37.29</v>
      </c>
      <c r="F100" s="64" t="s">
        <v>68</v>
      </c>
      <c r="G100" s="68">
        <v>41.16</v>
      </c>
    </row>
    <row r="101" spans="1:7" ht="17.149999999999999" customHeight="1" x14ac:dyDescent="0.35">
      <c r="A101" s="56" t="s">
        <v>273</v>
      </c>
      <c r="B101" s="62">
        <v>40.03</v>
      </c>
      <c r="C101" s="63">
        <v>39.270000000000003</v>
      </c>
      <c r="D101" s="62">
        <v>40.36</v>
      </c>
      <c r="E101" s="64">
        <v>38.35</v>
      </c>
      <c r="F101" s="64" t="s">
        <v>68</v>
      </c>
      <c r="G101" s="68">
        <v>41.32</v>
      </c>
    </row>
    <row r="102" spans="1:7" ht="17.149999999999999" customHeight="1" x14ac:dyDescent="0.35">
      <c r="A102" s="56" t="s">
        <v>274</v>
      </c>
      <c r="B102" s="62">
        <v>40.1</v>
      </c>
      <c r="C102" s="63">
        <v>39.19</v>
      </c>
      <c r="D102" s="62">
        <v>41.24</v>
      </c>
      <c r="E102" s="64">
        <v>38.200000000000003</v>
      </c>
      <c r="F102" s="64" t="s">
        <v>68</v>
      </c>
      <c r="G102" s="68">
        <v>42.75</v>
      </c>
    </row>
    <row r="103" spans="1:7" ht="17.149999999999999" customHeight="1" x14ac:dyDescent="0.35">
      <c r="A103" s="56" t="s">
        <v>275</v>
      </c>
      <c r="B103" s="62">
        <v>40.01</v>
      </c>
      <c r="C103" s="63">
        <v>38.97</v>
      </c>
      <c r="D103" s="62">
        <v>40.119999999999997</v>
      </c>
      <c r="E103" s="64">
        <v>38.54</v>
      </c>
      <c r="F103" s="64" t="s">
        <v>68</v>
      </c>
      <c r="G103" s="68">
        <v>42.14</v>
      </c>
    </row>
    <row r="104" spans="1:7" ht="17.149999999999999" customHeight="1" x14ac:dyDescent="0.35">
      <c r="A104" s="56" t="s">
        <v>276</v>
      </c>
      <c r="B104" s="62">
        <v>41</v>
      </c>
      <c r="C104" s="63">
        <v>39.04</v>
      </c>
      <c r="D104" s="62">
        <v>40.270000000000003</v>
      </c>
      <c r="E104" s="64">
        <v>38.68</v>
      </c>
      <c r="F104" s="64" t="s">
        <v>68</v>
      </c>
      <c r="G104" s="68">
        <v>41.24</v>
      </c>
    </row>
    <row r="105" spans="1:7" ht="17.149999999999999" customHeight="1" x14ac:dyDescent="0.35">
      <c r="A105" s="56" t="s">
        <v>277</v>
      </c>
      <c r="B105" s="62">
        <v>40.42</v>
      </c>
      <c r="C105" s="63">
        <v>39.43</v>
      </c>
      <c r="D105" s="62">
        <v>40.1</v>
      </c>
      <c r="E105" s="64">
        <v>39.33</v>
      </c>
      <c r="F105" s="64" t="s">
        <v>68</v>
      </c>
      <c r="G105" s="68">
        <v>43.64</v>
      </c>
    </row>
    <row r="106" spans="1:7" ht="17.149999999999999" customHeight="1" x14ac:dyDescent="0.35">
      <c r="A106" s="56" t="s">
        <v>278</v>
      </c>
      <c r="B106" s="62">
        <v>40.42</v>
      </c>
      <c r="C106" s="63">
        <v>39.39</v>
      </c>
      <c r="D106" s="62">
        <v>40.26</v>
      </c>
      <c r="E106" s="64">
        <v>39.270000000000003</v>
      </c>
      <c r="F106" s="64" t="s">
        <v>68</v>
      </c>
      <c r="G106" s="68">
        <v>43.75</v>
      </c>
    </row>
    <row r="107" spans="1:7" ht="17.149999999999999" customHeight="1" x14ac:dyDescent="0.35">
      <c r="A107" s="56" t="s">
        <v>279</v>
      </c>
      <c r="B107" s="62">
        <v>39.770000000000003</v>
      </c>
      <c r="C107" s="63">
        <v>39.46</v>
      </c>
      <c r="D107" s="62">
        <v>39.950000000000003</v>
      </c>
      <c r="E107" s="64">
        <v>39.39</v>
      </c>
      <c r="F107" s="64" t="s">
        <v>68</v>
      </c>
      <c r="G107" s="68">
        <v>41.31</v>
      </c>
    </row>
    <row r="108" spans="1:7" ht="17.149999999999999" customHeight="1" x14ac:dyDescent="0.35">
      <c r="A108" s="56" t="s">
        <v>280</v>
      </c>
      <c r="B108" s="62">
        <v>39.92</v>
      </c>
      <c r="C108" s="63">
        <v>39.590000000000003</v>
      </c>
      <c r="D108" s="62">
        <v>39.93</v>
      </c>
      <c r="E108" s="64">
        <v>39.5</v>
      </c>
      <c r="F108" s="64" t="s">
        <v>68</v>
      </c>
      <c r="G108" s="68">
        <v>41.42</v>
      </c>
    </row>
    <row r="109" spans="1:7" ht="17.149999999999999" customHeight="1" x14ac:dyDescent="0.35">
      <c r="A109" s="56" t="s">
        <v>281</v>
      </c>
      <c r="B109" s="62">
        <v>40.06</v>
      </c>
      <c r="C109" s="63">
        <v>39.25</v>
      </c>
      <c r="D109" s="62">
        <v>39.700000000000003</v>
      </c>
      <c r="E109" s="64">
        <v>38.93</v>
      </c>
      <c r="F109" s="64" t="s">
        <v>68</v>
      </c>
      <c r="G109" s="68">
        <v>42.13</v>
      </c>
    </row>
    <row r="110" spans="1:7" ht="17.149999999999999" customHeight="1" x14ac:dyDescent="0.35">
      <c r="A110" s="56" t="s">
        <v>282</v>
      </c>
      <c r="B110" s="62">
        <v>39.94</v>
      </c>
      <c r="C110" s="63">
        <v>39.29</v>
      </c>
      <c r="D110" s="62">
        <v>39.229999999999997</v>
      </c>
      <c r="E110" s="64">
        <v>39.299999999999997</v>
      </c>
      <c r="F110" s="64" t="s">
        <v>68</v>
      </c>
      <c r="G110" s="68">
        <v>42.27</v>
      </c>
    </row>
    <row r="111" spans="1:7" ht="17.149999999999999" customHeight="1" x14ac:dyDescent="0.35">
      <c r="A111" s="56" t="s">
        <v>283</v>
      </c>
      <c r="B111" s="62">
        <v>40.04</v>
      </c>
      <c r="C111" s="63">
        <v>39.14</v>
      </c>
      <c r="D111" s="62">
        <v>39.520000000000003</v>
      </c>
      <c r="E111" s="64">
        <v>38.42</v>
      </c>
      <c r="F111" s="64" t="s">
        <v>68</v>
      </c>
      <c r="G111" s="68">
        <v>42.54</v>
      </c>
    </row>
    <row r="112" spans="1:7" ht="17.149999999999999" customHeight="1" x14ac:dyDescent="0.35">
      <c r="A112" s="56" t="s">
        <v>284</v>
      </c>
      <c r="B112" s="62">
        <v>40.03</v>
      </c>
      <c r="C112" s="63">
        <v>39.11</v>
      </c>
      <c r="D112" s="62">
        <v>39.909999999999997</v>
      </c>
      <c r="E112" s="64">
        <v>38.15</v>
      </c>
      <c r="F112" s="64" t="s">
        <v>68</v>
      </c>
      <c r="G112" s="68">
        <v>42.19</v>
      </c>
    </row>
    <row r="113" spans="1:7" ht="17.149999999999999" customHeight="1" x14ac:dyDescent="0.35">
      <c r="A113" s="56" t="s">
        <v>285</v>
      </c>
      <c r="B113" s="62">
        <v>40.299999999999997</v>
      </c>
      <c r="C113" s="63">
        <v>39.6</v>
      </c>
      <c r="D113" s="62">
        <v>40.28</v>
      </c>
      <c r="E113" s="64">
        <v>38.51</v>
      </c>
      <c r="F113" s="64" t="s">
        <v>68</v>
      </c>
      <c r="G113" s="68">
        <v>42.85</v>
      </c>
    </row>
    <row r="114" spans="1:7" ht="17.149999999999999" customHeight="1" x14ac:dyDescent="0.35">
      <c r="A114" s="56" t="s">
        <v>286</v>
      </c>
      <c r="B114" s="62">
        <v>40.03</v>
      </c>
      <c r="C114" s="63">
        <v>39.6</v>
      </c>
      <c r="D114" s="62">
        <v>40.049999999999997</v>
      </c>
      <c r="E114" s="64">
        <v>39.479999999999997</v>
      </c>
      <c r="F114" s="64" t="s">
        <v>68</v>
      </c>
      <c r="G114" s="68">
        <v>42.58</v>
      </c>
    </row>
    <row r="115" spans="1:7" ht="17.149999999999999" customHeight="1" x14ac:dyDescent="0.35">
      <c r="A115" s="56" t="s">
        <v>287</v>
      </c>
      <c r="B115" s="62">
        <v>39.85</v>
      </c>
      <c r="C115" s="63">
        <v>39.56</v>
      </c>
      <c r="D115" s="62">
        <v>40.11</v>
      </c>
      <c r="E115" s="64">
        <v>39.520000000000003</v>
      </c>
      <c r="F115" s="64" t="s">
        <v>68</v>
      </c>
      <c r="G115" s="68">
        <v>41.47</v>
      </c>
    </row>
    <row r="116" spans="1:7" ht="17.149999999999999" customHeight="1" x14ac:dyDescent="0.35">
      <c r="A116" s="56" t="s">
        <v>288</v>
      </c>
      <c r="B116" s="62">
        <v>39.78</v>
      </c>
      <c r="C116" s="63">
        <v>39.53</v>
      </c>
      <c r="D116" s="62">
        <v>40.56</v>
      </c>
      <c r="E116" s="64">
        <v>39.47</v>
      </c>
      <c r="F116" s="64" t="s">
        <v>68</v>
      </c>
      <c r="G116" s="68">
        <v>42.03</v>
      </c>
    </row>
    <row r="117" spans="1:7" ht="17.149999999999999" customHeight="1" x14ac:dyDescent="0.35">
      <c r="A117" s="56" t="s">
        <v>289</v>
      </c>
      <c r="B117" s="62">
        <v>39.9</v>
      </c>
      <c r="C117" s="63">
        <v>39.65</v>
      </c>
      <c r="D117" s="62">
        <v>40.24</v>
      </c>
      <c r="E117" s="64">
        <v>39.6</v>
      </c>
      <c r="F117" s="64" t="s">
        <v>68</v>
      </c>
      <c r="G117" s="68">
        <v>42.05</v>
      </c>
    </row>
    <row r="118" spans="1:7" ht="17.149999999999999" customHeight="1" x14ac:dyDescent="0.35">
      <c r="A118" s="56" t="s">
        <v>290</v>
      </c>
      <c r="B118" s="62">
        <v>39.880000000000003</v>
      </c>
      <c r="C118" s="63">
        <v>39.56</v>
      </c>
      <c r="D118" s="62">
        <v>40.229999999999997</v>
      </c>
      <c r="E118" s="64">
        <v>39.5</v>
      </c>
      <c r="F118" s="64" t="s">
        <v>68</v>
      </c>
      <c r="G118" s="68">
        <v>41.43</v>
      </c>
    </row>
    <row r="119" spans="1:7" ht="17.149999999999999" customHeight="1" x14ac:dyDescent="0.35">
      <c r="A119" s="56" t="s">
        <v>291</v>
      </c>
      <c r="B119" s="62">
        <v>39.659999999999997</v>
      </c>
      <c r="C119" s="63">
        <v>39.36</v>
      </c>
      <c r="D119" s="62">
        <v>40.090000000000003</v>
      </c>
      <c r="E119" s="64">
        <v>39.26</v>
      </c>
      <c r="F119" s="64" t="s">
        <v>68</v>
      </c>
      <c r="G119" s="68">
        <v>40.659999999999997</v>
      </c>
    </row>
    <row r="120" spans="1:7" ht="17.149999999999999" customHeight="1" x14ac:dyDescent="0.35">
      <c r="A120" s="56" t="s">
        <v>292</v>
      </c>
      <c r="B120" s="62">
        <v>39.68</v>
      </c>
      <c r="C120" s="63">
        <v>39.44</v>
      </c>
      <c r="D120" s="62">
        <v>39.72</v>
      </c>
      <c r="E120" s="64">
        <v>39.270000000000003</v>
      </c>
      <c r="F120" s="64" t="s">
        <v>68</v>
      </c>
      <c r="G120" s="68">
        <v>40.840000000000003</v>
      </c>
    </row>
    <row r="121" spans="1:7" ht="17.149999999999999" customHeight="1" x14ac:dyDescent="0.35">
      <c r="A121" s="56" t="s">
        <v>293</v>
      </c>
      <c r="B121" s="62">
        <v>39.82</v>
      </c>
      <c r="C121" s="63">
        <v>39.28</v>
      </c>
      <c r="D121" s="62">
        <v>39.71</v>
      </c>
      <c r="E121" s="64">
        <v>38.770000000000003</v>
      </c>
      <c r="F121" s="64" t="s">
        <v>68</v>
      </c>
      <c r="G121" s="68">
        <v>41.31</v>
      </c>
    </row>
    <row r="122" spans="1:7" ht="17.149999999999999" customHeight="1" x14ac:dyDescent="0.35">
      <c r="A122" s="56" t="s">
        <v>294</v>
      </c>
      <c r="B122" s="62">
        <v>39.85</v>
      </c>
      <c r="C122" s="63">
        <v>39.29</v>
      </c>
      <c r="D122" s="62">
        <v>39.57</v>
      </c>
      <c r="E122" s="64">
        <v>39.08</v>
      </c>
      <c r="F122" s="64" t="s">
        <v>68</v>
      </c>
      <c r="G122" s="68">
        <v>41.74</v>
      </c>
    </row>
    <row r="123" spans="1:7" ht="17.149999999999999" customHeight="1" x14ac:dyDescent="0.35">
      <c r="A123" s="56" t="s">
        <v>295</v>
      </c>
      <c r="B123" s="62">
        <v>39.79</v>
      </c>
      <c r="C123" s="63">
        <v>39.270000000000003</v>
      </c>
      <c r="D123" s="62">
        <v>39.26</v>
      </c>
      <c r="E123" s="64">
        <v>39.28</v>
      </c>
      <c r="F123" s="64" t="s">
        <v>68</v>
      </c>
      <c r="G123" s="68">
        <v>41.86</v>
      </c>
    </row>
    <row r="124" spans="1:7" ht="17.149999999999999" customHeight="1" x14ac:dyDescent="0.35">
      <c r="A124" s="56" t="s">
        <v>296</v>
      </c>
      <c r="B124" s="62">
        <v>39.520000000000003</v>
      </c>
      <c r="C124" s="63">
        <v>38.69</v>
      </c>
      <c r="D124" s="62">
        <v>39.29</v>
      </c>
      <c r="E124" s="64">
        <v>38.020000000000003</v>
      </c>
      <c r="F124" s="64" t="s">
        <v>68</v>
      </c>
      <c r="G124" s="68">
        <v>41.77</v>
      </c>
    </row>
    <row r="125" spans="1:7" ht="17.149999999999999" customHeight="1" x14ac:dyDescent="0.35">
      <c r="A125" s="56" t="s">
        <v>297</v>
      </c>
      <c r="B125" s="62">
        <v>39.74</v>
      </c>
      <c r="C125" s="63">
        <v>39.119999999999997</v>
      </c>
      <c r="D125" s="62">
        <v>39.46</v>
      </c>
      <c r="E125" s="64">
        <v>38.81</v>
      </c>
      <c r="F125" s="64" t="s">
        <v>68</v>
      </c>
      <c r="G125" s="68">
        <v>41.65</v>
      </c>
    </row>
    <row r="126" spans="1:7" ht="17.149999999999999" customHeight="1" x14ac:dyDescent="0.35">
      <c r="A126" s="56" t="s">
        <v>298</v>
      </c>
      <c r="B126" s="62">
        <v>39.54</v>
      </c>
      <c r="C126" s="63">
        <v>39.28</v>
      </c>
      <c r="D126" s="62">
        <v>39.49</v>
      </c>
      <c r="E126" s="64">
        <v>39.22</v>
      </c>
      <c r="F126" s="64" t="s">
        <v>68</v>
      </c>
      <c r="G126" s="68">
        <v>41.75</v>
      </c>
    </row>
    <row r="127" spans="1:7" ht="17.149999999999999" customHeight="1" x14ac:dyDescent="0.35">
      <c r="A127" s="56" t="s">
        <v>299</v>
      </c>
      <c r="B127" s="62">
        <v>39.659999999999997</v>
      </c>
      <c r="C127" s="63">
        <v>39.619999999999997</v>
      </c>
      <c r="D127" s="62">
        <v>38.96</v>
      </c>
      <c r="E127" s="64">
        <v>39.68</v>
      </c>
      <c r="F127" s="64" t="s">
        <v>68</v>
      </c>
      <c r="G127" s="68">
        <v>41.73</v>
      </c>
    </row>
    <row r="128" spans="1:7" ht="17.149999999999999" customHeight="1" x14ac:dyDescent="0.35">
      <c r="A128" s="56" t="s">
        <v>300</v>
      </c>
      <c r="B128" s="62">
        <v>40.130000000000003</v>
      </c>
      <c r="C128" s="63">
        <v>39.619999999999997</v>
      </c>
      <c r="D128" s="62">
        <v>38.94</v>
      </c>
      <c r="E128" s="64">
        <v>39.659999999999997</v>
      </c>
      <c r="F128" s="64" t="s">
        <v>68</v>
      </c>
      <c r="G128" s="68">
        <v>41.74</v>
      </c>
    </row>
    <row r="129" spans="1:7" ht="17.149999999999999" customHeight="1" x14ac:dyDescent="0.35">
      <c r="A129" s="56" t="s">
        <v>301</v>
      </c>
      <c r="B129" s="62">
        <v>39.840000000000003</v>
      </c>
      <c r="C129" s="63">
        <v>39.630000000000003</v>
      </c>
      <c r="D129" s="62">
        <v>38.659999999999997</v>
      </c>
      <c r="E129" s="64">
        <v>39.69</v>
      </c>
      <c r="F129" s="64" t="s">
        <v>68</v>
      </c>
      <c r="G129" s="68">
        <v>42.16</v>
      </c>
    </row>
    <row r="130" spans="1:7" ht="17.149999999999999" customHeight="1" x14ac:dyDescent="0.35">
      <c r="A130" s="56" t="s">
        <v>302</v>
      </c>
      <c r="B130" s="62">
        <v>39.700000000000003</v>
      </c>
      <c r="C130" s="63">
        <v>39.68</v>
      </c>
      <c r="D130" s="62">
        <v>38.880000000000003</v>
      </c>
      <c r="E130" s="64">
        <v>39.71</v>
      </c>
      <c r="F130" s="64" t="s">
        <v>68</v>
      </c>
      <c r="G130" s="68">
        <v>42.13</v>
      </c>
    </row>
    <row r="131" spans="1:7" ht="17.149999999999999" customHeight="1" x14ac:dyDescent="0.35">
      <c r="A131" s="56" t="s">
        <v>303</v>
      </c>
      <c r="B131" s="62">
        <v>39.71</v>
      </c>
      <c r="C131" s="63">
        <v>39.54</v>
      </c>
      <c r="D131" s="62">
        <v>39</v>
      </c>
      <c r="E131" s="64">
        <v>39.57</v>
      </c>
      <c r="F131" s="64" t="s">
        <v>68</v>
      </c>
      <c r="G131" s="68">
        <v>42.09</v>
      </c>
    </row>
    <row r="132" spans="1:7" ht="17.149999999999999" customHeight="1" x14ac:dyDescent="0.35">
      <c r="A132" s="56" t="s">
        <v>304</v>
      </c>
      <c r="B132" s="62">
        <v>39.700000000000003</v>
      </c>
      <c r="C132" s="63">
        <v>39.380000000000003</v>
      </c>
      <c r="D132" s="62">
        <v>38.880000000000003</v>
      </c>
      <c r="E132" s="64">
        <v>39.44</v>
      </c>
      <c r="F132" s="64" t="s">
        <v>68</v>
      </c>
      <c r="G132" s="68">
        <v>42.11</v>
      </c>
    </row>
    <row r="133" spans="1:7" ht="17.149999999999999" customHeight="1" x14ac:dyDescent="0.35">
      <c r="A133" s="56" t="s">
        <v>305</v>
      </c>
      <c r="B133" s="62">
        <v>39.83</v>
      </c>
      <c r="C133" s="63">
        <v>39.39</v>
      </c>
      <c r="D133" s="62">
        <v>38.79</v>
      </c>
      <c r="E133" s="64">
        <v>39.880000000000003</v>
      </c>
      <c r="F133" s="64" t="s">
        <v>68</v>
      </c>
      <c r="G133" s="68">
        <v>42.15</v>
      </c>
    </row>
    <row r="134" spans="1:7" ht="17.149999999999999" customHeight="1" x14ac:dyDescent="0.35">
      <c r="A134" s="56" t="s">
        <v>306</v>
      </c>
      <c r="B134" s="62">
        <v>39.869999999999997</v>
      </c>
      <c r="C134" s="63">
        <v>39.4</v>
      </c>
      <c r="D134" s="62">
        <v>39.4</v>
      </c>
      <c r="E134" s="64">
        <v>39.4</v>
      </c>
      <c r="F134" s="64" t="s">
        <v>68</v>
      </c>
      <c r="G134" s="68">
        <v>42.05</v>
      </c>
    </row>
    <row r="135" spans="1:7" ht="17.149999999999999" customHeight="1" x14ac:dyDescent="0.35">
      <c r="A135" s="56" t="s">
        <v>307</v>
      </c>
      <c r="B135" s="62">
        <v>39.67</v>
      </c>
      <c r="C135" s="63">
        <v>39.31</v>
      </c>
      <c r="D135" s="62">
        <v>39.21</v>
      </c>
      <c r="E135" s="64">
        <v>39.47</v>
      </c>
      <c r="F135" s="64" t="s">
        <v>68</v>
      </c>
      <c r="G135" s="68">
        <v>42.12</v>
      </c>
    </row>
    <row r="136" spans="1:7" ht="17.149999999999999" customHeight="1" x14ac:dyDescent="0.35">
      <c r="A136" s="56" t="s">
        <v>308</v>
      </c>
      <c r="B136" s="62">
        <v>39.76</v>
      </c>
      <c r="C136" s="63">
        <v>39.53</v>
      </c>
      <c r="D136" s="62">
        <v>39.29</v>
      </c>
      <c r="E136" s="64">
        <v>39.270000000000003</v>
      </c>
      <c r="F136" s="64" t="s">
        <v>68</v>
      </c>
      <c r="G136" s="68">
        <v>42.17</v>
      </c>
    </row>
    <row r="137" spans="1:7" ht="17.149999999999999" customHeight="1" x14ac:dyDescent="0.35">
      <c r="A137" s="56" t="s">
        <v>309</v>
      </c>
      <c r="B137" s="62">
        <v>39.909999999999997</v>
      </c>
      <c r="C137" s="63">
        <v>39.35</v>
      </c>
      <c r="D137" s="62">
        <v>39.32</v>
      </c>
      <c r="E137" s="64">
        <v>39.369999999999997</v>
      </c>
      <c r="F137" s="64" t="s">
        <v>68</v>
      </c>
      <c r="G137" s="68">
        <v>42.19</v>
      </c>
    </row>
    <row r="138" spans="1:7" ht="17.149999999999999" customHeight="1" x14ac:dyDescent="0.35">
      <c r="A138" s="56" t="s">
        <v>310</v>
      </c>
      <c r="B138" s="62">
        <v>39.799999999999997</v>
      </c>
      <c r="C138" s="63">
        <v>38.729999999999997</v>
      </c>
      <c r="D138" s="62">
        <v>39</v>
      </c>
      <c r="E138" s="64">
        <v>38.71</v>
      </c>
      <c r="F138" s="64" t="s">
        <v>68</v>
      </c>
      <c r="G138" s="68">
        <v>42.18</v>
      </c>
    </row>
    <row r="139" spans="1:7" ht="17.149999999999999" customHeight="1" x14ac:dyDescent="0.35">
      <c r="A139" s="56" t="s">
        <v>311</v>
      </c>
      <c r="B139" s="62">
        <v>39.81</v>
      </c>
      <c r="C139" s="63">
        <v>39.39</v>
      </c>
      <c r="D139" s="62">
        <v>38.909999999999997</v>
      </c>
      <c r="E139" s="64">
        <v>39.42</v>
      </c>
      <c r="F139" s="64" t="s">
        <v>68</v>
      </c>
      <c r="G139" s="68">
        <v>42.1</v>
      </c>
    </row>
    <row r="140" spans="1:7" ht="17.149999999999999" customHeight="1" x14ac:dyDescent="0.35">
      <c r="A140" s="56" t="s">
        <v>312</v>
      </c>
      <c r="B140" s="62">
        <v>39.83</v>
      </c>
      <c r="C140" s="63">
        <v>39.42</v>
      </c>
      <c r="D140" s="62">
        <v>39.119999999999997</v>
      </c>
      <c r="E140" s="64">
        <v>39.44</v>
      </c>
      <c r="F140" s="64" t="s">
        <v>68</v>
      </c>
      <c r="G140" s="68">
        <v>42.08</v>
      </c>
    </row>
    <row r="141" spans="1:7" ht="17.149999999999999" customHeight="1" x14ac:dyDescent="0.35">
      <c r="A141" s="56" t="s">
        <v>313</v>
      </c>
      <c r="B141" s="62">
        <v>39.67</v>
      </c>
      <c r="C141" s="63">
        <v>39.51</v>
      </c>
      <c r="D141" s="62">
        <v>39</v>
      </c>
      <c r="E141" s="64">
        <v>39.54</v>
      </c>
      <c r="F141" s="64" t="s">
        <v>68</v>
      </c>
      <c r="G141" s="68">
        <v>41.57</v>
      </c>
    </row>
    <row r="142" spans="1:7" ht="17.149999999999999" customHeight="1" x14ac:dyDescent="0.35">
      <c r="A142" s="56" t="s">
        <v>314</v>
      </c>
      <c r="B142" s="62">
        <v>39.78</v>
      </c>
      <c r="C142" s="63">
        <v>39.43</v>
      </c>
      <c r="D142" s="62">
        <v>38.92</v>
      </c>
      <c r="E142" s="64">
        <v>39.46</v>
      </c>
      <c r="F142" s="64" t="s">
        <v>68</v>
      </c>
      <c r="G142" s="68">
        <v>41.56</v>
      </c>
    </row>
    <row r="143" spans="1:7" ht="17.149999999999999" customHeight="1" x14ac:dyDescent="0.35">
      <c r="A143" s="56" t="s">
        <v>315</v>
      </c>
      <c r="B143" s="62">
        <v>39.76</v>
      </c>
      <c r="C143" s="63">
        <v>39.26</v>
      </c>
      <c r="D143" s="62">
        <v>38.85</v>
      </c>
      <c r="E143" s="64">
        <v>39.299999999999997</v>
      </c>
      <c r="F143" s="64" t="s">
        <v>68</v>
      </c>
      <c r="G143" s="68">
        <v>41.54</v>
      </c>
    </row>
    <row r="144" spans="1:7" ht="17.149999999999999" customHeight="1" x14ac:dyDescent="0.35">
      <c r="A144" s="56" t="s">
        <v>316</v>
      </c>
      <c r="B144" s="62">
        <v>39.659999999999997</v>
      </c>
      <c r="C144" s="63">
        <v>39.29</v>
      </c>
      <c r="D144" s="62">
        <v>39.17</v>
      </c>
      <c r="E144" s="64">
        <v>39.32</v>
      </c>
      <c r="F144" s="64" t="s">
        <v>68</v>
      </c>
      <c r="G144" s="68">
        <v>41.66</v>
      </c>
    </row>
    <row r="145" spans="1:10" ht="17.149999999999999" customHeight="1" x14ac:dyDescent="0.35">
      <c r="A145" s="56" t="s">
        <v>317</v>
      </c>
      <c r="B145" s="62">
        <v>39.68</v>
      </c>
      <c r="C145" s="63">
        <v>39.200000000000003</v>
      </c>
      <c r="D145" s="62">
        <v>38.909999999999997</v>
      </c>
      <c r="E145" s="64">
        <v>39.4</v>
      </c>
      <c r="F145" s="64" t="s">
        <v>68</v>
      </c>
      <c r="G145" s="68">
        <v>41.68</v>
      </c>
    </row>
    <row r="146" spans="1:10" ht="17.149999999999999" customHeight="1" x14ac:dyDescent="0.35">
      <c r="A146" s="56" t="s">
        <v>318</v>
      </c>
      <c r="B146" s="62">
        <v>39.82</v>
      </c>
      <c r="C146" s="63">
        <v>39.24</v>
      </c>
      <c r="D146" s="62">
        <v>39.54</v>
      </c>
      <c r="E146" s="64">
        <v>39.03</v>
      </c>
      <c r="F146" s="64" t="s">
        <v>68</v>
      </c>
      <c r="G146" s="68">
        <v>41.91</v>
      </c>
    </row>
    <row r="147" spans="1:10" ht="17.149999999999999" customHeight="1" x14ac:dyDescent="0.35">
      <c r="A147" s="56" t="s">
        <v>319</v>
      </c>
      <c r="B147" s="62">
        <v>39.840000000000003</v>
      </c>
      <c r="C147" s="63">
        <v>39.21</v>
      </c>
      <c r="D147" s="62">
        <v>39.19</v>
      </c>
      <c r="E147" s="64">
        <v>39.22</v>
      </c>
      <c r="F147" s="64" t="s">
        <v>68</v>
      </c>
      <c r="G147" s="68">
        <v>41.55</v>
      </c>
    </row>
    <row r="148" spans="1:10" ht="17.149999999999999" customHeight="1" x14ac:dyDescent="0.35">
      <c r="A148" s="56" t="s">
        <v>320</v>
      </c>
      <c r="B148" s="62">
        <v>39.85</v>
      </c>
      <c r="C148" s="63">
        <v>39.58</v>
      </c>
      <c r="D148" s="62">
        <v>39.35</v>
      </c>
      <c r="E148" s="64">
        <v>39.75</v>
      </c>
      <c r="F148" s="64" t="s">
        <v>68</v>
      </c>
      <c r="G148" s="68">
        <v>41.6</v>
      </c>
    </row>
    <row r="149" spans="1:10" ht="17.149999999999999" customHeight="1" x14ac:dyDescent="0.35">
      <c r="A149" s="56" t="s">
        <v>321</v>
      </c>
      <c r="B149" s="62">
        <v>40.04</v>
      </c>
      <c r="C149" s="63">
        <v>39.6</v>
      </c>
      <c r="D149" s="62">
        <v>39.49</v>
      </c>
      <c r="E149" s="64">
        <v>39.700000000000003</v>
      </c>
      <c r="F149" s="64" t="s">
        <v>68</v>
      </c>
      <c r="G149" s="68">
        <v>41.76</v>
      </c>
    </row>
    <row r="150" spans="1:10" ht="17.149999999999999" customHeight="1" x14ac:dyDescent="0.35">
      <c r="A150" s="56" t="s">
        <v>322</v>
      </c>
      <c r="B150" s="62">
        <v>40.15</v>
      </c>
      <c r="C150" s="63">
        <v>39.520000000000003</v>
      </c>
      <c r="D150" s="62">
        <v>39.44</v>
      </c>
      <c r="E150" s="64">
        <v>39.54</v>
      </c>
      <c r="F150" s="64" t="s">
        <v>68</v>
      </c>
      <c r="G150" s="68">
        <v>41.88</v>
      </c>
    </row>
    <row r="151" spans="1:10" ht="17.149999999999999" customHeight="1" x14ac:dyDescent="0.35">
      <c r="A151" s="56" t="s">
        <v>323</v>
      </c>
      <c r="B151" s="62">
        <v>40.130000000000003</v>
      </c>
      <c r="C151" s="63">
        <v>39.479999999999997</v>
      </c>
      <c r="D151" s="62">
        <v>39.39</v>
      </c>
      <c r="E151" s="64">
        <v>39.49</v>
      </c>
      <c r="F151" s="64" t="s">
        <v>68</v>
      </c>
      <c r="G151" s="68">
        <v>41.78</v>
      </c>
    </row>
    <row r="152" spans="1:10" ht="17.149999999999999" customHeight="1" x14ac:dyDescent="0.35">
      <c r="A152" s="56" t="s">
        <v>324</v>
      </c>
      <c r="B152" s="62">
        <v>40.04</v>
      </c>
      <c r="C152" s="63">
        <v>39.35</v>
      </c>
      <c r="D152" s="62">
        <v>39.47</v>
      </c>
      <c r="E152" s="64">
        <v>39.340000000000003</v>
      </c>
      <c r="F152" s="64" t="s">
        <v>68</v>
      </c>
      <c r="G152" s="68">
        <v>41.61</v>
      </c>
    </row>
    <row r="153" spans="1:10" ht="17.149999999999999" customHeight="1" x14ac:dyDescent="0.35">
      <c r="A153" s="56" t="s">
        <v>325</v>
      </c>
      <c r="B153" s="62">
        <v>39.96</v>
      </c>
      <c r="C153" s="63">
        <v>39.35</v>
      </c>
      <c r="D153" s="62">
        <v>39.36</v>
      </c>
      <c r="E153" s="64">
        <v>39.340000000000003</v>
      </c>
      <c r="F153" s="64" t="s">
        <v>68</v>
      </c>
      <c r="G153" s="68">
        <v>41.61</v>
      </c>
      <c r="H153" s="62"/>
      <c r="I153" s="62"/>
      <c r="J153" s="62"/>
    </row>
    <row r="154" spans="1:10" ht="17.149999999999999" customHeight="1" x14ac:dyDescent="0.35">
      <c r="A154" s="56" t="s">
        <v>326</v>
      </c>
      <c r="B154" s="62">
        <v>40.11</v>
      </c>
      <c r="C154" s="63">
        <v>39.28</v>
      </c>
      <c r="D154" s="62">
        <v>39.130000000000003</v>
      </c>
      <c r="E154" s="64">
        <v>39.29</v>
      </c>
      <c r="F154" s="64" t="s">
        <v>68</v>
      </c>
      <c r="G154" s="68">
        <v>41.5</v>
      </c>
    </row>
    <row r="155" spans="1:10" ht="17.149999999999999" customHeight="1" x14ac:dyDescent="0.35">
      <c r="A155" s="56" t="s">
        <v>327</v>
      </c>
      <c r="B155" s="62">
        <v>40.07</v>
      </c>
      <c r="C155" s="63">
        <v>39.18</v>
      </c>
      <c r="D155" s="62">
        <v>39.35</v>
      </c>
      <c r="E155" s="64">
        <v>39.159999999999997</v>
      </c>
      <c r="F155" s="64" t="s">
        <v>68</v>
      </c>
      <c r="G155" s="68">
        <v>41.66</v>
      </c>
    </row>
    <row r="156" spans="1:10" ht="17.149999999999999" customHeight="1" x14ac:dyDescent="0.35">
      <c r="A156" s="56" t="s">
        <v>328</v>
      </c>
      <c r="B156" s="62">
        <v>40.03</v>
      </c>
      <c r="C156" s="63">
        <v>38.93</v>
      </c>
      <c r="D156" s="62">
        <v>39.65</v>
      </c>
      <c r="E156" s="64">
        <v>38.58</v>
      </c>
      <c r="F156" s="64" t="s">
        <v>68</v>
      </c>
      <c r="G156" s="68">
        <v>41.62</v>
      </c>
    </row>
    <row r="157" spans="1:10" ht="17.149999999999999" customHeight="1" x14ac:dyDescent="0.35">
      <c r="A157" s="56" t="s">
        <v>329</v>
      </c>
      <c r="B157" s="62">
        <v>40.119999999999997</v>
      </c>
      <c r="C157" s="63">
        <v>39.01</v>
      </c>
      <c r="D157" s="62">
        <v>39.840000000000003</v>
      </c>
      <c r="E157" s="64">
        <v>37.76</v>
      </c>
      <c r="F157" s="64" t="s">
        <v>68</v>
      </c>
      <c r="G157" s="68">
        <v>41.57</v>
      </c>
    </row>
    <row r="158" spans="1:10" ht="17.149999999999999" customHeight="1" x14ac:dyDescent="0.35">
      <c r="A158" s="56" t="s">
        <v>330</v>
      </c>
      <c r="B158" s="62">
        <v>40.229999999999997</v>
      </c>
      <c r="C158" s="63">
        <v>39.1</v>
      </c>
      <c r="D158" s="62">
        <v>39.81</v>
      </c>
      <c r="E158" s="64">
        <v>37.81</v>
      </c>
      <c r="F158" s="64" t="s">
        <v>68</v>
      </c>
      <c r="G158" s="68">
        <v>41.61</v>
      </c>
    </row>
    <row r="159" spans="1:10" ht="17.149999999999999" customHeight="1" x14ac:dyDescent="0.35">
      <c r="A159" s="56" t="s">
        <v>331</v>
      </c>
      <c r="B159" s="62">
        <v>40.119999999999997</v>
      </c>
      <c r="C159" s="63">
        <v>39.21</v>
      </c>
      <c r="D159" s="62">
        <v>39.479999999999997</v>
      </c>
      <c r="E159" s="64">
        <v>38.93</v>
      </c>
      <c r="F159" s="64" t="s">
        <v>68</v>
      </c>
      <c r="G159" s="68">
        <v>41.63</v>
      </c>
    </row>
    <row r="160" spans="1:10" ht="17.149999999999999" customHeight="1" x14ac:dyDescent="0.35">
      <c r="A160" s="56" t="s">
        <v>332</v>
      </c>
      <c r="B160" s="62">
        <v>40.200000000000003</v>
      </c>
      <c r="C160" s="63">
        <v>39.42</v>
      </c>
      <c r="D160" s="62">
        <v>39.65</v>
      </c>
      <c r="E160" s="64">
        <v>39.28</v>
      </c>
      <c r="F160" s="64" t="s">
        <v>68</v>
      </c>
      <c r="G160" s="68">
        <v>41.55</v>
      </c>
    </row>
    <row r="161" spans="1:7" ht="17.149999999999999" customHeight="1" x14ac:dyDescent="0.35">
      <c r="A161" s="56" t="s">
        <v>333</v>
      </c>
      <c r="B161" s="62">
        <v>40.21</v>
      </c>
      <c r="C161" s="63">
        <v>39.14</v>
      </c>
      <c r="D161" s="62">
        <v>39.700000000000003</v>
      </c>
      <c r="E161" s="64">
        <v>38.85</v>
      </c>
      <c r="F161" s="64" t="s">
        <v>68</v>
      </c>
      <c r="G161" s="68">
        <v>41.51</v>
      </c>
    </row>
    <row r="162" spans="1:7" ht="17.149999999999999" customHeight="1" x14ac:dyDescent="0.35">
      <c r="A162" s="56" t="s">
        <v>334</v>
      </c>
      <c r="B162" s="62">
        <v>40.01</v>
      </c>
      <c r="C162" s="63">
        <v>39.25</v>
      </c>
      <c r="D162" s="62">
        <v>39.24</v>
      </c>
      <c r="E162" s="64">
        <v>39.25</v>
      </c>
      <c r="F162" s="64" t="s">
        <v>68</v>
      </c>
      <c r="G162" s="68">
        <v>41.63</v>
      </c>
    </row>
    <row r="163" spans="1:7" ht="17.149999999999999" customHeight="1" x14ac:dyDescent="0.35">
      <c r="A163" s="56" t="s">
        <v>335</v>
      </c>
      <c r="B163" s="62">
        <v>40.33</v>
      </c>
      <c r="C163" s="63">
        <v>39.200000000000003</v>
      </c>
      <c r="D163" s="62">
        <v>39.22</v>
      </c>
      <c r="E163" s="64">
        <v>39.200000000000003</v>
      </c>
      <c r="F163" s="64" t="s">
        <v>68</v>
      </c>
      <c r="G163" s="68">
        <v>41.65</v>
      </c>
    </row>
    <row r="164" spans="1:7" ht="17.149999999999999" customHeight="1" x14ac:dyDescent="0.35">
      <c r="A164" s="56" t="s">
        <v>336</v>
      </c>
      <c r="B164" s="62">
        <v>40.06</v>
      </c>
      <c r="C164" s="63">
        <v>39.24</v>
      </c>
      <c r="D164" s="62">
        <v>39.200000000000003</v>
      </c>
      <c r="E164" s="64">
        <v>39.25</v>
      </c>
      <c r="F164" s="64" t="s">
        <v>68</v>
      </c>
      <c r="G164" s="68">
        <v>41.64</v>
      </c>
    </row>
    <row r="165" spans="1:7" ht="17.149999999999999" customHeight="1" x14ac:dyDescent="0.35">
      <c r="A165" s="56" t="s">
        <v>337</v>
      </c>
      <c r="B165" s="62">
        <v>40.18</v>
      </c>
      <c r="C165" s="63">
        <v>39.4</v>
      </c>
      <c r="D165" s="62">
        <v>39.299999999999997</v>
      </c>
      <c r="E165" s="64">
        <v>39.4</v>
      </c>
      <c r="F165" s="64" t="s">
        <v>68</v>
      </c>
      <c r="G165" s="68">
        <v>41.63</v>
      </c>
    </row>
    <row r="166" spans="1:7" ht="17.149999999999999" customHeight="1" x14ac:dyDescent="0.35">
      <c r="A166" s="56" t="s">
        <v>338</v>
      </c>
      <c r="B166" s="62">
        <v>40.29</v>
      </c>
      <c r="C166" s="63">
        <v>39.15</v>
      </c>
      <c r="D166" s="62">
        <v>39.18</v>
      </c>
      <c r="E166" s="64">
        <v>39.15</v>
      </c>
      <c r="F166" s="64" t="s">
        <v>68</v>
      </c>
      <c r="G166" s="68">
        <v>41.56</v>
      </c>
    </row>
    <row r="167" spans="1:7" ht="17.149999999999999" customHeight="1" x14ac:dyDescent="0.35">
      <c r="A167" s="56" t="s">
        <v>339</v>
      </c>
      <c r="B167" s="62">
        <v>40.25</v>
      </c>
      <c r="C167" s="63">
        <v>39.07</v>
      </c>
      <c r="D167" s="62">
        <v>39.21</v>
      </c>
      <c r="E167" s="64">
        <v>39.06</v>
      </c>
      <c r="F167" s="64" t="s">
        <v>68</v>
      </c>
      <c r="G167" s="68">
        <v>41.55</v>
      </c>
    </row>
    <row r="168" spans="1:7" ht="17.149999999999999" customHeight="1" x14ac:dyDescent="0.35">
      <c r="A168" s="56" t="s">
        <v>340</v>
      </c>
      <c r="B168" s="62">
        <v>40.21</v>
      </c>
      <c r="C168" s="63">
        <v>39.24</v>
      </c>
      <c r="D168" s="62">
        <v>39.24</v>
      </c>
      <c r="E168" s="64">
        <v>39.24</v>
      </c>
      <c r="F168" s="64" t="s">
        <v>68</v>
      </c>
      <c r="G168" s="68">
        <v>41.61</v>
      </c>
    </row>
    <row r="169" spans="1:7" ht="17.149999999999999" customHeight="1" x14ac:dyDescent="0.35">
      <c r="A169" s="56" t="s">
        <v>341</v>
      </c>
      <c r="B169" s="62">
        <v>40.22</v>
      </c>
      <c r="C169" s="63">
        <v>39.35</v>
      </c>
      <c r="D169" s="62">
        <v>39.19</v>
      </c>
      <c r="E169" s="64">
        <v>39.36</v>
      </c>
      <c r="F169" s="64" t="s">
        <v>68</v>
      </c>
      <c r="G169" s="68">
        <v>41.58</v>
      </c>
    </row>
    <row r="170" spans="1:7" ht="17.149999999999999" customHeight="1" x14ac:dyDescent="0.35">
      <c r="A170" s="56" t="s">
        <v>342</v>
      </c>
      <c r="B170" s="62">
        <v>40.28</v>
      </c>
      <c r="C170" s="63">
        <v>39.49</v>
      </c>
      <c r="D170" s="62">
        <v>39.39</v>
      </c>
      <c r="E170" s="64">
        <v>39.5</v>
      </c>
      <c r="F170" s="64" t="s">
        <v>68</v>
      </c>
      <c r="G170" s="68">
        <v>41.4</v>
      </c>
    </row>
    <row r="171" spans="1:7" ht="17.149999999999999" customHeight="1" x14ac:dyDescent="0.35">
      <c r="A171" s="56" t="s">
        <v>343</v>
      </c>
      <c r="B171" s="62">
        <v>40.18</v>
      </c>
      <c r="C171" s="63">
        <v>39.340000000000003</v>
      </c>
      <c r="D171" s="62">
        <v>39.43</v>
      </c>
      <c r="E171" s="64">
        <v>39.31</v>
      </c>
      <c r="F171" s="64" t="s">
        <v>68</v>
      </c>
      <c r="G171" s="68">
        <v>41.55</v>
      </c>
    </row>
    <row r="172" spans="1:7" ht="17.149999999999999" customHeight="1" x14ac:dyDescent="0.35">
      <c r="A172" s="56" t="s">
        <v>344</v>
      </c>
      <c r="B172" s="62">
        <v>40.15</v>
      </c>
      <c r="C172" s="63">
        <v>39.14</v>
      </c>
      <c r="D172" s="62">
        <v>39.42</v>
      </c>
      <c r="E172" s="64">
        <v>39.08</v>
      </c>
      <c r="F172" s="64" t="s">
        <v>68</v>
      </c>
      <c r="G172" s="68">
        <v>41.51</v>
      </c>
    </row>
    <row r="173" spans="1:7" ht="17.149999999999999" customHeight="1" x14ac:dyDescent="0.35">
      <c r="A173" s="56" t="s">
        <v>345</v>
      </c>
      <c r="B173" s="62">
        <v>40.24</v>
      </c>
      <c r="C173" s="63">
        <v>39.229999999999997</v>
      </c>
      <c r="D173" s="62">
        <v>39.76</v>
      </c>
      <c r="E173" s="64">
        <v>39.01</v>
      </c>
      <c r="F173" s="64" t="s">
        <v>68</v>
      </c>
      <c r="G173" s="68">
        <v>41.66</v>
      </c>
    </row>
    <row r="174" spans="1:7" ht="17.149999999999999" customHeight="1" x14ac:dyDescent="0.35">
      <c r="A174" s="56" t="s">
        <v>346</v>
      </c>
      <c r="B174" s="62">
        <v>40.270000000000003</v>
      </c>
      <c r="C174" s="63">
        <v>39.44</v>
      </c>
      <c r="D174" s="62">
        <v>39.89</v>
      </c>
      <c r="E174" s="64">
        <v>39.18</v>
      </c>
      <c r="F174" s="64" t="s">
        <v>68</v>
      </c>
      <c r="G174" s="68">
        <v>41.64</v>
      </c>
    </row>
    <row r="175" spans="1:7" ht="17.149999999999999" customHeight="1" x14ac:dyDescent="0.35">
      <c r="A175" s="56" t="s">
        <v>347</v>
      </c>
      <c r="B175" s="62">
        <v>40.270000000000003</v>
      </c>
      <c r="C175" s="63">
        <v>39.47</v>
      </c>
      <c r="D175" s="62">
        <v>39.69</v>
      </c>
      <c r="E175" s="64">
        <v>39.44</v>
      </c>
      <c r="F175" s="64" t="s">
        <v>68</v>
      </c>
      <c r="G175" s="68">
        <v>41.65</v>
      </c>
    </row>
    <row r="176" spans="1:7" ht="17.149999999999999" customHeight="1" x14ac:dyDescent="0.35">
      <c r="A176" s="56" t="s">
        <v>348</v>
      </c>
      <c r="B176" s="62">
        <v>40.26</v>
      </c>
      <c r="C176" s="63">
        <v>39.46</v>
      </c>
      <c r="D176" s="62">
        <v>39.61</v>
      </c>
      <c r="E176" s="64">
        <v>39.44</v>
      </c>
      <c r="F176" s="64" t="s">
        <v>68</v>
      </c>
      <c r="G176" s="68">
        <v>41.74</v>
      </c>
    </row>
    <row r="177" spans="1:7" ht="17.149999999999999" customHeight="1" x14ac:dyDescent="0.35">
      <c r="A177" s="56" t="s">
        <v>349</v>
      </c>
      <c r="B177" s="62">
        <v>40.24</v>
      </c>
      <c r="C177" s="63">
        <v>39.17</v>
      </c>
      <c r="D177" s="62">
        <v>39.53</v>
      </c>
      <c r="E177" s="64">
        <v>39.119999999999997</v>
      </c>
      <c r="F177" s="64" t="s">
        <v>68</v>
      </c>
      <c r="G177" s="68">
        <v>41.76</v>
      </c>
    </row>
    <row r="178" spans="1:7" ht="17.149999999999999" customHeight="1" x14ac:dyDescent="0.35">
      <c r="A178" s="56" t="s">
        <v>350</v>
      </c>
      <c r="B178" s="62">
        <v>40.35</v>
      </c>
      <c r="C178" s="63">
        <v>39.32</v>
      </c>
      <c r="D178" s="62">
        <v>39.71</v>
      </c>
      <c r="E178" s="64">
        <v>39.229999999999997</v>
      </c>
      <c r="F178" s="64" t="s">
        <v>68</v>
      </c>
      <c r="G178" s="68">
        <v>41.68</v>
      </c>
    </row>
    <row r="179" spans="1:7" ht="17.149999999999999" customHeight="1" x14ac:dyDescent="0.35">
      <c r="A179" s="56" t="s">
        <v>351</v>
      </c>
      <c r="B179" s="62">
        <v>40.340000000000003</v>
      </c>
      <c r="C179" s="63">
        <v>39.29</v>
      </c>
      <c r="D179" s="62">
        <v>39.840000000000003</v>
      </c>
      <c r="E179" s="64">
        <v>39.1</v>
      </c>
      <c r="F179" s="64" t="s">
        <v>68</v>
      </c>
      <c r="G179" s="68">
        <v>41.75</v>
      </c>
    </row>
    <row r="180" spans="1:7" ht="17.149999999999999" customHeight="1" x14ac:dyDescent="0.35">
      <c r="A180" s="56" t="s">
        <v>352</v>
      </c>
      <c r="B180" s="62">
        <v>40.200000000000003</v>
      </c>
      <c r="C180" s="63">
        <v>39.24</v>
      </c>
      <c r="D180" s="62">
        <v>39.9</v>
      </c>
      <c r="E180" s="64">
        <v>38.71</v>
      </c>
      <c r="F180" s="64" t="s">
        <v>68</v>
      </c>
      <c r="G180" s="68">
        <v>41.66</v>
      </c>
    </row>
    <row r="181" spans="1:7" ht="17.149999999999999" customHeight="1" x14ac:dyDescent="0.35">
      <c r="A181" s="56" t="s">
        <v>353</v>
      </c>
      <c r="B181" s="62">
        <v>40.31</v>
      </c>
      <c r="C181" s="63">
        <v>39.57</v>
      </c>
      <c r="D181" s="62">
        <v>39.94</v>
      </c>
      <c r="E181" s="64">
        <v>39.06</v>
      </c>
      <c r="F181" s="64" t="s">
        <v>68</v>
      </c>
      <c r="G181" s="68">
        <v>41.73</v>
      </c>
    </row>
    <row r="182" spans="1:7" ht="17.149999999999999" customHeight="1" x14ac:dyDescent="0.35">
      <c r="A182" s="56" t="s">
        <v>354</v>
      </c>
      <c r="B182" s="62">
        <v>40.020000000000003</v>
      </c>
      <c r="C182" s="63">
        <v>39.51</v>
      </c>
      <c r="D182" s="62">
        <v>39.950000000000003</v>
      </c>
      <c r="E182" s="64">
        <v>38.630000000000003</v>
      </c>
      <c r="F182" s="64" t="s">
        <v>68</v>
      </c>
      <c r="G182" s="68">
        <v>41.76</v>
      </c>
    </row>
    <row r="183" spans="1:7" ht="17.149999999999999" customHeight="1" x14ac:dyDescent="0.35">
      <c r="A183" s="56" t="s">
        <v>355</v>
      </c>
      <c r="B183" s="62">
        <v>40.47</v>
      </c>
      <c r="C183" s="63">
        <v>39.5</v>
      </c>
      <c r="D183" s="62">
        <v>39.94</v>
      </c>
      <c r="E183" s="64">
        <v>38.49</v>
      </c>
      <c r="F183" s="64" t="s">
        <v>68</v>
      </c>
      <c r="G183" s="68">
        <v>41.92</v>
      </c>
    </row>
    <row r="184" spans="1:7" ht="17.149999999999999" customHeight="1" x14ac:dyDescent="0.35">
      <c r="A184" s="56" t="s">
        <v>356</v>
      </c>
      <c r="B184" s="62">
        <v>40.57</v>
      </c>
      <c r="C184" s="63">
        <v>39.44</v>
      </c>
      <c r="D184" s="62">
        <v>39.93</v>
      </c>
      <c r="E184" s="64">
        <v>38.450000000000003</v>
      </c>
      <c r="F184" s="64" t="s">
        <v>68</v>
      </c>
      <c r="G184" s="68">
        <v>41.74</v>
      </c>
    </row>
    <row r="185" spans="1:7" ht="17.149999999999999" customHeight="1" x14ac:dyDescent="0.35">
      <c r="A185" s="56" t="s">
        <v>357</v>
      </c>
      <c r="B185" s="62">
        <v>40.44</v>
      </c>
      <c r="C185" s="63">
        <v>39.520000000000003</v>
      </c>
      <c r="D185" s="62">
        <v>39.909999999999997</v>
      </c>
      <c r="E185" s="64">
        <v>38.619999999999997</v>
      </c>
      <c r="F185" s="64" t="s">
        <v>68</v>
      </c>
      <c r="G185" s="68">
        <v>41.66</v>
      </c>
    </row>
    <row r="186" spans="1:7" ht="17.149999999999999" customHeight="1" x14ac:dyDescent="0.35">
      <c r="A186" s="56" t="s">
        <v>358</v>
      </c>
      <c r="B186" s="62">
        <v>40.49</v>
      </c>
      <c r="C186" s="63">
        <v>39.49</v>
      </c>
      <c r="D186" s="62">
        <v>39.909999999999997</v>
      </c>
      <c r="E186" s="64">
        <v>38.979999999999997</v>
      </c>
      <c r="F186" s="64" t="s">
        <v>68</v>
      </c>
      <c r="G186" s="68">
        <v>41.82</v>
      </c>
    </row>
    <row r="187" spans="1:7" ht="17.149999999999999" customHeight="1" x14ac:dyDescent="0.35">
      <c r="A187" s="56" t="s">
        <v>359</v>
      </c>
      <c r="B187" s="62">
        <v>40.58</v>
      </c>
      <c r="C187" s="63">
        <v>39.409999999999997</v>
      </c>
      <c r="D187" s="62">
        <v>39.880000000000003</v>
      </c>
      <c r="E187" s="64">
        <v>39.19</v>
      </c>
      <c r="F187" s="64" t="s">
        <v>68</v>
      </c>
      <c r="G187" s="68">
        <v>41.75</v>
      </c>
    </row>
    <row r="188" spans="1:7" ht="17.149999999999999" customHeight="1" x14ac:dyDescent="0.35">
      <c r="A188" s="56" t="s">
        <v>360</v>
      </c>
      <c r="B188" s="62">
        <v>40.49</v>
      </c>
      <c r="C188" s="63">
        <v>39.340000000000003</v>
      </c>
      <c r="D188" s="62">
        <v>39.79</v>
      </c>
      <c r="E188" s="64">
        <v>39.19</v>
      </c>
      <c r="F188" s="64" t="s">
        <v>68</v>
      </c>
      <c r="G188" s="68">
        <v>41.7</v>
      </c>
    </row>
    <row r="189" spans="1:7" ht="17.149999999999999" customHeight="1" x14ac:dyDescent="0.35">
      <c r="A189" s="56" t="s">
        <v>361</v>
      </c>
      <c r="B189" s="62">
        <v>40.450000000000003</v>
      </c>
      <c r="C189" s="63">
        <v>39.26</v>
      </c>
      <c r="D189" s="62">
        <v>39.82</v>
      </c>
      <c r="E189" s="64">
        <v>39.08</v>
      </c>
      <c r="F189" s="64">
        <v>39.68</v>
      </c>
      <c r="G189" s="68">
        <v>41.71</v>
      </c>
    </row>
    <row r="190" spans="1:7" ht="17.149999999999999" customHeight="1" x14ac:dyDescent="0.35">
      <c r="A190" s="56" t="s">
        <v>362</v>
      </c>
      <c r="B190" s="62">
        <v>40.54</v>
      </c>
      <c r="C190" s="63">
        <v>39.42</v>
      </c>
      <c r="D190" s="62">
        <v>39.83</v>
      </c>
      <c r="E190" s="64">
        <v>39.24</v>
      </c>
      <c r="F190" s="64">
        <v>39.85</v>
      </c>
      <c r="G190" s="68">
        <v>41.76</v>
      </c>
    </row>
    <row r="191" spans="1:7" ht="17.149999999999999" customHeight="1" x14ac:dyDescent="0.35">
      <c r="A191" s="56" t="s">
        <v>363</v>
      </c>
      <c r="B191" s="62">
        <v>40.56</v>
      </c>
      <c r="C191" s="63">
        <v>39.340000000000003</v>
      </c>
      <c r="D191" s="62">
        <v>39.85</v>
      </c>
      <c r="E191" s="64">
        <v>39.17</v>
      </c>
      <c r="F191" s="64">
        <v>39.76</v>
      </c>
      <c r="G191" s="68">
        <v>41.82</v>
      </c>
    </row>
    <row r="192" spans="1:7" ht="17.149999999999999" customHeight="1" x14ac:dyDescent="0.35">
      <c r="A192" s="56" t="s">
        <v>364</v>
      </c>
      <c r="B192" s="62">
        <v>40.44</v>
      </c>
      <c r="C192" s="63">
        <v>39.18</v>
      </c>
      <c r="D192" s="62">
        <v>39.9</v>
      </c>
      <c r="E192" s="64">
        <v>38.520000000000003</v>
      </c>
      <c r="F192" s="64">
        <v>39.65</v>
      </c>
      <c r="G192" s="68">
        <v>41.91</v>
      </c>
    </row>
    <row r="193" spans="1:7" ht="17.149999999999999" customHeight="1" x14ac:dyDescent="0.35">
      <c r="A193" s="56" t="s">
        <v>365</v>
      </c>
      <c r="B193" s="62">
        <v>40.46</v>
      </c>
      <c r="C193" s="63">
        <v>39.11</v>
      </c>
      <c r="D193" s="62">
        <v>39.9</v>
      </c>
      <c r="E193" s="64">
        <v>37.71</v>
      </c>
      <c r="F193" s="64">
        <v>39.69</v>
      </c>
      <c r="G193" s="68">
        <v>41.71</v>
      </c>
    </row>
    <row r="194" spans="1:7" ht="17.149999999999999" customHeight="1" x14ac:dyDescent="0.35">
      <c r="A194" s="56" t="s">
        <v>366</v>
      </c>
      <c r="B194" s="62">
        <v>40.409999999999997</v>
      </c>
      <c r="C194" s="63">
        <v>39.79</v>
      </c>
      <c r="D194" s="62">
        <v>40</v>
      </c>
      <c r="E194" s="64">
        <v>39.32</v>
      </c>
      <c r="F194" s="64">
        <v>40.19</v>
      </c>
      <c r="G194" s="68">
        <v>41.73</v>
      </c>
    </row>
    <row r="195" spans="1:7" ht="17.149999999999999" customHeight="1" x14ac:dyDescent="0.35">
      <c r="A195" s="56" t="s">
        <v>367</v>
      </c>
      <c r="B195" s="62">
        <v>40.43</v>
      </c>
      <c r="C195" s="63">
        <v>39.840000000000003</v>
      </c>
      <c r="D195" s="62">
        <v>39.93</v>
      </c>
      <c r="E195" s="64">
        <v>39.64</v>
      </c>
      <c r="F195" s="64">
        <v>40.18</v>
      </c>
      <c r="G195" s="68">
        <v>41.75</v>
      </c>
    </row>
    <row r="196" spans="1:7" ht="17.149999999999999" customHeight="1" x14ac:dyDescent="0.35">
      <c r="A196" s="56" t="s">
        <v>368</v>
      </c>
      <c r="B196" s="62">
        <v>40.630000000000003</v>
      </c>
      <c r="C196" s="63">
        <v>39.47</v>
      </c>
      <c r="D196" s="62">
        <v>39.909999999999997</v>
      </c>
      <c r="E196" s="64">
        <v>39.06</v>
      </c>
      <c r="F196" s="64">
        <v>40.049999999999997</v>
      </c>
      <c r="G196" s="68">
        <v>41.82</v>
      </c>
    </row>
    <row r="197" spans="1:7" ht="17.149999999999999" customHeight="1" x14ac:dyDescent="0.35">
      <c r="A197" s="56" t="s">
        <v>369</v>
      </c>
      <c r="B197" s="62">
        <v>40.61</v>
      </c>
      <c r="C197" s="63">
        <v>39.67</v>
      </c>
      <c r="D197" s="62">
        <v>40.03</v>
      </c>
      <c r="E197" s="64">
        <v>39.369999999999997</v>
      </c>
      <c r="F197" s="64">
        <v>40.28</v>
      </c>
      <c r="G197" s="68">
        <v>41.76</v>
      </c>
    </row>
    <row r="198" spans="1:7" ht="17.149999999999999" customHeight="1" x14ac:dyDescent="0.35">
      <c r="A198" s="56" t="s">
        <v>370</v>
      </c>
      <c r="B198" s="62">
        <v>40.49</v>
      </c>
      <c r="C198" s="63">
        <v>39.36</v>
      </c>
      <c r="D198" s="62">
        <v>39.869999999999997</v>
      </c>
      <c r="E198" s="64">
        <v>39.17</v>
      </c>
      <c r="F198" s="64">
        <v>39.880000000000003</v>
      </c>
      <c r="G198" s="68">
        <v>41.87</v>
      </c>
    </row>
    <row r="199" spans="1:7" ht="17.149999999999999" customHeight="1" x14ac:dyDescent="0.35">
      <c r="A199" s="56" t="s">
        <v>371</v>
      </c>
      <c r="B199" s="62">
        <v>40.46</v>
      </c>
      <c r="C199" s="63">
        <v>39.46</v>
      </c>
      <c r="D199" s="62">
        <v>39.81</v>
      </c>
      <c r="E199" s="64">
        <v>39.39</v>
      </c>
      <c r="F199" s="64">
        <v>39.83</v>
      </c>
      <c r="G199" s="68">
        <v>41.65</v>
      </c>
    </row>
    <row r="200" spans="1:7" ht="17.149999999999999" customHeight="1" x14ac:dyDescent="0.35">
      <c r="A200" s="81" t="s">
        <v>372</v>
      </c>
      <c r="B200" s="62">
        <v>40.46</v>
      </c>
      <c r="C200" s="63">
        <v>39.450000000000003</v>
      </c>
      <c r="D200" s="62">
        <v>39.799999999999997</v>
      </c>
      <c r="E200" s="64">
        <v>39.369999999999997</v>
      </c>
      <c r="F200" s="64">
        <v>39.82</v>
      </c>
      <c r="G200" s="68">
        <v>41.92</v>
      </c>
    </row>
    <row r="201" spans="1:7" ht="17.149999999999999" customHeight="1" x14ac:dyDescent="0.35">
      <c r="A201" s="126" t="s">
        <v>388</v>
      </c>
      <c r="B201" s="62">
        <v>40.24</v>
      </c>
      <c r="C201" s="63">
        <v>39.270000000000003</v>
      </c>
      <c r="D201" s="62">
        <v>39.5</v>
      </c>
      <c r="E201" s="64">
        <v>39.25</v>
      </c>
      <c r="F201" s="64">
        <v>39.61</v>
      </c>
      <c r="G201" s="68">
        <v>41.6</v>
      </c>
    </row>
    <row r="202" spans="1:7" ht="17.149999999999999" customHeight="1" x14ac:dyDescent="0.35">
      <c r="A202" s="132" t="s">
        <v>398</v>
      </c>
      <c r="B202" s="62">
        <v>40.19</v>
      </c>
      <c r="C202" s="63">
        <v>39.229999999999997</v>
      </c>
      <c r="D202" s="62">
        <v>39.44</v>
      </c>
      <c r="E202" s="64">
        <v>39.200000000000003</v>
      </c>
      <c r="F202" s="64">
        <v>39.630000000000003</v>
      </c>
      <c r="G202" s="68">
        <v>41.75</v>
      </c>
    </row>
    <row r="203" spans="1:7" ht="17.149999999999999" customHeight="1" x14ac:dyDescent="0.35">
      <c r="A203" s="128" t="s">
        <v>389</v>
      </c>
      <c r="B203" s="62">
        <v>40.19</v>
      </c>
      <c r="C203" s="63">
        <v>39.229999999999997</v>
      </c>
      <c r="D203" s="62">
        <v>39.4</v>
      </c>
      <c r="E203" s="64">
        <v>39.21</v>
      </c>
      <c r="F203" s="64">
        <v>39.65</v>
      </c>
      <c r="G203" s="68">
        <v>41.77</v>
      </c>
    </row>
    <row r="204" spans="1:7" ht="17.149999999999999" customHeight="1" x14ac:dyDescent="0.35">
      <c r="A204" s="128" t="s">
        <v>392</v>
      </c>
      <c r="B204" s="62">
        <v>40.11</v>
      </c>
      <c r="C204" s="63">
        <v>39.18</v>
      </c>
      <c r="D204" s="62">
        <v>39.72</v>
      </c>
      <c r="E204" s="64">
        <v>39.01</v>
      </c>
      <c r="F204" s="64">
        <v>39.630000000000003</v>
      </c>
      <c r="G204" s="68">
        <v>41.71</v>
      </c>
    </row>
    <row r="205" spans="1:7" ht="17.149999999999999" customHeight="1" x14ac:dyDescent="0.35">
      <c r="A205" s="126" t="s">
        <v>393</v>
      </c>
      <c r="B205" s="62">
        <v>40.19</v>
      </c>
      <c r="C205" s="63">
        <v>39.11</v>
      </c>
      <c r="D205" s="62">
        <v>39.799999999999997</v>
      </c>
      <c r="E205" s="64">
        <v>38.5</v>
      </c>
      <c r="F205" s="64">
        <v>39.659999999999997</v>
      </c>
      <c r="G205" s="68">
        <v>41.78</v>
      </c>
    </row>
    <row r="206" spans="1:7" ht="17.149999999999999" customHeight="1" x14ac:dyDescent="0.35">
      <c r="A206" s="130" t="s">
        <v>394</v>
      </c>
      <c r="B206" s="62">
        <v>39.590000000000003</v>
      </c>
      <c r="C206" s="63">
        <v>39.14</v>
      </c>
      <c r="D206" s="62">
        <v>39.78</v>
      </c>
      <c r="E206" s="64">
        <v>38.47</v>
      </c>
      <c r="F206" s="64">
        <v>39.340000000000003</v>
      </c>
      <c r="G206" s="68">
        <v>41.31</v>
      </c>
    </row>
    <row r="207" spans="1:7" ht="17.149999999999999" customHeight="1" x14ac:dyDescent="0.35">
      <c r="A207" s="130" t="s">
        <v>395</v>
      </c>
      <c r="B207" s="62">
        <v>40.1</v>
      </c>
      <c r="C207" s="63">
        <v>39.020000000000003</v>
      </c>
      <c r="D207" s="62">
        <v>39.85</v>
      </c>
      <c r="E207" s="64">
        <v>37.869999999999997</v>
      </c>
      <c r="F207" s="64">
        <v>39.49</v>
      </c>
      <c r="G207" s="68">
        <v>41.73</v>
      </c>
    </row>
    <row r="208" spans="1:7" ht="17.149999999999999" customHeight="1" x14ac:dyDescent="0.35">
      <c r="A208" s="130" t="s">
        <v>396</v>
      </c>
      <c r="B208" s="62">
        <v>40.03</v>
      </c>
      <c r="C208" s="63">
        <v>39.04</v>
      </c>
      <c r="D208" s="62">
        <v>39.869999999999997</v>
      </c>
      <c r="E208" s="64">
        <v>37.29</v>
      </c>
      <c r="F208" s="64">
        <v>39.47</v>
      </c>
      <c r="G208" s="68">
        <v>41.65</v>
      </c>
    </row>
    <row r="209" spans="1:7" ht="17.149999999999999" customHeight="1" x14ac:dyDescent="0.35">
      <c r="A209" s="131" t="s">
        <v>397</v>
      </c>
      <c r="B209" s="62">
        <v>40.07</v>
      </c>
      <c r="C209" s="63">
        <v>39.049999999999997</v>
      </c>
      <c r="D209" s="62">
        <v>39.69</v>
      </c>
      <c r="E209" s="64">
        <v>38.61</v>
      </c>
      <c r="F209" s="64">
        <v>39.590000000000003</v>
      </c>
      <c r="G209" s="68">
        <v>41.76</v>
      </c>
    </row>
    <row r="210" spans="1:7" ht="17.149999999999999" customHeight="1" x14ac:dyDescent="0.35">
      <c r="A210" s="134" t="s">
        <v>399</v>
      </c>
      <c r="B210" s="62">
        <v>40.17</v>
      </c>
      <c r="C210" s="63">
        <v>39.19</v>
      </c>
      <c r="D210" s="62">
        <v>39.58</v>
      </c>
      <c r="E210" s="64">
        <v>39.1</v>
      </c>
      <c r="F210" s="64">
        <v>39.64</v>
      </c>
      <c r="G210" s="68">
        <v>41.92</v>
      </c>
    </row>
    <row r="211" spans="1:7" x14ac:dyDescent="0.35">
      <c r="A211" s="134" t="s">
        <v>400</v>
      </c>
      <c r="B211" s="62">
        <v>40.21</v>
      </c>
      <c r="C211" s="63">
        <v>39.26</v>
      </c>
      <c r="D211" s="62">
        <v>39.54</v>
      </c>
      <c r="E211" s="64">
        <v>39.22</v>
      </c>
      <c r="F211" s="64">
        <v>39.61</v>
      </c>
      <c r="G211" s="68">
        <v>41.73</v>
      </c>
    </row>
    <row r="212" spans="1:7" x14ac:dyDescent="0.35">
      <c r="A212" s="134" t="s">
        <v>402</v>
      </c>
      <c r="B212" s="62">
        <v>40.33</v>
      </c>
      <c r="C212" s="63">
        <v>39.22</v>
      </c>
      <c r="D212" s="62">
        <v>39.47</v>
      </c>
      <c r="E212" s="64">
        <v>39.200000000000003</v>
      </c>
      <c r="F212" s="64">
        <v>39.619999999999997</v>
      </c>
      <c r="G212" s="68">
        <v>41.79</v>
      </c>
    </row>
    <row r="213" spans="1:7" x14ac:dyDescent="0.35">
      <c r="A213" s="150" t="s">
        <v>415</v>
      </c>
      <c r="B213" s="160">
        <v>40.18</v>
      </c>
      <c r="C213" s="161">
        <v>39.25</v>
      </c>
      <c r="D213" s="160">
        <v>39.39</v>
      </c>
      <c r="E213" s="162">
        <v>39.229999999999997</v>
      </c>
      <c r="F213" s="162">
        <v>39.549999999999997</v>
      </c>
      <c r="G213" s="163">
        <v>41.79</v>
      </c>
    </row>
    <row r="214" spans="1:7" x14ac:dyDescent="0.35">
      <c r="A214" s="150" t="s">
        <v>417</v>
      </c>
      <c r="B214" s="160">
        <v>40.21</v>
      </c>
      <c r="C214" s="161">
        <v>39.130000000000003</v>
      </c>
      <c r="D214" s="160">
        <v>39.159999999999997</v>
      </c>
      <c r="E214" s="162">
        <v>39.130000000000003</v>
      </c>
      <c r="F214" s="162">
        <v>39.479999999999997</v>
      </c>
      <c r="G214" s="163">
        <v>41.73</v>
      </c>
    </row>
    <row r="215" spans="1:7" x14ac:dyDescent="0.35">
      <c r="A215" s="150" t="s">
        <v>418</v>
      </c>
      <c r="B215" s="160">
        <v>40.4</v>
      </c>
      <c r="C215" s="161">
        <v>39.19</v>
      </c>
      <c r="D215" s="160">
        <v>39.54</v>
      </c>
      <c r="E215" s="162">
        <v>39.15</v>
      </c>
      <c r="F215" s="162">
        <v>39.64</v>
      </c>
      <c r="G215" s="163">
        <v>41.76</v>
      </c>
    </row>
    <row r="216" spans="1:7" s="133" customFormat="1" x14ac:dyDescent="0.35">
      <c r="A216" s="150" t="s">
        <v>421</v>
      </c>
      <c r="B216" s="160">
        <v>40.4</v>
      </c>
      <c r="C216" s="161">
        <v>39.450000000000003</v>
      </c>
      <c r="D216" s="160">
        <v>39.880000000000003</v>
      </c>
      <c r="E216" s="162">
        <v>39.18</v>
      </c>
      <c r="F216" s="162">
        <v>39.9</v>
      </c>
      <c r="G216" s="163">
        <v>41.72</v>
      </c>
    </row>
    <row r="217" spans="1:7" s="133" customFormat="1" x14ac:dyDescent="0.35">
      <c r="A217" s="150" t="s">
        <v>422</v>
      </c>
      <c r="B217" s="160">
        <v>40.49</v>
      </c>
      <c r="C217" s="161">
        <v>39.5</v>
      </c>
      <c r="D217" s="160">
        <v>39.93</v>
      </c>
      <c r="E217" s="162">
        <v>38.68</v>
      </c>
      <c r="F217" s="162">
        <v>40.04</v>
      </c>
      <c r="G217" s="163">
        <v>41.71</v>
      </c>
    </row>
    <row r="218" spans="1:7" x14ac:dyDescent="0.35">
      <c r="A218" s="150" t="s">
        <v>424</v>
      </c>
      <c r="B218" s="160">
        <v>40.26</v>
      </c>
      <c r="C218" s="161">
        <v>39.520000000000003</v>
      </c>
      <c r="D218" s="160">
        <v>39.89</v>
      </c>
      <c r="E218" s="162">
        <v>36.6</v>
      </c>
      <c r="F218" s="162">
        <v>39.94</v>
      </c>
      <c r="G218" s="163">
        <v>41.75</v>
      </c>
    </row>
    <row r="219" spans="1:7" x14ac:dyDescent="0.35">
      <c r="A219" s="150" t="s">
        <v>425</v>
      </c>
      <c r="B219" s="160">
        <v>40.450000000000003</v>
      </c>
      <c r="C219" s="161">
        <v>39.4</v>
      </c>
      <c r="D219" s="160">
        <v>39.93</v>
      </c>
      <c r="E219" s="162">
        <v>37.979999999999997</v>
      </c>
      <c r="F219" s="162">
        <v>39.909999999999997</v>
      </c>
      <c r="G219" s="163">
        <v>41.66</v>
      </c>
    </row>
    <row r="220" spans="1:7" x14ac:dyDescent="0.35">
      <c r="A220" s="150" t="s">
        <v>427</v>
      </c>
      <c r="B220" s="160">
        <v>40.33</v>
      </c>
      <c r="C220" s="161">
        <v>39.43</v>
      </c>
      <c r="D220" s="160">
        <v>39.909999999999997</v>
      </c>
      <c r="E220" s="162">
        <v>38.700000000000003</v>
      </c>
      <c r="F220" s="162">
        <v>39.869999999999997</v>
      </c>
      <c r="G220" s="163">
        <v>41.58</v>
      </c>
    </row>
    <row r="221" spans="1:7" x14ac:dyDescent="0.35">
      <c r="A221" s="150" t="s">
        <v>429</v>
      </c>
      <c r="B221" s="160">
        <v>40.44</v>
      </c>
      <c r="C221" s="161">
        <v>39.4</v>
      </c>
      <c r="D221" s="160">
        <v>39.909999999999997</v>
      </c>
      <c r="E221" s="162">
        <v>38.65</v>
      </c>
      <c r="F221" s="162">
        <v>39.909999999999997</v>
      </c>
      <c r="G221" s="163">
        <v>41.72</v>
      </c>
    </row>
    <row r="222" spans="1:7" x14ac:dyDescent="0.35">
      <c r="A222" s="150" t="s">
        <v>430</v>
      </c>
      <c r="B222" s="160">
        <v>40.24</v>
      </c>
      <c r="C222" s="161">
        <v>39.22</v>
      </c>
      <c r="D222" s="160">
        <v>39.67</v>
      </c>
      <c r="E222" s="162">
        <v>39.119999999999997</v>
      </c>
      <c r="F222" s="162">
        <v>39.659999999999997</v>
      </c>
      <c r="G222" s="163">
        <v>41.66</v>
      </c>
    </row>
    <row r="223" spans="1:7" x14ac:dyDescent="0.35">
      <c r="A223" s="150" t="s">
        <v>433</v>
      </c>
      <c r="B223" s="160">
        <v>40.32</v>
      </c>
      <c r="C223" s="161">
        <v>39.200000000000003</v>
      </c>
      <c r="D223" s="160">
        <v>39.68</v>
      </c>
      <c r="E223" s="162">
        <v>39.1</v>
      </c>
      <c r="F223" s="162">
        <v>39.590000000000003</v>
      </c>
      <c r="G223" s="163">
        <v>41.87</v>
      </c>
    </row>
    <row r="224" spans="1:7" x14ac:dyDescent="0.35">
      <c r="A224" s="150" t="s">
        <v>440</v>
      </c>
      <c r="B224" s="160">
        <v>40.21</v>
      </c>
      <c r="C224" s="161">
        <v>39.200000000000003</v>
      </c>
      <c r="D224" s="160">
        <v>39.47</v>
      </c>
      <c r="E224" s="162">
        <v>39.17</v>
      </c>
      <c r="F224" s="162">
        <v>39.54</v>
      </c>
      <c r="G224" s="163">
        <v>41.76</v>
      </c>
    </row>
    <row r="225" spans="1:7" x14ac:dyDescent="0.35">
      <c r="A225" s="133" t="s">
        <v>439</v>
      </c>
      <c r="B225" s="160">
        <v>40.14</v>
      </c>
      <c r="C225" s="161">
        <v>39.1</v>
      </c>
      <c r="D225" s="160">
        <v>39.380000000000003</v>
      </c>
      <c r="E225" s="162">
        <v>39.07</v>
      </c>
      <c r="F225" s="162">
        <v>39.4</v>
      </c>
      <c r="G225" s="163">
        <v>41.54</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CDF6C-AE99-464F-A5C1-E56DC5BA1908}">
  <dimension ref="A1:AQ236"/>
  <sheetViews>
    <sheetView topLeftCell="A206" workbookViewId="0">
      <selection activeCell="A226" sqref="A226"/>
    </sheetView>
  </sheetViews>
  <sheetFormatPr defaultColWidth="9.1796875" defaultRowHeight="15.5" x14ac:dyDescent="0.35"/>
  <cols>
    <col min="1" max="1" width="49.26953125" style="97" bestFit="1" customWidth="1"/>
    <col min="2" max="20" width="10.7265625" style="97" customWidth="1"/>
    <col min="21" max="21" width="10.54296875" style="97" customWidth="1"/>
    <col min="22" max="43" width="10.54296875" style="56" customWidth="1"/>
    <col min="44" max="16384" width="9.1796875" style="97"/>
  </cols>
  <sheetData>
    <row r="1" spans="1:43" x14ac:dyDescent="0.35">
      <c r="A1" s="96" t="s">
        <v>69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2026</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1</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c r="W9" s="56" t="s">
        <v>110</v>
      </c>
      <c r="X9" s="56" t="s">
        <v>111</v>
      </c>
      <c r="Y9" s="56" t="s">
        <v>179</v>
      </c>
      <c r="Z9" s="56" t="s">
        <v>180</v>
      </c>
      <c r="AA9" s="56" t="s">
        <v>122</v>
      </c>
      <c r="AB9" s="56" t="s">
        <v>112</v>
      </c>
      <c r="AC9" s="56" t="s">
        <v>113</v>
      </c>
      <c r="AD9" s="56" t="s">
        <v>114</v>
      </c>
      <c r="AE9" s="56" t="s">
        <v>115</v>
      </c>
      <c r="AF9" s="56" t="s">
        <v>116</v>
      </c>
      <c r="AG9" s="56" t="s">
        <v>117</v>
      </c>
      <c r="AH9" s="56" t="s">
        <v>118</v>
      </c>
      <c r="AI9" s="56" t="s">
        <v>105</v>
      </c>
      <c r="AJ9" s="56" t="s">
        <v>119</v>
      </c>
      <c r="AK9" s="56" t="s">
        <v>120</v>
      </c>
      <c r="AL9" s="56" t="s">
        <v>121</v>
      </c>
      <c r="AM9" s="56" t="s">
        <v>106</v>
      </c>
      <c r="AN9" s="56" t="s">
        <v>123</v>
      </c>
      <c r="AO9" s="56" t="s">
        <v>125</v>
      </c>
      <c r="AP9" s="56" t="s">
        <v>126</v>
      </c>
      <c r="AQ9" s="56" t="s">
        <v>127</v>
      </c>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c r="U10" s="105" t="s">
        <v>144</v>
      </c>
      <c r="V10" s="56">
        <f>W6-2008+10+IF(W7=12,1,0)-6</f>
        <v>22</v>
      </c>
      <c r="W10" s="56" t="str">
        <f t="shared" ref="W10:AQ10" si="0">$U$10&amp;W$9&amp;$V10</f>
        <v>'Annual (mcm)'!A22</v>
      </c>
      <c r="X10" s="56" t="str">
        <f t="shared" si="0"/>
        <v>'Annual (mcm)'!B22</v>
      </c>
      <c r="Y10" s="56" t="str">
        <f t="shared" si="0"/>
        <v>'Annual (mcm)'!C22</v>
      </c>
      <c r="Z10" s="56" t="str">
        <f t="shared" si="0"/>
        <v>'Annual (mcm)'!D22</v>
      </c>
      <c r="AA10" s="56" t="str">
        <f t="shared" si="0"/>
        <v>'Annual (mcm)'!E22</v>
      </c>
      <c r="AB10" s="56" t="str">
        <f t="shared" si="0"/>
        <v>'Annual (mcm)'!F22</v>
      </c>
      <c r="AC10" s="56" t="str">
        <f t="shared" si="0"/>
        <v>'Annual (mcm)'!G22</v>
      </c>
      <c r="AD10" s="56" t="str">
        <f t="shared" si="0"/>
        <v>'Annual (mcm)'!H22</v>
      </c>
      <c r="AE10" s="56" t="str">
        <f t="shared" si="0"/>
        <v>'Annual (mcm)'!I22</v>
      </c>
      <c r="AF10" s="56" t="str">
        <f t="shared" si="0"/>
        <v>'Annual (mcm)'!J22</v>
      </c>
      <c r="AG10" s="56" t="str">
        <f t="shared" si="0"/>
        <v>'Annual (mcm)'!K22</v>
      </c>
      <c r="AH10" s="56" t="str">
        <f t="shared" si="0"/>
        <v>'Annual (mcm)'!L22</v>
      </c>
      <c r="AI10" s="56" t="str">
        <f t="shared" si="0"/>
        <v>'Annual (mcm)'!M22</v>
      </c>
      <c r="AJ10" s="56" t="str">
        <f t="shared" si="0"/>
        <v>'Annual (mcm)'!N22</v>
      </c>
      <c r="AK10" s="56" t="str">
        <f t="shared" si="0"/>
        <v>'Annual (mcm)'!O22</v>
      </c>
      <c r="AL10" s="56" t="str">
        <f t="shared" si="0"/>
        <v>'Annual (mcm)'!P22</v>
      </c>
      <c r="AM10" s="56" t="str">
        <f t="shared" si="0"/>
        <v>'Annual (mcm)'!Q22</v>
      </c>
      <c r="AN10" s="56" t="str">
        <f t="shared" si="0"/>
        <v>'Annual (mcm)'!R22</v>
      </c>
      <c r="AO10" s="56" t="str">
        <f t="shared" si="0"/>
        <v>'Annual (mcm)'!S22</v>
      </c>
      <c r="AP10" s="56" t="str">
        <f t="shared" si="0"/>
        <v>'Annual (mcm)'!T22</v>
      </c>
      <c r="AQ10" s="56" t="str">
        <f t="shared" si="0"/>
        <v>'Annual (mcm)'!U22</v>
      </c>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V11" s="56">
        <f>V10+1</f>
        <v>23</v>
      </c>
      <c r="W11" s="56" t="str">
        <f t="shared" ref="W11:W14" si="1">$U$10&amp;W$9&amp;$V11</f>
        <v>'Annual (mcm)'!A23</v>
      </c>
      <c r="X11" s="56" t="str">
        <f t="shared" ref="X11:AG14" si="2">$U$10&amp;X$9&amp;$V11</f>
        <v>'Annual (mcm)'!B23</v>
      </c>
      <c r="Y11" s="56" t="str">
        <f t="shared" si="2"/>
        <v>'Annual (mcm)'!C23</v>
      </c>
      <c r="Z11" s="56" t="str">
        <f t="shared" si="2"/>
        <v>'Annual (mcm)'!D23</v>
      </c>
      <c r="AA11" s="56" t="str">
        <f t="shared" si="2"/>
        <v>'Annual (mcm)'!E23</v>
      </c>
      <c r="AB11" s="56" t="str">
        <f t="shared" si="2"/>
        <v>'Annual (mcm)'!F23</v>
      </c>
      <c r="AC11" s="56" t="str">
        <f t="shared" si="2"/>
        <v>'Annual (mcm)'!G23</v>
      </c>
      <c r="AD11" s="56" t="str">
        <f t="shared" si="2"/>
        <v>'Annual (mcm)'!H23</v>
      </c>
      <c r="AE11" s="56" t="str">
        <f t="shared" si="2"/>
        <v>'Annual (mcm)'!I23</v>
      </c>
      <c r="AF11" s="56" t="str">
        <f t="shared" si="2"/>
        <v>'Annual (mcm)'!J23</v>
      </c>
      <c r="AG11" s="56" t="str">
        <f t="shared" si="2"/>
        <v>'Annual (mcm)'!K23</v>
      </c>
      <c r="AH11" s="56" t="str">
        <f t="shared" ref="AH11:AQ14" si="3">$U$10&amp;AH$9&amp;$V11</f>
        <v>'Annual (mcm)'!L23</v>
      </c>
      <c r="AI11" s="56" t="str">
        <f t="shared" si="3"/>
        <v>'Annual (mcm)'!M23</v>
      </c>
      <c r="AJ11" s="56" t="str">
        <f t="shared" si="3"/>
        <v>'Annual (mcm)'!N23</v>
      </c>
      <c r="AK11" s="56" t="str">
        <f t="shared" si="3"/>
        <v>'Annual (mcm)'!O23</v>
      </c>
      <c r="AL11" s="56" t="str">
        <f t="shared" si="3"/>
        <v>'Annual (mcm)'!P23</v>
      </c>
      <c r="AM11" s="56" t="str">
        <f t="shared" si="3"/>
        <v>'Annual (mcm)'!Q23</v>
      </c>
      <c r="AN11" s="56" t="str">
        <f t="shared" si="3"/>
        <v>'Annual (mcm)'!R23</v>
      </c>
      <c r="AO11" s="56" t="str">
        <f t="shared" si="3"/>
        <v>'Annual (mcm)'!S23</v>
      </c>
      <c r="AP11" s="56" t="str">
        <f t="shared" si="3"/>
        <v>'Annual (mcm)'!T23</v>
      </c>
      <c r="AQ11" s="56" t="str">
        <f t="shared" si="3"/>
        <v>'Annual (mcm)'!U23</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V12" s="56">
        <f>V11+1</f>
        <v>24</v>
      </c>
      <c r="W12" s="56" t="str">
        <f t="shared" si="1"/>
        <v>'Annual (mcm)'!A24</v>
      </c>
      <c r="X12" s="56" t="str">
        <f t="shared" si="2"/>
        <v>'Annual (mcm)'!B24</v>
      </c>
      <c r="Y12" s="56" t="str">
        <f t="shared" si="2"/>
        <v>'Annual (mcm)'!C24</v>
      </c>
      <c r="Z12" s="56" t="str">
        <f t="shared" si="2"/>
        <v>'Annual (mcm)'!D24</v>
      </c>
      <c r="AA12" s="56" t="str">
        <f t="shared" si="2"/>
        <v>'Annual (mcm)'!E24</v>
      </c>
      <c r="AB12" s="56" t="str">
        <f t="shared" si="2"/>
        <v>'Annual (mcm)'!F24</v>
      </c>
      <c r="AC12" s="56" t="str">
        <f t="shared" si="2"/>
        <v>'Annual (mcm)'!G24</v>
      </c>
      <c r="AD12" s="56" t="str">
        <f t="shared" si="2"/>
        <v>'Annual (mcm)'!H24</v>
      </c>
      <c r="AE12" s="56" t="str">
        <f t="shared" si="2"/>
        <v>'Annual (mcm)'!I24</v>
      </c>
      <c r="AF12" s="56" t="str">
        <f t="shared" si="2"/>
        <v>'Annual (mcm)'!J24</v>
      </c>
      <c r="AG12" s="56" t="str">
        <f t="shared" si="2"/>
        <v>'Annual (mcm)'!K24</v>
      </c>
      <c r="AH12" s="56" t="str">
        <f t="shared" si="3"/>
        <v>'Annual (mcm)'!L24</v>
      </c>
      <c r="AI12" s="56" t="str">
        <f t="shared" si="3"/>
        <v>'Annual (mcm)'!M24</v>
      </c>
      <c r="AJ12" s="56" t="str">
        <f t="shared" si="3"/>
        <v>'Annual (mcm)'!N24</v>
      </c>
      <c r="AK12" s="56" t="str">
        <f t="shared" si="3"/>
        <v>'Annual (mcm)'!O24</v>
      </c>
      <c r="AL12" s="56" t="str">
        <f t="shared" si="3"/>
        <v>'Annual (mcm)'!P24</v>
      </c>
      <c r="AM12" s="56" t="str">
        <f t="shared" si="3"/>
        <v>'Annual (mcm)'!Q24</v>
      </c>
      <c r="AN12" s="56" t="str">
        <f t="shared" si="3"/>
        <v>'Annual (mcm)'!R24</v>
      </c>
      <c r="AO12" s="56" t="str">
        <f t="shared" si="3"/>
        <v>'Annual (mcm)'!S24</v>
      </c>
      <c r="AP12" s="56" t="str">
        <f t="shared" si="3"/>
        <v>'Annual (mcm)'!T24</v>
      </c>
      <c r="AQ12" s="56" t="str">
        <f t="shared" si="3"/>
        <v>'Annual (mcm)'!U24</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25</v>
      </c>
      <c r="W13" s="56" t="str">
        <f t="shared" si="1"/>
        <v>'Annual (mcm)'!A25</v>
      </c>
      <c r="X13" s="56" t="str">
        <f t="shared" si="2"/>
        <v>'Annual (mcm)'!B25</v>
      </c>
      <c r="Y13" s="56" t="str">
        <f t="shared" si="2"/>
        <v>'Annual (mcm)'!C25</v>
      </c>
      <c r="Z13" s="56" t="str">
        <f t="shared" si="2"/>
        <v>'Annual (mcm)'!D25</v>
      </c>
      <c r="AA13" s="56" t="str">
        <f t="shared" si="2"/>
        <v>'Annual (mcm)'!E25</v>
      </c>
      <c r="AB13" s="56" t="str">
        <f t="shared" si="2"/>
        <v>'Annual (mcm)'!F25</v>
      </c>
      <c r="AC13" s="56" t="str">
        <f t="shared" si="2"/>
        <v>'Annual (mcm)'!G25</v>
      </c>
      <c r="AD13" s="56" t="str">
        <f t="shared" si="2"/>
        <v>'Annual (mcm)'!H25</v>
      </c>
      <c r="AE13" s="56" t="str">
        <f t="shared" si="2"/>
        <v>'Annual (mcm)'!I25</v>
      </c>
      <c r="AF13" s="56" t="str">
        <f t="shared" si="2"/>
        <v>'Annual (mcm)'!J25</v>
      </c>
      <c r="AG13" s="56" t="str">
        <f t="shared" si="2"/>
        <v>'Annual (mcm)'!K25</v>
      </c>
      <c r="AH13" s="56" t="str">
        <f t="shared" si="3"/>
        <v>'Annual (mcm)'!L25</v>
      </c>
      <c r="AI13" s="56" t="str">
        <f t="shared" si="3"/>
        <v>'Annual (mcm)'!M25</v>
      </c>
      <c r="AJ13" s="56" t="str">
        <f t="shared" si="3"/>
        <v>'Annual (mcm)'!N25</v>
      </c>
      <c r="AK13" s="56" t="str">
        <f t="shared" si="3"/>
        <v>'Annual (mcm)'!O25</v>
      </c>
      <c r="AL13" s="56" t="str">
        <f t="shared" si="3"/>
        <v>'Annual (mcm)'!P25</v>
      </c>
      <c r="AM13" s="56" t="str">
        <f t="shared" si="3"/>
        <v>'Annual (mcm)'!Q25</v>
      </c>
      <c r="AN13" s="56" t="str">
        <f t="shared" si="3"/>
        <v>'Annual (mcm)'!R25</v>
      </c>
      <c r="AO13" s="56" t="str">
        <f t="shared" si="3"/>
        <v>'Annual (mcm)'!S25</v>
      </c>
      <c r="AP13" s="56" t="str">
        <f t="shared" si="3"/>
        <v>'Annual (mcm)'!T25</v>
      </c>
      <c r="AQ13" s="56" t="str">
        <f t="shared" si="3"/>
        <v>'Annual (mcm)'!U25</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26</v>
      </c>
      <c r="W14" s="56" t="str">
        <f t="shared" si="1"/>
        <v>'Annual (mcm)'!A26</v>
      </c>
      <c r="X14" s="56" t="str">
        <f t="shared" si="2"/>
        <v>'Annual (mcm)'!B26</v>
      </c>
      <c r="Y14" s="56" t="str">
        <f t="shared" si="2"/>
        <v>'Annual (mcm)'!C26</v>
      </c>
      <c r="Z14" s="56" t="str">
        <f t="shared" si="2"/>
        <v>'Annual (mcm)'!D26</v>
      </c>
      <c r="AA14" s="56" t="str">
        <f t="shared" si="2"/>
        <v>'Annual (mcm)'!E26</v>
      </c>
      <c r="AB14" s="56" t="str">
        <f t="shared" si="2"/>
        <v>'Annual (mcm)'!F26</v>
      </c>
      <c r="AC14" s="56" t="str">
        <f t="shared" si="2"/>
        <v>'Annual (mcm)'!G26</v>
      </c>
      <c r="AD14" s="56" t="str">
        <f t="shared" si="2"/>
        <v>'Annual (mcm)'!H26</v>
      </c>
      <c r="AE14" s="56" t="str">
        <f t="shared" si="2"/>
        <v>'Annual (mcm)'!I26</v>
      </c>
      <c r="AF14" s="56" t="str">
        <f t="shared" si="2"/>
        <v>'Annual (mcm)'!J26</v>
      </c>
      <c r="AG14" s="56" t="str">
        <f t="shared" si="2"/>
        <v>'Annual (mcm)'!K26</v>
      </c>
      <c r="AH14" s="56" t="str">
        <f t="shared" si="3"/>
        <v>'Annual (mcm)'!L26</v>
      </c>
      <c r="AI14" s="56" t="str">
        <f t="shared" si="3"/>
        <v>'Annual (mcm)'!M26</v>
      </c>
      <c r="AJ14" s="56" t="str">
        <f t="shared" si="3"/>
        <v>'Annual (mcm)'!N26</v>
      </c>
      <c r="AK14" s="56" t="str">
        <f t="shared" si="3"/>
        <v>'Annual (mcm)'!O26</v>
      </c>
      <c r="AL14" s="56" t="str">
        <f t="shared" si="3"/>
        <v>'Annual (mcm)'!P26</v>
      </c>
      <c r="AM14" s="56" t="str">
        <f t="shared" si="3"/>
        <v>'Annual (mcm)'!Q26</v>
      </c>
      <c r="AN14" s="56" t="str">
        <f t="shared" si="3"/>
        <v>'Annual (mcm)'!R26</v>
      </c>
      <c r="AO14" s="56" t="str">
        <f t="shared" si="3"/>
        <v>'Annual (mcm)'!S26</v>
      </c>
      <c r="AP14" s="56" t="str">
        <f t="shared" si="3"/>
        <v>'Annual (mcm)'!T26</v>
      </c>
      <c r="AQ14" s="56" t="str">
        <f t="shared" si="3"/>
        <v>'Annual (mcm)'!U26</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U16" s="105" t="s">
        <v>146</v>
      </c>
      <c r="V16" s="56">
        <f>V17-12</f>
        <v>213</v>
      </c>
      <c r="W16" s="56" t="str">
        <f t="shared" ref="W16:AF17" si="4">$U$16&amp;W$9&amp;$V16</f>
        <v>'Calculation_mcm'!A213</v>
      </c>
      <c r="X16" s="56" t="str">
        <f t="shared" si="4"/>
        <v>'Calculation_mcm'!B213</v>
      </c>
      <c r="Y16" s="56" t="str">
        <f t="shared" si="4"/>
        <v>'Calculation_mcm'!C213</v>
      </c>
      <c r="Z16" s="56" t="str">
        <f t="shared" si="4"/>
        <v>'Calculation_mcm'!D213</v>
      </c>
      <c r="AA16" s="56" t="str">
        <f t="shared" si="4"/>
        <v>'Calculation_mcm'!E213</v>
      </c>
      <c r="AB16" s="56" t="str">
        <f t="shared" si="4"/>
        <v>'Calculation_mcm'!F213</v>
      </c>
      <c r="AC16" s="56" t="str">
        <f t="shared" si="4"/>
        <v>'Calculation_mcm'!G213</v>
      </c>
      <c r="AD16" s="56" t="str">
        <f t="shared" si="4"/>
        <v>'Calculation_mcm'!H213</v>
      </c>
      <c r="AE16" s="56" t="str">
        <f t="shared" si="4"/>
        <v>'Calculation_mcm'!I213</v>
      </c>
      <c r="AF16" s="56" t="str">
        <f t="shared" si="4"/>
        <v>'Calculation_mcm'!J213</v>
      </c>
      <c r="AG16" s="56" t="str">
        <f t="shared" ref="AG16:AQ17" si="5">$U$16&amp;AG$9&amp;$V16</f>
        <v>'Calculation_mcm'!K213</v>
      </c>
      <c r="AH16" s="56" t="str">
        <f t="shared" si="5"/>
        <v>'Calculation_mcm'!L213</v>
      </c>
      <c r="AI16" s="56" t="str">
        <f t="shared" si="5"/>
        <v>'Calculation_mcm'!M213</v>
      </c>
      <c r="AJ16" s="56" t="str">
        <f t="shared" si="5"/>
        <v>'Calculation_mcm'!N213</v>
      </c>
      <c r="AK16" s="56" t="str">
        <f t="shared" si="5"/>
        <v>'Calculation_mcm'!O213</v>
      </c>
      <c r="AL16" s="56" t="str">
        <f t="shared" si="5"/>
        <v>'Calculation_mcm'!P213</v>
      </c>
      <c r="AM16" s="56" t="str">
        <f t="shared" si="5"/>
        <v>'Calculation_mcm'!Q213</v>
      </c>
      <c r="AN16" s="56" t="str">
        <f t="shared" si="5"/>
        <v>'Calculation_mcm'!R213</v>
      </c>
      <c r="AO16" s="56" t="str">
        <f t="shared" si="5"/>
        <v>'Calculation_mcm'!S213</v>
      </c>
      <c r="AP16" s="56" t="str">
        <f t="shared" si="5"/>
        <v>'Calculation_mcm'!T213</v>
      </c>
      <c r="AQ16" s="56" t="str">
        <f t="shared" si="5"/>
        <v>'Calculation_mcm'!U213</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c r="V17" s="56">
        <f>8+(W6-2008)*12+W7</f>
        <v>225</v>
      </c>
      <c r="W17" s="56" t="str">
        <f t="shared" si="4"/>
        <v>'Calculation_mcm'!A225</v>
      </c>
      <c r="X17" s="56" t="str">
        <f t="shared" si="4"/>
        <v>'Calculation_mcm'!B225</v>
      </c>
      <c r="Y17" s="56" t="str">
        <f t="shared" si="4"/>
        <v>'Calculation_mcm'!C225</v>
      </c>
      <c r="Z17" s="56" t="str">
        <f t="shared" si="4"/>
        <v>'Calculation_mcm'!D225</v>
      </c>
      <c r="AA17" s="56" t="str">
        <f t="shared" si="4"/>
        <v>'Calculation_mcm'!E225</v>
      </c>
      <c r="AB17" s="56" t="str">
        <f t="shared" si="4"/>
        <v>'Calculation_mcm'!F225</v>
      </c>
      <c r="AC17" s="56" t="str">
        <f t="shared" si="4"/>
        <v>'Calculation_mcm'!G225</v>
      </c>
      <c r="AD17" s="56" t="str">
        <f t="shared" si="4"/>
        <v>'Calculation_mcm'!H225</v>
      </c>
      <c r="AE17" s="56" t="str">
        <f t="shared" si="4"/>
        <v>'Calculation_mcm'!I225</v>
      </c>
      <c r="AF17" s="56" t="str">
        <f t="shared" si="4"/>
        <v>'Calculation_mcm'!J225</v>
      </c>
      <c r="AG17" s="56" t="str">
        <f t="shared" si="5"/>
        <v>'Calculation_mcm'!K225</v>
      </c>
      <c r="AH17" s="56" t="str">
        <f t="shared" si="5"/>
        <v>'Calculation_mcm'!L225</v>
      </c>
      <c r="AI17" s="56" t="str">
        <f t="shared" si="5"/>
        <v>'Calculation_mcm'!M225</v>
      </c>
      <c r="AJ17" s="56" t="str">
        <f t="shared" si="5"/>
        <v>'Calculation_mcm'!N225</v>
      </c>
      <c r="AK17" s="56" t="str">
        <f t="shared" si="5"/>
        <v>'Calculation_mcm'!O225</v>
      </c>
      <c r="AL17" s="56" t="str">
        <f t="shared" si="5"/>
        <v>'Calculation_mcm'!P225</v>
      </c>
      <c r="AM17" s="56" t="str">
        <f t="shared" si="5"/>
        <v>'Calculation_mcm'!Q225</v>
      </c>
      <c r="AN17" s="56" t="str">
        <f t="shared" si="5"/>
        <v>'Calculation_mcm'!R225</v>
      </c>
      <c r="AO17" s="56" t="str">
        <f t="shared" si="5"/>
        <v>'Calculation_mcm'!S225</v>
      </c>
      <c r="AP17" s="56" t="str">
        <f t="shared" si="5"/>
        <v>'Calculation_mcm'!T225</v>
      </c>
      <c r="AQ17" s="56" t="str">
        <f t="shared" si="5"/>
        <v>'Calculation_mcm'!U225</v>
      </c>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U19" s="105" t="s">
        <v>145</v>
      </c>
      <c r="V19" s="56">
        <f>V23-12</f>
        <v>211</v>
      </c>
      <c r="W19" s="56" t="str">
        <f t="shared" ref="W19:AF21" si="6">$U$19&amp;W$9&amp;$V19</f>
        <v>'Month (mcm)'!A211</v>
      </c>
      <c r="X19" s="56" t="str">
        <f t="shared" si="6"/>
        <v>'Month (mcm)'!B211</v>
      </c>
      <c r="Y19" s="56" t="str">
        <f t="shared" si="6"/>
        <v>'Month (mcm)'!C211</v>
      </c>
      <c r="Z19" s="56" t="str">
        <f t="shared" si="6"/>
        <v>'Month (mcm)'!D211</v>
      </c>
      <c r="AA19" s="56" t="str">
        <f t="shared" si="6"/>
        <v>'Month (mcm)'!E211</v>
      </c>
      <c r="AB19" s="56" t="str">
        <f t="shared" si="6"/>
        <v>'Month (mcm)'!F211</v>
      </c>
      <c r="AC19" s="56" t="str">
        <f t="shared" si="6"/>
        <v>'Month (mcm)'!G211</v>
      </c>
      <c r="AD19" s="56" t="str">
        <f t="shared" si="6"/>
        <v>'Month (mcm)'!H211</v>
      </c>
      <c r="AE19" s="56" t="str">
        <f t="shared" si="6"/>
        <v>'Month (mcm)'!I211</v>
      </c>
      <c r="AF19" s="56" t="str">
        <f t="shared" si="6"/>
        <v>'Month (mcm)'!J211</v>
      </c>
      <c r="AG19" s="56" t="str">
        <f t="shared" ref="AG19:AQ21" si="7">$U$19&amp;AG$9&amp;$V19</f>
        <v>'Month (mcm)'!K211</v>
      </c>
      <c r="AH19" s="56" t="str">
        <f t="shared" si="7"/>
        <v>'Month (mcm)'!L211</v>
      </c>
      <c r="AI19" s="56" t="str">
        <f t="shared" si="7"/>
        <v>'Month (mcm)'!M211</v>
      </c>
      <c r="AJ19" s="56" t="str">
        <f t="shared" si="7"/>
        <v>'Month (mcm)'!N211</v>
      </c>
      <c r="AK19" s="56" t="str">
        <f t="shared" si="7"/>
        <v>'Month (mcm)'!O211</v>
      </c>
      <c r="AL19" s="56" t="str">
        <f t="shared" si="7"/>
        <v>'Month (mcm)'!P211</v>
      </c>
      <c r="AM19" s="56" t="str">
        <f t="shared" si="7"/>
        <v>'Month (mcm)'!Q211</v>
      </c>
      <c r="AN19" s="56" t="str">
        <f t="shared" si="7"/>
        <v>'Month (mcm)'!R211</v>
      </c>
      <c r="AO19" s="56" t="str">
        <f t="shared" si="7"/>
        <v>'Month (mcm)'!S211</v>
      </c>
      <c r="AP19" s="56" t="str">
        <f t="shared" si="7"/>
        <v>'Month (mcm)'!T211</v>
      </c>
      <c r="AQ19" s="56" t="str">
        <f t="shared" si="7"/>
        <v>'Month (mcm)'!U211</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c r="V20" s="56">
        <f>V24-12</f>
        <v>212</v>
      </c>
      <c r="W20" s="56" t="str">
        <f t="shared" si="6"/>
        <v>'Month (mcm)'!A212</v>
      </c>
      <c r="X20" s="56" t="str">
        <f t="shared" si="6"/>
        <v>'Month (mcm)'!B212</v>
      </c>
      <c r="Y20" s="56" t="str">
        <f t="shared" si="6"/>
        <v>'Month (mcm)'!C212</v>
      </c>
      <c r="Z20" s="56" t="str">
        <f t="shared" si="6"/>
        <v>'Month (mcm)'!D212</v>
      </c>
      <c r="AA20" s="56" t="str">
        <f t="shared" si="6"/>
        <v>'Month (mcm)'!E212</v>
      </c>
      <c r="AB20" s="56" t="str">
        <f t="shared" si="6"/>
        <v>'Month (mcm)'!F212</v>
      </c>
      <c r="AC20" s="56" t="str">
        <f t="shared" si="6"/>
        <v>'Month (mcm)'!G212</v>
      </c>
      <c r="AD20" s="56" t="str">
        <f t="shared" si="6"/>
        <v>'Month (mcm)'!H212</v>
      </c>
      <c r="AE20" s="56" t="str">
        <f t="shared" si="6"/>
        <v>'Month (mcm)'!I212</v>
      </c>
      <c r="AF20" s="56" t="str">
        <f t="shared" si="6"/>
        <v>'Month (mcm)'!J212</v>
      </c>
      <c r="AG20" s="56" t="str">
        <f t="shared" si="7"/>
        <v>'Month (mcm)'!K212</v>
      </c>
      <c r="AH20" s="56" t="str">
        <f t="shared" si="7"/>
        <v>'Month (mcm)'!L212</v>
      </c>
      <c r="AI20" s="56" t="str">
        <f t="shared" si="7"/>
        <v>'Month (mcm)'!M212</v>
      </c>
      <c r="AJ20" s="56" t="str">
        <f t="shared" si="7"/>
        <v>'Month (mcm)'!N212</v>
      </c>
      <c r="AK20" s="56" t="str">
        <f t="shared" si="7"/>
        <v>'Month (mcm)'!O212</v>
      </c>
      <c r="AL20" s="56" t="str">
        <f t="shared" si="7"/>
        <v>'Month (mcm)'!P212</v>
      </c>
      <c r="AM20" s="56" t="str">
        <f t="shared" si="7"/>
        <v>'Month (mcm)'!Q212</v>
      </c>
      <c r="AN20" s="56" t="str">
        <f t="shared" si="7"/>
        <v>'Month (mcm)'!R212</v>
      </c>
      <c r="AO20" s="56" t="str">
        <f t="shared" si="7"/>
        <v>'Month (mcm)'!S212</v>
      </c>
      <c r="AP20" s="56" t="str">
        <f t="shared" si="7"/>
        <v>'Month (mcm)'!T212</v>
      </c>
      <c r="AQ20" s="56" t="str">
        <f t="shared" si="7"/>
        <v>'Month (mcm)'!U212</v>
      </c>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V21" s="56">
        <f>V25-12</f>
        <v>213</v>
      </c>
      <c r="W21" s="56" t="str">
        <f t="shared" si="6"/>
        <v>'Month (mcm)'!A213</v>
      </c>
      <c r="X21" s="56" t="str">
        <f t="shared" si="6"/>
        <v>'Month (mcm)'!B213</v>
      </c>
      <c r="Y21" s="56" t="str">
        <f t="shared" si="6"/>
        <v>'Month (mcm)'!C213</v>
      </c>
      <c r="Z21" s="56" t="str">
        <f t="shared" si="6"/>
        <v>'Month (mcm)'!D213</v>
      </c>
      <c r="AA21" s="56" t="str">
        <f t="shared" si="6"/>
        <v>'Month (mcm)'!E213</v>
      </c>
      <c r="AB21" s="56" t="str">
        <f t="shared" si="6"/>
        <v>'Month (mcm)'!F213</v>
      </c>
      <c r="AC21" s="56" t="str">
        <f t="shared" si="6"/>
        <v>'Month (mcm)'!G213</v>
      </c>
      <c r="AD21" s="56" t="str">
        <f t="shared" si="6"/>
        <v>'Month (mcm)'!H213</v>
      </c>
      <c r="AE21" s="56" t="str">
        <f t="shared" si="6"/>
        <v>'Month (mcm)'!I213</v>
      </c>
      <c r="AF21" s="56" t="str">
        <f t="shared" si="6"/>
        <v>'Month (mcm)'!J213</v>
      </c>
      <c r="AG21" s="56" t="str">
        <f t="shared" si="7"/>
        <v>'Month (mcm)'!K213</v>
      </c>
      <c r="AH21" s="56" t="str">
        <f t="shared" si="7"/>
        <v>'Month (mcm)'!L213</v>
      </c>
      <c r="AI21" s="56" t="str">
        <f t="shared" si="7"/>
        <v>'Month (mcm)'!M213</v>
      </c>
      <c r="AJ21" s="56" t="str">
        <f t="shared" si="7"/>
        <v>'Month (mcm)'!N213</v>
      </c>
      <c r="AK21" s="56" t="str">
        <f t="shared" si="7"/>
        <v>'Month (mcm)'!O213</v>
      </c>
      <c r="AL21" s="56" t="str">
        <f t="shared" si="7"/>
        <v>'Month (mcm)'!P213</v>
      </c>
      <c r="AM21" s="56" t="str">
        <f t="shared" si="7"/>
        <v>'Month (mcm)'!Q213</v>
      </c>
      <c r="AN21" s="56" t="str">
        <f t="shared" si="7"/>
        <v>'Month (mcm)'!R213</v>
      </c>
      <c r="AO21" s="56" t="str">
        <f t="shared" si="7"/>
        <v>'Month (mcm)'!S213</v>
      </c>
      <c r="AP21" s="56" t="str">
        <f t="shared" si="7"/>
        <v>'Month (mcm)'!T213</v>
      </c>
      <c r="AQ21" s="56" t="str">
        <f t="shared" si="7"/>
        <v>'Month (mcm)'!U213</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V24-1</f>
        <v>223</v>
      </c>
      <c r="W23" s="56" t="str">
        <f t="shared" ref="W23:AF25" si="8">$U$19&amp;W$9&amp;$V23</f>
        <v>'Month (mcm)'!A223</v>
      </c>
      <c r="X23" s="56" t="str">
        <f t="shared" si="8"/>
        <v>'Month (mcm)'!B223</v>
      </c>
      <c r="Y23" s="56" t="str">
        <f t="shared" si="8"/>
        <v>'Month (mcm)'!C223</v>
      </c>
      <c r="Z23" s="56" t="str">
        <f t="shared" si="8"/>
        <v>'Month (mcm)'!D223</v>
      </c>
      <c r="AA23" s="56" t="str">
        <f t="shared" si="8"/>
        <v>'Month (mcm)'!E223</v>
      </c>
      <c r="AB23" s="56" t="str">
        <f t="shared" si="8"/>
        <v>'Month (mcm)'!F223</v>
      </c>
      <c r="AC23" s="56" t="str">
        <f t="shared" si="8"/>
        <v>'Month (mcm)'!G223</v>
      </c>
      <c r="AD23" s="56" t="str">
        <f t="shared" si="8"/>
        <v>'Month (mcm)'!H223</v>
      </c>
      <c r="AE23" s="56" t="str">
        <f t="shared" si="8"/>
        <v>'Month (mcm)'!I223</v>
      </c>
      <c r="AF23" s="56" t="str">
        <f t="shared" si="8"/>
        <v>'Month (mcm)'!J223</v>
      </c>
      <c r="AG23" s="56" t="str">
        <f t="shared" ref="AG23:AQ25" si="9">$U$19&amp;AG$9&amp;$V23</f>
        <v>'Month (mcm)'!K223</v>
      </c>
      <c r="AH23" s="56" t="str">
        <f t="shared" si="9"/>
        <v>'Month (mcm)'!L223</v>
      </c>
      <c r="AI23" s="56" t="str">
        <f t="shared" si="9"/>
        <v>'Month (mcm)'!M223</v>
      </c>
      <c r="AJ23" s="56" t="str">
        <f t="shared" si="9"/>
        <v>'Month (mcm)'!N223</v>
      </c>
      <c r="AK23" s="56" t="str">
        <f t="shared" si="9"/>
        <v>'Month (mcm)'!O223</v>
      </c>
      <c r="AL23" s="56" t="str">
        <f t="shared" si="9"/>
        <v>'Month (mcm)'!P223</v>
      </c>
      <c r="AM23" s="56" t="str">
        <f t="shared" si="9"/>
        <v>'Month (mcm)'!Q223</v>
      </c>
      <c r="AN23" s="56" t="str">
        <f t="shared" si="9"/>
        <v>'Month (mcm)'!R223</v>
      </c>
      <c r="AO23" s="56" t="str">
        <f t="shared" si="9"/>
        <v>'Month (mcm)'!S223</v>
      </c>
      <c r="AP23" s="56" t="str">
        <f t="shared" si="9"/>
        <v>'Month (mcm)'!T223</v>
      </c>
      <c r="AQ23" s="56" t="str">
        <f t="shared" si="9"/>
        <v>'Month (mcm)'!U223</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c r="V24" s="56">
        <f>V25-1</f>
        <v>224</v>
      </c>
      <c r="W24" s="56" t="str">
        <f t="shared" si="8"/>
        <v>'Month (mcm)'!A224</v>
      </c>
      <c r="X24" s="56" t="str">
        <f t="shared" si="8"/>
        <v>'Month (mcm)'!B224</v>
      </c>
      <c r="Y24" s="56" t="str">
        <f t="shared" si="8"/>
        <v>'Month (mcm)'!C224</v>
      </c>
      <c r="Z24" s="56" t="str">
        <f t="shared" si="8"/>
        <v>'Month (mcm)'!D224</v>
      </c>
      <c r="AA24" s="56" t="str">
        <f t="shared" si="8"/>
        <v>'Month (mcm)'!E224</v>
      </c>
      <c r="AB24" s="56" t="str">
        <f t="shared" si="8"/>
        <v>'Month (mcm)'!F224</v>
      </c>
      <c r="AC24" s="56" t="str">
        <f t="shared" si="8"/>
        <v>'Month (mcm)'!G224</v>
      </c>
      <c r="AD24" s="56" t="str">
        <f t="shared" si="8"/>
        <v>'Month (mcm)'!H224</v>
      </c>
      <c r="AE24" s="56" t="str">
        <f t="shared" si="8"/>
        <v>'Month (mcm)'!I224</v>
      </c>
      <c r="AF24" s="56" t="str">
        <f t="shared" si="8"/>
        <v>'Month (mcm)'!J224</v>
      </c>
      <c r="AG24" s="56" t="str">
        <f t="shared" si="9"/>
        <v>'Month (mcm)'!K224</v>
      </c>
      <c r="AH24" s="56" t="str">
        <f t="shared" si="9"/>
        <v>'Month (mcm)'!L224</v>
      </c>
      <c r="AI24" s="56" t="str">
        <f t="shared" si="9"/>
        <v>'Month (mcm)'!M224</v>
      </c>
      <c r="AJ24" s="56" t="str">
        <f t="shared" si="9"/>
        <v>'Month (mcm)'!N224</v>
      </c>
      <c r="AK24" s="56" t="str">
        <f t="shared" si="9"/>
        <v>'Month (mcm)'!O224</v>
      </c>
      <c r="AL24" s="56" t="str">
        <f t="shared" si="9"/>
        <v>'Month (mcm)'!P224</v>
      </c>
      <c r="AM24" s="56" t="str">
        <f t="shared" si="9"/>
        <v>'Month (mcm)'!Q224</v>
      </c>
      <c r="AN24" s="56" t="str">
        <f t="shared" si="9"/>
        <v>'Month (mcm)'!R224</v>
      </c>
      <c r="AO24" s="56" t="str">
        <f t="shared" si="9"/>
        <v>'Month (mcm)'!S224</v>
      </c>
      <c r="AP24" s="56" t="str">
        <f t="shared" si="9"/>
        <v>'Month (mcm)'!T224</v>
      </c>
      <c r="AQ24" s="56" t="str">
        <f t="shared" si="9"/>
        <v>'Month (mcm)'!U224</v>
      </c>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(((W6-2007)*12)-(12-W7))+8</f>
        <v>225</v>
      </c>
      <c r="W25" s="56" t="str">
        <f t="shared" si="8"/>
        <v>'Month (mcm)'!A225</v>
      </c>
      <c r="X25" s="56" t="str">
        <f t="shared" si="8"/>
        <v>'Month (mcm)'!B225</v>
      </c>
      <c r="Y25" s="56" t="str">
        <f t="shared" si="8"/>
        <v>'Month (mcm)'!C225</v>
      </c>
      <c r="Z25" s="56" t="str">
        <f t="shared" si="8"/>
        <v>'Month (mcm)'!D225</v>
      </c>
      <c r="AA25" s="56" t="str">
        <f t="shared" si="8"/>
        <v>'Month (mcm)'!E225</v>
      </c>
      <c r="AB25" s="56" t="str">
        <f t="shared" si="8"/>
        <v>'Month (mcm)'!F225</v>
      </c>
      <c r="AC25" s="56" t="str">
        <f t="shared" si="8"/>
        <v>'Month (mcm)'!G225</v>
      </c>
      <c r="AD25" s="56" t="str">
        <f t="shared" si="8"/>
        <v>'Month (mcm)'!H225</v>
      </c>
      <c r="AE25" s="56" t="str">
        <f t="shared" si="8"/>
        <v>'Month (mcm)'!I225</v>
      </c>
      <c r="AF25" s="56" t="str">
        <f t="shared" si="8"/>
        <v>'Month (mcm)'!J225</v>
      </c>
      <c r="AG25" s="56" t="str">
        <f t="shared" si="9"/>
        <v>'Month (mcm)'!K225</v>
      </c>
      <c r="AH25" s="56" t="str">
        <f t="shared" si="9"/>
        <v>'Month (mcm)'!L225</v>
      </c>
      <c r="AI25" s="56" t="str">
        <f t="shared" si="9"/>
        <v>'Month (mcm)'!M225</v>
      </c>
      <c r="AJ25" s="56" t="str">
        <f t="shared" si="9"/>
        <v>'Month (mcm)'!N225</v>
      </c>
      <c r="AK25" s="56" t="str">
        <f t="shared" si="9"/>
        <v>'Month (mcm)'!O225</v>
      </c>
      <c r="AL25" s="56" t="str">
        <f t="shared" si="9"/>
        <v>'Month (mcm)'!P225</v>
      </c>
      <c r="AM25" s="56" t="str">
        <f t="shared" si="9"/>
        <v>'Month (mcm)'!Q225</v>
      </c>
      <c r="AN25" s="56" t="str">
        <f t="shared" si="9"/>
        <v>'Month (mcm)'!R225</v>
      </c>
      <c r="AO25" s="56" t="str">
        <f t="shared" si="9"/>
        <v>'Month (mcm)'!S225</v>
      </c>
      <c r="AP25" s="56" t="str">
        <f t="shared" si="9"/>
        <v>'Month (mcm)'!T225</v>
      </c>
      <c r="AQ25" s="56" t="str">
        <f t="shared" si="9"/>
        <v>'Month (mcm)'!U225</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x14ac:dyDescent="0.35">
      <c r="A177" s="103" t="s">
        <v>138</v>
      </c>
      <c r="B177" s="104">
        <f>'Month (mcm)'!B177</f>
        <v>3282.08</v>
      </c>
      <c r="C177" s="104">
        <f>'Month (mcm)'!C177</f>
        <v>6404.81</v>
      </c>
      <c r="D177" s="104">
        <f>'Month (mcm)'!D177</f>
        <v>789.59</v>
      </c>
      <c r="E177" s="104">
        <f>'Month (mcm)'!E177</f>
        <v>5615.22</v>
      </c>
      <c r="F177" s="104">
        <f>'Month (mcm)'!F177</f>
        <v>248.13</v>
      </c>
      <c r="G177" s="104">
        <f>'Month (mcm)'!G177</f>
        <v>-4.41</v>
      </c>
      <c r="H177" s="104">
        <f>'Month (mcm)'!H177</f>
        <v>51.49</v>
      </c>
      <c r="I177" s="104">
        <f>'Month (mcm)'!I177</f>
        <v>9686.89</v>
      </c>
      <c r="J177" s="104">
        <f>'Month (mcm)'!J177</f>
        <v>9192.5099999999984</v>
      </c>
      <c r="K177" s="104" t="str">
        <f>'Month (mcm)'!K177</f>
        <v>[x]</v>
      </c>
      <c r="L177" s="104" t="str">
        <f>'Month (mcm)'!L177</f>
        <v>[x]</v>
      </c>
      <c r="M177" s="104" t="str">
        <f>'Month (mcm)'!M177</f>
        <v>[x]</v>
      </c>
      <c r="N177" s="104" t="str">
        <f>'Month (mcm)'!N177</f>
        <v>[x]</v>
      </c>
      <c r="O177" s="104">
        <f>'Month (mcm)'!O177</f>
        <v>341.9</v>
      </c>
      <c r="P177" s="104">
        <f>'Month (mcm)'!P177</f>
        <v>14.98</v>
      </c>
      <c r="Q177" s="104">
        <f>'Month (mcm)'!Q177</f>
        <v>49.36</v>
      </c>
      <c r="R177" s="104">
        <f>'Month (mcm)'!R177</f>
        <v>0</v>
      </c>
      <c r="S177" s="104" t="str">
        <f>'Month (mcm)'!S177</f>
        <v>[x]</v>
      </c>
      <c r="T177" s="104" t="str">
        <f>'Month (mcm)'!T177</f>
        <v>[x]</v>
      </c>
    </row>
    <row r="178" spans="1:20" x14ac:dyDescent="0.35">
      <c r="A178" s="103" t="s">
        <v>139</v>
      </c>
      <c r="B178" s="104">
        <f>'Month (mcm)'!B178+Calculation_mcm!B177</f>
        <v>6221.03</v>
      </c>
      <c r="C178" s="104">
        <f>'Month (mcm)'!C178+Calculation_mcm!C177</f>
        <v>11281.310000000001</v>
      </c>
      <c r="D178" s="104">
        <f>'Month (mcm)'!D178+Calculation_mcm!D177</f>
        <v>1684.23</v>
      </c>
      <c r="E178" s="104">
        <f>'Month (mcm)'!E178+Calculation_mcm!E177</f>
        <v>9597.08</v>
      </c>
      <c r="F178" s="104">
        <f>'Month (mcm)'!F178+Calculation_mcm!F177</f>
        <v>407.93</v>
      </c>
      <c r="G178" s="104">
        <f>'Month (mcm)'!G178+Calculation_mcm!G177</f>
        <v>-8.8000000000000007</v>
      </c>
      <c r="H178" s="104">
        <f>'Month (mcm)'!H178+Calculation_mcm!H177</f>
        <v>97.990000000000009</v>
      </c>
      <c r="I178" s="104">
        <f>'Month (mcm)'!I178+Calculation_mcm!I177</f>
        <v>17502.34</v>
      </c>
      <c r="J178" s="104">
        <f>'Month (mcm)'!J178+Calculation_mcm!J177</f>
        <v>16315.229999999998</v>
      </c>
      <c r="K178" s="104"/>
      <c r="L178" s="104"/>
      <c r="M178" s="104"/>
      <c r="N178" s="104"/>
      <c r="O178" s="104">
        <f>'Month (mcm)'!O178+Calculation_mcm!O177</f>
        <v>664.04</v>
      </c>
      <c r="P178" s="104">
        <f>'Month (mcm)'!P178+Calculation_mcm!P177</f>
        <v>24.490000000000002</v>
      </c>
      <c r="Q178" s="104">
        <f>'Month (mcm)'!Q178+Calculation_mcm!Q177</f>
        <v>79.789999999999992</v>
      </c>
      <c r="R178" s="104">
        <f>'Month (mcm)'!R178+Calculation_mcm!R177</f>
        <v>0</v>
      </c>
      <c r="S178" s="104"/>
      <c r="T178" s="104"/>
    </row>
    <row r="179" spans="1:20" x14ac:dyDescent="0.35">
      <c r="A179" s="103" t="s">
        <v>128</v>
      </c>
      <c r="B179" s="104">
        <f>'Month (mcm)'!B179+Calculation_mcm!B178</f>
        <v>9391.9</v>
      </c>
      <c r="C179" s="104">
        <f>'Month (mcm)'!C179+Calculation_mcm!C178</f>
        <v>16360.420000000002</v>
      </c>
      <c r="D179" s="104">
        <f>'Month (mcm)'!D179+Calculation_mcm!D178</f>
        <v>3026.27</v>
      </c>
      <c r="E179" s="104">
        <f>'Month (mcm)'!E179+Calculation_mcm!E178</f>
        <v>13334.15</v>
      </c>
      <c r="F179" s="104">
        <f>'Month (mcm)'!F179+Calculation_mcm!F178</f>
        <v>436.56</v>
      </c>
      <c r="G179" s="104">
        <f>'Month (mcm)'!G179+Calculation_mcm!G178</f>
        <v>-13.190000000000001</v>
      </c>
      <c r="H179" s="104">
        <f>'Month (mcm)'!H179+Calculation_mcm!H178</f>
        <v>149.48000000000002</v>
      </c>
      <c r="I179" s="104">
        <f>'Month (mcm)'!I179+Calculation_mcm!I178</f>
        <v>25752.32</v>
      </c>
      <c r="J179" s="104">
        <f>'Month (mcm)'!J179+Calculation_mcm!J178</f>
        <v>23298.899999999998</v>
      </c>
      <c r="K179" s="104"/>
      <c r="L179" s="104"/>
      <c r="M179" s="104"/>
      <c r="N179" s="104"/>
      <c r="O179" s="104">
        <f>'Month (mcm)'!O179+Calculation_mcm!O178</f>
        <v>1000.71</v>
      </c>
      <c r="P179" s="104">
        <f>'Month (mcm)'!P179+Calculation_mcm!P178</f>
        <v>30.490000000000002</v>
      </c>
      <c r="Q179" s="104">
        <f>'Month (mcm)'!Q179+Calculation_mcm!Q178</f>
        <v>113.47</v>
      </c>
      <c r="R179" s="104">
        <f>'Month (mcm)'!R179+Calculation_mcm!R178</f>
        <v>0</v>
      </c>
      <c r="S179" s="104"/>
      <c r="T179" s="104"/>
    </row>
    <row r="180" spans="1:20" x14ac:dyDescent="0.35">
      <c r="A180" s="103" t="s">
        <v>129</v>
      </c>
      <c r="B180" s="104">
        <f>'Month (mcm)'!B180+Calculation_mcm!B179</f>
        <v>12573.32</v>
      </c>
      <c r="C180" s="104">
        <f>'Month (mcm)'!C180+Calculation_mcm!C179</f>
        <v>21728.45</v>
      </c>
      <c r="D180" s="104">
        <f>'Month (mcm)'!D180+Calculation_mcm!D179</f>
        <v>5391.85</v>
      </c>
      <c r="E180" s="104">
        <f>'Month (mcm)'!E180+Calculation_mcm!E179</f>
        <v>16336.599999999999</v>
      </c>
      <c r="F180" s="104">
        <f>'Month (mcm)'!F180+Calculation_mcm!F179</f>
        <v>550.27</v>
      </c>
      <c r="G180" s="104">
        <f>'Month (mcm)'!G180+Calculation_mcm!G179</f>
        <v>-17.100000000000001</v>
      </c>
      <c r="H180" s="104">
        <f>'Month (mcm)'!H180+Calculation_mcm!H179</f>
        <v>199.31</v>
      </c>
      <c r="I180" s="104">
        <f>'Month (mcm)'!I180+Calculation_mcm!I179</f>
        <v>34301.770000000004</v>
      </c>
      <c r="J180" s="104">
        <f>'Month (mcm)'!J180+Calculation_mcm!J179</f>
        <v>29642.399999999998</v>
      </c>
      <c r="K180" s="104"/>
      <c r="L180" s="104"/>
      <c r="M180" s="104"/>
      <c r="N180" s="104"/>
      <c r="O180" s="104">
        <f>'Month (mcm)'!O180+Calculation_mcm!O179</f>
        <v>1326.88</v>
      </c>
      <c r="P180" s="104">
        <f>'Month (mcm)'!P180+Calculation_mcm!P179</f>
        <v>44.550000000000004</v>
      </c>
      <c r="Q180" s="104">
        <f>'Month (mcm)'!Q180+Calculation_mcm!Q179</f>
        <v>159.22</v>
      </c>
      <c r="R180" s="104">
        <f>'Month (mcm)'!R180+Calculation_mcm!R179</f>
        <v>0</v>
      </c>
      <c r="S180" s="104"/>
      <c r="T180" s="104"/>
    </row>
    <row r="181" spans="1:20" x14ac:dyDescent="0.35">
      <c r="A181" s="103" t="s">
        <v>130</v>
      </c>
      <c r="B181" s="104">
        <f>'Month (mcm)'!B181+Calculation_mcm!B180</f>
        <v>15898.77</v>
      </c>
      <c r="C181" s="104">
        <f>'Month (mcm)'!C181+Calculation_mcm!C180</f>
        <v>26060.03</v>
      </c>
      <c r="D181" s="104">
        <f>'Month (mcm)'!D181+Calculation_mcm!D180</f>
        <v>7920.5400000000009</v>
      </c>
      <c r="E181" s="104">
        <f>'Month (mcm)'!E181+Calculation_mcm!E180</f>
        <v>18139.489999999998</v>
      </c>
      <c r="F181" s="104">
        <f>'Month (mcm)'!F181+Calculation_mcm!F180</f>
        <v>256.7</v>
      </c>
      <c r="G181" s="104">
        <f>'Month (mcm)'!G181+Calculation_mcm!G180</f>
        <v>-20.98</v>
      </c>
      <c r="H181" s="104">
        <f>'Month (mcm)'!H181+Calculation_mcm!H180</f>
        <v>250.8</v>
      </c>
      <c r="I181" s="104">
        <f>'Month (mcm)'!I181+Calculation_mcm!I180</f>
        <v>41958.8</v>
      </c>
      <c r="J181" s="104">
        <f>'Month (mcm)'!J181+Calculation_mcm!J180</f>
        <v>34524.78</v>
      </c>
      <c r="K181" s="104"/>
      <c r="L181" s="104"/>
      <c r="M181" s="104"/>
      <c r="N181" s="104"/>
      <c r="O181" s="104">
        <f>'Month (mcm)'!O181+Calculation_mcm!O180</f>
        <v>1648.0500000000002</v>
      </c>
      <c r="P181" s="104">
        <f>'Month (mcm)'!P181+Calculation_mcm!P180</f>
        <v>64.13</v>
      </c>
      <c r="Q181" s="104">
        <f>'Month (mcm)'!Q181+Calculation_mcm!Q180</f>
        <v>189.07</v>
      </c>
      <c r="R181" s="104">
        <f>'Month (mcm)'!R181+Calculation_mcm!R180</f>
        <v>0</v>
      </c>
      <c r="S181" s="104"/>
      <c r="T181" s="104"/>
    </row>
    <row r="182" spans="1:20" x14ac:dyDescent="0.35">
      <c r="A182" s="103" t="s">
        <v>131</v>
      </c>
      <c r="B182" s="104">
        <f>'Month (mcm)'!B182+Calculation_mcm!B181</f>
        <v>18966.740000000002</v>
      </c>
      <c r="C182" s="104">
        <f>'Month (mcm)'!C182+Calculation_mcm!C181</f>
        <v>29691.579999999998</v>
      </c>
      <c r="D182" s="104">
        <f>'Month (mcm)'!D182+Calculation_mcm!D181</f>
        <v>10322.370000000001</v>
      </c>
      <c r="E182" s="104">
        <f>'Month (mcm)'!E182+Calculation_mcm!E181</f>
        <v>19369.21</v>
      </c>
      <c r="F182" s="104">
        <f>'Month (mcm)'!F182+Calculation_mcm!F181</f>
        <v>-102.48000000000002</v>
      </c>
      <c r="G182" s="104">
        <f>'Month (mcm)'!G182+Calculation_mcm!G181</f>
        <v>-24.87</v>
      </c>
      <c r="H182" s="104">
        <f>'Month (mcm)'!H182+Calculation_mcm!H181</f>
        <v>300.63</v>
      </c>
      <c r="I182" s="104">
        <f>'Month (mcm)'!I182+Calculation_mcm!I181</f>
        <v>48658.320000000007</v>
      </c>
      <c r="J182" s="104">
        <f>'Month (mcm)'!J182+Calculation_mcm!J181</f>
        <v>38509.229999999996</v>
      </c>
      <c r="K182" s="104"/>
      <c r="L182" s="104"/>
      <c r="M182" s="104"/>
      <c r="N182" s="104"/>
      <c r="O182" s="104">
        <f>'Month (mcm)'!O182+Calculation_mcm!O181</f>
        <v>1951.17</v>
      </c>
      <c r="P182" s="104">
        <f>'Month (mcm)'!P182+Calculation_mcm!P181</f>
        <v>81.209999999999994</v>
      </c>
      <c r="Q182" s="104">
        <f>'Month (mcm)'!Q182+Calculation_mcm!Q181</f>
        <v>210.26999999999998</v>
      </c>
      <c r="R182" s="104">
        <f>'Month (mcm)'!R182+Calculation_mcm!R181</f>
        <v>0</v>
      </c>
      <c r="S182" s="104"/>
      <c r="T182" s="104"/>
    </row>
    <row r="183" spans="1:20" x14ac:dyDescent="0.35">
      <c r="A183" s="103" t="s">
        <v>132</v>
      </c>
      <c r="B183" s="104">
        <f>'Month (mcm)'!B183+Calculation_mcm!B182</f>
        <v>22005.9</v>
      </c>
      <c r="C183" s="104">
        <f>'Month (mcm)'!C183+Calculation_mcm!C182</f>
        <v>33311.58</v>
      </c>
      <c r="D183" s="104">
        <f>'Month (mcm)'!D183+Calculation_mcm!D182</f>
        <v>12844.01</v>
      </c>
      <c r="E183" s="104">
        <f>'Month (mcm)'!E183+Calculation_mcm!E182</f>
        <v>20467.57</v>
      </c>
      <c r="F183" s="104">
        <f>'Month (mcm)'!F183+Calculation_mcm!F182</f>
        <v>-140.47000000000003</v>
      </c>
      <c r="G183" s="104">
        <f>'Month (mcm)'!G183+Calculation_mcm!G182</f>
        <v>-27.41</v>
      </c>
      <c r="H183" s="104">
        <f>'Month (mcm)'!H183+Calculation_mcm!H182</f>
        <v>352.12</v>
      </c>
      <c r="I183" s="104">
        <f>'Month (mcm)'!I183+Calculation_mcm!I182</f>
        <v>55317.48000000001</v>
      </c>
      <c r="J183" s="104">
        <f>'Month (mcm)'!J183+Calculation_mcm!J182</f>
        <v>42657.71</v>
      </c>
      <c r="K183" s="104"/>
      <c r="L183" s="104"/>
      <c r="M183" s="104"/>
      <c r="N183" s="104"/>
      <c r="O183" s="104">
        <f>'Month (mcm)'!O183+Calculation_mcm!O182</f>
        <v>2275.63</v>
      </c>
      <c r="P183" s="104">
        <f>'Month (mcm)'!P183+Calculation_mcm!P182</f>
        <v>96.089999999999989</v>
      </c>
      <c r="Q183" s="104">
        <f>'Month (mcm)'!Q183+Calculation_mcm!Q182</f>
        <v>223.49999999999997</v>
      </c>
      <c r="R183" s="104">
        <f>'Month (mcm)'!R183+Calculation_mcm!R182</f>
        <v>0</v>
      </c>
      <c r="S183" s="104"/>
      <c r="T183" s="104"/>
    </row>
    <row r="184" spans="1:20" x14ac:dyDescent="0.35">
      <c r="A184" s="103" t="s">
        <v>133</v>
      </c>
      <c r="B184" s="104">
        <f>'Month (mcm)'!B184+Calculation_mcm!B183</f>
        <v>24768.5</v>
      </c>
      <c r="C184" s="104">
        <f>'Month (mcm)'!C184+Calculation_mcm!C183</f>
        <v>36955.480000000003</v>
      </c>
      <c r="D184" s="104">
        <f>'Month (mcm)'!D184+Calculation_mcm!D183</f>
        <v>15281.66</v>
      </c>
      <c r="E184" s="104">
        <f>'Month (mcm)'!E184+Calculation_mcm!E183</f>
        <v>21673.82</v>
      </c>
      <c r="F184" s="104">
        <f>'Month (mcm)'!F184+Calculation_mcm!F183</f>
        <v>-150.45000000000002</v>
      </c>
      <c r="G184" s="104">
        <f>'Month (mcm)'!G184+Calculation_mcm!G183</f>
        <v>-29.95</v>
      </c>
      <c r="H184" s="104">
        <f>'Month (mcm)'!H184+Calculation_mcm!H183</f>
        <v>403.61</v>
      </c>
      <c r="I184" s="104">
        <f>'Month (mcm)'!I184+Calculation_mcm!I183</f>
        <v>61723.98000000001</v>
      </c>
      <c r="J184" s="104">
        <f>'Month (mcm)'!J184+Calculation_mcm!J183</f>
        <v>46665.53</v>
      </c>
      <c r="K184" s="104"/>
      <c r="L184" s="104"/>
      <c r="M184" s="104"/>
      <c r="N184" s="104"/>
      <c r="O184" s="104">
        <f>'Month (mcm)'!O184+Calculation_mcm!O183</f>
        <v>2544.17</v>
      </c>
      <c r="P184" s="104">
        <f>'Month (mcm)'!P184+Calculation_mcm!P183</f>
        <v>110.50999999999999</v>
      </c>
      <c r="Q184" s="104">
        <f>'Month (mcm)'!Q184+Calculation_mcm!Q183</f>
        <v>240.45999999999998</v>
      </c>
      <c r="R184" s="104">
        <f>'Month (mcm)'!R184+Calculation_mcm!R183</f>
        <v>0</v>
      </c>
      <c r="S184" s="104"/>
      <c r="T184" s="104"/>
    </row>
    <row r="185" spans="1:20" x14ac:dyDescent="0.35">
      <c r="A185" s="103" t="s">
        <v>134</v>
      </c>
      <c r="B185" s="104">
        <f>'Month (mcm)'!B185+Calculation_mcm!B184</f>
        <v>27989.42</v>
      </c>
      <c r="C185" s="104">
        <f>'Month (mcm)'!C185+Calculation_mcm!C184</f>
        <v>40482.780000000006</v>
      </c>
      <c r="D185" s="104">
        <f>'Month (mcm)'!D185+Calculation_mcm!D184</f>
        <v>17739.2</v>
      </c>
      <c r="E185" s="104">
        <f>'Month (mcm)'!E185+Calculation_mcm!E184</f>
        <v>22743.58</v>
      </c>
      <c r="F185" s="104">
        <f>'Month (mcm)'!F185+Calculation_mcm!F184</f>
        <v>-40.300000000000011</v>
      </c>
      <c r="G185" s="104">
        <f>'Month (mcm)'!G185+Calculation_mcm!G184</f>
        <v>-32.49</v>
      </c>
      <c r="H185" s="104">
        <f>'Month (mcm)'!H185+Calculation_mcm!H184</f>
        <v>453.44</v>
      </c>
      <c r="I185" s="104">
        <f>'Month (mcm)'!I185+Calculation_mcm!I184</f>
        <v>68472.200000000012</v>
      </c>
      <c r="J185" s="104">
        <f>'Month (mcm)'!J185+Calculation_mcm!J184</f>
        <v>51113.65</v>
      </c>
      <c r="K185" s="104"/>
      <c r="L185" s="104"/>
      <c r="M185" s="104"/>
      <c r="N185" s="104"/>
      <c r="O185" s="104">
        <f>'Month (mcm)'!O185+Calculation_mcm!O184</f>
        <v>2863.12</v>
      </c>
      <c r="P185" s="104">
        <f>'Month (mcm)'!P185+Calculation_mcm!P184</f>
        <v>123.86999999999999</v>
      </c>
      <c r="Q185" s="104">
        <f>'Month (mcm)'!Q185+Calculation_mcm!Q184</f>
        <v>269.53999999999996</v>
      </c>
      <c r="R185" s="104">
        <f>'Month (mcm)'!R185+Calculation_mcm!R184</f>
        <v>0</v>
      </c>
      <c r="S185" s="104"/>
      <c r="T185" s="104"/>
    </row>
    <row r="186" spans="1:20" x14ac:dyDescent="0.35">
      <c r="A186" s="103" t="s">
        <v>135</v>
      </c>
      <c r="B186" s="104">
        <f>'Month (mcm)'!B186+Calculation_mcm!B185</f>
        <v>31264.51</v>
      </c>
      <c r="C186" s="104">
        <f>'Month (mcm)'!C186+Calculation_mcm!C185</f>
        <v>45017.830000000009</v>
      </c>
      <c r="D186" s="104">
        <f>'Month (mcm)'!D186+Calculation_mcm!D185</f>
        <v>20221.560000000001</v>
      </c>
      <c r="E186" s="104">
        <f>'Month (mcm)'!E186+Calculation_mcm!E185</f>
        <v>24796.27</v>
      </c>
      <c r="F186" s="104">
        <f>'Month (mcm)'!F186+Calculation_mcm!F185</f>
        <v>-734.49</v>
      </c>
      <c r="G186" s="104">
        <f>'Month (mcm)'!G186+Calculation_mcm!G185</f>
        <v>-34.870000000000005</v>
      </c>
      <c r="H186" s="104">
        <f>'Month (mcm)'!H186+Calculation_mcm!H185</f>
        <v>504.93</v>
      </c>
      <c r="I186" s="104">
        <f>'Month (mcm)'!I186+Calculation_mcm!I185</f>
        <v>76282.340000000011</v>
      </c>
      <c r="J186" s="104">
        <f>'Month (mcm)'!J186+Calculation_mcm!J185</f>
        <v>55796.35</v>
      </c>
      <c r="K186" s="104"/>
      <c r="L186" s="104"/>
      <c r="M186" s="104"/>
      <c r="N186" s="104"/>
      <c r="O186" s="104">
        <f>'Month (mcm)'!O186+Calculation_mcm!O185</f>
        <v>3206.38</v>
      </c>
      <c r="P186" s="104">
        <f>'Month (mcm)'!P186+Calculation_mcm!P185</f>
        <v>135.06</v>
      </c>
      <c r="Q186" s="104">
        <f>'Month (mcm)'!Q186+Calculation_mcm!Q185</f>
        <v>298.21999999999997</v>
      </c>
      <c r="R186" s="104">
        <f>'Month (mcm)'!R186+Calculation_mcm!R185</f>
        <v>0</v>
      </c>
      <c r="S186" s="104"/>
      <c r="T186" s="104"/>
    </row>
    <row r="187" spans="1:20" x14ac:dyDescent="0.35">
      <c r="A187" s="103" t="s">
        <v>136</v>
      </c>
      <c r="B187" s="104">
        <f>'Month (mcm)'!B187+Calculation_mcm!B186</f>
        <v>34371.81</v>
      </c>
      <c r="C187" s="104">
        <f>'Month (mcm)'!C187+Calculation_mcm!C186</f>
        <v>49860.210000000006</v>
      </c>
      <c r="D187" s="104">
        <f>'Month (mcm)'!D187+Calculation_mcm!D186</f>
        <v>21802.260000000002</v>
      </c>
      <c r="E187" s="104">
        <f>'Month (mcm)'!E187+Calculation_mcm!E186</f>
        <v>28057.95</v>
      </c>
      <c r="F187" s="104">
        <f>'Month (mcm)'!F187+Calculation_mcm!F186</f>
        <v>-562.73</v>
      </c>
      <c r="G187" s="104">
        <f>'Month (mcm)'!G187+Calculation_mcm!G186</f>
        <v>-37.250000000000007</v>
      </c>
      <c r="H187" s="104">
        <f>'Month (mcm)'!H187+Calculation_mcm!H186</f>
        <v>554.76</v>
      </c>
      <c r="I187" s="104">
        <f>'Month (mcm)'!I187+Calculation_mcm!I186</f>
        <v>84232.020000000019</v>
      </c>
      <c r="J187" s="104">
        <f>'Month (mcm)'!J187+Calculation_mcm!J186</f>
        <v>62384.54</v>
      </c>
      <c r="K187" s="104"/>
      <c r="L187" s="104"/>
      <c r="M187" s="104"/>
      <c r="N187" s="104"/>
      <c r="O187" s="104">
        <f>'Month (mcm)'!O187+Calculation_mcm!O186</f>
        <v>3514.9300000000003</v>
      </c>
      <c r="P187" s="104">
        <f>'Month (mcm)'!P187+Calculation_mcm!P186</f>
        <v>146.26</v>
      </c>
      <c r="Q187" s="104">
        <f>'Month (mcm)'!Q187+Calculation_mcm!Q186</f>
        <v>333.88</v>
      </c>
      <c r="R187" s="104">
        <f>'Month (mcm)'!R187+Calculation_mcm!R186</f>
        <v>0</v>
      </c>
      <c r="S187" s="104"/>
      <c r="T187" s="104"/>
    </row>
    <row r="188" spans="1:20" x14ac:dyDescent="0.35">
      <c r="A188" s="103" t="s">
        <v>137</v>
      </c>
      <c r="B188" s="104">
        <f>'Month (mcm)'!B188+Calculation_mcm!B187</f>
        <v>37737.649999999994</v>
      </c>
      <c r="C188" s="104">
        <f>'Month (mcm)'!C188+Calculation_mcm!C187</f>
        <v>56523.460000000006</v>
      </c>
      <c r="D188" s="104">
        <f>'Month (mcm)'!D188+Calculation_mcm!D187</f>
        <v>23488.370000000003</v>
      </c>
      <c r="E188" s="104">
        <f>'Month (mcm)'!E188+Calculation_mcm!E187</f>
        <v>33035.090000000004</v>
      </c>
      <c r="F188" s="104">
        <f>'Month (mcm)'!F188+Calculation_mcm!F187</f>
        <v>-363.11</v>
      </c>
      <c r="G188" s="104">
        <f>'Month (mcm)'!G188+Calculation_mcm!G187</f>
        <v>-39.640000000000008</v>
      </c>
      <c r="H188" s="104">
        <f>'Month (mcm)'!H188+Calculation_mcm!H187</f>
        <v>606.25</v>
      </c>
      <c r="I188" s="104">
        <f>'Month (mcm)'!I188+Calculation_mcm!I187</f>
        <v>94261.110000000015</v>
      </c>
      <c r="J188" s="104">
        <f>'Month (mcm)'!J188+Calculation_mcm!J187</f>
        <v>70976.240000000005</v>
      </c>
      <c r="K188" s="104"/>
      <c r="L188" s="104"/>
      <c r="M188" s="104"/>
      <c r="N188" s="104"/>
      <c r="O188" s="104">
        <f>'Month (mcm)'!O188+Calculation_mcm!O187</f>
        <v>3852.9800000000005</v>
      </c>
      <c r="P188" s="104">
        <f>'Month (mcm)'!P188+Calculation_mcm!P187</f>
        <v>163.12</v>
      </c>
      <c r="Q188" s="104">
        <f>'Month (mcm)'!Q188+Calculation_mcm!Q187</f>
        <v>384.31</v>
      </c>
      <c r="R188" s="104">
        <f>'Month (mcm)'!R188+Calculation_mcm!R187</f>
        <v>0</v>
      </c>
      <c r="S188" s="104"/>
      <c r="T188" s="104"/>
    </row>
    <row r="189" spans="1:20" x14ac:dyDescent="0.35">
      <c r="A189" s="103" t="s">
        <v>387</v>
      </c>
      <c r="B189" s="104">
        <f>'Month (mcm)'!B189</f>
        <v>3282.34</v>
      </c>
      <c r="C189" s="104">
        <f>'Month (mcm)'!C189</f>
        <v>5836.68</v>
      </c>
      <c r="D189" s="104">
        <f>'Month (mcm)'!D189</f>
        <v>1393.14</v>
      </c>
      <c r="E189" s="104">
        <f>'Month (mcm)'!E189</f>
        <v>4443.54</v>
      </c>
      <c r="F189" s="104">
        <f>'Month (mcm)'!F189</f>
        <v>181.72</v>
      </c>
      <c r="G189" s="104">
        <f>'Month (mcm)'!G189</f>
        <v>-1.84</v>
      </c>
      <c r="H189" s="104">
        <f>'Month (mcm)'!H189</f>
        <v>57</v>
      </c>
      <c r="I189" s="104">
        <f>'Month (mcm)'!I189</f>
        <v>9119.02</v>
      </c>
      <c r="J189" s="104">
        <f>'Month (mcm)'!J189</f>
        <v>7962.76</v>
      </c>
      <c r="K189" s="104">
        <f>'Month (mcm)'!K189</f>
        <v>1624.64</v>
      </c>
      <c r="L189" s="104">
        <f>'Month (mcm)'!L189</f>
        <v>3656.45</v>
      </c>
      <c r="M189" s="104">
        <f>'Month (mcm)'!M189</f>
        <v>857</v>
      </c>
      <c r="N189" s="104">
        <f>'Month (mcm)'!N189</f>
        <v>1078.3800000000001</v>
      </c>
      <c r="O189" s="104">
        <f>'Month (mcm)'!O189</f>
        <v>339.33</v>
      </c>
      <c r="P189" s="104">
        <f>'Month (mcm)'!P189</f>
        <v>11.56</v>
      </c>
      <c r="Q189" s="104">
        <f>'Month (mcm)'!Q189</f>
        <v>43.18</v>
      </c>
      <c r="R189" s="104">
        <f>'Month (mcm)'!R189</f>
        <v>0</v>
      </c>
      <c r="S189" s="104">
        <f>'Month (mcm)'!S189</f>
        <v>376.65</v>
      </c>
      <c r="T189" s="104">
        <f>'Month (mcm)'!T189</f>
        <v>7987.1900000000005</v>
      </c>
    </row>
    <row r="190" spans="1:20" x14ac:dyDescent="0.35">
      <c r="A190" s="103" t="s">
        <v>376</v>
      </c>
      <c r="B190" s="104">
        <f>'Month (mcm)'!B190+Calculation_mcm!B189</f>
        <v>6146.63</v>
      </c>
      <c r="C190" s="104">
        <f>'Month (mcm)'!C190+Calculation_mcm!C189</f>
        <v>10468.459999999999</v>
      </c>
      <c r="D190" s="104">
        <f>'Month (mcm)'!D190+Calculation_mcm!D189</f>
        <v>2780.55</v>
      </c>
      <c r="E190" s="104">
        <f>'Month (mcm)'!E190+Calculation_mcm!E189</f>
        <v>7687.91</v>
      </c>
      <c r="F190" s="104">
        <f>'Month (mcm)'!F190+Calculation_mcm!F189</f>
        <v>623.13</v>
      </c>
      <c r="G190" s="104">
        <f>'Month (mcm)'!G190+Calculation_mcm!G189</f>
        <v>-3.67</v>
      </c>
      <c r="H190" s="104">
        <f>'Month (mcm)'!H190+Calculation_mcm!H189</f>
        <v>108.49000000000001</v>
      </c>
      <c r="I190" s="104">
        <f>'Month (mcm)'!I190+Calculation_mcm!I189</f>
        <v>16615.09</v>
      </c>
      <c r="J190" s="104">
        <f>'Month (mcm)'!J190+Calculation_mcm!J189</f>
        <v>14562.49</v>
      </c>
      <c r="K190" s="104">
        <f>'Month (mcm)'!K190+Calculation_mcm!K189</f>
        <v>3267.71</v>
      </c>
      <c r="L190" s="104">
        <f>'Month (mcm)'!L190+Calculation_mcm!L189</f>
        <v>6524.8899999999994</v>
      </c>
      <c r="M190" s="104">
        <f>'Month (mcm)'!M190+Calculation_mcm!M189</f>
        <v>1704.3600000000001</v>
      </c>
      <c r="N190" s="104">
        <f>'Month (mcm)'!N190+Calculation_mcm!N189</f>
        <v>1972.3700000000001</v>
      </c>
      <c r="O190" s="104">
        <f>'Month (mcm)'!O190+Calculation_mcm!O189</f>
        <v>663.82999999999993</v>
      </c>
      <c r="P190" s="104">
        <f>'Month (mcm)'!P190+Calculation_mcm!P189</f>
        <v>18.2</v>
      </c>
      <c r="Q190" s="104">
        <f>'Month (mcm)'!Q190+Calculation_mcm!Q189</f>
        <v>74.97</v>
      </c>
      <c r="R190" s="104">
        <f>'Month (mcm)'!R190+Calculation_mcm!R189</f>
        <v>0</v>
      </c>
      <c r="S190" s="104">
        <f>'Month (mcm)'!S190+Calculation_mcm!S189</f>
        <v>693.24</v>
      </c>
      <c r="T190" s="104">
        <f>'Month (mcm)'!T190+Calculation_mcm!T189</f>
        <v>14919.57</v>
      </c>
    </row>
    <row r="191" spans="1:20" x14ac:dyDescent="0.35">
      <c r="A191" s="103" t="s">
        <v>377</v>
      </c>
      <c r="B191" s="104">
        <f>'Month (mcm)'!B191+Calculation_mcm!B190</f>
        <v>9221.0499999999993</v>
      </c>
      <c r="C191" s="104">
        <f>'Month (mcm)'!C191+Calculation_mcm!C190</f>
        <v>16290.119999999999</v>
      </c>
      <c r="D191" s="104">
        <f>'Month (mcm)'!D191+Calculation_mcm!D190</f>
        <v>4228.8500000000004</v>
      </c>
      <c r="E191" s="104">
        <f>'Month (mcm)'!E191+Calculation_mcm!E190</f>
        <v>12061.27</v>
      </c>
      <c r="F191" s="104">
        <f>'Month (mcm)'!F191+Calculation_mcm!F190</f>
        <v>529.98</v>
      </c>
      <c r="G191" s="104">
        <f>'Month (mcm)'!G191+Calculation_mcm!G190</f>
        <v>-5.51</v>
      </c>
      <c r="H191" s="104">
        <f>'Month (mcm)'!H191+Calculation_mcm!H190</f>
        <v>165.49</v>
      </c>
      <c r="I191" s="104">
        <f>'Month (mcm)'!I191+Calculation_mcm!I190</f>
        <v>25511.17</v>
      </c>
      <c r="J191" s="104">
        <f>'Month (mcm)'!J191+Calculation_mcm!J190</f>
        <v>21972.28</v>
      </c>
      <c r="K191" s="104">
        <f>'Month (mcm)'!K191+Calculation_mcm!K190</f>
        <v>5019.45</v>
      </c>
      <c r="L191" s="104">
        <f>'Month (mcm)'!L191+Calculation_mcm!L190</f>
        <v>9485.3799999999992</v>
      </c>
      <c r="M191" s="104">
        <f>'Month (mcm)'!M191+Calculation_mcm!M190</f>
        <v>2480.96</v>
      </c>
      <c r="N191" s="104">
        <f>'Month (mcm)'!N191+Calculation_mcm!N190</f>
        <v>2813.09</v>
      </c>
      <c r="O191" s="104">
        <f>'Month (mcm)'!O191+Calculation_mcm!O190</f>
        <v>1020.5699999999999</v>
      </c>
      <c r="P191" s="104">
        <f>'Month (mcm)'!P191+Calculation_mcm!P190</f>
        <v>29.31</v>
      </c>
      <c r="Q191" s="104">
        <f>'Month (mcm)'!Q191+Calculation_mcm!Q190</f>
        <v>120.72999999999999</v>
      </c>
      <c r="R191" s="104">
        <f>'Month (mcm)'!R191+Calculation_mcm!R190</f>
        <v>0</v>
      </c>
      <c r="S191" s="104">
        <f>'Month (mcm)'!S191+Calculation_mcm!S190</f>
        <v>1041.25</v>
      </c>
      <c r="T191" s="104">
        <f>'Month (mcm)'!T191+Calculation_mcm!T190</f>
        <v>22010.739999999998</v>
      </c>
    </row>
    <row r="192" spans="1:20" x14ac:dyDescent="0.35">
      <c r="A192" s="103" t="s">
        <v>378</v>
      </c>
      <c r="B192" s="104">
        <f>'Month (mcm)'!B192+Calculation_mcm!B191</f>
        <v>12225.39</v>
      </c>
      <c r="C192" s="104">
        <f>'Month (mcm)'!C192+Calculation_mcm!C191</f>
        <v>21315.29</v>
      </c>
      <c r="D192" s="104">
        <f>'Month (mcm)'!D192+Calculation_mcm!D191</f>
        <v>6649.42</v>
      </c>
      <c r="E192" s="104">
        <f>'Month (mcm)'!E192+Calculation_mcm!E191</f>
        <v>14665.87</v>
      </c>
      <c r="F192" s="104">
        <f>'Month (mcm)'!F192+Calculation_mcm!F191</f>
        <v>636.91000000000008</v>
      </c>
      <c r="G192" s="104">
        <f>'Month (mcm)'!G192+Calculation_mcm!G191</f>
        <v>-7.07</v>
      </c>
      <c r="H192" s="104">
        <f>'Month (mcm)'!H192+Calculation_mcm!H191</f>
        <v>220.65</v>
      </c>
      <c r="I192" s="104">
        <f>'Month (mcm)'!I192+Calculation_mcm!I191</f>
        <v>33540.68</v>
      </c>
      <c r="J192" s="104">
        <f>'Month (mcm)'!J192+Calculation_mcm!J191</f>
        <v>27741.75</v>
      </c>
      <c r="K192" s="104">
        <f>'Month (mcm)'!K192+Calculation_mcm!K191</f>
        <v>6652.53</v>
      </c>
      <c r="L192" s="104">
        <f>'Month (mcm)'!L192+Calculation_mcm!L191</f>
        <v>11405.759999999998</v>
      </c>
      <c r="M192" s="104">
        <f>'Month (mcm)'!M192+Calculation_mcm!M191</f>
        <v>3086.16</v>
      </c>
      <c r="N192" s="104">
        <f>'Month (mcm)'!N192+Calculation_mcm!N191</f>
        <v>3460.1600000000003</v>
      </c>
      <c r="O192" s="104">
        <f>'Month (mcm)'!O192+Calculation_mcm!O191</f>
        <v>1365.57</v>
      </c>
      <c r="P192" s="104">
        <f>'Month (mcm)'!P192+Calculation_mcm!P191</f>
        <v>42.47</v>
      </c>
      <c r="Q192" s="104">
        <f>'Month (mcm)'!Q192+Calculation_mcm!Q191</f>
        <v>165.23</v>
      </c>
      <c r="R192" s="104">
        <f>'Month (mcm)'!R192+Calculation_mcm!R191</f>
        <v>0</v>
      </c>
      <c r="S192" s="104">
        <f>'Month (mcm)'!S192+Calculation_mcm!S191</f>
        <v>1341.1100000000001</v>
      </c>
      <c r="T192" s="104">
        <f>'Month (mcm)'!T192+Calculation_mcm!T191</f>
        <v>27518.989999999998</v>
      </c>
    </row>
    <row r="193" spans="1:20" x14ac:dyDescent="0.35">
      <c r="A193" s="103" t="s">
        <v>379</v>
      </c>
      <c r="B193" s="104">
        <f>'Month (mcm)'!B193+Calculation_mcm!B192</f>
        <v>15158.9</v>
      </c>
      <c r="C193" s="104">
        <f>'Month (mcm)'!C193+Calculation_mcm!C192</f>
        <v>25181.46</v>
      </c>
      <c r="D193" s="104">
        <f>'Month (mcm)'!D193+Calculation_mcm!D192</f>
        <v>9117.07</v>
      </c>
      <c r="E193" s="104">
        <f>'Month (mcm)'!E193+Calculation_mcm!E192</f>
        <v>16064.390000000001</v>
      </c>
      <c r="F193" s="104">
        <f>'Month (mcm)'!F193+Calculation_mcm!F192</f>
        <v>116.86000000000013</v>
      </c>
      <c r="G193" s="104">
        <f>'Month (mcm)'!G193+Calculation_mcm!G192</f>
        <v>-8.6300000000000008</v>
      </c>
      <c r="H193" s="104">
        <f>'Month (mcm)'!H193+Calculation_mcm!H192</f>
        <v>277.64999999999998</v>
      </c>
      <c r="I193" s="104">
        <f>'Month (mcm)'!I193+Calculation_mcm!I192</f>
        <v>40340.36</v>
      </c>
      <c r="J193" s="104">
        <f>'Month (mcm)'!J193+Calculation_mcm!J192</f>
        <v>31609.170000000002</v>
      </c>
      <c r="K193" s="104">
        <f>'Month (mcm)'!K193+Calculation_mcm!K192</f>
        <v>8210.5499999999993</v>
      </c>
      <c r="L193" s="104">
        <f>'Month (mcm)'!L193+Calculation_mcm!L192</f>
        <v>12388.439999999999</v>
      </c>
      <c r="M193" s="104">
        <f>'Month (mcm)'!M193+Calculation_mcm!M192</f>
        <v>3600.39</v>
      </c>
      <c r="N193" s="104">
        <f>'Month (mcm)'!N193+Calculation_mcm!N192</f>
        <v>3947.2400000000002</v>
      </c>
      <c r="O193" s="104">
        <f>'Month (mcm)'!O193+Calculation_mcm!O192</f>
        <v>1677.4499999999998</v>
      </c>
      <c r="P193" s="104">
        <f>'Month (mcm)'!P193+Calculation_mcm!P192</f>
        <v>57.97</v>
      </c>
      <c r="Q193" s="104">
        <f>'Month (mcm)'!Q193+Calculation_mcm!Q192</f>
        <v>204.23999999999998</v>
      </c>
      <c r="R193" s="104">
        <f>'Month (mcm)'!R193+Calculation_mcm!R192</f>
        <v>0</v>
      </c>
      <c r="S193" s="104">
        <f>'Month (mcm)'!S193+Calculation_mcm!S192</f>
        <v>1569.15</v>
      </c>
      <c r="T193" s="104">
        <f>'Month (mcm)'!T193+Calculation_mcm!T192</f>
        <v>31655.43</v>
      </c>
    </row>
    <row r="194" spans="1:20" x14ac:dyDescent="0.35">
      <c r="A194" s="103" t="s">
        <v>380</v>
      </c>
      <c r="B194" s="104">
        <f>'Month (mcm)'!B194+Calculation_mcm!B193</f>
        <v>17908.099999999999</v>
      </c>
      <c r="C194" s="104">
        <f>'Month (mcm)'!C194+Calculation_mcm!C193</f>
        <v>26607.37</v>
      </c>
      <c r="D194" s="104">
        <f>'Month (mcm)'!D194+Calculation_mcm!D193</f>
        <v>10090.24</v>
      </c>
      <c r="E194" s="104">
        <f>'Month (mcm)'!E194+Calculation_mcm!E193</f>
        <v>16517.13</v>
      </c>
      <c r="F194" s="104">
        <f>'Month (mcm)'!F194+Calculation_mcm!F193</f>
        <v>278.44000000000017</v>
      </c>
      <c r="G194" s="104">
        <f>'Month (mcm)'!G194+Calculation_mcm!G193</f>
        <v>-10.170000000000002</v>
      </c>
      <c r="H194" s="104">
        <f>'Month (mcm)'!H194+Calculation_mcm!H193</f>
        <v>332.80999999999995</v>
      </c>
      <c r="I194" s="104">
        <f>'Month (mcm)'!I194+Calculation_mcm!I193</f>
        <v>44515.47</v>
      </c>
      <c r="J194" s="104">
        <f>'Month (mcm)'!J194+Calculation_mcm!J193</f>
        <v>35026.31</v>
      </c>
      <c r="K194" s="104">
        <f>'Month (mcm)'!K194+Calculation_mcm!K193</f>
        <v>9804.81</v>
      </c>
      <c r="L194" s="104">
        <f>'Month (mcm)'!L194+Calculation_mcm!L193</f>
        <v>12895.519999999999</v>
      </c>
      <c r="M194" s="104">
        <f>'Month (mcm)'!M194+Calculation_mcm!M193</f>
        <v>4046.0099999999998</v>
      </c>
      <c r="N194" s="104">
        <f>'Month (mcm)'!N194+Calculation_mcm!N193</f>
        <v>4363.6500000000005</v>
      </c>
      <c r="O194" s="104">
        <f>'Month (mcm)'!O194+Calculation_mcm!O193</f>
        <v>1973.1599999999999</v>
      </c>
      <c r="P194" s="104">
        <f>'Month (mcm)'!P194+Calculation_mcm!P193</f>
        <v>67.3</v>
      </c>
      <c r="Q194" s="104">
        <f>'Month (mcm)'!Q194+Calculation_mcm!Q193</f>
        <v>212.29</v>
      </c>
      <c r="R194" s="104">
        <f>'Month (mcm)'!R194+Calculation_mcm!R193</f>
        <v>0</v>
      </c>
      <c r="S194" s="104">
        <f>'Month (mcm)'!S194+Calculation_mcm!S193</f>
        <v>1772.98</v>
      </c>
      <c r="T194" s="104">
        <f>'Month (mcm)'!T194+Calculation_mcm!T193</f>
        <v>35135.72</v>
      </c>
    </row>
    <row r="195" spans="1:20" x14ac:dyDescent="0.35">
      <c r="A195" s="103" t="s">
        <v>381</v>
      </c>
      <c r="B195" s="104">
        <f>'Month (mcm)'!B195+Calculation_mcm!B194</f>
        <v>20806.489999999998</v>
      </c>
      <c r="C195" s="104">
        <f>'Month (mcm)'!C195+Calculation_mcm!C194</f>
        <v>28687.829999999998</v>
      </c>
      <c r="D195" s="104">
        <f>'Month (mcm)'!D195+Calculation_mcm!D194</f>
        <v>11480.779999999999</v>
      </c>
      <c r="E195" s="104">
        <f>'Month (mcm)'!E195+Calculation_mcm!E194</f>
        <v>17207.050000000003</v>
      </c>
      <c r="F195" s="104">
        <f>'Month (mcm)'!F195+Calculation_mcm!F194</f>
        <v>-106.35999999999984</v>
      </c>
      <c r="G195" s="104">
        <f>'Month (mcm)'!G195+Calculation_mcm!G194</f>
        <v>-12.770000000000001</v>
      </c>
      <c r="H195" s="104">
        <f>'Month (mcm)'!H195+Calculation_mcm!H194</f>
        <v>389.80999999999995</v>
      </c>
      <c r="I195" s="104">
        <f>'Month (mcm)'!I195+Calculation_mcm!I194</f>
        <v>49494.32</v>
      </c>
      <c r="J195" s="104">
        <f>'Month (mcm)'!J195+Calculation_mcm!J194</f>
        <v>38284.22</v>
      </c>
      <c r="K195" s="104">
        <f>'Month (mcm)'!K195+Calculation_mcm!K194</f>
        <v>11207.039999999999</v>
      </c>
      <c r="L195" s="104">
        <f>'Month (mcm)'!L195+Calculation_mcm!L194</f>
        <v>13455.829999999998</v>
      </c>
      <c r="M195" s="104">
        <f>'Month (mcm)'!M195+Calculation_mcm!M194</f>
        <v>4524.53</v>
      </c>
      <c r="N195" s="104">
        <f>'Month (mcm)'!N195+Calculation_mcm!N194</f>
        <v>4733.7700000000004</v>
      </c>
      <c r="O195" s="104">
        <f>'Month (mcm)'!O195+Calculation_mcm!O194</f>
        <v>2265</v>
      </c>
      <c r="P195" s="104">
        <f>'Month (mcm)'!P195+Calculation_mcm!P194</f>
        <v>75.539999999999992</v>
      </c>
      <c r="Q195" s="104">
        <f>'Month (mcm)'!Q195+Calculation_mcm!Q194</f>
        <v>214.48</v>
      </c>
      <c r="R195" s="104">
        <f>'Month (mcm)'!R195+Calculation_mcm!R194</f>
        <v>0</v>
      </c>
      <c r="S195" s="104">
        <f>'Month (mcm)'!S195+Calculation_mcm!S194</f>
        <v>1964.95</v>
      </c>
      <c r="T195" s="104">
        <f>'Month (mcm)'!T195+Calculation_mcm!T194</f>
        <v>38441.14</v>
      </c>
    </row>
    <row r="196" spans="1:20" x14ac:dyDescent="0.35">
      <c r="A196" s="103" t="s">
        <v>382</v>
      </c>
      <c r="B196" s="104">
        <f>'Month (mcm)'!B196+Calculation_mcm!B195</f>
        <v>23240.659999999996</v>
      </c>
      <c r="C196" s="104">
        <f>'Month (mcm)'!C196+Calculation_mcm!C195</f>
        <v>31077.35</v>
      </c>
      <c r="D196" s="104">
        <f>'Month (mcm)'!D196+Calculation_mcm!D195</f>
        <v>12627.079999999998</v>
      </c>
      <c r="E196" s="104">
        <f>'Month (mcm)'!E196+Calculation_mcm!E195</f>
        <v>18450.270000000004</v>
      </c>
      <c r="F196" s="104">
        <f>'Month (mcm)'!F196+Calculation_mcm!F195</f>
        <v>-472.40999999999985</v>
      </c>
      <c r="G196" s="104">
        <f>'Month (mcm)'!G196+Calculation_mcm!G195</f>
        <v>-15.38</v>
      </c>
      <c r="H196" s="104">
        <f>'Month (mcm)'!H196+Calculation_mcm!H195</f>
        <v>446.80999999999995</v>
      </c>
      <c r="I196" s="104">
        <f>'Month (mcm)'!I196+Calculation_mcm!I195</f>
        <v>54318.01</v>
      </c>
      <c r="J196" s="104">
        <f>'Month (mcm)'!J196+Calculation_mcm!J195</f>
        <v>41649.950000000004</v>
      </c>
      <c r="K196" s="104">
        <f>'Month (mcm)'!K196+Calculation_mcm!K195</f>
        <v>12817.349999999999</v>
      </c>
      <c r="L196" s="104">
        <f>'Month (mcm)'!L196+Calculation_mcm!L195</f>
        <v>13979.699999999999</v>
      </c>
      <c r="M196" s="104">
        <f>'Month (mcm)'!M196+Calculation_mcm!M195</f>
        <v>5013.87</v>
      </c>
      <c r="N196" s="104">
        <f>'Month (mcm)'!N196+Calculation_mcm!N195</f>
        <v>5029.4100000000008</v>
      </c>
      <c r="O196" s="104">
        <f>'Month (mcm)'!O196+Calculation_mcm!O195</f>
        <v>2553.31</v>
      </c>
      <c r="P196" s="104">
        <f>'Month (mcm)'!P196+Calculation_mcm!P195</f>
        <v>82.69</v>
      </c>
      <c r="Q196" s="104">
        <f>'Month (mcm)'!Q196+Calculation_mcm!Q195</f>
        <v>221.53</v>
      </c>
      <c r="R196" s="104">
        <f>'Month (mcm)'!R196+Calculation_mcm!R195</f>
        <v>0</v>
      </c>
      <c r="S196" s="104">
        <f>'Month (mcm)'!S196+Calculation_mcm!S195</f>
        <v>2170.52</v>
      </c>
      <c r="T196" s="104">
        <f>'Month (mcm)'!T196+Calculation_mcm!T195</f>
        <v>41868.379999999997</v>
      </c>
    </row>
    <row r="197" spans="1:20" x14ac:dyDescent="0.35">
      <c r="A197" s="103" t="s">
        <v>383</v>
      </c>
      <c r="B197" s="104">
        <f>'Month (mcm)'!B197+Calculation_mcm!B196</f>
        <v>25749.769999999997</v>
      </c>
      <c r="C197" s="104">
        <f>'Month (mcm)'!C197+Calculation_mcm!C196</f>
        <v>32454.519999999997</v>
      </c>
      <c r="D197" s="104">
        <f>'Month (mcm)'!D197+Calculation_mcm!D196</f>
        <v>13258.139999999998</v>
      </c>
      <c r="E197" s="104">
        <f>'Month (mcm)'!E197+Calculation_mcm!E196</f>
        <v>19196.380000000005</v>
      </c>
      <c r="F197" s="104">
        <f>'Month (mcm)'!F197+Calculation_mcm!F196</f>
        <v>-316.19999999999982</v>
      </c>
      <c r="G197" s="104">
        <f>'Month (mcm)'!G197+Calculation_mcm!G196</f>
        <v>-17.98</v>
      </c>
      <c r="H197" s="104">
        <f>'Month (mcm)'!H197+Calculation_mcm!H196</f>
        <v>501.96999999999991</v>
      </c>
      <c r="I197" s="104">
        <f>'Month (mcm)'!I197+Calculation_mcm!I196</f>
        <v>58204.29</v>
      </c>
      <c r="J197" s="104">
        <f>'Month (mcm)'!J197+Calculation_mcm!J196</f>
        <v>45113.94</v>
      </c>
      <c r="K197" s="104">
        <f>'Month (mcm)'!K197+Calculation_mcm!K196</f>
        <v>14376.509999999998</v>
      </c>
      <c r="L197" s="104">
        <f>'Month (mcm)'!L197+Calculation_mcm!L196</f>
        <v>14565.64</v>
      </c>
      <c r="M197" s="104">
        <f>'Month (mcm)'!M197+Calculation_mcm!M196</f>
        <v>5520.32</v>
      </c>
      <c r="N197" s="104">
        <f>'Month (mcm)'!N197+Calculation_mcm!N196</f>
        <v>5378.2900000000009</v>
      </c>
      <c r="O197" s="104">
        <f>'Month (mcm)'!O197+Calculation_mcm!O196</f>
        <v>2794.55</v>
      </c>
      <c r="P197" s="104">
        <f>'Month (mcm)'!P197+Calculation_mcm!P196</f>
        <v>90.85</v>
      </c>
      <c r="Q197" s="104">
        <f>'Month (mcm)'!Q197+Calculation_mcm!Q196</f>
        <v>228.91</v>
      </c>
      <c r="R197" s="104">
        <f>'Month (mcm)'!R197+Calculation_mcm!R196</f>
        <v>0</v>
      </c>
      <c r="S197" s="104">
        <f>'Month (mcm)'!S197+Calculation_mcm!S196</f>
        <v>2381.5100000000002</v>
      </c>
      <c r="T197" s="104">
        <f>'Month (mcm)'!T197+Calculation_mcm!T196</f>
        <v>45336.579999999994</v>
      </c>
    </row>
    <row r="198" spans="1:20" x14ac:dyDescent="0.35">
      <c r="A198" s="103" t="s">
        <v>384</v>
      </c>
      <c r="B198" s="104">
        <f>'Month (mcm)'!B198+Calculation_mcm!B197</f>
        <v>28485.069999999996</v>
      </c>
      <c r="C198" s="104">
        <f>'Month (mcm)'!C198+Calculation_mcm!C197</f>
        <v>35639.939999999995</v>
      </c>
      <c r="D198" s="104">
        <f>'Month (mcm)'!D198+Calculation_mcm!D197</f>
        <v>14128.759999999998</v>
      </c>
      <c r="E198" s="104">
        <f>'Month (mcm)'!E198+Calculation_mcm!E197</f>
        <v>21511.180000000004</v>
      </c>
      <c r="F198" s="104">
        <f>'Month (mcm)'!F198+Calculation_mcm!F197</f>
        <v>-939.31999999999982</v>
      </c>
      <c r="G198" s="104">
        <f>'Month (mcm)'!G198+Calculation_mcm!G197</f>
        <v>-20.6</v>
      </c>
      <c r="H198" s="104">
        <f>'Month (mcm)'!H198+Calculation_mcm!H197</f>
        <v>558.96999999999991</v>
      </c>
      <c r="I198" s="104">
        <f>'Month (mcm)'!I198+Calculation_mcm!I197</f>
        <v>64125.01</v>
      </c>
      <c r="J198" s="104">
        <f>'Month (mcm)'!J198+Calculation_mcm!J197</f>
        <v>49595.3</v>
      </c>
      <c r="K198" s="104">
        <f>'Month (mcm)'!K198+Calculation_mcm!K197</f>
        <v>15802.979999999998</v>
      </c>
      <c r="L198" s="104">
        <f>'Month (mcm)'!L198+Calculation_mcm!L197</f>
        <v>15969.029999999999</v>
      </c>
      <c r="M198" s="104">
        <f>'Month (mcm)'!M198+Calculation_mcm!M197</f>
        <v>6089.23</v>
      </c>
      <c r="N198" s="104">
        <f>'Month (mcm)'!N198+Calculation_mcm!N197</f>
        <v>6023.7000000000007</v>
      </c>
      <c r="O198" s="104">
        <f>'Month (mcm)'!O198+Calculation_mcm!O197</f>
        <v>3069.4</v>
      </c>
      <c r="P198" s="104">
        <f>'Month (mcm)'!P198+Calculation_mcm!P197</f>
        <v>97.47999999999999</v>
      </c>
      <c r="Q198" s="104">
        <f>'Month (mcm)'!Q198+Calculation_mcm!Q197</f>
        <v>243.69</v>
      </c>
      <c r="R198" s="104">
        <f>'Month (mcm)'!R198+Calculation_mcm!R197</f>
        <v>0</v>
      </c>
      <c r="S198" s="104">
        <f>'Month (mcm)'!S198+Calculation_mcm!S197</f>
        <v>2620.0400000000004</v>
      </c>
      <c r="T198" s="104">
        <f>'Month (mcm)'!T198+Calculation_mcm!T197</f>
        <v>49915.549999999996</v>
      </c>
    </row>
    <row r="199" spans="1:20" x14ac:dyDescent="0.35">
      <c r="A199" s="103" t="s">
        <v>385</v>
      </c>
      <c r="B199" s="104">
        <f>'Month (mcm)'!B199+Calculation_mcm!B198</f>
        <v>31076.349999999995</v>
      </c>
      <c r="C199" s="104">
        <f>'Month (mcm)'!C199+Calculation_mcm!C198</f>
        <v>40067.439999999995</v>
      </c>
      <c r="D199" s="104">
        <f>'Month (mcm)'!D199+Calculation_mcm!D198</f>
        <v>14860.269999999999</v>
      </c>
      <c r="E199" s="104">
        <f>'Month (mcm)'!E199+Calculation_mcm!E198</f>
        <v>25207.170000000006</v>
      </c>
      <c r="F199" s="104">
        <f>'Month (mcm)'!F199+Calculation_mcm!F198</f>
        <v>-749.50999999999976</v>
      </c>
      <c r="G199" s="104">
        <f>'Month (mcm)'!G199+Calculation_mcm!G198</f>
        <v>-23.23</v>
      </c>
      <c r="H199" s="104">
        <f>'Month (mcm)'!H199+Calculation_mcm!H198</f>
        <v>614.12999999999988</v>
      </c>
      <c r="I199" s="104">
        <f>'Month (mcm)'!I199+Calculation_mcm!I198</f>
        <v>71143.790000000008</v>
      </c>
      <c r="J199" s="104">
        <f>'Month (mcm)'!J199+Calculation_mcm!J198</f>
        <v>56124.91</v>
      </c>
      <c r="K199" s="104">
        <f>'Month (mcm)'!K199+Calculation_mcm!K198</f>
        <v>17501.089999999997</v>
      </c>
      <c r="L199" s="104">
        <f>'Month (mcm)'!L199+Calculation_mcm!L198</f>
        <v>18682.629999999997</v>
      </c>
      <c r="M199" s="104">
        <f>'Month (mcm)'!M199+Calculation_mcm!M198</f>
        <v>6768.2099999999991</v>
      </c>
      <c r="N199" s="104">
        <f>'Month (mcm)'!N199+Calculation_mcm!N198</f>
        <v>6906.3700000000008</v>
      </c>
      <c r="O199" s="104">
        <f>'Month (mcm)'!O199+Calculation_mcm!O198</f>
        <v>3269.9</v>
      </c>
      <c r="P199" s="104">
        <f>'Month (mcm)'!P199+Calculation_mcm!P198</f>
        <v>104.00999999999999</v>
      </c>
      <c r="Q199" s="104">
        <f>'Month (mcm)'!Q199+Calculation_mcm!Q198</f>
        <v>265.39999999999998</v>
      </c>
      <c r="R199" s="104">
        <f>'Month (mcm)'!R199+Calculation_mcm!R198</f>
        <v>0</v>
      </c>
      <c r="S199" s="104">
        <f>'Month (mcm)'!S199+Calculation_mcm!S198</f>
        <v>2944.8900000000003</v>
      </c>
      <c r="T199" s="104">
        <f>'Month (mcm)'!T199+Calculation_mcm!T198</f>
        <v>56442.5</v>
      </c>
    </row>
    <row r="200" spans="1:20" x14ac:dyDescent="0.35">
      <c r="A200" s="103" t="s">
        <v>386</v>
      </c>
      <c r="B200" s="104">
        <f>'Month (mcm)'!B200+Calculation_mcm!B199</f>
        <v>34055.689999999995</v>
      </c>
      <c r="C200" s="104">
        <f>'Month (mcm)'!C200+Calculation_mcm!C199</f>
        <v>45244.02</v>
      </c>
      <c r="D200" s="104">
        <f>'Month (mcm)'!D200+Calculation_mcm!D199</f>
        <v>15848.689999999999</v>
      </c>
      <c r="E200" s="104">
        <f>'Month (mcm)'!E200+Calculation_mcm!E199</f>
        <v>29395.330000000005</v>
      </c>
      <c r="F200" s="104">
        <f>'Month (mcm)'!F200+Calculation_mcm!F199</f>
        <v>-604.79999999999973</v>
      </c>
      <c r="G200" s="104">
        <f>'Month (mcm)'!G200+Calculation_mcm!G199</f>
        <v>-25.86</v>
      </c>
      <c r="H200" s="104">
        <f>'Month (mcm)'!H200+Calculation_mcm!H199</f>
        <v>671.12999999999988</v>
      </c>
      <c r="I200" s="104">
        <f>'Month (mcm)'!I200+Calculation_mcm!I199</f>
        <v>79299.710000000006</v>
      </c>
      <c r="J200" s="104">
        <f>'Month (mcm)'!J200+Calculation_mcm!J199</f>
        <v>63491.490000000005</v>
      </c>
      <c r="K200" s="104">
        <f>'Month (mcm)'!K200+Calculation_mcm!K199</f>
        <v>19035.509999999995</v>
      </c>
      <c r="L200" s="104">
        <f>'Month (mcm)'!L200+Calculation_mcm!L199</f>
        <v>22084.679999999997</v>
      </c>
      <c r="M200" s="104">
        <f>'Month (mcm)'!M200+Calculation_mcm!M199</f>
        <v>7535.73</v>
      </c>
      <c r="N200" s="104">
        <f>'Month (mcm)'!N200+Calculation_mcm!N199</f>
        <v>7869.9800000000005</v>
      </c>
      <c r="O200" s="104">
        <f>'Month (mcm)'!O200+Calculation_mcm!O199</f>
        <v>3600.54</v>
      </c>
      <c r="P200" s="104">
        <f>'Month (mcm)'!P200+Calculation_mcm!P199</f>
        <v>113.82</v>
      </c>
      <c r="Q200" s="104">
        <f>'Month (mcm)'!Q200+Calculation_mcm!Q199</f>
        <v>292.27</v>
      </c>
      <c r="R200" s="104">
        <f>'Month (mcm)'!R200+Calculation_mcm!R199</f>
        <v>0</v>
      </c>
      <c r="S200" s="104">
        <f>'Month (mcm)'!S200+Calculation_mcm!S199</f>
        <v>3324.1800000000003</v>
      </c>
      <c r="T200" s="104">
        <f>'Month (mcm)'!T200+Calculation_mcm!T199</f>
        <v>63856.71</v>
      </c>
    </row>
    <row r="201" spans="1:20" x14ac:dyDescent="0.35">
      <c r="A201" s="152" t="s">
        <v>414</v>
      </c>
      <c r="B201" s="104">
        <f>'Month (mcm)'!B201</f>
        <v>2957.38</v>
      </c>
      <c r="C201" s="104">
        <f>'Month (mcm)'!C201</f>
        <v>5580</v>
      </c>
      <c r="D201" s="104">
        <f>'Month (mcm)'!D201</f>
        <v>562.71</v>
      </c>
      <c r="E201" s="104">
        <f>'Month (mcm)'!E201</f>
        <v>5017.29</v>
      </c>
      <c r="F201" s="104">
        <f>'Month (mcm)'!F201</f>
        <v>615.33000000000004</v>
      </c>
      <c r="G201" s="104">
        <f>'Month (mcm)'!G201</f>
        <v>-2.57</v>
      </c>
      <c r="H201" s="104">
        <f>'Month (mcm)'!H201</f>
        <v>59.59</v>
      </c>
      <c r="I201" s="104">
        <f>'Month (mcm)'!I201</f>
        <v>8537.380000000001</v>
      </c>
      <c r="J201" s="104">
        <f>'Month (mcm)'!J201</f>
        <v>8647.0200000000023</v>
      </c>
      <c r="K201" s="104">
        <f>'Month (mcm)'!K201</f>
        <v>2042.79</v>
      </c>
      <c r="L201" s="104">
        <f>'Month (mcm)'!L201</f>
        <v>3749.2</v>
      </c>
      <c r="M201" s="104">
        <f>'Month (mcm)'!M201</f>
        <v>846.2</v>
      </c>
      <c r="N201" s="104">
        <f>'Month (mcm)'!N201</f>
        <v>1086.6199999999999</v>
      </c>
      <c r="O201" s="104">
        <f>'Month (mcm)'!O201</f>
        <v>239.61</v>
      </c>
      <c r="P201" s="104">
        <f>'Month (mcm)'!P201</f>
        <v>11.95</v>
      </c>
      <c r="Q201" s="104">
        <f>'Month (mcm)'!Q201</f>
        <v>35.19</v>
      </c>
      <c r="R201" s="104">
        <f>'Month (mcm)'!R201</f>
        <v>0</v>
      </c>
      <c r="S201" s="104">
        <f>'Month (mcm)'!S201</f>
        <v>403.34</v>
      </c>
      <c r="T201" s="104">
        <f>'Month (mcm)'!T201</f>
        <v>8414.8999999999978</v>
      </c>
    </row>
    <row r="202" spans="1:20" x14ac:dyDescent="0.35">
      <c r="A202" s="149" t="s">
        <v>403</v>
      </c>
      <c r="B202" s="104">
        <f>'Month (mcm)'!B202+Calculation_mcm!B201</f>
        <v>5766.62</v>
      </c>
      <c r="C202" s="104">
        <f>'Month (mcm)'!C202+Calculation_mcm!C201</f>
        <v>9501.2800000000007</v>
      </c>
      <c r="D202" s="104">
        <f>'Month (mcm)'!D202+Calculation_mcm!D201</f>
        <v>1018.34</v>
      </c>
      <c r="E202" s="104">
        <f>'Month (mcm)'!E202+Calculation_mcm!E201</f>
        <v>8482.94</v>
      </c>
      <c r="F202" s="104">
        <f>'Month (mcm)'!F202+Calculation_mcm!F201</f>
        <v>854.76</v>
      </c>
      <c r="G202" s="104">
        <f>'Month (mcm)'!G202+Calculation_mcm!G201</f>
        <v>-5.14</v>
      </c>
      <c r="H202" s="104">
        <f>'Month (mcm)'!H202+Calculation_mcm!H201</f>
        <v>115.34</v>
      </c>
      <c r="I202" s="104">
        <f>'Month (mcm)'!I202+Calculation_mcm!I201</f>
        <v>15267.900000000001</v>
      </c>
      <c r="J202" s="104">
        <f>'Month (mcm)'!J202+Calculation_mcm!J201</f>
        <v>15214.520000000004</v>
      </c>
      <c r="K202" s="104">
        <f>'Month (mcm)'!K202+Calculation_mcm!K201</f>
        <v>3426.81</v>
      </c>
      <c r="L202" s="104">
        <f>'Month (mcm)'!L202+Calculation_mcm!L201</f>
        <v>6650.78</v>
      </c>
      <c r="M202" s="104">
        <f>'Month (mcm)'!M202+Calculation_mcm!M201</f>
        <v>1569.97</v>
      </c>
      <c r="N202" s="104">
        <f>'Month (mcm)'!N202+Calculation_mcm!N201</f>
        <v>2067.6</v>
      </c>
      <c r="O202" s="104">
        <f>'Month (mcm)'!O202+Calculation_mcm!O201</f>
        <v>546.31999999999994</v>
      </c>
      <c r="P202" s="104">
        <f>'Month (mcm)'!P202+Calculation_mcm!P201</f>
        <v>17.669999999999998</v>
      </c>
      <c r="Q202" s="104">
        <f>'Month (mcm)'!Q202+Calculation_mcm!Q201</f>
        <v>54.95</v>
      </c>
      <c r="R202" s="104">
        <f>'Month (mcm)'!R202+Calculation_mcm!R201</f>
        <v>0</v>
      </c>
      <c r="S202" s="104">
        <f>'Month (mcm)'!S202+Calculation_mcm!S201</f>
        <v>710.75</v>
      </c>
      <c r="T202" s="104">
        <f>'Month (mcm)'!T202+Calculation_mcm!T201</f>
        <v>15044.849999999999</v>
      </c>
    </row>
    <row r="203" spans="1:20" x14ac:dyDescent="0.35">
      <c r="A203" s="149" t="s">
        <v>404</v>
      </c>
      <c r="B203" s="104">
        <f>'Month (mcm)'!B203+Calculation_mcm!B202</f>
        <v>8645.5400000000009</v>
      </c>
      <c r="C203" s="104">
        <f>'Month (mcm)'!C203+Calculation_mcm!C202</f>
        <v>13185.04</v>
      </c>
      <c r="D203" s="104">
        <f>'Month (mcm)'!D203+Calculation_mcm!D202</f>
        <v>1437.5700000000002</v>
      </c>
      <c r="E203" s="104">
        <f>'Month (mcm)'!E203+Calculation_mcm!E202</f>
        <v>11747.470000000001</v>
      </c>
      <c r="F203" s="104">
        <f>'Month (mcm)'!F203+Calculation_mcm!F202</f>
        <v>1120.1399999999999</v>
      </c>
      <c r="G203" s="104">
        <f>'Month (mcm)'!G203+Calculation_mcm!G202</f>
        <v>-7.6999999999999993</v>
      </c>
      <c r="H203" s="104">
        <f>'Month (mcm)'!H203+Calculation_mcm!H202</f>
        <v>174.93</v>
      </c>
      <c r="I203" s="104">
        <f>'Month (mcm)'!I203+Calculation_mcm!I202</f>
        <v>21830.58</v>
      </c>
      <c r="J203" s="104">
        <f>'Month (mcm)'!J203+Calculation_mcm!J202</f>
        <v>21680.380000000005</v>
      </c>
      <c r="K203" s="104">
        <f>'Month (mcm)'!K203+Calculation_mcm!K202</f>
        <v>4756.72</v>
      </c>
      <c r="L203" s="104">
        <f>'Month (mcm)'!L203+Calculation_mcm!L202</f>
        <v>9401.2900000000009</v>
      </c>
      <c r="M203" s="104">
        <f>'Month (mcm)'!M203+Calculation_mcm!M202</f>
        <v>2290.56</v>
      </c>
      <c r="N203" s="104">
        <f>'Month (mcm)'!N203+Calculation_mcm!N202</f>
        <v>3025.84</v>
      </c>
      <c r="O203" s="104">
        <f>'Month (mcm)'!O203+Calculation_mcm!O202</f>
        <v>868.68999999999994</v>
      </c>
      <c r="P203" s="104">
        <f>'Month (mcm)'!P203+Calculation_mcm!P202</f>
        <v>23.93</v>
      </c>
      <c r="Q203" s="104">
        <f>'Month (mcm)'!Q203+Calculation_mcm!Q202</f>
        <v>64.740000000000009</v>
      </c>
      <c r="R203" s="104">
        <f>'Month (mcm)'!R203+Calculation_mcm!R202</f>
        <v>0</v>
      </c>
      <c r="S203" s="104">
        <f>'Month (mcm)'!S203+Calculation_mcm!S202</f>
        <v>1023.38</v>
      </c>
      <c r="T203" s="104">
        <f>'Month (mcm)'!T203+Calculation_mcm!T202</f>
        <v>21455.149999999998</v>
      </c>
    </row>
    <row r="204" spans="1:20" x14ac:dyDescent="0.35">
      <c r="A204" s="149" t="s">
        <v>405</v>
      </c>
      <c r="B204" s="104">
        <f>'Month (mcm)'!B204+Calculation_mcm!B203</f>
        <v>11333.2</v>
      </c>
      <c r="C204" s="104">
        <f>'Month (mcm)'!C204+Calculation_mcm!C203</f>
        <v>16118.18</v>
      </c>
      <c r="D204" s="104">
        <f>'Month (mcm)'!D204+Calculation_mcm!D203</f>
        <v>2150.4</v>
      </c>
      <c r="E204" s="104">
        <f>'Month (mcm)'!E204+Calculation_mcm!E203</f>
        <v>13967.78</v>
      </c>
      <c r="F204" s="104">
        <f>'Month (mcm)'!F204+Calculation_mcm!F203</f>
        <v>1028.8399999999999</v>
      </c>
      <c r="G204" s="104">
        <f>'Month (mcm)'!G204+Calculation_mcm!G203</f>
        <v>-10.719999999999999</v>
      </c>
      <c r="H204" s="104">
        <f>'Month (mcm)'!H204+Calculation_mcm!H203</f>
        <v>232.60000000000002</v>
      </c>
      <c r="I204" s="104">
        <f>'Month (mcm)'!I204+Calculation_mcm!I203</f>
        <v>27451.38</v>
      </c>
      <c r="J204" s="104">
        <f>'Month (mcm)'!J204+Calculation_mcm!J203</f>
        <v>26551.700000000004</v>
      </c>
      <c r="K204" s="104">
        <f>'Month (mcm)'!K204+Calculation_mcm!K203</f>
        <v>5702.68</v>
      </c>
      <c r="L204" s="104">
        <f>'Month (mcm)'!L204+Calculation_mcm!L203</f>
        <v>11369.68</v>
      </c>
      <c r="M204" s="104">
        <f>'Month (mcm)'!M204+Calculation_mcm!M203</f>
        <v>2841.72</v>
      </c>
      <c r="N204" s="104">
        <f>'Month (mcm)'!N204+Calculation_mcm!N203</f>
        <v>3702</v>
      </c>
      <c r="O204" s="104">
        <f>'Month (mcm)'!O204+Calculation_mcm!O203</f>
        <v>1180.4099999999999</v>
      </c>
      <c r="P204" s="104">
        <f>'Month (mcm)'!P204+Calculation_mcm!P203</f>
        <v>28.45</v>
      </c>
      <c r="Q204" s="104">
        <f>'Month (mcm)'!Q204+Calculation_mcm!Q203</f>
        <v>72.330000000000013</v>
      </c>
      <c r="R204" s="104">
        <f>'Month (mcm)'!R204+Calculation_mcm!R203</f>
        <v>0</v>
      </c>
      <c r="S204" s="104">
        <f>'Month (mcm)'!S204+Calculation_mcm!S203</f>
        <v>1321.71</v>
      </c>
      <c r="T204" s="104">
        <f>'Month (mcm)'!T204+Calculation_mcm!T203</f>
        <v>26218.98</v>
      </c>
    </row>
    <row r="205" spans="1:20" x14ac:dyDescent="0.35">
      <c r="A205" s="149" t="s">
        <v>406</v>
      </c>
      <c r="B205" s="104">
        <f>'Month (mcm)'!B205+Calculation_mcm!B204</f>
        <v>13924.45</v>
      </c>
      <c r="C205" s="104">
        <f>'Month (mcm)'!C205+Calculation_mcm!C204</f>
        <v>18597.7</v>
      </c>
      <c r="D205" s="104">
        <f>'Month (mcm)'!D205+Calculation_mcm!D204</f>
        <v>3319.2200000000003</v>
      </c>
      <c r="E205" s="104">
        <f>'Month (mcm)'!E205+Calculation_mcm!E204</f>
        <v>15278.480000000001</v>
      </c>
      <c r="F205" s="104">
        <f>'Month (mcm)'!F205+Calculation_mcm!F204</f>
        <v>729.41999999999985</v>
      </c>
      <c r="G205" s="104">
        <f>'Month (mcm)'!G205+Calculation_mcm!G204</f>
        <v>-13.739999999999998</v>
      </c>
      <c r="H205" s="104">
        <f>'Month (mcm)'!H205+Calculation_mcm!H204</f>
        <v>292.19000000000005</v>
      </c>
      <c r="I205" s="104">
        <f>'Month (mcm)'!I205+Calculation_mcm!I204</f>
        <v>32522.15</v>
      </c>
      <c r="J205" s="104">
        <f>'Month (mcm)'!J205+Calculation_mcm!J204</f>
        <v>30210.800000000007</v>
      </c>
      <c r="K205" s="104">
        <f>'Month (mcm)'!K205+Calculation_mcm!K204</f>
        <v>6906.17</v>
      </c>
      <c r="L205" s="104">
        <f>'Month (mcm)'!L205+Calculation_mcm!L204</f>
        <v>12357.630000000001</v>
      </c>
      <c r="M205" s="104">
        <f>'Month (mcm)'!M205+Calculation_mcm!M204</f>
        <v>3359.66</v>
      </c>
      <c r="N205" s="104">
        <f>'Month (mcm)'!N205+Calculation_mcm!N204</f>
        <v>4209.6000000000004</v>
      </c>
      <c r="O205" s="104">
        <f>'Month (mcm)'!O205+Calculation_mcm!O204</f>
        <v>1464.5099999999998</v>
      </c>
      <c r="P205" s="104">
        <f>'Month (mcm)'!P205+Calculation_mcm!P204</f>
        <v>35.379999999999995</v>
      </c>
      <c r="Q205" s="104">
        <f>'Month (mcm)'!Q205+Calculation_mcm!Q204</f>
        <v>81.460000000000008</v>
      </c>
      <c r="R205" s="104">
        <f>'Month (mcm)'!R205+Calculation_mcm!R204</f>
        <v>0</v>
      </c>
      <c r="S205" s="104">
        <f>'Month (mcm)'!S205+Calculation_mcm!S204</f>
        <v>1551.17</v>
      </c>
      <c r="T205" s="104">
        <f>'Month (mcm)'!T205+Calculation_mcm!T204</f>
        <v>29965.579999999998</v>
      </c>
    </row>
    <row r="206" spans="1:20" x14ac:dyDescent="0.35">
      <c r="A206" s="149" t="s">
        <v>407</v>
      </c>
      <c r="B206" s="104">
        <f>'Month (mcm)'!B206+Calculation_mcm!B205</f>
        <v>15864.61</v>
      </c>
      <c r="C206" s="104">
        <f>'Month (mcm)'!C206+Calculation_mcm!C205</f>
        <v>21067.54</v>
      </c>
      <c r="D206" s="104">
        <f>'Month (mcm)'!D206+Calculation_mcm!D205</f>
        <v>4586.1400000000003</v>
      </c>
      <c r="E206" s="104">
        <f>'Month (mcm)'!E206+Calculation_mcm!E205</f>
        <v>16481.400000000001</v>
      </c>
      <c r="F206" s="104">
        <f>'Month (mcm)'!F206+Calculation_mcm!F205</f>
        <v>606.13999999999987</v>
      </c>
      <c r="G206" s="104">
        <f>'Month (mcm)'!G206+Calculation_mcm!G205</f>
        <v>-16.779999999999998</v>
      </c>
      <c r="H206" s="104">
        <f>'Month (mcm)'!H206+Calculation_mcm!H205</f>
        <v>349.86000000000007</v>
      </c>
      <c r="I206" s="104">
        <f>'Month (mcm)'!I206+Calculation_mcm!I205</f>
        <v>36932.15</v>
      </c>
      <c r="J206" s="104">
        <f>'Month (mcm)'!J206+Calculation_mcm!J205</f>
        <v>33285.230000000003</v>
      </c>
      <c r="K206" s="104">
        <f>'Month (mcm)'!K206+Calculation_mcm!K205</f>
        <v>7879.39</v>
      </c>
      <c r="L206" s="104">
        <f>'Month (mcm)'!L206+Calculation_mcm!L205</f>
        <v>13071.660000000002</v>
      </c>
      <c r="M206" s="104">
        <f>'Month (mcm)'!M206+Calculation_mcm!M205</f>
        <v>3882.9399999999996</v>
      </c>
      <c r="N206" s="104">
        <f>'Month (mcm)'!N206+Calculation_mcm!N205</f>
        <v>4626.9000000000005</v>
      </c>
      <c r="O206" s="104">
        <f>'Month (mcm)'!O206+Calculation_mcm!O205</f>
        <v>1707.1899999999998</v>
      </c>
      <c r="P206" s="104">
        <f>'Month (mcm)'!P206+Calculation_mcm!P205</f>
        <v>42.47</v>
      </c>
      <c r="Q206" s="104">
        <f>'Month (mcm)'!Q206+Calculation_mcm!Q205</f>
        <v>85.2</v>
      </c>
      <c r="R206" s="104">
        <f>'Month (mcm)'!R206+Calculation_mcm!R205</f>
        <v>0</v>
      </c>
      <c r="S206" s="104">
        <f>'Month (mcm)'!S206+Calculation_mcm!S205</f>
        <v>1763.9</v>
      </c>
      <c r="T206" s="104">
        <f>'Month (mcm)'!T206+Calculation_mcm!T205</f>
        <v>33059.649999999994</v>
      </c>
    </row>
    <row r="207" spans="1:20" x14ac:dyDescent="0.35">
      <c r="A207" s="149" t="s">
        <v>408</v>
      </c>
      <c r="B207" s="104">
        <f>'Month (mcm)'!B207+Calculation_mcm!B206</f>
        <v>18229.43</v>
      </c>
      <c r="C207" s="104">
        <f>'Month (mcm)'!C207+Calculation_mcm!C206</f>
        <v>24118.45</v>
      </c>
      <c r="D207" s="104">
        <f>'Month (mcm)'!D207+Calculation_mcm!D206</f>
        <v>6358.33</v>
      </c>
      <c r="E207" s="104">
        <f>'Month (mcm)'!E207+Calculation_mcm!E206</f>
        <v>17760.120000000003</v>
      </c>
      <c r="F207" s="104">
        <f>'Month (mcm)'!F207+Calculation_mcm!F206</f>
        <v>136.42999999999989</v>
      </c>
      <c r="G207" s="104">
        <f>'Month (mcm)'!G207+Calculation_mcm!G206</f>
        <v>-20.159999999999997</v>
      </c>
      <c r="H207" s="104">
        <f>'Month (mcm)'!H207+Calculation_mcm!H206</f>
        <v>409.45000000000005</v>
      </c>
      <c r="I207" s="104">
        <f>'Month (mcm)'!I207+Calculation_mcm!I206</f>
        <v>42347.880000000005</v>
      </c>
      <c r="J207" s="104">
        <f>'Month (mcm)'!J207+Calculation_mcm!J206</f>
        <v>36515.270000000004</v>
      </c>
      <c r="K207" s="104">
        <f>'Month (mcm)'!K207+Calculation_mcm!K206</f>
        <v>9017.0400000000009</v>
      </c>
      <c r="L207" s="104">
        <f>'Month (mcm)'!L207+Calculation_mcm!L206</f>
        <v>13661.970000000001</v>
      </c>
      <c r="M207" s="104">
        <f>'Month (mcm)'!M207+Calculation_mcm!M206</f>
        <v>4402.4599999999991</v>
      </c>
      <c r="N207" s="104">
        <f>'Month (mcm)'!N207+Calculation_mcm!N206</f>
        <v>5005.18</v>
      </c>
      <c r="O207" s="104">
        <f>'Month (mcm)'!O207+Calculation_mcm!O206</f>
        <v>2016.8199999999997</v>
      </c>
      <c r="P207" s="104">
        <f>'Month (mcm)'!P207+Calculation_mcm!P206</f>
        <v>51.25</v>
      </c>
      <c r="Q207" s="104">
        <f>'Month (mcm)'!Q207+Calculation_mcm!Q206</f>
        <v>86.5</v>
      </c>
      <c r="R207" s="104">
        <f>'Month (mcm)'!R207+Calculation_mcm!R206</f>
        <v>0</v>
      </c>
      <c r="S207" s="104">
        <f>'Month (mcm)'!S207+Calculation_mcm!S206</f>
        <v>1997.25</v>
      </c>
      <c r="T207" s="104">
        <f>'Month (mcm)'!T207+Calculation_mcm!T206</f>
        <v>36238.469999999994</v>
      </c>
    </row>
    <row r="208" spans="1:20" x14ac:dyDescent="0.35">
      <c r="A208" s="149" t="s">
        <v>409</v>
      </c>
      <c r="B208" s="104">
        <f>'Month (mcm)'!B208+Calculation_mcm!B207</f>
        <v>20371.41</v>
      </c>
      <c r="C208" s="104">
        <f>'Month (mcm)'!C208+Calculation_mcm!C207</f>
        <v>26981.8</v>
      </c>
      <c r="D208" s="104">
        <f>'Month (mcm)'!D208+Calculation_mcm!D207</f>
        <v>8302.48</v>
      </c>
      <c r="E208" s="104">
        <f>'Month (mcm)'!E208+Calculation_mcm!E207</f>
        <v>18679.320000000003</v>
      </c>
      <c r="F208" s="104">
        <f>'Month (mcm)'!F208+Calculation_mcm!F207</f>
        <v>-257.8300000000001</v>
      </c>
      <c r="G208" s="104">
        <f>'Month (mcm)'!G208+Calculation_mcm!G207</f>
        <v>-23.539999999999996</v>
      </c>
      <c r="H208" s="104">
        <f>'Month (mcm)'!H208+Calculation_mcm!H207</f>
        <v>469.04000000000008</v>
      </c>
      <c r="I208" s="104">
        <f>'Month (mcm)'!I208+Calculation_mcm!I207</f>
        <v>47353.210000000006</v>
      </c>
      <c r="J208" s="104">
        <f>'Month (mcm)'!J208+Calculation_mcm!J207</f>
        <v>39238.400000000001</v>
      </c>
      <c r="K208" s="104">
        <f>'Month (mcm)'!K208+Calculation_mcm!K207</f>
        <v>9919.7900000000009</v>
      </c>
      <c r="L208" s="104">
        <f>'Month (mcm)'!L208+Calculation_mcm!L207</f>
        <v>14201.86</v>
      </c>
      <c r="M208" s="104">
        <f>'Month (mcm)'!M208+Calculation_mcm!M207</f>
        <v>4910.079999999999</v>
      </c>
      <c r="N208" s="104">
        <f>'Month (mcm)'!N208+Calculation_mcm!N207</f>
        <v>5354.83</v>
      </c>
      <c r="O208" s="104">
        <f>'Month (mcm)'!O208+Calculation_mcm!O207</f>
        <v>2236.9699999999998</v>
      </c>
      <c r="P208" s="104">
        <f>'Month (mcm)'!P208+Calculation_mcm!P207</f>
        <v>59.769999999999996</v>
      </c>
      <c r="Q208" s="104">
        <f>'Month (mcm)'!Q208+Calculation_mcm!Q207</f>
        <v>89.43</v>
      </c>
      <c r="R208" s="104">
        <f>'Month (mcm)'!R208+Calculation_mcm!R207</f>
        <v>0</v>
      </c>
      <c r="S208" s="104">
        <f>'Month (mcm)'!S208+Calculation_mcm!S207</f>
        <v>2200.39</v>
      </c>
      <c r="T208" s="104">
        <f>'Month (mcm)'!T208+Calculation_mcm!T207</f>
        <v>38973.119999999995</v>
      </c>
    </row>
    <row r="209" spans="1:20" x14ac:dyDescent="0.35">
      <c r="A209" s="149" t="s">
        <v>410</v>
      </c>
      <c r="B209" s="104">
        <f>'Month (mcm)'!B209+Calculation_mcm!B208</f>
        <v>22633.42</v>
      </c>
      <c r="C209" s="104">
        <f>'Month (mcm)'!C209+Calculation_mcm!C208</f>
        <v>28965.79</v>
      </c>
      <c r="D209" s="104">
        <f>'Month (mcm)'!D209+Calculation_mcm!D208</f>
        <v>9118.6299999999992</v>
      </c>
      <c r="E209" s="104">
        <f>'Month (mcm)'!E209+Calculation_mcm!E208</f>
        <v>19847.160000000003</v>
      </c>
      <c r="F209" s="104">
        <f>'Month (mcm)'!F209+Calculation_mcm!F208</f>
        <v>-184.5800000000001</v>
      </c>
      <c r="G209" s="104">
        <f>'Month (mcm)'!G209+Calculation_mcm!G208</f>
        <v>-26.909999999999997</v>
      </c>
      <c r="H209" s="104">
        <f>'Month (mcm)'!H209+Calculation_mcm!H208</f>
        <v>526.71</v>
      </c>
      <c r="I209" s="104">
        <f>'Month (mcm)'!I209+Calculation_mcm!I208</f>
        <v>51599.210000000006</v>
      </c>
      <c r="J209" s="104">
        <f>'Month (mcm)'!J209+Calculation_mcm!J208</f>
        <v>42795.8</v>
      </c>
      <c r="K209" s="104">
        <f>'Month (mcm)'!K209+Calculation_mcm!K208</f>
        <v>11128.150000000001</v>
      </c>
      <c r="L209" s="104">
        <f>'Month (mcm)'!L209+Calculation_mcm!L208</f>
        <v>15084.220000000001</v>
      </c>
      <c r="M209" s="104">
        <f>'Month (mcm)'!M209+Calculation_mcm!M208</f>
        <v>5419.1699999999992</v>
      </c>
      <c r="N209" s="104">
        <f>'Month (mcm)'!N209+Calculation_mcm!N208</f>
        <v>5717.19</v>
      </c>
      <c r="O209" s="104">
        <f>'Month (mcm)'!O209+Calculation_mcm!O208</f>
        <v>2506.2299999999996</v>
      </c>
      <c r="P209" s="104">
        <f>'Month (mcm)'!P209+Calculation_mcm!P208</f>
        <v>62.48</v>
      </c>
      <c r="Q209" s="104">
        <f>'Month (mcm)'!Q209+Calculation_mcm!Q208</f>
        <v>98.53</v>
      </c>
      <c r="R209" s="104">
        <f>'Month (mcm)'!R209+Calculation_mcm!R208</f>
        <v>0</v>
      </c>
      <c r="S209" s="104">
        <f>'Month (mcm)'!S209+Calculation_mcm!S208</f>
        <v>2442.66</v>
      </c>
      <c r="T209" s="104">
        <f>'Month (mcm)'!T209+Calculation_mcm!T208</f>
        <v>42458.63</v>
      </c>
    </row>
    <row r="210" spans="1:20" x14ac:dyDescent="0.35">
      <c r="A210" s="149" t="s">
        <v>411</v>
      </c>
      <c r="B210" s="104">
        <f>'Month (mcm)'!B210+Calculation_mcm!B209</f>
        <v>25357.05</v>
      </c>
      <c r="C210" s="104">
        <f>'Month (mcm)'!C210+Calculation_mcm!C209</f>
        <v>32134.940000000002</v>
      </c>
      <c r="D210" s="104">
        <f>'Month (mcm)'!D210+Calculation_mcm!D209</f>
        <v>9734.4399999999987</v>
      </c>
      <c r="E210" s="104">
        <f>'Month (mcm)'!E210+Calculation_mcm!E209</f>
        <v>22400.500000000004</v>
      </c>
      <c r="F210" s="104">
        <f>'Month (mcm)'!F210+Calculation_mcm!F209</f>
        <v>-510.78000000000009</v>
      </c>
      <c r="G210" s="104">
        <f>'Month (mcm)'!G210+Calculation_mcm!G209</f>
        <v>-29.689999999999998</v>
      </c>
      <c r="H210" s="104">
        <f>'Month (mcm)'!H210+Calculation_mcm!H209</f>
        <v>586.30000000000007</v>
      </c>
      <c r="I210" s="104">
        <f>'Month (mcm)'!I210+Calculation_mcm!I209</f>
        <v>57491.990000000005</v>
      </c>
      <c r="J210" s="104">
        <f>'Month (mcm)'!J210+Calculation_mcm!J209</f>
        <v>47803.380000000005</v>
      </c>
      <c r="K210" s="104">
        <f>'Month (mcm)'!K210+Calculation_mcm!K209</f>
        <v>12651.350000000002</v>
      </c>
      <c r="L210" s="104">
        <f>'Month (mcm)'!L210+Calculation_mcm!L209</f>
        <v>16803.43</v>
      </c>
      <c r="M210" s="104">
        <f>'Month (mcm)'!M210+Calculation_mcm!M209</f>
        <v>5960.7199999999993</v>
      </c>
      <c r="N210" s="104">
        <f>'Month (mcm)'!N210+Calculation_mcm!N209</f>
        <v>6245.6799999999994</v>
      </c>
      <c r="O210" s="104">
        <f>'Month (mcm)'!O210+Calculation_mcm!O209</f>
        <v>2796.3599999999997</v>
      </c>
      <c r="P210" s="104">
        <f>'Month (mcm)'!P210+Calculation_mcm!P209</f>
        <v>68.789999999999992</v>
      </c>
      <c r="Q210" s="104">
        <f>'Month (mcm)'!Q210+Calculation_mcm!Q209</f>
        <v>106.17</v>
      </c>
      <c r="R210" s="104">
        <f>'Month (mcm)'!R210+Calculation_mcm!R209</f>
        <v>0</v>
      </c>
      <c r="S210" s="104">
        <f>'Month (mcm)'!S210+Calculation_mcm!S209</f>
        <v>2690.43</v>
      </c>
      <c r="T210" s="104">
        <f>'Month (mcm)'!T210+Calculation_mcm!T209</f>
        <v>47322.93</v>
      </c>
    </row>
    <row r="211" spans="1:20" x14ac:dyDescent="0.35">
      <c r="A211" s="149" t="s">
        <v>412</v>
      </c>
      <c r="B211" s="104">
        <f>'Month (mcm)'!B211+Calculation_mcm!B210</f>
        <v>27980.47</v>
      </c>
      <c r="C211" s="104">
        <f>'Month (mcm)'!C211+Calculation_mcm!C210</f>
        <v>36636.660000000003</v>
      </c>
      <c r="D211" s="104">
        <f>'Month (mcm)'!D211+Calculation_mcm!D210</f>
        <v>10236.499999999998</v>
      </c>
      <c r="E211" s="104">
        <f>'Month (mcm)'!E211+Calculation_mcm!E210</f>
        <v>26400.160000000003</v>
      </c>
      <c r="F211" s="104">
        <f>'Month (mcm)'!F211+Calculation_mcm!F210</f>
        <v>171.6099999999999</v>
      </c>
      <c r="G211" s="104">
        <f>'Month (mcm)'!G211+Calculation_mcm!G210</f>
        <v>-32.479999999999997</v>
      </c>
      <c r="H211" s="104">
        <f>'Month (mcm)'!H211+Calculation_mcm!H210</f>
        <v>643.97</v>
      </c>
      <c r="I211" s="104">
        <f>'Month (mcm)'!I211+Calculation_mcm!I210</f>
        <v>64617.130000000005</v>
      </c>
      <c r="J211" s="104">
        <f>'Month (mcm)'!J211+Calculation_mcm!J210</f>
        <v>55163.73</v>
      </c>
      <c r="K211" s="104">
        <f>'Month (mcm)'!K211+Calculation_mcm!K210</f>
        <v>14662.130000000003</v>
      </c>
      <c r="L211" s="104">
        <f>'Month (mcm)'!L211+Calculation_mcm!L210</f>
        <v>19579.91</v>
      </c>
      <c r="M211" s="104">
        <f>'Month (mcm)'!M211+Calculation_mcm!M210</f>
        <v>6656.98</v>
      </c>
      <c r="N211" s="104">
        <f>'Month (mcm)'!N211+Calculation_mcm!N210</f>
        <v>7300.3499999999995</v>
      </c>
      <c r="O211" s="104">
        <f>'Month (mcm)'!O211+Calculation_mcm!O210</f>
        <v>3096.3999999999996</v>
      </c>
      <c r="P211" s="104">
        <f>'Month (mcm)'!P211+Calculation_mcm!P210</f>
        <v>75.16</v>
      </c>
      <c r="Q211" s="104">
        <f>'Month (mcm)'!Q211+Calculation_mcm!Q210</f>
        <v>124.39</v>
      </c>
      <c r="R211" s="104">
        <f>'Month (mcm)'!R211+Calculation_mcm!R210</f>
        <v>0</v>
      </c>
      <c r="S211" s="104">
        <f>'Month (mcm)'!S211+Calculation_mcm!S210</f>
        <v>3034.5</v>
      </c>
      <c r="T211" s="104">
        <f>'Month (mcm)'!T211+Calculation_mcm!T210</f>
        <v>54529.82</v>
      </c>
    </row>
    <row r="212" spans="1:20" x14ac:dyDescent="0.35">
      <c r="A212" s="149" t="s">
        <v>413</v>
      </c>
      <c r="B212" s="104">
        <f>'Month (mcm)'!B212+Calculation_mcm!B211</f>
        <v>30830.06</v>
      </c>
      <c r="C212" s="104">
        <f>'Month (mcm)'!C212+Calculation_mcm!C211</f>
        <v>41647.810000000005</v>
      </c>
      <c r="D212" s="104">
        <f>'Month (mcm)'!D212+Calculation_mcm!D211</f>
        <v>10734.339999999998</v>
      </c>
      <c r="E212" s="104">
        <f>'Month (mcm)'!E212+Calculation_mcm!E211</f>
        <v>30913.47</v>
      </c>
      <c r="F212" s="104">
        <f>'Month (mcm)'!F212+Calculation_mcm!F211</f>
        <v>241.2999999999999</v>
      </c>
      <c r="G212" s="104">
        <f>'Month (mcm)'!G212+Calculation_mcm!G211</f>
        <v>-35.26</v>
      </c>
      <c r="H212" s="104">
        <f>'Month (mcm)'!H212+Calculation_mcm!H211</f>
        <v>703.56000000000006</v>
      </c>
      <c r="I212" s="104">
        <f>'Month (mcm)'!I212+Calculation_mcm!I211</f>
        <v>72477.87000000001</v>
      </c>
      <c r="J212" s="104">
        <f>'Month (mcm)'!J212+Calculation_mcm!J211</f>
        <v>62653.130000000005</v>
      </c>
      <c r="K212" s="104">
        <f>'Month (mcm)'!K212+Calculation_mcm!K211</f>
        <v>16326.770000000002</v>
      </c>
      <c r="L212" s="104">
        <f>'Month (mcm)'!L212+Calculation_mcm!L211</f>
        <v>22999.52</v>
      </c>
      <c r="M212" s="104">
        <f>'Month (mcm)'!M212+Calculation_mcm!M211</f>
        <v>7389.94</v>
      </c>
      <c r="N212" s="104">
        <f>'Month (mcm)'!N212+Calculation_mcm!N211</f>
        <v>8362.43</v>
      </c>
      <c r="O212" s="104">
        <f>'Month (mcm)'!O212+Calculation_mcm!O211</f>
        <v>3424.49</v>
      </c>
      <c r="P212" s="104">
        <f>'Month (mcm)'!P212+Calculation_mcm!P211</f>
        <v>83.259999999999991</v>
      </c>
      <c r="Q212" s="104">
        <f>'Month (mcm)'!Q212+Calculation_mcm!Q211</f>
        <v>154.18</v>
      </c>
      <c r="R212" s="104">
        <f>'Month (mcm)'!R212+Calculation_mcm!R211</f>
        <v>0</v>
      </c>
      <c r="S212" s="104">
        <f>'Month (mcm)'!S212+Calculation_mcm!S211</f>
        <v>3379.9</v>
      </c>
      <c r="T212" s="104">
        <f>'Month (mcm)'!T212+Calculation_mcm!T211</f>
        <v>62120.49</v>
      </c>
    </row>
    <row r="213" spans="1:20" x14ac:dyDescent="0.35">
      <c r="A213" s="175" t="s">
        <v>441</v>
      </c>
      <c r="B213" s="104">
        <f>'Month (mcm)'!B213</f>
        <v>2808.79</v>
      </c>
      <c r="C213" s="104">
        <f>'Month (mcm)'!C213</f>
        <v>5819.46</v>
      </c>
      <c r="D213" s="104">
        <f>'Month (mcm)'!D213</f>
        <v>535.25</v>
      </c>
      <c r="E213" s="104">
        <f>'Month (mcm)'!E213</f>
        <v>5284.21</v>
      </c>
      <c r="F213" s="104">
        <f>'Month (mcm)'!F213</f>
        <v>1236.6099999999999</v>
      </c>
      <c r="G213" s="104">
        <f>'Month (mcm)'!G213</f>
        <v>-2.74</v>
      </c>
      <c r="H213" s="104">
        <f>'Month (mcm)'!H213</f>
        <v>59.59</v>
      </c>
      <c r="I213" s="104">
        <f>'Month (mcm)'!I213</f>
        <v>8628.25</v>
      </c>
      <c r="J213" s="104">
        <f>'Month (mcm)'!J213</f>
        <v>9386.4600000000009</v>
      </c>
      <c r="K213" s="104">
        <f>'Month (mcm)'!K213</f>
        <v>2309.84</v>
      </c>
      <c r="L213" s="104">
        <f>'Month (mcm)'!L213</f>
        <v>4128.51</v>
      </c>
      <c r="M213" s="104">
        <f>'Month (mcm)'!M213</f>
        <v>815.41</v>
      </c>
      <c r="N213" s="104">
        <f>'Month (mcm)'!N213</f>
        <v>1116.8499999999999</v>
      </c>
      <c r="O213" s="104">
        <f>'Month (mcm)'!O213</f>
        <v>308.97000000000003</v>
      </c>
      <c r="P213" s="104">
        <f>'Month (mcm)'!P213</f>
        <v>10.029999999999999</v>
      </c>
      <c r="Q213" s="104">
        <f>'Month (mcm)'!Q213</f>
        <v>28.71</v>
      </c>
      <c r="R213" s="104">
        <f>'Month (mcm)'!R213</f>
        <v>0</v>
      </c>
      <c r="S213" s="104">
        <f>'Month (mcm)'!S213</f>
        <v>388.12</v>
      </c>
      <c r="T213" s="104">
        <f>'Month (mcm)'!T213</f>
        <v>9106.44</v>
      </c>
    </row>
    <row r="214" spans="1:20" x14ac:dyDescent="0.35">
      <c r="A214" s="176" t="s">
        <v>442</v>
      </c>
      <c r="B214" s="104">
        <f>'Month (mcm)'!B214+Calculation_mcm!B213</f>
        <v>5293.1</v>
      </c>
      <c r="C214" s="104">
        <f>'Month (mcm)'!C214+Calculation_mcm!C213</f>
        <v>11004.689999999999</v>
      </c>
      <c r="D214" s="104">
        <f>'Month (mcm)'!D214+Calculation_mcm!D213</f>
        <v>945.76</v>
      </c>
      <c r="E214" s="104">
        <f>'Month (mcm)'!E214+Calculation_mcm!E213</f>
        <v>10058.93</v>
      </c>
      <c r="F214" s="104">
        <f>'Month (mcm)'!F214+Calculation_mcm!F213</f>
        <v>1422.76</v>
      </c>
      <c r="G214" s="104">
        <f>'Month (mcm)'!G214+Calculation_mcm!G213</f>
        <v>-5.48</v>
      </c>
      <c r="H214" s="104">
        <f>'Month (mcm)'!H214+Calculation_mcm!H213</f>
        <v>113.41</v>
      </c>
      <c r="I214" s="104">
        <f>'Month (mcm)'!I214+Calculation_mcm!I213</f>
        <v>16297.789999999999</v>
      </c>
      <c r="J214" s="104">
        <f>'Month (mcm)'!J214+Calculation_mcm!J213</f>
        <v>16882.72</v>
      </c>
      <c r="K214" s="104">
        <f>'Month (mcm)'!K214+Calculation_mcm!K213</f>
        <v>4090.4</v>
      </c>
      <c r="L214" s="104">
        <f>'Month (mcm)'!L214+Calculation_mcm!L213</f>
        <v>7449.46</v>
      </c>
      <c r="M214" s="104">
        <f>'Month (mcm)'!M214+Calculation_mcm!M213</f>
        <v>1486.6999999999998</v>
      </c>
      <c r="N214" s="104">
        <f>'Month (mcm)'!N214+Calculation_mcm!N213</f>
        <v>2153.31</v>
      </c>
      <c r="O214" s="104">
        <f>'Month (mcm)'!O214+Calculation_mcm!O213</f>
        <v>571.44000000000005</v>
      </c>
      <c r="P214" s="104">
        <f>'Month (mcm)'!P214+Calculation_mcm!P213</f>
        <v>20.009999999999998</v>
      </c>
      <c r="Q214" s="104">
        <f>'Month (mcm)'!Q214+Calculation_mcm!Q213</f>
        <v>62.39</v>
      </c>
      <c r="R214" s="104">
        <f>'Month (mcm)'!R214+Calculation_mcm!R213</f>
        <v>0</v>
      </c>
      <c r="S214" s="104">
        <f>'Month (mcm)'!S214+Calculation_mcm!S213</f>
        <v>702.29</v>
      </c>
      <c r="T214" s="104">
        <f>'Month (mcm)'!T214+Calculation_mcm!T213</f>
        <v>16536</v>
      </c>
    </row>
    <row r="215" spans="1:20" x14ac:dyDescent="0.35">
      <c r="A215" s="176" t="s">
        <v>443</v>
      </c>
      <c r="B215" s="104">
        <f>'Month (mcm)'!B215+Calculation_mcm!B214</f>
        <v>8038.4500000000007</v>
      </c>
      <c r="C215" s="104">
        <f>'Month (mcm)'!C215+Calculation_mcm!C214</f>
        <v>15748.899999999998</v>
      </c>
      <c r="D215" s="104">
        <f>'Month (mcm)'!D215+Calculation_mcm!D214</f>
        <v>1466.83</v>
      </c>
      <c r="E215" s="104">
        <f>'Month (mcm)'!E215+Calculation_mcm!E214</f>
        <v>14282.07</v>
      </c>
      <c r="F215" s="104">
        <f>'Month (mcm)'!F215+Calculation_mcm!F214</f>
        <v>899.98</v>
      </c>
      <c r="G215" s="104">
        <f>'Month (mcm)'!G215+Calculation_mcm!G214</f>
        <v>-8.2100000000000009</v>
      </c>
      <c r="H215" s="104">
        <f>'Month (mcm)'!H215+Calculation_mcm!H214</f>
        <v>173</v>
      </c>
      <c r="I215" s="104">
        <f>'Month (mcm)'!I215+Calculation_mcm!I214</f>
        <v>23787.35</v>
      </c>
      <c r="J215" s="104">
        <f>'Month (mcm)'!J215+Calculation_mcm!J214</f>
        <v>23385.29</v>
      </c>
      <c r="K215" s="104">
        <f>'Month (mcm)'!K215+Calculation_mcm!K214</f>
        <v>5797.89</v>
      </c>
      <c r="L215" s="104">
        <f>'Month (mcm)'!L215+Calculation_mcm!L214</f>
        <v>10093.35</v>
      </c>
      <c r="M215" s="104">
        <f>'Month (mcm)'!M215+Calculation_mcm!M214</f>
        <v>2100.75</v>
      </c>
      <c r="N215" s="104">
        <f>'Month (mcm)'!N215+Calculation_mcm!N214</f>
        <v>3065.37</v>
      </c>
      <c r="O215" s="104">
        <f>'Month (mcm)'!O215+Calculation_mcm!O214</f>
        <v>855.1400000000001</v>
      </c>
      <c r="P215" s="104">
        <f>'Month (mcm)'!P215+Calculation_mcm!P214</f>
        <v>27.159999999999997</v>
      </c>
      <c r="Q215" s="104">
        <f>'Month (mcm)'!Q215+Calculation_mcm!Q214</f>
        <v>92.58</v>
      </c>
      <c r="R215" s="104">
        <f>'Month (mcm)'!R215+Calculation_mcm!R214</f>
        <v>0</v>
      </c>
      <c r="S215" s="104">
        <f>'Month (mcm)'!S215+Calculation_mcm!S214</f>
        <v>979.05</v>
      </c>
      <c r="T215" s="104">
        <f>'Month (mcm)'!T215+Calculation_mcm!T214</f>
        <v>23011.29</v>
      </c>
    </row>
    <row r="216" spans="1:20" x14ac:dyDescent="0.35">
      <c r="A216" s="176" t="s">
        <v>444</v>
      </c>
      <c r="B216" s="104">
        <f>'Month (mcm)'!B216+Calculation_mcm!B215</f>
        <v>10649.480000000001</v>
      </c>
      <c r="C216" s="104">
        <f>'Month (mcm)'!C216+Calculation_mcm!C215</f>
        <v>18609.55</v>
      </c>
      <c r="D216" s="104">
        <f>'Month (mcm)'!D216+Calculation_mcm!D215</f>
        <v>2563.89</v>
      </c>
      <c r="E216" s="104">
        <f>'Month (mcm)'!E216+Calculation_mcm!E215</f>
        <v>16045.66</v>
      </c>
      <c r="F216" s="104">
        <f>'Month (mcm)'!F216+Calculation_mcm!F215</f>
        <v>946.01</v>
      </c>
      <c r="G216" s="104">
        <f>'Month (mcm)'!G216+Calculation_mcm!G215</f>
        <v>-11.350000000000001</v>
      </c>
      <c r="H216" s="104">
        <f>'Month (mcm)'!H216+Calculation_mcm!H215</f>
        <v>230.67000000000002</v>
      </c>
      <c r="I216" s="104">
        <f>'Month (mcm)'!I216+Calculation_mcm!I215</f>
        <v>29259.03</v>
      </c>
      <c r="J216" s="104">
        <f>'Month (mcm)'!J216+Calculation_mcm!J215</f>
        <v>27860.47</v>
      </c>
      <c r="K216" s="104">
        <f>'Month (mcm)'!K216+Calculation_mcm!K215</f>
        <v>7073.02</v>
      </c>
      <c r="L216" s="104">
        <f>'Month (mcm)'!L216+Calculation_mcm!L215</f>
        <v>11563.44</v>
      </c>
      <c r="M216" s="104">
        <f>'Month (mcm)'!M216+Calculation_mcm!M215</f>
        <v>2624.2200000000003</v>
      </c>
      <c r="N216" s="104">
        <f>'Month (mcm)'!N216+Calculation_mcm!N215</f>
        <v>3703.06</v>
      </c>
      <c r="O216" s="104">
        <f>'Month (mcm)'!O216+Calculation_mcm!O215</f>
        <v>1133.27</v>
      </c>
      <c r="P216" s="104">
        <f>'Month (mcm)'!P216+Calculation_mcm!P215</f>
        <v>32.599999999999994</v>
      </c>
      <c r="Q216" s="104">
        <f>'Month (mcm)'!Q216+Calculation_mcm!Q215</f>
        <v>104.15</v>
      </c>
      <c r="R216" s="104">
        <f>'Month (mcm)'!R216+Calculation_mcm!R215</f>
        <v>0</v>
      </c>
      <c r="S216" s="104">
        <f>'Month (mcm)'!S216+Calculation_mcm!S215</f>
        <v>1260.1999999999998</v>
      </c>
      <c r="T216" s="104">
        <f>'Month (mcm)'!T216+Calculation_mcm!T215</f>
        <v>27493.96</v>
      </c>
    </row>
    <row r="217" spans="1:20" x14ac:dyDescent="0.35">
      <c r="A217" s="176" t="s">
        <v>445</v>
      </c>
      <c r="B217" s="104">
        <f>'Month (mcm)'!B217+Calculation_mcm!B216</f>
        <v>13189.320000000002</v>
      </c>
      <c r="C217" s="104">
        <f>'Month (mcm)'!C217+Calculation_mcm!C216</f>
        <v>20717.27</v>
      </c>
      <c r="D217" s="104">
        <f>'Month (mcm)'!D217+Calculation_mcm!D216</f>
        <v>3935.96</v>
      </c>
      <c r="E217" s="104">
        <f>'Month (mcm)'!E217+Calculation_mcm!E216</f>
        <v>16781.310000000001</v>
      </c>
      <c r="F217" s="104">
        <f>'Month (mcm)'!F217+Calculation_mcm!F216</f>
        <v>942.28</v>
      </c>
      <c r="G217" s="104">
        <f>'Month (mcm)'!G217+Calculation_mcm!G216</f>
        <v>-14.48</v>
      </c>
      <c r="H217" s="104">
        <f>'Month (mcm)'!H217+Calculation_mcm!H216</f>
        <v>290.26</v>
      </c>
      <c r="I217" s="104">
        <f>'Month (mcm)'!I217+Calculation_mcm!I216</f>
        <v>33906.589999999997</v>
      </c>
      <c r="J217" s="104">
        <f>'Month (mcm)'!J217+Calculation_mcm!J216</f>
        <v>31188.690000000002</v>
      </c>
      <c r="K217" s="104">
        <f>'Month (mcm)'!K217+Calculation_mcm!K216</f>
        <v>8130.26</v>
      </c>
      <c r="L217" s="104">
        <f>'Month (mcm)'!L217+Calculation_mcm!L216</f>
        <v>12384.79</v>
      </c>
      <c r="M217" s="104">
        <f>'Month (mcm)'!M217+Calculation_mcm!M216</f>
        <v>3093.7700000000004</v>
      </c>
      <c r="N217" s="104">
        <f>'Month (mcm)'!N217+Calculation_mcm!N216</f>
        <v>4187.66</v>
      </c>
      <c r="O217" s="104">
        <f>'Month (mcm)'!O217+Calculation_mcm!O216</f>
        <v>1409.1599999999999</v>
      </c>
      <c r="P217" s="104">
        <f>'Month (mcm)'!P217+Calculation_mcm!P216</f>
        <v>36.729999999999997</v>
      </c>
      <c r="Q217" s="104">
        <f>'Month (mcm)'!Q217+Calculation_mcm!Q216</f>
        <v>110.26</v>
      </c>
      <c r="R217" s="104">
        <f>'Month (mcm)'!R217+Calculation_mcm!R216</f>
        <v>0</v>
      </c>
      <c r="S217" s="104">
        <f>'Month (mcm)'!S217+Calculation_mcm!S216</f>
        <v>1479.9399999999998</v>
      </c>
      <c r="T217" s="104">
        <f>'Month (mcm)'!T217+Calculation_mcm!T216</f>
        <v>30832.57</v>
      </c>
    </row>
    <row r="218" spans="1:20" x14ac:dyDescent="0.35">
      <c r="A218" s="176" t="s">
        <v>446</v>
      </c>
      <c r="B218" s="104">
        <f>'Month (mcm)'!B218+Calculation_mcm!B217</f>
        <v>15442.710000000001</v>
      </c>
      <c r="C218" s="104">
        <f>'Month (mcm)'!C218+Calculation_mcm!C217</f>
        <v>22435.62</v>
      </c>
      <c r="D218" s="104">
        <f>'Month (mcm)'!D218+Calculation_mcm!D217</f>
        <v>5460.15</v>
      </c>
      <c r="E218" s="104">
        <f>'Month (mcm)'!E218+Calculation_mcm!E217</f>
        <v>16975.47</v>
      </c>
      <c r="F218" s="104">
        <f>'Month (mcm)'!F218+Calculation_mcm!F217</f>
        <v>1176.6599999999999</v>
      </c>
      <c r="G218" s="104">
        <f>'Month (mcm)'!G218+Calculation_mcm!G217</f>
        <v>-17.62</v>
      </c>
      <c r="H218" s="104">
        <f>'Month (mcm)'!H218+Calculation_mcm!H217</f>
        <v>347.93</v>
      </c>
      <c r="I218" s="104">
        <f>'Month (mcm)'!I218+Calculation_mcm!I217</f>
        <v>37878.329999999994</v>
      </c>
      <c r="J218" s="104">
        <f>'Month (mcm)'!J218+Calculation_mcm!J217</f>
        <v>33925.15</v>
      </c>
      <c r="K218" s="104">
        <f>'Month (mcm)'!K218+Calculation_mcm!K217</f>
        <v>9078.33</v>
      </c>
      <c r="L218" s="104">
        <f>'Month (mcm)'!L218+Calculation_mcm!L217</f>
        <v>12950.160000000002</v>
      </c>
      <c r="M218" s="104">
        <f>'Month (mcm)'!M218+Calculation_mcm!M217</f>
        <v>3524.9400000000005</v>
      </c>
      <c r="N218" s="104">
        <f>'Month (mcm)'!N218+Calculation_mcm!N217</f>
        <v>4607.2699999999995</v>
      </c>
      <c r="O218" s="104">
        <f>'Month (mcm)'!O218+Calculation_mcm!O217</f>
        <v>1666.77</v>
      </c>
      <c r="P218" s="104">
        <f>'Month (mcm)'!P218+Calculation_mcm!P217</f>
        <v>41.15</v>
      </c>
      <c r="Q218" s="104">
        <f>'Month (mcm)'!Q218+Calculation_mcm!Q217</f>
        <v>114.37</v>
      </c>
      <c r="R218" s="104">
        <f>'Month (mcm)'!R218+Calculation_mcm!R217</f>
        <v>0</v>
      </c>
      <c r="S218" s="104">
        <f>'Month (mcm)'!S218+Calculation_mcm!S217</f>
        <v>1678.6899999999998</v>
      </c>
      <c r="T218" s="104">
        <f>'Month (mcm)'!T218+Calculation_mcm!T217</f>
        <v>33661.68</v>
      </c>
    </row>
    <row r="219" spans="1:20" x14ac:dyDescent="0.35">
      <c r="A219" s="176" t="s">
        <v>447</v>
      </c>
      <c r="B219" s="104">
        <f>'Month (mcm)'!B219+Calculation_mcm!B218</f>
        <v>17878.600000000002</v>
      </c>
      <c r="C219" s="104">
        <f>'Month (mcm)'!C219+Calculation_mcm!C218</f>
        <v>25051.53</v>
      </c>
      <c r="D219" s="104">
        <f>'Month (mcm)'!D219+Calculation_mcm!D218</f>
        <v>7371.36</v>
      </c>
      <c r="E219" s="104">
        <f>'Month (mcm)'!E219+Calculation_mcm!E218</f>
        <v>17680.170000000002</v>
      </c>
      <c r="F219" s="104">
        <f>'Month (mcm)'!F219+Calculation_mcm!F218</f>
        <v>968.69999999999982</v>
      </c>
      <c r="G219" s="104">
        <f>'Month (mcm)'!G219+Calculation_mcm!G218</f>
        <v>-20.5</v>
      </c>
      <c r="H219" s="104">
        <f>'Month (mcm)'!H219+Calculation_mcm!H218</f>
        <v>407.52</v>
      </c>
      <c r="I219" s="104">
        <f>'Month (mcm)'!I219+Calculation_mcm!I218</f>
        <v>42930.12999999999</v>
      </c>
      <c r="J219" s="104">
        <f>'Month (mcm)'!J219+Calculation_mcm!J218</f>
        <v>36914.49</v>
      </c>
      <c r="K219" s="104">
        <f>'Month (mcm)'!K219+Calculation_mcm!K218</f>
        <v>10306.86</v>
      </c>
      <c r="L219" s="104">
        <f>'Month (mcm)'!L219+Calculation_mcm!L218</f>
        <v>13383.460000000001</v>
      </c>
      <c r="M219" s="104">
        <f>'Month (mcm)'!M219+Calculation_mcm!M218</f>
        <v>3979.6400000000003</v>
      </c>
      <c r="N219" s="104">
        <f>'Month (mcm)'!N219+Calculation_mcm!N218</f>
        <v>4962.7299999999996</v>
      </c>
      <c r="O219" s="104">
        <f>'Month (mcm)'!O219+Calculation_mcm!O218</f>
        <v>1931.3899999999999</v>
      </c>
      <c r="P219" s="104">
        <f>'Month (mcm)'!P219+Calculation_mcm!P218</f>
        <v>49.599999999999994</v>
      </c>
      <c r="Q219" s="104">
        <f>'Month (mcm)'!Q219+Calculation_mcm!Q218</f>
        <v>119.96000000000001</v>
      </c>
      <c r="R219" s="104">
        <f>'Month (mcm)'!R219+Calculation_mcm!R218</f>
        <v>0</v>
      </c>
      <c r="S219" s="104">
        <f>'Month (mcm)'!S219+Calculation_mcm!S218</f>
        <v>1888.0299999999997</v>
      </c>
      <c r="T219" s="104">
        <f>'Month (mcm)'!T219+Calculation_mcm!T218</f>
        <v>36621.67</v>
      </c>
    </row>
    <row r="220" spans="1:20" x14ac:dyDescent="0.35">
      <c r="A220" s="176" t="s">
        <v>448</v>
      </c>
      <c r="B220" s="104">
        <f>'Month (mcm)'!B220+Calculation_mcm!B219</f>
        <v>19893.840000000004</v>
      </c>
      <c r="C220" s="104">
        <f>'Month (mcm)'!C220+Calculation_mcm!C219</f>
        <v>27228.51</v>
      </c>
      <c r="D220" s="104">
        <f>'Month (mcm)'!D220+Calculation_mcm!D219</f>
        <v>8689.48</v>
      </c>
      <c r="E220" s="104">
        <f>'Month (mcm)'!E220+Calculation_mcm!E219</f>
        <v>18539.030000000002</v>
      </c>
      <c r="F220" s="104">
        <f>'Month (mcm)'!F220+Calculation_mcm!F219</f>
        <v>890.76999999999975</v>
      </c>
      <c r="G220" s="104">
        <f>'Month (mcm)'!G220+Calculation_mcm!G219</f>
        <v>-23.38</v>
      </c>
      <c r="H220" s="104">
        <f>'Month (mcm)'!H220+Calculation_mcm!H219</f>
        <v>467.11</v>
      </c>
      <c r="I220" s="104">
        <f>'Month (mcm)'!I220+Calculation_mcm!I219</f>
        <v>47122.349999999991</v>
      </c>
      <c r="J220" s="104">
        <f>'Month (mcm)'!J220+Calculation_mcm!J219</f>
        <v>39767.369999999995</v>
      </c>
      <c r="K220" s="104">
        <f>'Month (mcm)'!K220+Calculation_mcm!K219</f>
        <v>11460.04</v>
      </c>
      <c r="L220" s="104">
        <f>'Month (mcm)'!L220+Calculation_mcm!L219</f>
        <v>13876.630000000001</v>
      </c>
      <c r="M220" s="104">
        <f>'Month (mcm)'!M220+Calculation_mcm!M219</f>
        <v>4458.4900000000007</v>
      </c>
      <c r="N220" s="104">
        <f>'Month (mcm)'!N220+Calculation_mcm!N219</f>
        <v>5295.2199999999993</v>
      </c>
      <c r="O220" s="104">
        <f>'Month (mcm)'!O220+Calculation_mcm!O219</f>
        <v>2174.04</v>
      </c>
      <c r="P220" s="104">
        <f>'Month (mcm)'!P220+Calculation_mcm!P219</f>
        <v>54.149999999999991</v>
      </c>
      <c r="Q220" s="104">
        <f>'Month (mcm)'!Q220+Calculation_mcm!Q219</f>
        <v>121.01</v>
      </c>
      <c r="R220" s="104">
        <f>'Month (mcm)'!R220+Calculation_mcm!R219</f>
        <v>0</v>
      </c>
      <c r="S220" s="104">
        <f>'Month (mcm)'!S220+Calculation_mcm!S219</f>
        <v>2090.58</v>
      </c>
      <c r="T220" s="104">
        <f>'Month (mcm)'!T220+Calculation_mcm!T219</f>
        <v>39530.159999999996</v>
      </c>
    </row>
    <row r="221" spans="1:20" x14ac:dyDescent="0.35">
      <c r="A221" s="176" t="s">
        <v>449</v>
      </c>
      <c r="B221" s="104">
        <f>'Month (mcm)'!B221+Calculation_mcm!B220</f>
        <v>22064.480000000003</v>
      </c>
      <c r="C221" s="104">
        <f>'Month (mcm)'!C221+Calculation_mcm!C220</f>
        <v>29442.839999999997</v>
      </c>
      <c r="D221" s="104">
        <f>'Month (mcm)'!D221+Calculation_mcm!D220</f>
        <v>10013.349999999999</v>
      </c>
      <c r="E221" s="104">
        <f>'Month (mcm)'!E221+Calculation_mcm!E220</f>
        <v>19429.490000000002</v>
      </c>
      <c r="F221" s="104">
        <f>'Month (mcm)'!F221+Calculation_mcm!F220</f>
        <v>1100.6099999999997</v>
      </c>
      <c r="G221" s="104">
        <f>'Month (mcm)'!G221+Calculation_mcm!G220</f>
        <v>-26.259999999999998</v>
      </c>
      <c r="H221" s="104">
        <f>'Month (mcm)'!H221+Calculation_mcm!H220</f>
        <v>524.78</v>
      </c>
      <c r="I221" s="104">
        <f>'Month (mcm)'!I221+Calculation_mcm!I220</f>
        <v>51507.319999999992</v>
      </c>
      <c r="J221" s="104">
        <f>'Month (mcm)'!J221+Calculation_mcm!J220</f>
        <v>43093.099999999991</v>
      </c>
      <c r="K221" s="104">
        <f>'Month (mcm)'!K221+Calculation_mcm!K220</f>
        <v>12575.68</v>
      </c>
      <c r="L221" s="104">
        <f>'Month (mcm)'!L221+Calculation_mcm!L220</f>
        <v>14751.750000000002</v>
      </c>
      <c r="M221" s="104">
        <f>'Month (mcm)'!M221+Calculation_mcm!M220</f>
        <v>4968.6000000000004</v>
      </c>
      <c r="N221" s="104">
        <f>'Month (mcm)'!N221+Calculation_mcm!N220</f>
        <v>5691.98</v>
      </c>
      <c r="O221" s="104">
        <f>'Month (mcm)'!O221+Calculation_mcm!O220</f>
        <v>2398.56</v>
      </c>
      <c r="P221" s="104">
        <f>'Month (mcm)'!P221+Calculation_mcm!P220</f>
        <v>57.199999999999989</v>
      </c>
      <c r="Q221" s="104">
        <f>'Month (mcm)'!Q221+Calculation_mcm!Q220</f>
        <v>124.03</v>
      </c>
      <c r="R221" s="104">
        <f>'Month (mcm)'!R221+Calculation_mcm!R220</f>
        <v>0</v>
      </c>
      <c r="S221" s="104">
        <f>'Month (mcm)'!S221+Calculation_mcm!S220</f>
        <v>2326.58</v>
      </c>
      <c r="T221" s="104">
        <f>'Month (mcm)'!T221+Calculation_mcm!T220</f>
        <v>42894.38</v>
      </c>
    </row>
    <row r="222" spans="1:20" x14ac:dyDescent="0.35">
      <c r="A222" s="176" t="s">
        <v>450</v>
      </c>
      <c r="B222" s="104">
        <f>'Month (mcm)'!B222+Calculation_mcm!B221</f>
        <v>24679.870000000003</v>
      </c>
      <c r="C222" s="104">
        <f>'Month (mcm)'!C222+Calculation_mcm!C221</f>
        <v>32863.369999999995</v>
      </c>
      <c r="D222" s="104">
        <f>'Month (mcm)'!D222+Calculation_mcm!D221</f>
        <v>10590.199999999999</v>
      </c>
      <c r="E222" s="104">
        <f>'Month (mcm)'!E222+Calculation_mcm!E221</f>
        <v>22273.170000000002</v>
      </c>
      <c r="F222" s="104">
        <f>'Month (mcm)'!F222+Calculation_mcm!F221</f>
        <v>587.72999999999968</v>
      </c>
      <c r="G222" s="104">
        <f>'Month (mcm)'!G222+Calculation_mcm!G221</f>
        <v>-29.419999999999998</v>
      </c>
      <c r="H222" s="104">
        <f>'Month (mcm)'!H222+Calculation_mcm!H221</f>
        <v>584.37</v>
      </c>
      <c r="I222" s="104">
        <f>'Month (mcm)'!I222+Calculation_mcm!I221</f>
        <v>57543.239999999991</v>
      </c>
      <c r="J222" s="104">
        <f>'Month (mcm)'!J222+Calculation_mcm!J221</f>
        <v>48095.719999999994</v>
      </c>
      <c r="K222" s="104">
        <f>'Month (mcm)'!K222+Calculation_mcm!K221</f>
        <v>14120.14</v>
      </c>
      <c r="L222" s="104">
        <f>'Month (mcm)'!L222+Calculation_mcm!L221</f>
        <v>16475.5</v>
      </c>
      <c r="M222" s="104">
        <f>'Month (mcm)'!M222+Calculation_mcm!M221</f>
        <v>5497.68</v>
      </c>
      <c r="N222" s="104">
        <f>'Month (mcm)'!N222+Calculation_mcm!N221</f>
        <v>6188.98</v>
      </c>
      <c r="O222" s="104">
        <f>'Month (mcm)'!O222+Calculation_mcm!O221</f>
        <v>2627.58</v>
      </c>
      <c r="P222" s="104">
        <f>'Month (mcm)'!P222+Calculation_mcm!P221</f>
        <v>60.929999999999986</v>
      </c>
      <c r="Q222" s="104">
        <f>'Month (mcm)'!Q222+Calculation_mcm!Q221</f>
        <v>139.17000000000002</v>
      </c>
      <c r="R222" s="104">
        <f>'Month (mcm)'!R222+Calculation_mcm!R221</f>
        <v>0</v>
      </c>
      <c r="S222" s="104">
        <f>'Month (mcm)'!S222+Calculation_mcm!S221</f>
        <v>2595.48</v>
      </c>
      <c r="T222" s="104">
        <f>'Month (mcm)'!T222+Calculation_mcm!T221</f>
        <v>47705.46</v>
      </c>
    </row>
    <row r="223" spans="1:20" x14ac:dyDescent="0.35">
      <c r="A223" s="176" t="s">
        <v>451</v>
      </c>
      <c r="B223" s="104">
        <f>'Month (mcm)'!B223+Calculation_mcm!B222</f>
        <v>27161.140000000003</v>
      </c>
      <c r="C223" s="104">
        <f>'Month (mcm)'!C223+Calculation_mcm!C222</f>
        <v>37477.969999999994</v>
      </c>
      <c r="D223" s="104">
        <f>'Month (mcm)'!D223+Calculation_mcm!D222</f>
        <v>11447.099999999999</v>
      </c>
      <c r="E223" s="104">
        <f>'Month (mcm)'!E223+Calculation_mcm!E222</f>
        <v>26030.870000000003</v>
      </c>
      <c r="F223" s="104">
        <f>'Month (mcm)'!F223+Calculation_mcm!F222</f>
        <v>624.12999999999965</v>
      </c>
      <c r="G223" s="104">
        <f>'Month (mcm)'!G223+Calculation_mcm!G222</f>
        <v>-32.589999999999996</v>
      </c>
      <c r="H223" s="104">
        <f>'Month (mcm)'!H223+Calculation_mcm!H222</f>
        <v>642.04</v>
      </c>
      <c r="I223" s="104">
        <f>'Month (mcm)'!I223+Calculation_mcm!I222</f>
        <v>64639.109999999993</v>
      </c>
      <c r="J223" s="104">
        <f>'Month (mcm)'!J223+Calculation_mcm!J222</f>
        <v>54425.59</v>
      </c>
      <c r="K223" s="104">
        <f>'Month (mcm)'!K223+Calculation_mcm!K222</f>
        <v>15678.88</v>
      </c>
      <c r="L223" s="104">
        <f>'Month (mcm)'!L223+Calculation_mcm!L222</f>
        <v>19268.91</v>
      </c>
      <c r="M223" s="104">
        <f>'Month (mcm)'!M223+Calculation_mcm!M222</f>
        <v>6090.01</v>
      </c>
      <c r="N223" s="104">
        <f>'Month (mcm)'!N223+Calculation_mcm!N222</f>
        <v>7177.23</v>
      </c>
      <c r="O223" s="104">
        <f>'Month (mcm)'!O223+Calculation_mcm!O222</f>
        <v>2900.3199999999997</v>
      </c>
      <c r="P223" s="104">
        <f>'Month (mcm)'!P223+Calculation_mcm!P222</f>
        <v>69.789999999999992</v>
      </c>
      <c r="Q223" s="104">
        <f>'Month (mcm)'!Q223+Calculation_mcm!Q222</f>
        <v>164.89000000000001</v>
      </c>
      <c r="R223" s="104">
        <f>'Month (mcm)'!R223+Calculation_mcm!R222</f>
        <v>0</v>
      </c>
      <c r="S223" s="104">
        <f>'Month (mcm)'!S223+Calculation_mcm!S222</f>
        <v>2929.03</v>
      </c>
      <c r="T223" s="104">
        <f>'Month (mcm)'!T223+Calculation_mcm!T222</f>
        <v>54279.06</v>
      </c>
    </row>
    <row r="224" spans="1:20" x14ac:dyDescent="0.35">
      <c r="A224" s="176" t="s">
        <v>452</v>
      </c>
      <c r="B224" s="104">
        <f>'Month (mcm)'!B224+Calculation_mcm!B223</f>
        <v>29678.190000000002</v>
      </c>
      <c r="C224" s="104">
        <f>'Month (mcm)'!C224+Calculation_mcm!C223</f>
        <v>42498.399999999994</v>
      </c>
      <c r="D224" s="104">
        <f>'Month (mcm)'!D224+Calculation_mcm!D223</f>
        <v>12041.449999999999</v>
      </c>
      <c r="E224" s="104">
        <f>'Month (mcm)'!E224+Calculation_mcm!E223</f>
        <v>30456.950000000004</v>
      </c>
      <c r="F224" s="104">
        <f>'Month (mcm)'!F224+Calculation_mcm!F223</f>
        <v>782.19999999999959</v>
      </c>
      <c r="G224" s="104">
        <f>'Month (mcm)'!G224+Calculation_mcm!G223</f>
        <v>-35.76</v>
      </c>
      <c r="H224" s="104">
        <f>'Month (mcm)'!H224+Calculation_mcm!H223</f>
        <v>701.63</v>
      </c>
      <c r="I224" s="104">
        <f>'Month (mcm)'!I224+Calculation_mcm!I223</f>
        <v>72176.59</v>
      </c>
      <c r="J224" s="104">
        <f>'Month (mcm)'!J224+Calculation_mcm!J223</f>
        <v>61583.21</v>
      </c>
      <c r="K224" s="104">
        <f>'Month (mcm)'!K224+Calculation_mcm!K223</f>
        <v>17164.719999999998</v>
      </c>
      <c r="L224" s="104">
        <f>'Month (mcm)'!L224+Calculation_mcm!L223</f>
        <v>22741.11</v>
      </c>
      <c r="M224" s="104">
        <f>'Month (mcm)'!M224+Calculation_mcm!M223</f>
        <v>6746.71</v>
      </c>
      <c r="N224" s="104">
        <f>'Month (mcm)'!N224+Calculation_mcm!N223</f>
        <v>8212.4599999999991</v>
      </c>
      <c r="O224" s="104">
        <f>'Month (mcm)'!O224+Calculation_mcm!O223</f>
        <v>3187.79</v>
      </c>
      <c r="P224" s="104">
        <f>'Month (mcm)'!P224+Calculation_mcm!P223</f>
        <v>76.989999999999995</v>
      </c>
      <c r="Q224" s="104">
        <f>'Month (mcm)'!Q224+Calculation_mcm!Q223</f>
        <v>190.57000000000002</v>
      </c>
      <c r="R224" s="104">
        <f>'Month (mcm)'!R224+Calculation_mcm!R223</f>
        <v>0</v>
      </c>
      <c r="S224" s="104">
        <f>'Month (mcm)'!S224+Calculation_mcm!S223</f>
        <v>3278.55</v>
      </c>
      <c r="T224" s="104">
        <f>'Month (mcm)'!T224+Calculation_mcm!T223</f>
        <v>61598.899999999994</v>
      </c>
    </row>
    <row r="225" spans="1:20" x14ac:dyDescent="0.35">
      <c r="A225" s="175" t="s">
        <v>439</v>
      </c>
      <c r="B225" s="104">
        <f>'Month (mcm)'!B225</f>
        <v>2431.33</v>
      </c>
      <c r="C225" s="104">
        <f>'Month (mcm)'!C225</f>
        <v>5991.47</v>
      </c>
      <c r="D225" s="104">
        <f>'Month (mcm)'!D225</f>
        <v>568.96</v>
      </c>
      <c r="E225" s="104">
        <f>'Month (mcm)'!E225</f>
        <v>5422.51</v>
      </c>
      <c r="F225" s="104">
        <f>'Month (mcm)'!F225</f>
        <v>693.28</v>
      </c>
      <c r="G225" s="104">
        <f>'Month (mcm)'!G225</f>
        <v>-2.75</v>
      </c>
      <c r="H225" s="104">
        <f>'Month (mcm)'!H225</f>
        <v>59.59</v>
      </c>
      <c r="I225" s="104">
        <f>'Month (mcm)'!I225</f>
        <v>8422.7999999999993</v>
      </c>
      <c r="J225" s="104">
        <f>'Month (mcm)'!J225</f>
        <v>8603.9599999999991</v>
      </c>
      <c r="K225" s="104">
        <f>'Month (mcm)'!K225</f>
        <v>1940.54</v>
      </c>
      <c r="L225" s="104">
        <f>'Month (mcm)'!L225</f>
        <v>4185.5</v>
      </c>
      <c r="M225" s="104">
        <f>'Month (mcm)'!M225</f>
        <v>728.75</v>
      </c>
      <c r="N225" s="104">
        <f>'Month (mcm)'!N225</f>
        <v>1034.69</v>
      </c>
      <c r="O225" s="104">
        <f>'Month (mcm)'!O225</f>
        <v>239.94</v>
      </c>
      <c r="P225" s="104">
        <f>'Month (mcm)'!P225</f>
        <v>16.52</v>
      </c>
      <c r="Q225" s="104">
        <f>'Month (mcm)'!Q225</f>
        <v>38.61</v>
      </c>
      <c r="R225" s="104">
        <f>'Month (mcm)'!R225</f>
        <v>0</v>
      </c>
      <c r="S225" s="104">
        <f>'Month (mcm)'!S225</f>
        <v>348.76</v>
      </c>
      <c r="T225" s="104">
        <f>'Month (mcm)'!T225</f>
        <v>8533.31</v>
      </c>
    </row>
    <row r="226" spans="1:20" x14ac:dyDescent="0.35">
      <c r="A226" s="176" t="s">
        <v>453</v>
      </c>
      <c r="B226" s="104">
        <f>'Month (mcm)'!B226+Calculation_mcm!B225</f>
        <v>2431.33</v>
      </c>
      <c r="C226" s="104">
        <f>'Month (mcm)'!C226+Calculation_mcm!C225</f>
        <v>5991.47</v>
      </c>
      <c r="D226" s="104">
        <f>'Month (mcm)'!D226+Calculation_mcm!D225</f>
        <v>568.96</v>
      </c>
      <c r="E226" s="104">
        <f>'Month (mcm)'!E226+Calculation_mcm!E225</f>
        <v>5422.51</v>
      </c>
      <c r="F226" s="104">
        <f>'Month (mcm)'!F226+Calculation_mcm!F225</f>
        <v>693.28</v>
      </c>
      <c r="G226" s="104">
        <f>'Month (mcm)'!G226+Calculation_mcm!G225</f>
        <v>-2.75</v>
      </c>
      <c r="H226" s="104">
        <f>'Month (mcm)'!H226+Calculation_mcm!H225</f>
        <v>59.59</v>
      </c>
      <c r="I226" s="104">
        <f>'Month (mcm)'!I226+Calculation_mcm!I225</f>
        <v>8422.7999999999993</v>
      </c>
      <c r="J226" s="104">
        <f>'Month (mcm)'!J226+Calculation_mcm!J225</f>
        <v>8603.9599999999991</v>
      </c>
      <c r="K226" s="104">
        <f>'Month (mcm)'!K226+Calculation_mcm!K225</f>
        <v>1940.54</v>
      </c>
      <c r="L226" s="104">
        <f>'Month (mcm)'!L226+Calculation_mcm!L225</f>
        <v>4185.5</v>
      </c>
      <c r="M226" s="104">
        <f>'Month (mcm)'!M226+Calculation_mcm!M225</f>
        <v>728.75</v>
      </c>
      <c r="N226" s="104">
        <f>'Month (mcm)'!N226+Calculation_mcm!N225</f>
        <v>1034.69</v>
      </c>
      <c r="O226" s="104">
        <f>'Month (mcm)'!O226+Calculation_mcm!O225</f>
        <v>239.94</v>
      </c>
      <c r="P226" s="104">
        <f>'Month (mcm)'!P226+Calculation_mcm!P225</f>
        <v>16.52</v>
      </c>
      <c r="Q226" s="104">
        <f>'Month (mcm)'!Q226+Calculation_mcm!Q225</f>
        <v>38.61</v>
      </c>
      <c r="R226" s="104">
        <f>'Month (mcm)'!R226+Calculation_mcm!R225</f>
        <v>0</v>
      </c>
      <c r="S226" s="104">
        <f>'Month (mcm)'!S226+Calculation_mcm!S225</f>
        <v>348.76</v>
      </c>
      <c r="T226" s="104">
        <f>'Month (mcm)'!T226+Calculation_mcm!T225</f>
        <v>8533.31</v>
      </c>
    </row>
    <row r="227" spans="1:20" x14ac:dyDescent="0.35">
      <c r="A227" s="176" t="s">
        <v>454</v>
      </c>
      <c r="B227" s="104">
        <f>'Month (mcm)'!B227+Calculation_mcm!B226</f>
        <v>2431.33</v>
      </c>
      <c r="C227" s="104">
        <f>'Month (mcm)'!C227+Calculation_mcm!C226</f>
        <v>5991.47</v>
      </c>
      <c r="D227" s="104">
        <f>'Month (mcm)'!D227+Calculation_mcm!D226</f>
        <v>568.96</v>
      </c>
      <c r="E227" s="104">
        <f>'Month (mcm)'!E227+Calculation_mcm!E226</f>
        <v>5422.51</v>
      </c>
      <c r="F227" s="104">
        <f>'Month (mcm)'!F227+Calculation_mcm!F226</f>
        <v>693.28</v>
      </c>
      <c r="G227" s="104">
        <f>'Month (mcm)'!G227+Calculation_mcm!G226</f>
        <v>-2.75</v>
      </c>
      <c r="H227" s="104">
        <f>'Month (mcm)'!H227+Calculation_mcm!H226</f>
        <v>59.59</v>
      </c>
      <c r="I227" s="104">
        <f>'Month (mcm)'!I227+Calculation_mcm!I226</f>
        <v>8422.7999999999993</v>
      </c>
      <c r="J227" s="104">
        <f>'Month (mcm)'!J227+Calculation_mcm!J226</f>
        <v>8603.9599999999991</v>
      </c>
      <c r="K227" s="104">
        <f>'Month (mcm)'!K227+Calculation_mcm!K226</f>
        <v>1940.54</v>
      </c>
      <c r="L227" s="104">
        <f>'Month (mcm)'!L227+Calculation_mcm!L226</f>
        <v>4185.5</v>
      </c>
      <c r="M227" s="104">
        <f>'Month (mcm)'!M227+Calculation_mcm!M226</f>
        <v>728.75</v>
      </c>
      <c r="N227" s="104">
        <f>'Month (mcm)'!N227+Calculation_mcm!N226</f>
        <v>1034.69</v>
      </c>
      <c r="O227" s="104">
        <f>'Month (mcm)'!O227+Calculation_mcm!O226</f>
        <v>239.94</v>
      </c>
      <c r="P227" s="104">
        <f>'Month (mcm)'!P227+Calculation_mcm!P226</f>
        <v>16.52</v>
      </c>
      <c r="Q227" s="104">
        <f>'Month (mcm)'!Q227+Calculation_mcm!Q226</f>
        <v>38.61</v>
      </c>
      <c r="R227" s="104">
        <f>'Month (mcm)'!R227+Calculation_mcm!R226</f>
        <v>0</v>
      </c>
      <c r="S227" s="104">
        <f>'Month (mcm)'!S227+Calculation_mcm!S226</f>
        <v>348.76</v>
      </c>
      <c r="T227" s="104">
        <f>'Month (mcm)'!T227+Calculation_mcm!T226</f>
        <v>8533.31</v>
      </c>
    </row>
    <row r="228" spans="1:20" x14ac:dyDescent="0.35">
      <c r="A228" s="176" t="s">
        <v>455</v>
      </c>
      <c r="B228" s="104">
        <f>'Month (mcm)'!B228+Calculation_mcm!B227</f>
        <v>2431.33</v>
      </c>
      <c r="C228" s="104">
        <f>'Month (mcm)'!C228+Calculation_mcm!C227</f>
        <v>5991.47</v>
      </c>
      <c r="D228" s="104">
        <f>'Month (mcm)'!D228+Calculation_mcm!D227</f>
        <v>568.96</v>
      </c>
      <c r="E228" s="104">
        <f>'Month (mcm)'!E228+Calculation_mcm!E227</f>
        <v>5422.51</v>
      </c>
      <c r="F228" s="104">
        <f>'Month (mcm)'!F228+Calculation_mcm!F227</f>
        <v>693.28</v>
      </c>
      <c r="G228" s="104">
        <f>'Month (mcm)'!G228+Calculation_mcm!G227</f>
        <v>-2.75</v>
      </c>
      <c r="H228" s="104">
        <f>'Month (mcm)'!H228+Calculation_mcm!H227</f>
        <v>59.59</v>
      </c>
      <c r="I228" s="104">
        <f>'Month (mcm)'!I228+Calculation_mcm!I227</f>
        <v>8422.7999999999993</v>
      </c>
      <c r="J228" s="104">
        <f>'Month (mcm)'!J228+Calculation_mcm!J227</f>
        <v>8603.9599999999991</v>
      </c>
      <c r="K228" s="104">
        <f>'Month (mcm)'!K228+Calculation_mcm!K227</f>
        <v>1940.54</v>
      </c>
      <c r="L228" s="104">
        <f>'Month (mcm)'!L228+Calculation_mcm!L227</f>
        <v>4185.5</v>
      </c>
      <c r="M228" s="104">
        <f>'Month (mcm)'!M228+Calculation_mcm!M227</f>
        <v>728.75</v>
      </c>
      <c r="N228" s="104">
        <f>'Month (mcm)'!N228+Calculation_mcm!N227</f>
        <v>1034.69</v>
      </c>
      <c r="O228" s="104">
        <f>'Month (mcm)'!O228+Calculation_mcm!O227</f>
        <v>239.94</v>
      </c>
      <c r="P228" s="104">
        <f>'Month (mcm)'!P228+Calculation_mcm!P227</f>
        <v>16.52</v>
      </c>
      <c r="Q228" s="104">
        <f>'Month (mcm)'!Q228+Calculation_mcm!Q227</f>
        <v>38.61</v>
      </c>
      <c r="R228" s="104">
        <f>'Month (mcm)'!R228+Calculation_mcm!R227</f>
        <v>0</v>
      </c>
      <c r="S228" s="104">
        <f>'Month (mcm)'!S228+Calculation_mcm!S227</f>
        <v>348.76</v>
      </c>
      <c r="T228" s="104">
        <f>'Month (mcm)'!T228+Calculation_mcm!T227</f>
        <v>8533.31</v>
      </c>
    </row>
    <row r="229" spans="1:20" x14ac:dyDescent="0.35">
      <c r="A229" s="176" t="s">
        <v>456</v>
      </c>
      <c r="B229" s="104">
        <f>'Month (mcm)'!B229+Calculation_mcm!B228</f>
        <v>2431.33</v>
      </c>
      <c r="C229" s="104">
        <f>'Month (mcm)'!C229+Calculation_mcm!C228</f>
        <v>5991.47</v>
      </c>
      <c r="D229" s="104">
        <f>'Month (mcm)'!D229+Calculation_mcm!D228</f>
        <v>568.96</v>
      </c>
      <c r="E229" s="104">
        <f>'Month (mcm)'!E229+Calculation_mcm!E228</f>
        <v>5422.51</v>
      </c>
      <c r="F229" s="104">
        <f>'Month (mcm)'!F229+Calculation_mcm!F228</f>
        <v>693.28</v>
      </c>
      <c r="G229" s="104">
        <f>'Month (mcm)'!G229+Calculation_mcm!G228</f>
        <v>-2.75</v>
      </c>
      <c r="H229" s="104">
        <f>'Month (mcm)'!H229+Calculation_mcm!H228</f>
        <v>59.59</v>
      </c>
      <c r="I229" s="104">
        <f>'Month (mcm)'!I229+Calculation_mcm!I228</f>
        <v>8422.7999999999993</v>
      </c>
      <c r="J229" s="104">
        <f>'Month (mcm)'!J229+Calculation_mcm!J228</f>
        <v>8603.9599999999991</v>
      </c>
      <c r="K229" s="104">
        <f>'Month (mcm)'!K229+Calculation_mcm!K228</f>
        <v>1940.54</v>
      </c>
      <c r="L229" s="104">
        <f>'Month (mcm)'!L229+Calculation_mcm!L228</f>
        <v>4185.5</v>
      </c>
      <c r="M229" s="104">
        <f>'Month (mcm)'!M229+Calculation_mcm!M228</f>
        <v>728.75</v>
      </c>
      <c r="N229" s="104">
        <f>'Month (mcm)'!N229+Calculation_mcm!N228</f>
        <v>1034.69</v>
      </c>
      <c r="O229" s="104">
        <f>'Month (mcm)'!O229+Calculation_mcm!O228</f>
        <v>239.94</v>
      </c>
      <c r="P229" s="104">
        <f>'Month (mcm)'!P229+Calculation_mcm!P228</f>
        <v>16.52</v>
      </c>
      <c r="Q229" s="104">
        <f>'Month (mcm)'!Q229+Calculation_mcm!Q228</f>
        <v>38.61</v>
      </c>
      <c r="R229" s="104">
        <f>'Month (mcm)'!R229+Calculation_mcm!R228</f>
        <v>0</v>
      </c>
      <c r="S229" s="104">
        <f>'Month (mcm)'!S229+Calculation_mcm!S228</f>
        <v>348.76</v>
      </c>
      <c r="T229" s="104">
        <f>'Month (mcm)'!T229+Calculation_mcm!T228</f>
        <v>8533.31</v>
      </c>
    </row>
    <row r="230" spans="1:20" x14ac:dyDescent="0.35">
      <c r="A230" s="176" t="s">
        <v>457</v>
      </c>
      <c r="B230" s="104">
        <f>'Month (mcm)'!B230+Calculation_mcm!B229</f>
        <v>2431.33</v>
      </c>
      <c r="C230" s="104">
        <f>'Month (mcm)'!C230+Calculation_mcm!C229</f>
        <v>5991.47</v>
      </c>
      <c r="D230" s="104">
        <f>'Month (mcm)'!D230+Calculation_mcm!D229</f>
        <v>568.96</v>
      </c>
      <c r="E230" s="104">
        <f>'Month (mcm)'!E230+Calculation_mcm!E229</f>
        <v>5422.51</v>
      </c>
      <c r="F230" s="104">
        <f>'Month (mcm)'!F230+Calculation_mcm!F229</f>
        <v>693.28</v>
      </c>
      <c r="G230" s="104">
        <f>'Month (mcm)'!G230+Calculation_mcm!G229</f>
        <v>-2.75</v>
      </c>
      <c r="H230" s="104">
        <f>'Month (mcm)'!H230+Calculation_mcm!H229</f>
        <v>59.59</v>
      </c>
      <c r="I230" s="104">
        <f>'Month (mcm)'!I230+Calculation_mcm!I229</f>
        <v>8422.7999999999993</v>
      </c>
      <c r="J230" s="104">
        <f>'Month (mcm)'!J230+Calculation_mcm!J229</f>
        <v>8603.9599999999991</v>
      </c>
      <c r="K230" s="104">
        <f>'Month (mcm)'!K230+Calculation_mcm!K229</f>
        <v>1940.54</v>
      </c>
      <c r="L230" s="104">
        <f>'Month (mcm)'!L230+Calculation_mcm!L229</f>
        <v>4185.5</v>
      </c>
      <c r="M230" s="104">
        <f>'Month (mcm)'!M230+Calculation_mcm!M229</f>
        <v>728.75</v>
      </c>
      <c r="N230" s="104">
        <f>'Month (mcm)'!N230+Calculation_mcm!N229</f>
        <v>1034.69</v>
      </c>
      <c r="O230" s="104">
        <f>'Month (mcm)'!O230+Calculation_mcm!O229</f>
        <v>239.94</v>
      </c>
      <c r="P230" s="104">
        <f>'Month (mcm)'!P230+Calculation_mcm!P229</f>
        <v>16.52</v>
      </c>
      <c r="Q230" s="104">
        <f>'Month (mcm)'!Q230+Calculation_mcm!Q229</f>
        <v>38.61</v>
      </c>
      <c r="R230" s="104">
        <f>'Month (mcm)'!R230+Calculation_mcm!R229</f>
        <v>0</v>
      </c>
      <c r="S230" s="104">
        <f>'Month (mcm)'!S230+Calculation_mcm!S229</f>
        <v>348.76</v>
      </c>
      <c r="T230" s="104">
        <f>'Month (mcm)'!T230+Calculation_mcm!T229</f>
        <v>8533.31</v>
      </c>
    </row>
    <row r="231" spans="1:20" x14ac:dyDescent="0.35">
      <c r="A231" s="176" t="s">
        <v>458</v>
      </c>
      <c r="B231" s="104">
        <f>'Month (mcm)'!B231+Calculation_mcm!B230</f>
        <v>2431.33</v>
      </c>
      <c r="C231" s="104">
        <f>'Month (mcm)'!C231+Calculation_mcm!C230</f>
        <v>5991.47</v>
      </c>
      <c r="D231" s="104">
        <f>'Month (mcm)'!D231+Calculation_mcm!D230</f>
        <v>568.96</v>
      </c>
      <c r="E231" s="104">
        <f>'Month (mcm)'!E231+Calculation_mcm!E230</f>
        <v>5422.51</v>
      </c>
      <c r="F231" s="104">
        <f>'Month (mcm)'!F231+Calculation_mcm!F230</f>
        <v>693.28</v>
      </c>
      <c r="G231" s="104">
        <f>'Month (mcm)'!G231+Calculation_mcm!G230</f>
        <v>-2.75</v>
      </c>
      <c r="H231" s="104">
        <f>'Month (mcm)'!H231+Calculation_mcm!H230</f>
        <v>59.59</v>
      </c>
      <c r="I231" s="104">
        <f>'Month (mcm)'!I231+Calculation_mcm!I230</f>
        <v>8422.7999999999993</v>
      </c>
      <c r="J231" s="104">
        <f>'Month (mcm)'!J231+Calculation_mcm!J230</f>
        <v>8603.9599999999991</v>
      </c>
      <c r="K231" s="104">
        <f>'Month (mcm)'!K231+Calculation_mcm!K230</f>
        <v>1940.54</v>
      </c>
      <c r="L231" s="104">
        <f>'Month (mcm)'!L231+Calculation_mcm!L230</f>
        <v>4185.5</v>
      </c>
      <c r="M231" s="104">
        <f>'Month (mcm)'!M231+Calculation_mcm!M230</f>
        <v>728.75</v>
      </c>
      <c r="N231" s="104">
        <f>'Month (mcm)'!N231+Calculation_mcm!N230</f>
        <v>1034.69</v>
      </c>
      <c r="O231" s="104">
        <f>'Month (mcm)'!O231+Calculation_mcm!O230</f>
        <v>239.94</v>
      </c>
      <c r="P231" s="104">
        <f>'Month (mcm)'!P231+Calculation_mcm!P230</f>
        <v>16.52</v>
      </c>
      <c r="Q231" s="104">
        <f>'Month (mcm)'!Q231+Calculation_mcm!Q230</f>
        <v>38.61</v>
      </c>
      <c r="R231" s="104">
        <f>'Month (mcm)'!R231+Calculation_mcm!R230</f>
        <v>0</v>
      </c>
      <c r="S231" s="104">
        <f>'Month (mcm)'!S231+Calculation_mcm!S230</f>
        <v>348.76</v>
      </c>
      <c r="T231" s="104">
        <f>'Month (mcm)'!T231+Calculation_mcm!T230</f>
        <v>8533.31</v>
      </c>
    </row>
    <row r="232" spans="1:20" x14ac:dyDescent="0.35">
      <c r="A232" s="176" t="s">
        <v>459</v>
      </c>
      <c r="B232" s="104">
        <f>'Month (mcm)'!B232+Calculation_mcm!B231</f>
        <v>2431.33</v>
      </c>
      <c r="C232" s="104">
        <f>'Month (mcm)'!C232+Calculation_mcm!C231</f>
        <v>5991.47</v>
      </c>
      <c r="D232" s="104">
        <f>'Month (mcm)'!D232+Calculation_mcm!D231</f>
        <v>568.96</v>
      </c>
      <c r="E232" s="104">
        <f>'Month (mcm)'!E232+Calculation_mcm!E231</f>
        <v>5422.51</v>
      </c>
      <c r="F232" s="104">
        <f>'Month (mcm)'!F232+Calculation_mcm!F231</f>
        <v>693.28</v>
      </c>
      <c r="G232" s="104">
        <f>'Month (mcm)'!G232+Calculation_mcm!G231</f>
        <v>-2.75</v>
      </c>
      <c r="H232" s="104">
        <f>'Month (mcm)'!H232+Calculation_mcm!H231</f>
        <v>59.59</v>
      </c>
      <c r="I232" s="104">
        <f>'Month (mcm)'!I232+Calculation_mcm!I231</f>
        <v>8422.7999999999993</v>
      </c>
      <c r="J232" s="104">
        <f>'Month (mcm)'!J232+Calculation_mcm!J231</f>
        <v>8603.9599999999991</v>
      </c>
      <c r="K232" s="104">
        <f>'Month (mcm)'!K232+Calculation_mcm!K231</f>
        <v>1940.54</v>
      </c>
      <c r="L232" s="104">
        <f>'Month (mcm)'!L232+Calculation_mcm!L231</f>
        <v>4185.5</v>
      </c>
      <c r="M232" s="104">
        <f>'Month (mcm)'!M232+Calculation_mcm!M231</f>
        <v>728.75</v>
      </c>
      <c r="N232" s="104">
        <f>'Month (mcm)'!N232+Calculation_mcm!N231</f>
        <v>1034.69</v>
      </c>
      <c r="O232" s="104">
        <f>'Month (mcm)'!O232+Calculation_mcm!O231</f>
        <v>239.94</v>
      </c>
      <c r="P232" s="104">
        <f>'Month (mcm)'!P232+Calculation_mcm!P231</f>
        <v>16.52</v>
      </c>
      <c r="Q232" s="104">
        <f>'Month (mcm)'!Q232+Calculation_mcm!Q231</f>
        <v>38.61</v>
      </c>
      <c r="R232" s="104">
        <f>'Month (mcm)'!R232+Calculation_mcm!R231</f>
        <v>0</v>
      </c>
      <c r="S232" s="104">
        <f>'Month (mcm)'!S232+Calculation_mcm!S231</f>
        <v>348.76</v>
      </c>
      <c r="T232" s="104">
        <f>'Month (mcm)'!T232+Calculation_mcm!T231</f>
        <v>8533.31</v>
      </c>
    </row>
    <row r="233" spans="1:20" x14ac:dyDescent="0.35">
      <c r="A233" s="176" t="s">
        <v>460</v>
      </c>
      <c r="B233" s="104">
        <f>'Month (mcm)'!B233+Calculation_mcm!B232</f>
        <v>2431.33</v>
      </c>
      <c r="C233" s="104">
        <f>'Month (mcm)'!C233+Calculation_mcm!C232</f>
        <v>5991.47</v>
      </c>
      <c r="D233" s="104">
        <f>'Month (mcm)'!D233+Calculation_mcm!D232</f>
        <v>568.96</v>
      </c>
      <c r="E233" s="104">
        <f>'Month (mcm)'!E233+Calculation_mcm!E232</f>
        <v>5422.51</v>
      </c>
      <c r="F233" s="104">
        <f>'Month (mcm)'!F233+Calculation_mcm!F232</f>
        <v>693.28</v>
      </c>
      <c r="G233" s="104">
        <f>'Month (mcm)'!G233+Calculation_mcm!G232</f>
        <v>-2.75</v>
      </c>
      <c r="H233" s="104">
        <f>'Month (mcm)'!H233+Calculation_mcm!H232</f>
        <v>59.59</v>
      </c>
      <c r="I233" s="104">
        <f>'Month (mcm)'!I233+Calculation_mcm!I232</f>
        <v>8422.7999999999993</v>
      </c>
      <c r="J233" s="104">
        <f>'Month (mcm)'!J233+Calculation_mcm!J232</f>
        <v>8603.9599999999991</v>
      </c>
      <c r="K233" s="104">
        <f>'Month (mcm)'!K233+Calculation_mcm!K232</f>
        <v>1940.54</v>
      </c>
      <c r="L233" s="104">
        <f>'Month (mcm)'!L233+Calculation_mcm!L232</f>
        <v>4185.5</v>
      </c>
      <c r="M233" s="104">
        <f>'Month (mcm)'!M233+Calculation_mcm!M232</f>
        <v>728.75</v>
      </c>
      <c r="N233" s="104">
        <f>'Month (mcm)'!N233+Calculation_mcm!N232</f>
        <v>1034.69</v>
      </c>
      <c r="O233" s="104">
        <f>'Month (mcm)'!O233+Calculation_mcm!O232</f>
        <v>239.94</v>
      </c>
      <c r="P233" s="104">
        <f>'Month (mcm)'!P233+Calculation_mcm!P232</f>
        <v>16.52</v>
      </c>
      <c r="Q233" s="104">
        <f>'Month (mcm)'!Q233+Calculation_mcm!Q232</f>
        <v>38.61</v>
      </c>
      <c r="R233" s="104">
        <f>'Month (mcm)'!R233+Calculation_mcm!R232</f>
        <v>0</v>
      </c>
      <c r="S233" s="104">
        <f>'Month (mcm)'!S233+Calculation_mcm!S232</f>
        <v>348.76</v>
      </c>
      <c r="T233" s="104">
        <f>'Month (mcm)'!T233+Calculation_mcm!T232</f>
        <v>8533.31</v>
      </c>
    </row>
    <row r="234" spans="1:20" x14ac:dyDescent="0.35">
      <c r="A234" s="176" t="s">
        <v>461</v>
      </c>
      <c r="B234" s="104">
        <f>'Month (mcm)'!B234+Calculation_mcm!B233</f>
        <v>2431.33</v>
      </c>
      <c r="C234" s="104">
        <f>'Month (mcm)'!C234+Calculation_mcm!C233</f>
        <v>5991.47</v>
      </c>
      <c r="D234" s="104">
        <f>'Month (mcm)'!D234+Calculation_mcm!D233</f>
        <v>568.96</v>
      </c>
      <c r="E234" s="104">
        <f>'Month (mcm)'!E234+Calculation_mcm!E233</f>
        <v>5422.51</v>
      </c>
      <c r="F234" s="104">
        <f>'Month (mcm)'!F234+Calculation_mcm!F233</f>
        <v>693.28</v>
      </c>
      <c r="G234" s="104">
        <f>'Month (mcm)'!G234+Calculation_mcm!G233</f>
        <v>-2.75</v>
      </c>
      <c r="H234" s="104">
        <f>'Month (mcm)'!H234+Calculation_mcm!H233</f>
        <v>59.59</v>
      </c>
      <c r="I234" s="104">
        <f>'Month (mcm)'!I234+Calculation_mcm!I233</f>
        <v>8422.7999999999993</v>
      </c>
      <c r="J234" s="104">
        <f>'Month (mcm)'!J234+Calculation_mcm!J233</f>
        <v>8603.9599999999991</v>
      </c>
      <c r="K234" s="104">
        <f>'Month (mcm)'!K234+Calculation_mcm!K233</f>
        <v>1940.54</v>
      </c>
      <c r="L234" s="104">
        <f>'Month (mcm)'!L234+Calculation_mcm!L233</f>
        <v>4185.5</v>
      </c>
      <c r="M234" s="104">
        <f>'Month (mcm)'!M234+Calculation_mcm!M233</f>
        <v>728.75</v>
      </c>
      <c r="N234" s="104">
        <f>'Month (mcm)'!N234+Calculation_mcm!N233</f>
        <v>1034.69</v>
      </c>
      <c r="O234" s="104">
        <f>'Month (mcm)'!O234+Calculation_mcm!O233</f>
        <v>239.94</v>
      </c>
      <c r="P234" s="104">
        <f>'Month (mcm)'!P234+Calculation_mcm!P233</f>
        <v>16.52</v>
      </c>
      <c r="Q234" s="104">
        <f>'Month (mcm)'!Q234+Calculation_mcm!Q233</f>
        <v>38.61</v>
      </c>
      <c r="R234" s="104">
        <f>'Month (mcm)'!R234+Calculation_mcm!R233</f>
        <v>0</v>
      </c>
      <c r="S234" s="104">
        <f>'Month (mcm)'!S234+Calculation_mcm!S233</f>
        <v>348.76</v>
      </c>
      <c r="T234" s="104">
        <f>'Month (mcm)'!T234+Calculation_mcm!T233</f>
        <v>8533.31</v>
      </c>
    </row>
    <row r="235" spans="1:20" x14ac:dyDescent="0.35">
      <c r="A235" s="176" t="s">
        <v>462</v>
      </c>
      <c r="B235" s="104">
        <f>'Month (mcm)'!B235+Calculation_mcm!B234</f>
        <v>2431.33</v>
      </c>
      <c r="C235" s="104">
        <f>'Month (mcm)'!C235+Calculation_mcm!C234</f>
        <v>5991.47</v>
      </c>
      <c r="D235" s="104">
        <f>'Month (mcm)'!D235+Calculation_mcm!D234</f>
        <v>568.96</v>
      </c>
      <c r="E235" s="104">
        <f>'Month (mcm)'!E235+Calculation_mcm!E234</f>
        <v>5422.51</v>
      </c>
      <c r="F235" s="104">
        <f>'Month (mcm)'!F235+Calculation_mcm!F234</f>
        <v>693.28</v>
      </c>
      <c r="G235" s="104">
        <f>'Month (mcm)'!G235+Calculation_mcm!G234</f>
        <v>-2.75</v>
      </c>
      <c r="H235" s="104">
        <f>'Month (mcm)'!H235+Calculation_mcm!H234</f>
        <v>59.59</v>
      </c>
      <c r="I235" s="104">
        <f>'Month (mcm)'!I235+Calculation_mcm!I234</f>
        <v>8422.7999999999993</v>
      </c>
      <c r="J235" s="104">
        <f>'Month (mcm)'!J235+Calculation_mcm!J234</f>
        <v>8603.9599999999991</v>
      </c>
      <c r="K235" s="104">
        <f>'Month (mcm)'!K235+Calculation_mcm!K234</f>
        <v>1940.54</v>
      </c>
      <c r="L235" s="104">
        <f>'Month (mcm)'!L235+Calculation_mcm!L234</f>
        <v>4185.5</v>
      </c>
      <c r="M235" s="104">
        <f>'Month (mcm)'!M235+Calculation_mcm!M234</f>
        <v>728.75</v>
      </c>
      <c r="N235" s="104">
        <f>'Month (mcm)'!N235+Calculation_mcm!N234</f>
        <v>1034.69</v>
      </c>
      <c r="O235" s="104">
        <f>'Month (mcm)'!O235+Calculation_mcm!O234</f>
        <v>239.94</v>
      </c>
      <c r="P235" s="104">
        <f>'Month (mcm)'!P235+Calculation_mcm!P234</f>
        <v>16.52</v>
      </c>
      <c r="Q235" s="104">
        <f>'Month (mcm)'!Q235+Calculation_mcm!Q234</f>
        <v>38.61</v>
      </c>
      <c r="R235" s="104">
        <f>'Month (mcm)'!R235+Calculation_mcm!R234</f>
        <v>0</v>
      </c>
      <c r="S235" s="104">
        <f>'Month (mcm)'!S235+Calculation_mcm!S234</f>
        <v>348.76</v>
      </c>
      <c r="T235" s="104">
        <f>'Month (mcm)'!T235+Calculation_mcm!T234</f>
        <v>8533.31</v>
      </c>
    </row>
    <row r="236" spans="1:20" x14ac:dyDescent="0.35">
      <c r="A236" s="176" t="s">
        <v>463</v>
      </c>
      <c r="B236" s="104">
        <f>'Month (mcm)'!B236+Calculation_mcm!B235</f>
        <v>2431.33</v>
      </c>
      <c r="C236" s="104">
        <f>'Month (mcm)'!C236+Calculation_mcm!C235</f>
        <v>5991.47</v>
      </c>
      <c r="D236" s="104">
        <f>'Month (mcm)'!D236+Calculation_mcm!D235</f>
        <v>568.96</v>
      </c>
      <c r="E236" s="104">
        <f>'Month (mcm)'!E236+Calculation_mcm!E235</f>
        <v>5422.51</v>
      </c>
      <c r="F236" s="104">
        <f>'Month (mcm)'!F236+Calculation_mcm!F235</f>
        <v>693.28</v>
      </c>
      <c r="G236" s="104">
        <f>'Month (mcm)'!G236+Calculation_mcm!G235</f>
        <v>-2.75</v>
      </c>
      <c r="H236" s="104">
        <f>'Month (mcm)'!H236+Calculation_mcm!H235</f>
        <v>59.59</v>
      </c>
      <c r="I236" s="104">
        <f>'Month (mcm)'!I236+Calculation_mcm!I235</f>
        <v>8422.7999999999993</v>
      </c>
      <c r="J236" s="104">
        <f>'Month (mcm)'!J236+Calculation_mcm!J235</f>
        <v>8603.9599999999991</v>
      </c>
      <c r="K236" s="104">
        <f>'Month (mcm)'!K236+Calculation_mcm!K235</f>
        <v>1940.54</v>
      </c>
      <c r="L236" s="104">
        <f>'Month (mcm)'!L236+Calculation_mcm!L235</f>
        <v>4185.5</v>
      </c>
      <c r="M236" s="104">
        <f>'Month (mcm)'!M236+Calculation_mcm!M235</f>
        <v>728.75</v>
      </c>
      <c r="N236" s="104">
        <f>'Month (mcm)'!N236+Calculation_mcm!N235</f>
        <v>1034.69</v>
      </c>
      <c r="O236" s="104">
        <f>'Month (mcm)'!O236+Calculation_mcm!O235</f>
        <v>239.94</v>
      </c>
      <c r="P236" s="104">
        <f>'Month (mcm)'!P236+Calculation_mcm!P235</f>
        <v>16.52</v>
      </c>
      <c r="Q236" s="104">
        <f>'Month (mcm)'!Q236+Calculation_mcm!Q235</f>
        <v>38.61</v>
      </c>
      <c r="R236" s="104">
        <f>'Month (mcm)'!R236+Calculation_mcm!R235</f>
        <v>0</v>
      </c>
      <c r="S236" s="104">
        <f>'Month (mcm)'!S236+Calculation_mcm!S235</f>
        <v>348.76</v>
      </c>
      <c r="T236" s="104">
        <f>'Month (mcm)'!T236+Calculation_mcm!T235</f>
        <v>8533.31</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E1D1-402F-43C5-968A-39F1070B1262}">
  <dimension ref="A1:B17"/>
  <sheetViews>
    <sheetView showGridLines="0" zoomScaleNormal="100" zoomScaleSheetLayoutView="100" workbookViewId="0"/>
  </sheetViews>
  <sheetFormatPr defaultColWidth="9.26953125" defaultRowHeight="15" customHeight="1" x14ac:dyDescent="0.25"/>
  <cols>
    <col min="1" max="1" width="75.54296875" style="16" customWidth="1"/>
    <col min="2" max="2" width="30.54296875" style="16" customWidth="1"/>
    <col min="3" max="16384" width="9.26953125" style="16"/>
  </cols>
  <sheetData>
    <row r="1" spans="1:2" ht="45" customHeight="1" x14ac:dyDescent="0.25">
      <c r="A1" s="15" t="s">
        <v>18</v>
      </c>
    </row>
    <row r="2" spans="1:2" ht="20.25" customHeight="1" x14ac:dyDescent="0.25">
      <c r="A2" s="2" t="s">
        <v>19</v>
      </c>
    </row>
    <row r="3" spans="1:2" ht="20.25" customHeight="1" x14ac:dyDescent="0.25">
      <c r="A3" s="3" t="s">
        <v>20</v>
      </c>
    </row>
    <row r="4" spans="1:2" ht="30" customHeight="1" x14ac:dyDescent="0.55000000000000004">
      <c r="A4" s="6" t="s">
        <v>21</v>
      </c>
      <c r="B4" s="17" t="s">
        <v>22</v>
      </c>
    </row>
    <row r="5" spans="1:2" ht="20.25" customHeight="1" x14ac:dyDescent="0.25">
      <c r="A5" s="3" t="s">
        <v>23</v>
      </c>
      <c r="B5" s="13" t="s">
        <v>24</v>
      </c>
    </row>
    <row r="6" spans="1:2" ht="20.25" customHeight="1" x14ac:dyDescent="0.25">
      <c r="A6" s="3" t="s">
        <v>18</v>
      </c>
      <c r="B6" s="13" t="s">
        <v>18</v>
      </c>
    </row>
    <row r="7" spans="1:2" ht="20.25" customHeight="1" x14ac:dyDescent="0.25">
      <c r="A7" s="3" t="s">
        <v>25</v>
      </c>
      <c r="B7" s="13" t="s">
        <v>25</v>
      </c>
    </row>
    <row r="8" spans="1:2" ht="20.25" customHeight="1" x14ac:dyDescent="0.25">
      <c r="A8" s="3" t="s">
        <v>26</v>
      </c>
      <c r="B8" s="13" t="s">
        <v>26</v>
      </c>
    </row>
    <row r="9" spans="1:2" ht="20.25" customHeight="1" x14ac:dyDescent="0.25">
      <c r="A9" s="3" t="s">
        <v>153</v>
      </c>
      <c r="B9" s="13" t="s">
        <v>27</v>
      </c>
    </row>
    <row r="10" spans="1:2" ht="20.25" customHeight="1" x14ac:dyDescent="0.25">
      <c r="A10" s="3" t="s">
        <v>156</v>
      </c>
      <c r="B10" s="13" t="s">
        <v>28</v>
      </c>
    </row>
    <row r="11" spans="1:2" ht="20.25" customHeight="1" x14ac:dyDescent="0.25">
      <c r="A11" s="3" t="s">
        <v>155</v>
      </c>
      <c r="B11" s="13" t="s">
        <v>29</v>
      </c>
    </row>
    <row r="12" spans="1:2" ht="20.149999999999999" customHeight="1" x14ac:dyDescent="0.25">
      <c r="A12" s="3" t="s">
        <v>154</v>
      </c>
      <c r="B12" s="13" t="s">
        <v>30</v>
      </c>
    </row>
    <row r="13" spans="1:2" ht="20.25" customHeight="1" x14ac:dyDescent="0.25">
      <c r="A13" s="3" t="s">
        <v>157</v>
      </c>
      <c r="B13" s="13" t="s">
        <v>148</v>
      </c>
    </row>
    <row r="14" spans="1:2" ht="20.25" customHeight="1" x14ac:dyDescent="0.25">
      <c r="A14" s="3" t="s">
        <v>160</v>
      </c>
      <c r="B14" s="13" t="s">
        <v>151</v>
      </c>
    </row>
    <row r="15" spans="1:2" ht="20.149999999999999" customHeight="1" x14ac:dyDescent="0.25">
      <c r="A15" s="3" t="s">
        <v>159</v>
      </c>
      <c r="B15" s="13" t="s">
        <v>150</v>
      </c>
    </row>
    <row r="16" spans="1:2" ht="20.25" customHeight="1" x14ac:dyDescent="0.25">
      <c r="A16" s="3" t="s">
        <v>158</v>
      </c>
      <c r="B16" s="13" t="s">
        <v>149</v>
      </c>
    </row>
    <row r="17" spans="1:2" ht="20.25" customHeight="1" x14ac:dyDescent="0.25">
      <c r="A17" s="3" t="s">
        <v>161</v>
      </c>
      <c r="B17" s="13" t="s">
        <v>162</v>
      </c>
    </row>
  </sheetData>
  <hyperlinks>
    <hyperlink ref="B5" location="'Cover Sheet'!A1" display="Cover Sheet" xr:uid="{3498A260-75CA-4AF5-8644-6B66963E69D0}"/>
    <hyperlink ref="B6" location="Contents!A1" display="Contents" xr:uid="{4F4D6EAB-EA20-423F-B8A2-F0EF3E4AF018}"/>
    <hyperlink ref="B8" location="Commentary!A1" display="Commentary" xr:uid="{DCAFF667-FC74-40E4-ACD7-2C9757D6E824}"/>
    <hyperlink ref="B9" location="'Main Table (GWh)'!A1" display="Main table (GWh)" xr:uid="{BD49A950-856A-4D5C-AA30-DE3D2E17464B}"/>
    <hyperlink ref="B10" location="'Annual (GWh)'!A1" display="Annual (GWh)" xr:uid="{6BBAD2D7-1CD8-4251-B49F-7A8176E2B4BA}"/>
    <hyperlink ref="B11" location="'Quarter (GWh)'!A1" display="Quarter (GWh)" xr:uid="{BB17677E-DB09-4A3C-95A4-CF3979EEAD5F}"/>
    <hyperlink ref="B13" location="'Main Table (mcm)'!A1" display="Main table (mcm)" xr:uid="{6E29B9A1-EC13-4389-9351-83913EACFC85}"/>
    <hyperlink ref="B17" location="'Month (calorific values)'!A1" display="Month (calorific values)" xr:uid="{52537B0A-19AB-4FFF-974B-F1C4E2893B24}"/>
    <hyperlink ref="B16" location="'Month (mcm)'!A1" display="Month (mcm)" xr:uid="{A93E17C8-E8F6-41FD-9CC5-C35874A00B26}"/>
    <hyperlink ref="B7" location="Notes!A1" display="Notes" xr:uid="{D17DE85A-C48C-4AB8-AF74-60936A2E518C}"/>
    <hyperlink ref="B15" location="'Quarter (mcm)'!A1" display="Quarter (mcm)" xr:uid="{D2F7F4EB-5699-4078-8360-01620CDFD063}"/>
    <hyperlink ref="B12" location="'Month (GWh)'!A1" display="Month (GWh)" xr:uid="{7986F899-71B7-4E9E-BB5E-1E0E7673CAA9}"/>
    <hyperlink ref="B14" location="'Annual (mcm)'!A1" display="Annual (mcm)" xr:uid="{E4956ED6-395B-4645-AC52-ED3111A7637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D582-FD5A-41E6-8485-39126E2AD8DC}">
  <dimension ref="A1:B19"/>
  <sheetViews>
    <sheetView showGridLines="0" zoomScaleNormal="100" workbookViewId="0"/>
  </sheetViews>
  <sheetFormatPr defaultColWidth="9.26953125" defaultRowHeight="15.5" x14ac:dyDescent="0.35"/>
  <cols>
    <col min="1" max="1" width="10" style="2" customWidth="1"/>
    <col min="2" max="2" width="150.54296875" style="2" customWidth="1"/>
    <col min="3" max="16384" width="9.26953125" style="2"/>
  </cols>
  <sheetData>
    <row r="1" spans="1:2" ht="45" customHeight="1" x14ac:dyDescent="0.35">
      <c r="A1" s="15" t="s">
        <v>25</v>
      </c>
    </row>
    <row r="2" spans="1:2" s="3" customFormat="1" ht="20.25" customHeight="1" x14ac:dyDescent="0.35">
      <c r="A2" s="3" t="s">
        <v>31</v>
      </c>
    </row>
    <row r="3" spans="1:2" s="3" customFormat="1" ht="20.25" customHeight="1" x14ac:dyDescent="0.35">
      <c r="A3" s="3" t="s">
        <v>32</v>
      </c>
    </row>
    <row r="4" spans="1:2" s="3" customFormat="1" ht="30" customHeight="1" x14ac:dyDescent="0.55000000000000004">
      <c r="A4" s="6" t="s">
        <v>33</v>
      </c>
      <c r="B4" s="6" t="s">
        <v>34</v>
      </c>
    </row>
    <row r="5" spans="1:2" ht="20.149999999999999" customHeight="1" x14ac:dyDescent="0.35">
      <c r="A5" s="2" t="s">
        <v>35</v>
      </c>
      <c r="B5" s="2" t="s">
        <v>75</v>
      </c>
    </row>
    <row r="6" spans="1:2" ht="20.149999999999999" customHeight="1" x14ac:dyDescent="0.35">
      <c r="A6" s="2" t="s">
        <v>36</v>
      </c>
      <c r="B6" s="2" t="s">
        <v>74</v>
      </c>
    </row>
    <row r="7" spans="1:2" s="5" customFormat="1" ht="20.149999999999999" customHeight="1" x14ac:dyDescent="0.35">
      <c r="A7" s="2" t="s">
        <v>37</v>
      </c>
      <c r="B7" s="5" t="s">
        <v>176</v>
      </c>
    </row>
    <row r="8" spans="1:2" s="5" customFormat="1" ht="20.149999999999999" customHeight="1" x14ac:dyDescent="0.35">
      <c r="A8" s="2" t="s">
        <v>38</v>
      </c>
      <c r="B8" s="5" t="s">
        <v>173</v>
      </c>
    </row>
    <row r="9" spans="1:2" s="5" customFormat="1" ht="20.149999999999999" customHeight="1" x14ac:dyDescent="0.35">
      <c r="A9" s="2"/>
      <c r="B9" s="112" t="s">
        <v>172</v>
      </c>
    </row>
    <row r="10" spans="1:2" s="5" customFormat="1" ht="20.149999999999999" customHeight="1" x14ac:dyDescent="0.35">
      <c r="A10" s="2" t="s">
        <v>39</v>
      </c>
      <c r="B10" t="s">
        <v>175</v>
      </c>
    </row>
    <row r="11" spans="1:2" s="5" customFormat="1" ht="20.149999999999999" customHeight="1" x14ac:dyDescent="0.35">
      <c r="A11" s="2"/>
      <c r="B11" s="112" t="s">
        <v>174</v>
      </c>
    </row>
    <row r="12" spans="1:2" s="5" customFormat="1" ht="20.149999999999999" customHeight="1" x14ac:dyDescent="0.35">
      <c r="A12" s="2" t="s">
        <v>40</v>
      </c>
      <c r="B12" s="2" t="s">
        <v>373</v>
      </c>
    </row>
    <row r="13" spans="1:2" ht="20.149999999999999" customHeight="1" x14ac:dyDescent="0.35">
      <c r="A13" s="2" t="s">
        <v>41</v>
      </c>
      <c r="B13" s="2" t="s">
        <v>79</v>
      </c>
    </row>
    <row r="14" spans="1:2" ht="20.149999999999999" customHeight="1" x14ac:dyDescent="0.35">
      <c r="A14" s="2" t="s">
        <v>42</v>
      </c>
      <c r="B14" s="2" t="s">
        <v>80</v>
      </c>
    </row>
    <row r="15" spans="1:2" ht="20.149999999999999" customHeight="1" x14ac:dyDescent="0.35">
      <c r="A15" s="2" t="s">
        <v>43</v>
      </c>
      <c r="B15" s="2" t="s">
        <v>178</v>
      </c>
    </row>
    <row r="16" spans="1:2" ht="20.149999999999999" customHeight="1" x14ac:dyDescent="0.35">
      <c r="A16" s="2" t="s">
        <v>44</v>
      </c>
      <c r="B16" s="2" t="s">
        <v>76</v>
      </c>
    </row>
    <row r="17" spans="1:2" ht="20.149999999999999" customHeight="1" x14ac:dyDescent="0.35">
      <c r="A17" s="2" t="s">
        <v>45</v>
      </c>
      <c r="B17" s="2" t="s">
        <v>77</v>
      </c>
    </row>
    <row r="18" spans="1:2" ht="20.149999999999999" customHeight="1" x14ac:dyDescent="0.35">
      <c r="A18" s="2" t="s">
        <v>46</v>
      </c>
      <c r="B18" s="18" t="s">
        <v>78</v>
      </c>
    </row>
    <row r="19" spans="1:2" ht="20.149999999999999" customHeight="1" x14ac:dyDescent="0.35">
      <c r="A19" s="2" t="s">
        <v>374</v>
      </c>
      <c r="B19" s="2" t="s">
        <v>81</v>
      </c>
    </row>
  </sheetData>
  <phoneticPr fontId="21" type="noConversion"/>
  <hyperlinks>
    <hyperlink ref="B9" r:id="rId1" display="https://www.gov.uk/government/publications/solid-fuels-and-derived-gases-statistics-data-sources-and-methodologies" xr:uid="{430B1147-E71A-4BB9-A0E9-EF8CE45A226B}"/>
    <hyperlink ref="B11" r:id="rId2" display="https://www.gov.uk/government/publications/renewable-energy-statistics-data-sources-and-methodologies" xr:uid="{B0378780-6D51-4992-9E16-DCAF9CE85DBA}"/>
  </hyperlinks>
  <pageMargins left="0.7" right="0.7" top="0.75" bottom="0.75" header="0.3" footer="0.3"/>
  <pageSetup paperSize="9" orientation="portrait" verticalDpi="0"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A9D4-2C32-45B3-81E4-D6D39B5B9902}">
  <dimension ref="A1:B22"/>
  <sheetViews>
    <sheetView showGridLines="0" zoomScaleNormal="100" workbookViewId="0"/>
  </sheetViews>
  <sheetFormatPr defaultColWidth="9.26953125" defaultRowHeight="15.5" x14ac:dyDescent="0.35"/>
  <cols>
    <col min="1" max="1" width="156.26953125" style="5" bestFit="1" customWidth="1"/>
    <col min="2" max="2" width="9.1796875" style="5" customWidth="1"/>
    <col min="3" max="16384" width="9.26953125" style="5"/>
  </cols>
  <sheetData>
    <row r="1" spans="1:2" ht="45" customHeight="1" x14ac:dyDescent="0.35">
      <c r="A1" s="1" t="s">
        <v>17</v>
      </c>
    </row>
    <row r="2" spans="1:2" ht="30.65" customHeight="1" x14ac:dyDescent="0.55000000000000004">
      <c r="A2" s="177" t="s">
        <v>464</v>
      </c>
      <c r="B2" s="178"/>
    </row>
    <row r="3" spans="1:2" ht="28.5" customHeight="1" x14ac:dyDescent="0.45">
      <c r="A3" s="179" t="s">
        <v>466</v>
      </c>
      <c r="B3" s="178"/>
    </row>
    <row r="4" spans="1:2" ht="24.65" customHeight="1" x14ac:dyDescent="0.35">
      <c r="A4" s="178" t="s">
        <v>467</v>
      </c>
      <c r="B4" s="178"/>
    </row>
    <row r="5" spans="1:2" ht="28.5" customHeight="1" x14ac:dyDescent="0.45">
      <c r="A5" s="179" t="s">
        <v>469</v>
      </c>
      <c r="B5" s="178"/>
    </row>
    <row r="6" spans="1:2" ht="108.5" x14ac:dyDescent="0.35">
      <c r="A6" s="178" t="s">
        <v>470</v>
      </c>
      <c r="B6" s="178"/>
    </row>
    <row r="7" spans="1:2" ht="30" customHeight="1" x14ac:dyDescent="0.45">
      <c r="A7" s="179" t="s">
        <v>465</v>
      </c>
      <c r="B7" s="178"/>
    </row>
    <row r="8" spans="1:2" ht="53.5" customHeight="1" x14ac:dyDescent="0.35">
      <c r="A8" s="178" t="s">
        <v>471</v>
      </c>
      <c r="B8" s="178"/>
    </row>
    <row r="9" spans="1:2" ht="30" customHeight="1" x14ac:dyDescent="0.55000000000000004">
      <c r="A9" s="6" t="s">
        <v>375</v>
      </c>
    </row>
    <row r="10" spans="1:2" ht="28.5" customHeight="1" x14ac:dyDescent="0.45">
      <c r="A10" s="179" t="s">
        <v>431</v>
      </c>
      <c r="B10" s="178"/>
    </row>
    <row r="11" spans="1:2" ht="59.5" customHeight="1" x14ac:dyDescent="0.35">
      <c r="A11" s="173" t="s">
        <v>472</v>
      </c>
    </row>
    <row r="12" spans="1:2" ht="28.5" customHeight="1" x14ac:dyDescent="0.45">
      <c r="A12" s="179" t="s">
        <v>432</v>
      </c>
      <c r="B12" s="178"/>
    </row>
    <row r="13" spans="1:2" ht="64.5" customHeight="1" x14ac:dyDescent="0.35">
      <c r="A13" s="173" t="s">
        <v>468</v>
      </c>
    </row>
    <row r="14" spans="1:2" ht="20.149999999999999" customHeight="1" x14ac:dyDescent="0.35">
      <c r="A14" s="174" t="s">
        <v>420</v>
      </c>
    </row>
    <row r="15" spans="1:2" x14ac:dyDescent="0.35">
      <c r="A15" s="174" t="s">
        <v>419</v>
      </c>
    </row>
    <row r="16" spans="1:2" ht="30" customHeight="1" x14ac:dyDescent="0.35"/>
    <row r="17" spans="1:1" s="172" customFormat="1" ht="20.149999999999999" customHeight="1" x14ac:dyDescent="0.35">
      <c r="A17" s="5"/>
    </row>
    <row r="18" spans="1:1" s="172" customFormat="1" x14ac:dyDescent="0.35">
      <c r="A18" s="5"/>
    </row>
    <row r="19" spans="1:1" s="171" customFormat="1" ht="20.149999999999999" customHeight="1" x14ac:dyDescent="0.45">
      <c r="A19" s="5"/>
    </row>
    <row r="20" spans="1:1" s="172" customFormat="1" x14ac:dyDescent="0.35">
      <c r="A20" s="5"/>
    </row>
    <row r="21" spans="1:1" s="172" customFormat="1" ht="20.149999999999999" customHeight="1" x14ac:dyDescent="0.35">
      <c r="A21" s="5"/>
    </row>
    <row r="22" spans="1:1" s="172" customFormat="1" ht="20.149999999999999" customHeight="1" x14ac:dyDescent="0.35">
      <c r="A22" s="5"/>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87103-4C50-419B-B688-5BB79814D448}">
  <sheetPr>
    <pageSetUpPr fitToPage="1"/>
  </sheetPr>
  <dimension ref="A1:T30"/>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1" width="9" style="2"/>
    <col min="22" max="22" width="13.1796875" style="2" bestFit="1" customWidth="1"/>
    <col min="23"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84</v>
      </c>
    </row>
    <row r="2" spans="1:20" customFormat="1" ht="20.25" customHeight="1" x14ac:dyDescent="0.35">
      <c r="A2" s="20" t="s">
        <v>19</v>
      </c>
      <c r="M2" s="148"/>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INDIRECT(Calculation_GWh!W12)</f>
        <v>2021</v>
      </c>
      <c r="B9" s="87">
        <f ca="1">INDIRECT(Calculation_GWh!X12)</f>
        <v>363991.88</v>
      </c>
      <c r="C9" s="88">
        <f ca="1">INDIRECT(Calculation_GWh!Y12)</f>
        <v>560844.18000000005</v>
      </c>
      <c r="D9" s="83">
        <f ca="1">INDIRECT(Calculation_GWh!Z12)</f>
        <v>75681.8</v>
      </c>
      <c r="E9" s="90">
        <f ca="1">INDIRECT(Calculation_GWh!AA12)</f>
        <v>485162.38</v>
      </c>
      <c r="F9" s="87">
        <f ca="1">INDIRECT(Calculation_GWh!AB12)</f>
        <v>1950.7000000000003</v>
      </c>
      <c r="G9" s="88">
        <f ca="1">INDIRECT(Calculation_GWh!AC12)</f>
        <v>-354.14</v>
      </c>
      <c r="H9" s="84">
        <f ca="1">INDIRECT(Calculation_GWh!AD12)</f>
        <v>6480.9699999999993</v>
      </c>
      <c r="I9" s="92">
        <f ca="1">INDIRECT(Calculation_GWh!AE12)</f>
        <v>924836.05999999994</v>
      </c>
      <c r="J9" s="90">
        <f ca="1">INDIRECT(Calculation_GWh!AF12)</f>
        <v>857231.79</v>
      </c>
      <c r="K9" s="87">
        <f ca="1">INDIRECT(Calculation_GWh!AG12)</f>
        <v>254256.53000000003</v>
      </c>
      <c r="L9" s="88">
        <f ca="1">INDIRECT(Calculation_GWh!AH12)</f>
        <v>318796.36</v>
      </c>
      <c r="M9" s="83">
        <f ca="1">INDIRECT(Calculation_GWh!AI12)</f>
        <v>95376.13</v>
      </c>
      <c r="N9" s="84">
        <f ca="1">INDIRECT(Calculation_GWh!AJ12)</f>
        <v>98529.66</v>
      </c>
      <c r="O9" s="88">
        <f ca="1">INDIRECT(Calculation_GWh!AK12)</f>
        <v>42828.7</v>
      </c>
      <c r="P9" s="83">
        <f ca="1">INDIRECT(Calculation_GWh!AL12)</f>
        <v>1328.62</v>
      </c>
      <c r="Q9" s="83">
        <f ca="1">INDIRECT(Calculation_GWh!AM12)</f>
        <v>2397.9499999999998</v>
      </c>
      <c r="R9" s="84">
        <f ca="1">INDIRECT(Calculation_GWh!AN12)</f>
        <v>0</v>
      </c>
      <c r="S9" s="87">
        <f ca="1">INDIRECT(Calculation_GWh!AO12)</f>
        <v>41233.229999999996</v>
      </c>
      <c r="T9" s="90">
        <f ca="1">INDIRECT(Calculation_GWh!AP12)</f>
        <v>854747.17999999993</v>
      </c>
    </row>
    <row r="10" spans="1:20" ht="20.149999999999999" customHeight="1" x14ac:dyDescent="0.35">
      <c r="A10" s="85">
        <f ca="1">INDIRECT(Calculation_GWh!W13)</f>
        <v>2022</v>
      </c>
      <c r="B10" s="67">
        <f ca="1">INDIRECT(Calculation_GWh!X13)</f>
        <v>423225.84</v>
      </c>
      <c r="C10" s="89">
        <f ca="1">INDIRECT(Calculation_GWh!Y13)</f>
        <v>618291.13</v>
      </c>
      <c r="D10" s="51">
        <f ca="1">INDIRECT(Calculation_GWh!Z13)</f>
        <v>260241.58000000002</v>
      </c>
      <c r="E10" s="91">
        <f ca="1">INDIRECT(Calculation_GWh!AA13)</f>
        <v>358049.55</v>
      </c>
      <c r="F10" s="67">
        <f ca="1">INDIRECT(Calculation_GWh!AB13)</f>
        <v>-4065.0699999999993</v>
      </c>
      <c r="G10" s="89">
        <f ca="1">INDIRECT(Calculation_GWh!AC13)</f>
        <v>-437.52000000000004</v>
      </c>
      <c r="H10" s="52">
        <f ca="1">INDIRECT(Calculation_GWh!AD13)</f>
        <v>6798.0899999999992</v>
      </c>
      <c r="I10" s="93">
        <f ca="1">INDIRECT(Calculation_GWh!AE13)</f>
        <v>1041516.9700000001</v>
      </c>
      <c r="J10" s="91">
        <f ca="1">INDIRECT(Calculation_GWh!AF13)</f>
        <v>783570.89</v>
      </c>
      <c r="K10" s="67">
        <f ca="1">INDIRECT(Calculation_GWh!AG13)</f>
        <v>257800.22</v>
      </c>
      <c r="L10" s="89">
        <f ca="1">INDIRECT(Calculation_GWh!AH13)</f>
        <v>259600.16999999998</v>
      </c>
      <c r="M10" s="51">
        <f ca="1">INDIRECT(Calculation_GWh!AI13)</f>
        <v>84523.34</v>
      </c>
      <c r="N10" s="52">
        <f ca="1">INDIRECT(Calculation_GWh!AJ13)</f>
        <v>91387.99</v>
      </c>
      <c r="O10" s="89">
        <f ca="1">INDIRECT(Calculation_GWh!AK13)</f>
        <v>44679.430000000008</v>
      </c>
      <c r="P10" s="51">
        <f ca="1">INDIRECT(Calculation_GWh!AL13)</f>
        <v>1794.55</v>
      </c>
      <c r="Q10" s="51">
        <f ca="1">INDIRECT(Calculation_GWh!AM13)</f>
        <v>4167.4699999999993</v>
      </c>
      <c r="R10" s="52">
        <f ca="1">INDIRECT(Calculation_GWh!AN13)</f>
        <v>0</v>
      </c>
      <c r="S10" s="67">
        <f ca="1">INDIRECT(Calculation_GWh!AO13)</f>
        <v>39100.179999999993</v>
      </c>
      <c r="T10" s="91">
        <f ca="1">INDIRECT(Calculation_GWh!AP13)</f>
        <v>783053.35</v>
      </c>
    </row>
    <row r="11" spans="1:20" ht="20.149999999999999" customHeight="1" x14ac:dyDescent="0.35">
      <c r="A11" s="85">
        <f ca="1">INDIRECT(Calculation_GWh!W14)</f>
        <v>2023</v>
      </c>
      <c r="B11" s="67">
        <f ca="1">INDIRECT(Calculation_GWh!X14)</f>
        <v>383036.54</v>
      </c>
      <c r="C11" s="89">
        <f ca="1">INDIRECT(Calculation_GWh!Y14)</f>
        <v>494918.75</v>
      </c>
      <c r="D11" s="51">
        <f ca="1">INDIRECT(Calculation_GWh!Z14)</f>
        <v>175590.77000000002</v>
      </c>
      <c r="E11" s="91">
        <f ca="1">INDIRECT(Calculation_GWh!AA14)</f>
        <v>319327.98</v>
      </c>
      <c r="F11" s="67">
        <f ca="1">INDIRECT(Calculation_GWh!AB14)</f>
        <v>-6714.66</v>
      </c>
      <c r="G11" s="89">
        <f ca="1">INDIRECT(Calculation_GWh!AC14)</f>
        <v>-286.71000000000004</v>
      </c>
      <c r="H11" s="52">
        <f ca="1">INDIRECT(Calculation_GWh!AD14)</f>
        <v>7526.1900000000005</v>
      </c>
      <c r="I11" s="93">
        <f ca="1">INDIRECT(Calculation_GWh!AE14)</f>
        <v>877955.29</v>
      </c>
      <c r="J11" s="91">
        <f ca="1">INDIRECT(Calculation_GWh!AF14)</f>
        <v>702889.34000000008</v>
      </c>
      <c r="K11" s="67">
        <f ca="1">INDIRECT(Calculation_GWh!AG14)</f>
        <v>209390.63</v>
      </c>
      <c r="L11" s="89">
        <f ca="1">INDIRECT(Calculation_GWh!AH14)</f>
        <v>242931.61</v>
      </c>
      <c r="M11" s="51">
        <f ca="1">INDIRECT(Calculation_GWh!AI14)</f>
        <v>82892.990000000005</v>
      </c>
      <c r="N11" s="52">
        <f ca="1">INDIRECT(Calculation_GWh!AJ14)</f>
        <v>86569.919999999998</v>
      </c>
      <c r="O11" s="89">
        <f ca="1">INDIRECT(Calculation_GWh!AK14)</f>
        <v>41794.559999999998</v>
      </c>
      <c r="P11" s="51">
        <f ca="1">INDIRECT(Calculation_GWh!AL14)</f>
        <v>1251.9499999999998</v>
      </c>
      <c r="Q11" s="51">
        <f ca="1">INDIRECT(Calculation_GWh!AM14)</f>
        <v>3163.2</v>
      </c>
      <c r="R11" s="52">
        <f ca="1">INDIRECT(Calculation_GWh!AN14)</f>
        <v>0</v>
      </c>
      <c r="S11" s="67">
        <f ca="1">INDIRECT(Calculation_GWh!AO14)</f>
        <v>36566.020000000004</v>
      </c>
      <c r="T11" s="91">
        <f ca="1">INDIRECT(Calculation_GWh!AP14)</f>
        <v>704560.88000000012</v>
      </c>
    </row>
    <row r="12" spans="1:20" ht="20.149999999999999" customHeight="1" x14ac:dyDescent="0.35">
      <c r="A12" s="85">
        <f ca="1">INDIRECT(Calculation_GWh!W15)</f>
        <v>2024</v>
      </c>
      <c r="B12" s="67">
        <f ca="1">INDIRECT(Calculation_GWh!X15)</f>
        <v>343722.11</v>
      </c>
      <c r="C12" s="89">
        <f ca="1">INDIRECT(Calculation_GWh!Y15)</f>
        <v>453300.88</v>
      </c>
      <c r="D12" s="51">
        <f ca="1">INDIRECT(Calculation_GWh!Z15)</f>
        <v>118427.45999999999</v>
      </c>
      <c r="E12" s="91">
        <f ca="1">INDIRECT(Calculation_GWh!AA15)</f>
        <v>334873.42</v>
      </c>
      <c r="F12" s="67">
        <f ca="1">INDIRECT(Calculation_GWh!AB15)</f>
        <v>2691.4700000000003</v>
      </c>
      <c r="G12" s="89">
        <f ca="1">INDIRECT(Calculation_GWh!AC15)</f>
        <v>-387.69</v>
      </c>
      <c r="H12" s="52">
        <f ca="1">INDIRECT(Calculation_GWh!AD15)</f>
        <v>7890.9600000000009</v>
      </c>
      <c r="I12" s="93">
        <f ca="1">INDIRECT(Calculation_GWh!AE15)</f>
        <v>797022.99</v>
      </c>
      <c r="J12" s="91">
        <f ca="1">INDIRECT(Calculation_GWh!AF15)</f>
        <v>688790.27</v>
      </c>
      <c r="K12" s="67">
        <f ca="1">INDIRECT(Calculation_GWh!AG15)</f>
        <v>179594.46000000002</v>
      </c>
      <c r="L12" s="89">
        <f ca="1">INDIRECT(Calculation_GWh!AH15)</f>
        <v>252994.85</v>
      </c>
      <c r="M12" s="51">
        <f ca="1">INDIRECT(Calculation_GWh!AI15)</f>
        <v>81289.329999999987</v>
      </c>
      <c r="N12" s="52">
        <f ca="1">INDIRECT(Calculation_GWh!AJ15)</f>
        <v>91986.69</v>
      </c>
      <c r="O12" s="89">
        <f ca="1">INDIRECT(Calculation_GWh!AK15)</f>
        <v>39683.94</v>
      </c>
      <c r="P12" s="51">
        <f ca="1">INDIRECT(Calculation_GWh!AL15)</f>
        <v>915.71</v>
      </c>
      <c r="Q12" s="51">
        <f ca="1">INDIRECT(Calculation_GWh!AM15)</f>
        <v>1667.32</v>
      </c>
      <c r="R12" s="52">
        <f ca="1">INDIRECT(Calculation_GWh!AN15)</f>
        <v>0</v>
      </c>
      <c r="S12" s="67">
        <f ca="1">INDIRECT(Calculation_GWh!AO15)</f>
        <v>37178.710000000006</v>
      </c>
      <c r="T12" s="91">
        <f ca="1">INDIRECT(Calculation_GWh!AP15)</f>
        <v>685311.01</v>
      </c>
    </row>
    <row r="13" spans="1:20" ht="20.149999999999999" customHeight="1" x14ac:dyDescent="0.35">
      <c r="A13" s="85" t="str">
        <f ca="1">INDIRECT(Calculation_GWh!W16)</f>
        <v>[provisional] 2025</v>
      </c>
      <c r="B13" s="67">
        <f ca="1">INDIRECT(Calculation_GWh!X16)</f>
        <v>332444.46000000002</v>
      </c>
      <c r="C13" s="89">
        <f ca="1">INDIRECT(Calculation_GWh!Y16)</f>
        <v>463691.91</v>
      </c>
      <c r="D13" s="51">
        <f ca="1">INDIRECT(Calculation_GWh!Z16)</f>
        <v>133108.38</v>
      </c>
      <c r="E13" s="91">
        <f ca="1">INDIRECT(Calculation_GWh!AA16)</f>
        <v>330583.53000000003</v>
      </c>
      <c r="F13" s="67">
        <f ca="1">INDIRECT(Calculation_GWh!AB16)</f>
        <v>8585.3799999999992</v>
      </c>
      <c r="G13" s="89">
        <f ca="1">INDIRECT(Calculation_GWh!AC16)</f>
        <v>-394.71</v>
      </c>
      <c r="H13" s="52">
        <f ca="1">INDIRECT(Calculation_GWh!AD16)</f>
        <v>7869.4</v>
      </c>
      <c r="I13" s="93">
        <f ca="1">INDIRECT(Calculation_GWh!AE16)</f>
        <v>796136.37000000011</v>
      </c>
      <c r="J13" s="91">
        <f ca="1">INDIRECT(Calculation_GWh!AF16)</f>
        <v>679088.06</v>
      </c>
      <c r="K13" s="67">
        <f ca="1">INDIRECT(Calculation_GWh!AG16)</f>
        <v>188811.83999999997</v>
      </c>
      <c r="L13" s="89">
        <f ca="1">INDIRECT(Calculation_GWh!AH16)</f>
        <v>250152.21</v>
      </c>
      <c r="M13" s="51">
        <f ca="1">INDIRECT(Calculation_GWh!AI16)</f>
        <v>74213.950000000012</v>
      </c>
      <c r="N13" s="52">
        <f ca="1">INDIRECT(Calculation_GWh!AJ16)</f>
        <v>90337</v>
      </c>
      <c r="O13" s="89">
        <f ca="1">INDIRECT(Calculation_GWh!AK16)</f>
        <v>36950.86</v>
      </c>
      <c r="P13" s="51">
        <f ca="1">INDIRECT(Calculation_GWh!AL16)</f>
        <v>846.86000000000013</v>
      </c>
      <c r="Q13" s="51">
        <f ca="1">INDIRECT(Calculation_GWh!AM16)</f>
        <v>2060.4500000000003</v>
      </c>
      <c r="R13" s="52">
        <f ca="1">INDIRECT(Calculation_GWh!AN16)</f>
        <v>0</v>
      </c>
      <c r="S13" s="67">
        <f ca="1">INDIRECT(Calculation_GWh!AO16)</f>
        <v>36063.96</v>
      </c>
      <c r="T13" s="91">
        <f ca="1">INDIRECT(Calculation_GWh!AP16)</f>
        <v>679437.12999999989</v>
      </c>
    </row>
    <row r="14" spans="1:20" ht="20.149999999999999" customHeight="1" x14ac:dyDescent="0.35">
      <c r="A14" s="140" t="s">
        <v>82</v>
      </c>
      <c r="B14" s="141">
        <f ca="1">IF(OR(AND(B12=0,B13&gt;0),B13&gt;(2*B12)),"(+)",IF(AND(B12&gt;0,B13=0),"(-)",IF(B12+B13=0,"-",(B13-B12)/B12*100)))</f>
        <v>-3.2810371145458075</v>
      </c>
      <c r="C14" s="142">
        <f t="shared" ref="C14:S14" ca="1" si="0">IF(OR(AND(C12=0,C13&gt;0),C13&gt;(2*C12)),"(+)",IF(AND(C12&gt;0,C13=0),"(-)",IF(C12+C13=0,"-",(C13-C12)/C12*100)))</f>
        <v>2.2923030725199496</v>
      </c>
      <c r="D14" s="143">
        <f t="shared" ca="1" si="0"/>
        <v>12.396550597302362</v>
      </c>
      <c r="E14" s="144">
        <f t="shared" ca="1" si="0"/>
        <v>-1.281048224131959</v>
      </c>
      <c r="F14" s="141" t="str">
        <f t="shared" ca="1" si="0"/>
        <v>(+)</v>
      </c>
      <c r="G14" s="142" t="str">
        <f ca="1">IF(OR(AND(G12=0,G13&gt;0),G13&gt;(2*G12)),"(+)",IF(AND(G12&gt;0,G13=0),"(-)",IF(G12+G13=0,"-",(G13-G12)/G12*100)))</f>
        <v>(+)</v>
      </c>
      <c r="H14" s="144">
        <f t="shared" ca="1" si="0"/>
        <v>-0.27322404371586356</v>
      </c>
      <c r="I14" s="142">
        <f t="shared" ca="1" si="0"/>
        <v>-0.11124145866857353</v>
      </c>
      <c r="J14" s="144">
        <f t="shared" ca="1" si="0"/>
        <v>-1.4085869708931811</v>
      </c>
      <c r="K14" s="141">
        <f t="shared" ca="1" si="0"/>
        <v>5.1323298057189204</v>
      </c>
      <c r="L14" s="142">
        <f t="shared" ca="1" si="0"/>
        <v>-1.1235959941477125</v>
      </c>
      <c r="M14" s="143">
        <f t="shared" ca="1" si="0"/>
        <v>-8.7039467541434732</v>
      </c>
      <c r="N14" s="144">
        <f t="shared" ca="1" si="0"/>
        <v>-1.7934007626538166</v>
      </c>
      <c r="O14" s="142">
        <f t="shared" ca="1" si="0"/>
        <v>-6.8871185673599999</v>
      </c>
      <c r="P14" s="143">
        <f t="shared" ca="1" si="0"/>
        <v>-7.5187559380153006</v>
      </c>
      <c r="Q14" s="143">
        <f t="shared" ca="1" si="0"/>
        <v>23.578557205575436</v>
      </c>
      <c r="R14" s="144" t="str">
        <f t="shared" ca="1" si="0"/>
        <v>-</v>
      </c>
      <c r="S14" s="141">
        <f t="shared" ca="1" si="0"/>
        <v>-2.9983557794232429</v>
      </c>
      <c r="T14" s="144">
        <f ca="1">IF(OR(AND(T12=0,T13&gt;0),T13&gt;(2*T12)),"(+)",IF(AND(T12&gt;0,T13=0),"(-)",IF(T12+T13=0,"-",(T13-T12)/T12*100)))</f>
        <v>-0.85711157624625367</v>
      </c>
    </row>
    <row r="15" spans="1:20" ht="20.149999999999999" customHeight="1" x14ac:dyDescent="0.35">
      <c r="A15" s="82" t="str">
        <f ca="1">INDIRECT(Calculation_GWh!W18)</f>
        <v xml:space="preserve"> January 2025</v>
      </c>
      <c r="B15" s="87">
        <f ca="1">INDIRECT(Calculation_GWh!X18)</f>
        <v>31351.9</v>
      </c>
      <c r="C15" s="88">
        <f ca="1">INDIRECT(Calculation_GWh!Y18)</f>
        <v>63445.17</v>
      </c>
      <c r="D15" s="83">
        <f ca="1">INDIRECT(Calculation_GWh!Z18)</f>
        <v>5856.11</v>
      </c>
      <c r="E15" s="90">
        <f ca="1">INDIRECT(Calculation_GWh!AA18)</f>
        <v>57589.06</v>
      </c>
      <c r="F15" s="87">
        <f ca="1">INDIRECT(Calculation_GWh!AB18)</f>
        <v>13586.44</v>
      </c>
      <c r="G15" s="88">
        <f ca="1">INDIRECT(Calculation_GWh!AC18)</f>
        <v>-30.06</v>
      </c>
      <c r="H15" s="84">
        <f ca="1">INDIRECT(Calculation_GWh!AD18)</f>
        <v>668.36</v>
      </c>
      <c r="I15" s="92">
        <f ca="1">INDIRECT(Calculation_GWh!AE18)</f>
        <v>94797.07</v>
      </c>
      <c r="J15" s="90">
        <f ca="1">INDIRECT(Calculation_GWh!AF18)</f>
        <v>103165.70000000001</v>
      </c>
      <c r="K15" s="87">
        <f ca="1">INDIRECT(Calculation_GWh!AG18)</f>
        <v>25408.21</v>
      </c>
      <c r="L15" s="88">
        <f ca="1">INDIRECT(Calculation_GWh!AH18)</f>
        <v>45413.59</v>
      </c>
      <c r="M15" s="83">
        <f ca="1">INDIRECT(Calculation_GWh!AI18)</f>
        <v>8969.5499999999993</v>
      </c>
      <c r="N15" s="84">
        <f ca="1">INDIRECT(Calculation_GWh!AJ18)</f>
        <v>12285.34</v>
      </c>
      <c r="O15" s="88">
        <f ca="1">INDIRECT(Calculation_GWh!AK18)</f>
        <v>3586.72</v>
      </c>
      <c r="P15" s="83">
        <f ca="1">INDIRECT(Calculation_GWh!AL18)</f>
        <v>110.34</v>
      </c>
      <c r="Q15" s="83">
        <f ca="1">INDIRECT(Calculation_GWh!AM18)</f>
        <v>309.58999999999997</v>
      </c>
      <c r="R15" s="84">
        <f ca="1">INDIRECT(Calculation_GWh!AN18)</f>
        <v>0</v>
      </c>
      <c r="S15" s="87">
        <f ca="1">INDIRECT(Calculation_GWh!AO18)</f>
        <v>4269.3599999999997</v>
      </c>
      <c r="T15" s="90">
        <f ca="1">INDIRECT(Calculation_GWh!AP18)</f>
        <v>100352.69999999998</v>
      </c>
    </row>
    <row r="16" spans="1:20" ht="20.149999999999999" customHeight="1" x14ac:dyDescent="0.35">
      <c r="A16" s="86" t="str">
        <f ca="1">INDIRECT(Calculation_GWh!W19)</f>
        <v>[provisional] January 2026</v>
      </c>
      <c r="B16" s="67">
        <f ca="1">INDIRECT(Calculation_GWh!X19)</f>
        <v>27108.639999999999</v>
      </c>
      <c r="C16" s="89">
        <f ca="1">INDIRECT(Calculation_GWh!Y19)</f>
        <v>65080.32</v>
      </c>
      <c r="D16" s="51">
        <f ca="1">INDIRECT(Calculation_GWh!Z19)</f>
        <v>6224.28</v>
      </c>
      <c r="E16" s="91">
        <f ca="1">INDIRECT(Calculation_GWh!AA19)</f>
        <v>58856.04</v>
      </c>
      <c r="F16" s="67">
        <f ca="1">INDIRECT(Calculation_GWh!AB19)</f>
        <v>7588.06</v>
      </c>
      <c r="G16" s="89">
        <f ca="1">INDIRECT(Calculation_GWh!AC19)</f>
        <v>-30.06</v>
      </c>
      <c r="H16" s="52">
        <f ca="1">INDIRECT(Calculation_GWh!AD19)</f>
        <v>668.36</v>
      </c>
      <c r="I16" s="93">
        <f ca="1">INDIRECT(Calculation_GWh!AE19)</f>
        <v>92188.959999999992</v>
      </c>
      <c r="J16" s="91">
        <f ca="1">INDIRECT(Calculation_GWh!AF19)</f>
        <v>94191.039999999994</v>
      </c>
      <c r="K16" s="67">
        <f ca="1">INDIRECT(Calculation_GWh!AG19)</f>
        <v>21345.91</v>
      </c>
      <c r="L16" s="89">
        <f ca="1">INDIRECT(Calculation_GWh!AH19)</f>
        <v>46040.53</v>
      </c>
      <c r="M16" s="51">
        <f ca="1">INDIRECT(Calculation_GWh!AI19)</f>
        <v>8016.25</v>
      </c>
      <c r="N16" s="52">
        <f ca="1">INDIRECT(Calculation_GWh!AJ19)</f>
        <v>11381.58</v>
      </c>
      <c r="O16" s="89">
        <f ca="1">INDIRECT(Calculation_GWh!AK19)</f>
        <v>2768.71</v>
      </c>
      <c r="P16" s="51">
        <f ca="1">INDIRECT(Calculation_GWh!AL19)</f>
        <v>181.72</v>
      </c>
      <c r="Q16" s="51">
        <f ca="1">INDIRECT(Calculation_GWh!AM19)</f>
        <v>415.34</v>
      </c>
      <c r="R16" s="52">
        <f ca="1">INDIRECT(Calculation_GWh!AN19)</f>
        <v>0</v>
      </c>
      <c r="S16" s="67">
        <f ca="1">INDIRECT(Calculation_GWh!AO19)</f>
        <v>3836.4</v>
      </c>
      <c r="T16" s="91">
        <f ca="1">INDIRECT(Calculation_GWh!AP19)</f>
        <v>93986.44</v>
      </c>
    </row>
    <row r="17" spans="1:20" ht="20.149999999999999" customHeight="1" x14ac:dyDescent="0.35">
      <c r="A17" s="140" t="s">
        <v>82</v>
      </c>
      <c r="B17" s="141">
        <f ca="1">IF(OR(AND(B15=0,B16&gt;0),B16&gt;(2*B15)),"(+)",IF(AND(B15&gt;0,B16=0),"(-)",IF(B15+B16=0,"-",(B16-B15)/B15*100)))</f>
        <v>-13.534299356657817</v>
      </c>
      <c r="C17" s="142">
        <f t="shared" ref="C17:T17" ca="1" si="1">IF(OR(AND(C15=0,C16&gt;0),C16&gt;(2*C15)),"(+)",IF(AND(C15&gt;0,C16=0),"(-)",IF(C15+C16=0,"-",(C16-C15)/C15*100)))</f>
        <v>2.5772647468672578</v>
      </c>
      <c r="D17" s="143">
        <f t="shared" ca="1" si="1"/>
        <v>6.2869379161252112</v>
      </c>
      <c r="E17" s="144">
        <f t="shared" ca="1" si="1"/>
        <v>2.2000359095981135</v>
      </c>
      <c r="F17" s="141">
        <f t="shared" ca="1" si="1"/>
        <v>-44.149755197093569</v>
      </c>
      <c r="G17" s="142" t="str">
        <f t="shared" ca="1" si="1"/>
        <v>(+)</v>
      </c>
      <c r="H17" s="144">
        <f t="shared" ca="1" si="1"/>
        <v>0</v>
      </c>
      <c r="I17" s="142">
        <f t="shared" ca="1" si="1"/>
        <v>-2.7512559196186284</v>
      </c>
      <c r="J17" s="144">
        <f t="shared" ca="1" si="1"/>
        <v>-8.6992672952347689</v>
      </c>
      <c r="K17" s="141">
        <f t="shared" ca="1" si="1"/>
        <v>-15.988139266796045</v>
      </c>
      <c r="L17" s="142">
        <f t="shared" ca="1" si="1"/>
        <v>1.380511868804035</v>
      </c>
      <c r="M17" s="143">
        <f t="shared" ca="1" si="1"/>
        <v>-10.628180900937052</v>
      </c>
      <c r="N17" s="144">
        <f t="shared" ca="1" si="1"/>
        <v>-7.3564101604025627</v>
      </c>
      <c r="O17" s="142">
        <f t="shared" ca="1" si="1"/>
        <v>-22.806631128161658</v>
      </c>
      <c r="P17" s="143">
        <f t="shared" ca="1" si="1"/>
        <v>64.690955229291276</v>
      </c>
      <c r="Q17" s="143">
        <f t="shared" ca="1" si="1"/>
        <v>34.158080041345009</v>
      </c>
      <c r="R17" s="144" t="str">
        <f t="shared" ca="1" si="1"/>
        <v>-</v>
      </c>
      <c r="S17" s="141">
        <f t="shared" ca="1" si="1"/>
        <v>-10.141098431615033</v>
      </c>
      <c r="T17" s="144">
        <f t="shared" ca="1" si="1"/>
        <v>-6.3438851171916459</v>
      </c>
    </row>
    <row r="18" spans="1:20" ht="20.149999999999999" customHeight="1" x14ac:dyDescent="0.35">
      <c r="A18" s="82" t="str">
        <f ca="1">INDIRECT(Calculation_GWh!W21)</f>
        <v>November 2024</v>
      </c>
      <c r="B18" s="87">
        <f ca="1">INDIRECT(Calculation_GWh!X21)</f>
        <v>29303.18</v>
      </c>
      <c r="C18" s="88">
        <f ca="1">INDIRECT(Calculation_GWh!Y21)</f>
        <v>49089.19</v>
      </c>
      <c r="D18" s="83">
        <f ca="1">INDIRECT(Calculation_GWh!Z21)</f>
        <v>5513.92</v>
      </c>
      <c r="E18" s="90">
        <f ca="1">INDIRECT(Calculation_GWh!AA21)</f>
        <v>43575.270000000004</v>
      </c>
      <c r="F18" s="87">
        <f ca="1">INDIRECT(Calculation_GWh!AB21)</f>
        <v>7507.77</v>
      </c>
      <c r="G18" s="88">
        <f ca="1">INDIRECT(Calculation_GWh!AC21)</f>
        <v>-30.64</v>
      </c>
      <c r="H18" s="84">
        <f ca="1">INDIRECT(Calculation_GWh!AD21)</f>
        <v>646.79999999999995</v>
      </c>
      <c r="I18" s="92">
        <f ca="1">INDIRECT(Calculation_GWh!AE21)</f>
        <v>78392.37</v>
      </c>
      <c r="J18" s="90">
        <f ca="1">INDIRECT(Calculation_GWh!AF21)</f>
        <v>81002.38</v>
      </c>
      <c r="K18" s="87">
        <f ca="1">INDIRECT(Calculation_GWh!AG21)</f>
        <v>22118.54</v>
      </c>
      <c r="L18" s="88">
        <f ca="1">INDIRECT(Calculation_GWh!AH21)</f>
        <v>30541.3</v>
      </c>
      <c r="M18" s="83">
        <f ca="1">INDIRECT(Calculation_GWh!AI21)</f>
        <v>7658.83</v>
      </c>
      <c r="N18" s="84">
        <f ca="1">INDIRECT(Calculation_GWh!AJ21)</f>
        <v>11601.34</v>
      </c>
      <c r="O18" s="88">
        <f ca="1">INDIRECT(Calculation_GWh!AK21)</f>
        <v>3477.93</v>
      </c>
      <c r="P18" s="83">
        <f ca="1">INDIRECT(Calculation_GWh!AL21)</f>
        <v>70.05</v>
      </c>
      <c r="Q18" s="83">
        <f ca="1">INDIRECT(Calculation_GWh!AM21)</f>
        <v>197.13</v>
      </c>
      <c r="R18" s="84">
        <f ca="1">INDIRECT(Calculation_GWh!AN21)</f>
        <v>0</v>
      </c>
      <c r="S18" s="87">
        <f ca="1">INDIRECT(Calculation_GWh!AO21)</f>
        <v>3784.76</v>
      </c>
      <c r="T18" s="90">
        <f ca="1">INDIRECT(Calculation_GWh!AP21)</f>
        <v>79449.87999999999</v>
      </c>
    </row>
    <row r="19" spans="1:20" ht="20.149999999999999" customHeight="1" x14ac:dyDescent="0.35">
      <c r="A19" s="85" t="str">
        <f ca="1">INDIRECT(Calculation_GWh!W22)</f>
        <v>December 2024</v>
      </c>
      <c r="B19" s="67">
        <f ca="1">INDIRECT(Calculation_GWh!X22)</f>
        <v>31920.5</v>
      </c>
      <c r="C19" s="89">
        <f ca="1">INDIRECT(Calculation_GWh!Y22)</f>
        <v>54598.55</v>
      </c>
      <c r="D19" s="51">
        <f ca="1">INDIRECT(Calculation_GWh!Z22)</f>
        <v>5458.68</v>
      </c>
      <c r="E19" s="91">
        <f ca="1">INDIRECT(Calculation_GWh!AA22)</f>
        <v>49139.87</v>
      </c>
      <c r="F19" s="67">
        <f ca="1">INDIRECT(Calculation_GWh!AB22)</f>
        <v>766.99</v>
      </c>
      <c r="G19" s="89">
        <f ca="1">INDIRECT(Calculation_GWh!AC22)</f>
        <v>-30.64</v>
      </c>
      <c r="H19" s="52">
        <f ca="1">INDIRECT(Calculation_GWh!AD22)</f>
        <v>668.36</v>
      </c>
      <c r="I19" s="93">
        <f ca="1">INDIRECT(Calculation_GWh!AE22)</f>
        <v>86519.05</v>
      </c>
      <c r="J19" s="91">
        <f ca="1">INDIRECT(Calculation_GWh!AF22)</f>
        <v>82465.08</v>
      </c>
      <c r="K19" s="67">
        <f ca="1">INDIRECT(Calculation_GWh!AG22)</f>
        <v>18311.09</v>
      </c>
      <c r="L19" s="89">
        <f ca="1">INDIRECT(Calculation_GWh!AH22)</f>
        <v>37615.660000000003</v>
      </c>
      <c r="M19" s="51">
        <f ca="1">INDIRECT(Calculation_GWh!AI22)</f>
        <v>8062.6</v>
      </c>
      <c r="N19" s="52">
        <f ca="1">INDIRECT(Calculation_GWh!AJ22)</f>
        <v>11682.84</v>
      </c>
      <c r="O19" s="89">
        <f ca="1">INDIRECT(Calculation_GWh!AK22)</f>
        <v>3808.61</v>
      </c>
      <c r="P19" s="51">
        <f ca="1">INDIRECT(Calculation_GWh!AL22)</f>
        <v>89.14</v>
      </c>
      <c r="Q19" s="51">
        <f ca="1">INDIRECT(Calculation_GWh!AM22)</f>
        <v>322.83</v>
      </c>
      <c r="R19" s="52">
        <f ca="1">INDIRECT(Calculation_GWh!AN22)</f>
        <v>0</v>
      </c>
      <c r="S19" s="67">
        <f ca="1">INDIRECT(Calculation_GWh!AO22)</f>
        <v>3799.35</v>
      </c>
      <c r="T19" s="91">
        <f ca="1">INDIRECT(Calculation_GWh!AP22)</f>
        <v>83692.12000000001</v>
      </c>
    </row>
    <row r="20" spans="1:20" ht="20.149999999999999" customHeight="1" x14ac:dyDescent="0.35">
      <c r="A20" s="85" t="str">
        <f ca="1">INDIRECT(Calculation_GWh!W23)</f>
        <v>January 2025</v>
      </c>
      <c r="B20" s="67">
        <f ca="1">INDIRECT(Calculation_GWh!X23)</f>
        <v>31351.9</v>
      </c>
      <c r="C20" s="89">
        <f ca="1">INDIRECT(Calculation_GWh!Y23)</f>
        <v>63445.17</v>
      </c>
      <c r="D20" s="51">
        <f ca="1">INDIRECT(Calculation_GWh!Z23)</f>
        <v>5856.11</v>
      </c>
      <c r="E20" s="91">
        <f ca="1">INDIRECT(Calculation_GWh!AA23)</f>
        <v>57589.06</v>
      </c>
      <c r="F20" s="67">
        <f ca="1">INDIRECT(Calculation_GWh!AB23)</f>
        <v>13586.44</v>
      </c>
      <c r="G20" s="89">
        <f ca="1">INDIRECT(Calculation_GWh!AC23)</f>
        <v>-30.06</v>
      </c>
      <c r="H20" s="52">
        <f ca="1">INDIRECT(Calculation_GWh!AD23)</f>
        <v>668.36</v>
      </c>
      <c r="I20" s="93">
        <f ca="1">INDIRECT(Calculation_GWh!AE23)</f>
        <v>94797.07</v>
      </c>
      <c r="J20" s="91">
        <f ca="1">INDIRECT(Calculation_GWh!AF23)</f>
        <v>103165.70000000001</v>
      </c>
      <c r="K20" s="67">
        <f ca="1">INDIRECT(Calculation_GWh!AG23)</f>
        <v>25408.21</v>
      </c>
      <c r="L20" s="89">
        <f ca="1">INDIRECT(Calculation_GWh!AH23)</f>
        <v>45413.59</v>
      </c>
      <c r="M20" s="51">
        <f ca="1">INDIRECT(Calculation_GWh!AI23)</f>
        <v>8969.5499999999993</v>
      </c>
      <c r="N20" s="52">
        <f ca="1">INDIRECT(Calculation_GWh!AJ23)</f>
        <v>12285.34</v>
      </c>
      <c r="O20" s="89">
        <f ca="1">INDIRECT(Calculation_GWh!AK23)</f>
        <v>3586.72</v>
      </c>
      <c r="P20" s="51">
        <f ca="1">INDIRECT(Calculation_GWh!AL23)</f>
        <v>110.34</v>
      </c>
      <c r="Q20" s="51">
        <f ca="1">INDIRECT(Calculation_GWh!AM23)</f>
        <v>309.58999999999997</v>
      </c>
      <c r="R20" s="52">
        <f ca="1">INDIRECT(Calculation_GWh!AN23)</f>
        <v>0</v>
      </c>
      <c r="S20" s="67">
        <f ca="1">INDIRECT(Calculation_GWh!AO23)</f>
        <v>4269.3599999999997</v>
      </c>
      <c r="T20" s="91">
        <f ca="1">INDIRECT(Calculation_GWh!AP23)</f>
        <v>100352.69999999998</v>
      </c>
    </row>
    <row r="21" spans="1:20" ht="20.149999999999999" customHeight="1" x14ac:dyDescent="0.35">
      <c r="A21" s="138" t="s">
        <v>83</v>
      </c>
      <c r="B21" s="139">
        <f ca="1">SUM(B18:B20)</f>
        <v>92575.58</v>
      </c>
      <c r="C21" s="95">
        <f t="shared" ref="C21:N21" ca="1" si="2">SUM(C18:C20)</f>
        <v>167132.91</v>
      </c>
      <c r="D21" s="127">
        <f t="shared" ca="1" si="2"/>
        <v>16828.71</v>
      </c>
      <c r="E21" s="94">
        <f t="shared" ca="1" si="2"/>
        <v>150304.20000000001</v>
      </c>
      <c r="F21" s="139">
        <f t="shared" ca="1" si="2"/>
        <v>21861.200000000001</v>
      </c>
      <c r="G21" s="95">
        <f t="shared" ca="1" si="2"/>
        <v>-91.34</v>
      </c>
      <c r="H21" s="94">
        <f t="shared" ca="1" si="2"/>
        <v>1983.52</v>
      </c>
      <c r="I21" s="95">
        <f t="shared" ca="1" si="2"/>
        <v>259708.49</v>
      </c>
      <c r="J21" s="94">
        <f t="shared" ca="1" si="2"/>
        <v>266633.16000000003</v>
      </c>
      <c r="K21" s="139">
        <f t="shared" ca="1" si="2"/>
        <v>65837.84</v>
      </c>
      <c r="L21" s="95">
        <f t="shared" ca="1" si="2"/>
        <v>113570.55</v>
      </c>
      <c r="M21" s="127">
        <f t="shared" ca="1" si="2"/>
        <v>24690.98</v>
      </c>
      <c r="N21" s="94">
        <f t="shared" ca="1" si="2"/>
        <v>35569.520000000004</v>
      </c>
      <c r="O21" s="95">
        <f t="shared" ref="O21:T21" ca="1" si="3">SUM(O18:O20)</f>
        <v>10873.26</v>
      </c>
      <c r="P21" s="127">
        <f t="shared" ca="1" si="3"/>
        <v>269.52999999999997</v>
      </c>
      <c r="Q21" s="127">
        <f t="shared" ca="1" si="3"/>
        <v>829.55</v>
      </c>
      <c r="R21" s="94">
        <f t="shared" ca="1" si="3"/>
        <v>0</v>
      </c>
      <c r="S21" s="94">
        <f t="shared" ca="1" si="3"/>
        <v>11853.470000000001</v>
      </c>
      <c r="T21" s="94">
        <f t="shared" ca="1" si="3"/>
        <v>263494.69999999995</v>
      </c>
    </row>
    <row r="22" spans="1:20" ht="20.149999999999999" customHeight="1" x14ac:dyDescent="0.35">
      <c r="A22" s="85" t="str">
        <f ca="1">INDIRECT(Calculation_GWh!W25)</f>
        <v>November 2025</v>
      </c>
      <c r="B22" s="67">
        <f ca="1">INDIRECT(Calculation_GWh!X25)</f>
        <v>27791.29</v>
      </c>
      <c r="C22" s="89">
        <f ca="1">INDIRECT(Calculation_GWh!Y25)</f>
        <v>50252.3</v>
      </c>
      <c r="D22" s="51">
        <f ca="1">INDIRECT(Calculation_GWh!Z25)</f>
        <v>9444.61</v>
      </c>
      <c r="E22" s="91">
        <f ca="1">INDIRECT(Calculation_GWh!AA25)</f>
        <v>40807.69</v>
      </c>
      <c r="F22" s="67">
        <f ca="1">INDIRECT(Calculation_GWh!AB25)</f>
        <v>400.36</v>
      </c>
      <c r="G22" s="89">
        <f ca="1">INDIRECT(Calculation_GWh!AC25)</f>
        <v>-34.81</v>
      </c>
      <c r="H22" s="52">
        <f ca="1">INDIRECT(Calculation_GWh!AD25)</f>
        <v>646.79999999999995</v>
      </c>
      <c r="I22" s="93">
        <f ca="1">INDIRECT(Calculation_GWh!AE25)</f>
        <v>78043.59</v>
      </c>
      <c r="J22" s="91">
        <f ca="1">INDIRECT(Calculation_GWh!AF25)</f>
        <v>69611.33</v>
      </c>
      <c r="K22" s="67">
        <f ca="1">INDIRECT(Calculation_GWh!AG25)</f>
        <v>17146.14</v>
      </c>
      <c r="L22" s="89">
        <f ca="1">INDIRECT(Calculation_GWh!AH25)</f>
        <v>30727.56</v>
      </c>
      <c r="M22" s="51">
        <f ca="1">INDIRECT(Calculation_GWh!AI25)</f>
        <v>6515.68</v>
      </c>
      <c r="N22" s="52">
        <f ca="1">INDIRECT(Calculation_GWh!AJ25)</f>
        <v>10870.77</v>
      </c>
      <c r="O22" s="89">
        <f ca="1">INDIRECT(Calculation_GWh!AK25)</f>
        <v>3171.94</v>
      </c>
      <c r="P22" s="51">
        <f ca="1">INDIRECT(Calculation_GWh!AL25)</f>
        <v>97.41</v>
      </c>
      <c r="Q22" s="51">
        <f ca="1">INDIRECT(Calculation_GWh!AM25)</f>
        <v>278.49</v>
      </c>
      <c r="R22" s="52">
        <f ca="1">INDIRECT(Calculation_GWh!AN25)</f>
        <v>0</v>
      </c>
      <c r="S22" s="67">
        <f ca="1">INDIRECT(Calculation_GWh!AO25)</f>
        <v>3669.02</v>
      </c>
      <c r="T22" s="91">
        <f ca="1">INDIRECT(Calculation_GWh!AP25)</f>
        <v>72477.010000000009</v>
      </c>
    </row>
    <row r="23" spans="1:20" ht="20.149999999999999" customHeight="1" x14ac:dyDescent="0.35">
      <c r="A23" s="85" t="str">
        <f ca="1">INDIRECT(Calculation_GWh!W26)</f>
        <v>December 2025</v>
      </c>
      <c r="B23" s="67">
        <f ca="1">INDIRECT(Calculation_GWh!X26)</f>
        <v>28110.880000000001</v>
      </c>
      <c r="C23" s="89">
        <f ca="1">INDIRECT(Calculation_GWh!Y26)</f>
        <v>54671.62</v>
      </c>
      <c r="D23" s="51">
        <f ca="1">INDIRECT(Calculation_GWh!Z26)</f>
        <v>6516.66</v>
      </c>
      <c r="E23" s="91">
        <f ca="1">INDIRECT(Calculation_GWh!AA26)</f>
        <v>48154.960000000006</v>
      </c>
      <c r="F23" s="67">
        <f ca="1">INDIRECT(Calculation_GWh!AB26)</f>
        <v>1736.04</v>
      </c>
      <c r="G23" s="89">
        <f ca="1">INDIRECT(Calculation_GWh!AC26)</f>
        <v>-34.81</v>
      </c>
      <c r="H23" s="52">
        <f ca="1">INDIRECT(Calculation_GWh!AD26)</f>
        <v>668.36</v>
      </c>
      <c r="I23" s="93">
        <f ca="1">INDIRECT(Calculation_GWh!AE26)</f>
        <v>82782.5</v>
      </c>
      <c r="J23" s="91">
        <f ca="1">INDIRECT(Calculation_GWh!AF26)</f>
        <v>78635.429999999993</v>
      </c>
      <c r="K23" s="67">
        <f ca="1">INDIRECT(Calculation_GWh!AG26)</f>
        <v>16344.2</v>
      </c>
      <c r="L23" s="89">
        <f ca="1">INDIRECT(Calculation_GWh!AH26)</f>
        <v>38194.22</v>
      </c>
      <c r="M23" s="51">
        <f ca="1">INDIRECT(Calculation_GWh!AI26)</f>
        <v>7223.7</v>
      </c>
      <c r="N23" s="52">
        <f ca="1">INDIRECT(Calculation_GWh!AJ26)</f>
        <v>11387.57</v>
      </c>
      <c r="O23" s="89">
        <f ca="1">INDIRECT(Calculation_GWh!AK26)</f>
        <v>3334.25</v>
      </c>
      <c r="P23" s="51">
        <f ca="1">INDIRECT(Calculation_GWh!AL26)</f>
        <v>79.25</v>
      </c>
      <c r="Q23" s="51">
        <f ca="1">INDIRECT(Calculation_GWh!AM26)</f>
        <v>276.31</v>
      </c>
      <c r="R23" s="52">
        <f ca="1">INDIRECT(Calculation_GWh!AN26)</f>
        <v>0</v>
      </c>
      <c r="S23" s="67">
        <f ca="1">INDIRECT(Calculation_GWh!AO26)</f>
        <v>3844.68</v>
      </c>
      <c r="T23" s="91">
        <f ca="1">INDIRECT(Calculation_GWh!AP26)</f>
        <v>80684.179999999993</v>
      </c>
    </row>
    <row r="24" spans="1:20" ht="20.149999999999999" customHeight="1" x14ac:dyDescent="0.35">
      <c r="A24" s="86" t="str">
        <f ca="1">INDIRECT(Calculation_GWh!W27)</f>
        <v>[provisional] January 2026</v>
      </c>
      <c r="B24" s="67">
        <f ca="1">INDIRECT(Calculation_GWh!X27)</f>
        <v>27108.639999999999</v>
      </c>
      <c r="C24" s="89">
        <f ca="1">INDIRECT(Calculation_GWh!Y27)</f>
        <v>65080.32</v>
      </c>
      <c r="D24" s="51">
        <f ca="1">INDIRECT(Calculation_GWh!Z27)</f>
        <v>6224.28</v>
      </c>
      <c r="E24" s="91">
        <f ca="1">INDIRECT(Calculation_GWh!AA27)</f>
        <v>58856.04</v>
      </c>
      <c r="F24" s="67">
        <f ca="1">INDIRECT(Calculation_GWh!AB27)</f>
        <v>7588.06</v>
      </c>
      <c r="G24" s="89">
        <f ca="1">INDIRECT(Calculation_GWh!AC27)</f>
        <v>-30.06</v>
      </c>
      <c r="H24" s="52">
        <f ca="1">INDIRECT(Calculation_GWh!AD27)</f>
        <v>668.36</v>
      </c>
      <c r="I24" s="93">
        <f ca="1">INDIRECT(Calculation_GWh!AE27)</f>
        <v>92188.959999999992</v>
      </c>
      <c r="J24" s="91">
        <f ca="1">INDIRECT(Calculation_GWh!AF27)</f>
        <v>94191.039999999994</v>
      </c>
      <c r="K24" s="67">
        <f ca="1">INDIRECT(Calculation_GWh!AG27)</f>
        <v>21345.91</v>
      </c>
      <c r="L24" s="89">
        <f ca="1">INDIRECT(Calculation_GWh!AH27)</f>
        <v>46040.53</v>
      </c>
      <c r="M24" s="51">
        <f ca="1">INDIRECT(Calculation_GWh!AI27)</f>
        <v>8016.25</v>
      </c>
      <c r="N24" s="52">
        <f ca="1">INDIRECT(Calculation_GWh!AJ27)</f>
        <v>11381.58</v>
      </c>
      <c r="O24" s="89">
        <f ca="1">INDIRECT(Calculation_GWh!AK27)</f>
        <v>2768.71</v>
      </c>
      <c r="P24" s="51">
        <f ca="1">INDIRECT(Calculation_GWh!AL27)</f>
        <v>181.72</v>
      </c>
      <c r="Q24" s="51">
        <f ca="1">INDIRECT(Calculation_GWh!AM27)</f>
        <v>415.34</v>
      </c>
      <c r="R24" s="52">
        <f ca="1">INDIRECT(Calculation_GWh!AN27)</f>
        <v>0</v>
      </c>
      <c r="S24" s="67">
        <f ca="1">INDIRECT(Calculation_GWh!AO27)</f>
        <v>3836.4</v>
      </c>
      <c r="T24" s="91">
        <f ca="1">INDIRECT(Calculation_GWh!AP27)</f>
        <v>93986.44</v>
      </c>
    </row>
    <row r="25" spans="1:20" ht="20.149999999999999" customHeight="1" x14ac:dyDescent="0.35">
      <c r="A25" s="138" t="s">
        <v>83</v>
      </c>
      <c r="B25" s="139">
        <f ca="1">SUM(B22:B24)</f>
        <v>83010.81</v>
      </c>
      <c r="C25" s="95">
        <f t="shared" ref="C25:T25" ca="1" si="4">SUM(C22:C24)</f>
        <v>170004.24000000002</v>
      </c>
      <c r="D25" s="127">
        <f t="shared" ca="1" si="4"/>
        <v>22185.55</v>
      </c>
      <c r="E25" s="94">
        <f t="shared" ca="1" si="4"/>
        <v>147818.69</v>
      </c>
      <c r="F25" s="139">
        <f t="shared" ca="1" si="4"/>
        <v>9724.4600000000009</v>
      </c>
      <c r="G25" s="95">
        <f t="shared" ca="1" si="4"/>
        <v>-99.68</v>
      </c>
      <c r="H25" s="94">
        <f t="shared" ca="1" si="4"/>
        <v>1983.52</v>
      </c>
      <c r="I25" s="95">
        <f t="shared" ca="1" si="4"/>
        <v>253015.05</v>
      </c>
      <c r="J25" s="94">
        <f t="shared" ca="1" si="4"/>
        <v>242437.8</v>
      </c>
      <c r="K25" s="139">
        <f t="shared" ca="1" si="4"/>
        <v>54836.25</v>
      </c>
      <c r="L25" s="95">
        <f t="shared" ca="1" si="4"/>
        <v>114962.31</v>
      </c>
      <c r="M25" s="127">
        <f t="shared" ca="1" si="4"/>
        <v>21755.63</v>
      </c>
      <c r="N25" s="94">
        <f t="shared" ca="1" si="4"/>
        <v>33639.919999999998</v>
      </c>
      <c r="O25" s="95">
        <f t="shared" ca="1" si="4"/>
        <v>9274.9000000000015</v>
      </c>
      <c r="P25" s="127">
        <f t="shared" ca="1" si="4"/>
        <v>358.38</v>
      </c>
      <c r="Q25" s="127">
        <f t="shared" ca="1" si="4"/>
        <v>970.13999999999987</v>
      </c>
      <c r="R25" s="94">
        <f t="shared" ca="1" si="4"/>
        <v>0</v>
      </c>
      <c r="S25" s="139">
        <f t="shared" ca="1" si="4"/>
        <v>11350.1</v>
      </c>
      <c r="T25" s="94">
        <f t="shared" ca="1" si="4"/>
        <v>247147.63</v>
      </c>
    </row>
    <row r="26" spans="1:20" ht="20.149999999999999" customHeight="1" x14ac:dyDescent="0.35">
      <c r="A26" s="140" t="s">
        <v>82</v>
      </c>
      <c r="B26" s="141" t="str">
        <f ca="1">IF(((B25-B21)/B21*100)&gt;100,"(+) ",IF(((B25-B21)/B21*100)&lt;-100,"(-) ",IF(ROUND(((B25-B21)/B21*100),1)=0,"- ",IF(((B25-B21)/B21*100)&gt;0,TEXT(((B25-B21)/B21*100),"+0.0 "),TEXT(((B25-B21)/B21*100),"0.0 ")))))</f>
        <v xml:space="preserve">-10.3 </v>
      </c>
      <c r="C26" s="142" t="str">
        <f t="shared" ref="C26:T26" ca="1" si="5">IF(((C25-C21)/C21*100)&gt;100,"(+) ",IF(((C25-C21)/C21*100)&lt;-100,"(-) ",IF(ROUND(((C25-C21)/C21*100),1)=0,"- ",IF(((C25-C21)/C21*100)&gt;0,TEXT(((C25-C21)/C21*100),"+0.0 "),TEXT(((C25-C21)/C21*100),"0.0 ")))))</f>
        <v xml:space="preserve">+1.7 </v>
      </c>
      <c r="D26" s="145" t="str">
        <f t="shared" ca="1" si="5"/>
        <v xml:space="preserve">+31.8 </v>
      </c>
      <c r="E26" s="144" t="str">
        <f t="shared" ca="1" si="5"/>
        <v xml:space="preserve">-1.7 </v>
      </c>
      <c r="F26" s="141" t="str">
        <f t="shared" ca="1" si="5"/>
        <v xml:space="preserve">-55.5 </v>
      </c>
      <c r="G26" s="142" t="str">
        <f t="shared" ca="1" si="5"/>
        <v xml:space="preserve">+9.1 </v>
      </c>
      <c r="H26" s="144" t="str">
        <f t="shared" ca="1" si="5"/>
        <v xml:space="preserve">- </v>
      </c>
      <c r="I26" s="142" t="str">
        <f t="shared" ca="1" si="5"/>
        <v xml:space="preserve">-2.6 </v>
      </c>
      <c r="J26" s="143" t="str">
        <f t="shared" ca="1" si="5"/>
        <v xml:space="preserve">-9.1 </v>
      </c>
      <c r="K26" s="146" t="str">
        <f t="shared" ca="1" si="5"/>
        <v xml:space="preserve">-16.7 </v>
      </c>
      <c r="L26" s="143" t="str">
        <f t="shared" ca="1" si="5"/>
        <v xml:space="preserve">+1.2 </v>
      </c>
      <c r="M26" s="143" t="str">
        <f t="shared" ca="1" si="5"/>
        <v xml:space="preserve">-11.9 </v>
      </c>
      <c r="N26" s="144" t="str">
        <f t="shared" ca="1" si="5"/>
        <v xml:space="preserve">-5.4 </v>
      </c>
      <c r="O26" s="143" t="str">
        <f t="shared" ca="1" si="5"/>
        <v xml:space="preserve">-14.7 </v>
      </c>
      <c r="P26" s="143" t="str">
        <f t="shared" ca="1" si="5"/>
        <v xml:space="preserve">+33.0 </v>
      </c>
      <c r="Q26" s="143" t="str">
        <f t="shared" ca="1" si="5"/>
        <v xml:space="preserve">+16.9 </v>
      </c>
      <c r="R26" s="147" t="s">
        <v>140</v>
      </c>
      <c r="S26" s="143" t="str">
        <f t="shared" ca="1" si="5"/>
        <v xml:space="preserve">-4.2 </v>
      </c>
      <c r="T26" s="141" t="str">
        <f t="shared" ca="1" si="5"/>
        <v xml:space="preserve">-6.2 </v>
      </c>
    </row>
    <row r="27" spans="1:20" x14ac:dyDescent="0.35">
      <c r="O27" s="135"/>
    </row>
    <row r="29" spans="1:20" x14ac:dyDescent="0.35">
      <c r="O29" s="135"/>
    </row>
    <row r="30" spans="1:20" x14ac:dyDescent="0.35">
      <c r="O30" s="135"/>
    </row>
  </sheetData>
  <phoneticPr fontId="21" type="noConversion"/>
  <pageMargins left="0.74803149606299213" right="0.74803149606299213" top="0.98425196850393704" bottom="0.98425196850393704" header="0.51181102362204722" footer="0.51181102362204722"/>
  <pageSetup paperSize="9" scale="76" orientation="landscape" verticalDpi="4"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AF4EF-8540-40C2-B375-06B3E22F8740}">
  <sheetPr>
    <pageSetUpPr fitToPage="1"/>
  </sheetPr>
  <dimension ref="A1:Z52"/>
  <sheetViews>
    <sheetView showGridLines="0" zoomScaleNormal="100" workbookViewId="0">
      <pane xSplit="1" ySplit="8" topLeftCell="B37" activePane="bottomRight" state="frozen"/>
      <selection activeCell="B1" sqref="B1"/>
      <selection pane="topRight" activeCell="E1" sqref="E1"/>
      <selection pane="bottomLeft" activeCell="B9" sqref="B9"/>
      <selection pane="bottomRight" activeCell="B37" sqref="B37"/>
    </sheetView>
  </sheetViews>
  <sheetFormatPr defaultColWidth="9" defaultRowHeight="15.5" x14ac:dyDescent="0.35"/>
  <cols>
    <col min="1" max="1" width="25.54296875" style="56" customWidth="1"/>
    <col min="2" max="20" width="13.54296875" style="56" customWidth="1"/>
    <col min="21" max="21" width="9" style="56"/>
    <col min="22" max="26" width="7.54296875" style="56" customWidth="1"/>
    <col min="27" max="232" width="9" style="56"/>
    <col min="233" max="233" width="6.26953125" style="56" customWidth="1"/>
    <col min="234" max="234" width="10.26953125" style="56" customWidth="1"/>
    <col min="235" max="235" width="11" style="56" customWidth="1"/>
    <col min="236" max="236" width="12.54296875" style="56" customWidth="1"/>
    <col min="237" max="237" width="11.453125" style="56" customWidth="1"/>
    <col min="238" max="238" width="9.54296875" style="56" customWidth="1"/>
    <col min="239" max="239" width="0" style="56" hidden="1" customWidth="1"/>
    <col min="240" max="240" width="9.7265625" style="56" customWidth="1"/>
    <col min="241" max="242" width="12.54296875" style="56" customWidth="1"/>
    <col min="243" max="243" width="12.26953125" style="56" customWidth="1"/>
    <col min="244" max="244" width="12.54296875" style="56" customWidth="1"/>
    <col min="245" max="245" width="0" style="56" hidden="1" customWidth="1"/>
    <col min="246" max="246" width="14.26953125" style="56" customWidth="1"/>
    <col min="247" max="247" width="10.7265625" style="56" customWidth="1"/>
    <col min="248" max="248" width="13.7265625" style="56" customWidth="1"/>
    <col min="249" max="249" width="11.54296875" style="56" customWidth="1"/>
    <col min="250" max="250" width="11.26953125" style="56" customWidth="1"/>
    <col min="251" max="251" width="13.54296875" style="56" customWidth="1"/>
    <col min="252" max="252" width="15" style="56" customWidth="1"/>
    <col min="253" max="253" width="15.26953125" style="56" bestFit="1" customWidth="1"/>
    <col min="254" max="254" width="16.26953125" style="56" bestFit="1" customWidth="1"/>
    <col min="255" max="255" width="12" style="56" customWidth="1"/>
    <col min="256" max="488" width="9" style="56"/>
    <col min="489" max="489" width="6.26953125" style="56" customWidth="1"/>
    <col min="490" max="490" width="10.26953125" style="56" customWidth="1"/>
    <col min="491" max="491" width="11" style="56" customWidth="1"/>
    <col min="492" max="492" width="12.54296875" style="56" customWidth="1"/>
    <col min="493" max="493" width="11.453125" style="56" customWidth="1"/>
    <col min="494" max="494" width="9.54296875" style="56" customWidth="1"/>
    <col min="495" max="495" width="0" style="56" hidden="1" customWidth="1"/>
    <col min="496" max="496" width="9.7265625" style="56" customWidth="1"/>
    <col min="497" max="498" width="12.54296875" style="56" customWidth="1"/>
    <col min="499" max="499" width="12.26953125" style="56" customWidth="1"/>
    <col min="500" max="500" width="12.54296875" style="56" customWidth="1"/>
    <col min="501" max="501" width="0" style="56" hidden="1" customWidth="1"/>
    <col min="502" max="502" width="14.26953125" style="56" customWidth="1"/>
    <col min="503" max="503" width="10.7265625" style="56" customWidth="1"/>
    <col min="504" max="504" width="13.7265625" style="56" customWidth="1"/>
    <col min="505" max="505" width="11.54296875" style="56" customWidth="1"/>
    <col min="506" max="506" width="11.26953125" style="56" customWidth="1"/>
    <col min="507" max="507" width="13.54296875" style="56" customWidth="1"/>
    <col min="508" max="508" width="15" style="56" customWidth="1"/>
    <col min="509" max="509" width="15.26953125" style="56" bestFit="1" customWidth="1"/>
    <col min="510" max="510" width="16.26953125" style="56" bestFit="1" customWidth="1"/>
    <col min="511" max="511" width="12" style="56" customWidth="1"/>
    <col min="512" max="744" width="9" style="56"/>
    <col min="745" max="745" width="6.26953125" style="56" customWidth="1"/>
    <col min="746" max="746" width="10.26953125" style="56" customWidth="1"/>
    <col min="747" max="747" width="11" style="56" customWidth="1"/>
    <col min="748" max="748" width="12.54296875" style="56" customWidth="1"/>
    <col min="749" max="749" width="11.453125" style="56" customWidth="1"/>
    <col min="750" max="750" width="9.54296875" style="56" customWidth="1"/>
    <col min="751" max="751" width="0" style="56" hidden="1" customWidth="1"/>
    <col min="752" max="752" width="9.7265625" style="56" customWidth="1"/>
    <col min="753" max="754" width="12.54296875" style="56" customWidth="1"/>
    <col min="755" max="755" width="12.26953125" style="56" customWidth="1"/>
    <col min="756" max="756" width="12.54296875" style="56" customWidth="1"/>
    <col min="757" max="757" width="0" style="56" hidden="1" customWidth="1"/>
    <col min="758" max="758" width="14.26953125" style="56" customWidth="1"/>
    <col min="759" max="759" width="10.7265625" style="56" customWidth="1"/>
    <col min="760" max="760" width="13.7265625" style="56" customWidth="1"/>
    <col min="761" max="761" width="11.54296875" style="56" customWidth="1"/>
    <col min="762" max="762" width="11.26953125" style="56" customWidth="1"/>
    <col min="763" max="763" width="13.54296875" style="56" customWidth="1"/>
    <col min="764" max="764" width="15" style="56" customWidth="1"/>
    <col min="765" max="765" width="15.26953125" style="56" bestFit="1" customWidth="1"/>
    <col min="766" max="766" width="16.26953125" style="56" bestFit="1" customWidth="1"/>
    <col min="767" max="767" width="12" style="56" customWidth="1"/>
    <col min="768" max="1000" width="9" style="56"/>
    <col min="1001" max="1001" width="6.26953125" style="56" customWidth="1"/>
    <col min="1002" max="1002" width="10.26953125" style="56" customWidth="1"/>
    <col min="1003" max="1003" width="11" style="56" customWidth="1"/>
    <col min="1004" max="1004" width="12.54296875" style="56" customWidth="1"/>
    <col min="1005" max="1005" width="11.453125" style="56" customWidth="1"/>
    <col min="1006" max="1006" width="9.54296875" style="56" customWidth="1"/>
    <col min="1007" max="1007" width="0" style="56" hidden="1" customWidth="1"/>
    <col min="1008" max="1008" width="9.7265625" style="56" customWidth="1"/>
    <col min="1009" max="1010" width="12.54296875" style="56" customWidth="1"/>
    <col min="1011" max="1011" width="12.26953125" style="56" customWidth="1"/>
    <col min="1012" max="1012" width="12.54296875" style="56" customWidth="1"/>
    <col min="1013" max="1013" width="0" style="56" hidden="1" customWidth="1"/>
    <col min="1014" max="1014" width="14.26953125" style="56" customWidth="1"/>
    <col min="1015" max="1015" width="10.7265625" style="56" customWidth="1"/>
    <col min="1016" max="1016" width="13.7265625" style="56" customWidth="1"/>
    <col min="1017" max="1017" width="11.54296875" style="56" customWidth="1"/>
    <col min="1018" max="1018" width="11.26953125" style="56" customWidth="1"/>
    <col min="1019" max="1019" width="13.54296875" style="56" customWidth="1"/>
    <col min="1020" max="1020" width="15" style="56" customWidth="1"/>
    <col min="1021" max="1021" width="15.26953125" style="56" bestFit="1" customWidth="1"/>
    <col min="1022" max="1022" width="16.26953125" style="56" bestFit="1" customWidth="1"/>
    <col min="1023" max="1023" width="12" style="56" customWidth="1"/>
    <col min="1024" max="1256" width="9" style="56"/>
    <col min="1257" max="1257" width="6.26953125" style="56" customWidth="1"/>
    <col min="1258" max="1258" width="10.26953125" style="56" customWidth="1"/>
    <col min="1259" max="1259" width="11" style="56" customWidth="1"/>
    <col min="1260" max="1260" width="12.54296875" style="56" customWidth="1"/>
    <col min="1261" max="1261" width="11.453125" style="56" customWidth="1"/>
    <col min="1262" max="1262" width="9.54296875" style="56" customWidth="1"/>
    <col min="1263" max="1263" width="0" style="56" hidden="1" customWidth="1"/>
    <col min="1264" max="1264" width="9.7265625" style="56" customWidth="1"/>
    <col min="1265" max="1266" width="12.54296875" style="56" customWidth="1"/>
    <col min="1267" max="1267" width="12.26953125" style="56" customWidth="1"/>
    <col min="1268" max="1268" width="12.54296875" style="56" customWidth="1"/>
    <col min="1269" max="1269" width="0" style="56" hidden="1" customWidth="1"/>
    <col min="1270" max="1270" width="14.26953125" style="56" customWidth="1"/>
    <col min="1271" max="1271" width="10.7265625" style="56" customWidth="1"/>
    <col min="1272" max="1272" width="13.7265625" style="56" customWidth="1"/>
    <col min="1273" max="1273" width="11.54296875" style="56" customWidth="1"/>
    <col min="1274" max="1274" width="11.26953125" style="56" customWidth="1"/>
    <col min="1275" max="1275" width="13.54296875" style="56" customWidth="1"/>
    <col min="1276" max="1276" width="15" style="56" customWidth="1"/>
    <col min="1277" max="1277" width="15.26953125" style="56" bestFit="1" customWidth="1"/>
    <col min="1278" max="1278" width="16.26953125" style="56" bestFit="1" customWidth="1"/>
    <col min="1279" max="1279" width="12" style="56" customWidth="1"/>
    <col min="1280" max="1512" width="9" style="56"/>
    <col min="1513" max="1513" width="6.26953125" style="56" customWidth="1"/>
    <col min="1514" max="1514" width="10.26953125" style="56" customWidth="1"/>
    <col min="1515" max="1515" width="11" style="56" customWidth="1"/>
    <col min="1516" max="1516" width="12.54296875" style="56" customWidth="1"/>
    <col min="1517" max="1517" width="11.453125" style="56" customWidth="1"/>
    <col min="1518" max="1518" width="9.54296875" style="56" customWidth="1"/>
    <col min="1519" max="1519" width="0" style="56" hidden="1" customWidth="1"/>
    <col min="1520" max="1520" width="9.7265625" style="56" customWidth="1"/>
    <col min="1521" max="1522" width="12.54296875" style="56" customWidth="1"/>
    <col min="1523" max="1523" width="12.26953125" style="56" customWidth="1"/>
    <col min="1524" max="1524" width="12.54296875" style="56" customWidth="1"/>
    <col min="1525" max="1525" width="0" style="56" hidden="1" customWidth="1"/>
    <col min="1526" max="1526" width="14.26953125" style="56" customWidth="1"/>
    <col min="1527" max="1527" width="10.7265625" style="56" customWidth="1"/>
    <col min="1528" max="1528" width="13.7265625" style="56" customWidth="1"/>
    <col min="1529" max="1529" width="11.54296875" style="56" customWidth="1"/>
    <col min="1530" max="1530" width="11.26953125" style="56" customWidth="1"/>
    <col min="1531" max="1531" width="13.54296875" style="56" customWidth="1"/>
    <col min="1532" max="1532" width="15" style="56" customWidth="1"/>
    <col min="1533" max="1533" width="15.26953125" style="56" bestFit="1" customWidth="1"/>
    <col min="1534" max="1534" width="16.26953125" style="56" bestFit="1" customWidth="1"/>
    <col min="1535" max="1535" width="12" style="56" customWidth="1"/>
    <col min="1536" max="1768" width="9" style="56"/>
    <col min="1769" max="1769" width="6.26953125" style="56" customWidth="1"/>
    <col min="1770" max="1770" width="10.26953125" style="56" customWidth="1"/>
    <col min="1771" max="1771" width="11" style="56" customWidth="1"/>
    <col min="1772" max="1772" width="12.54296875" style="56" customWidth="1"/>
    <col min="1773" max="1773" width="11.453125" style="56" customWidth="1"/>
    <col min="1774" max="1774" width="9.54296875" style="56" customWidth="1"/>
    <col min="1775" max="1775" width="0" style="56" hidden="1" customWidth="1"/>
    <col min="1776" max="1776" width="9.7265625" style="56" customWidth="1"/>
    <col min="1777" max="1778" width="12.54296875" style="56" customWidth="1"/>
    <col min="1779" max="1779" width="12.26953125" style="56" customWidth="1"/>
    <col min="1780" max="1780" width="12.54296875" style="56" customWidth="1"/>
    <col min="1781" max="1781" width="0" style="56" hidden="1" customWidth="1"/>
    <col min="1782" max="1782" width="14.26953125" style="56" customWidth="1"/>
    <col min="1783" max="1783" width="10.7265625" style="56" customWidth="1"/>
    <col min="1784" max="1784" width="13.7265625" style="56" customWidth="1"/>
    <col min="1785" max="1785" width="11.54296875" style="56" customWidth="1"/>
    <col min="1786" max="1786" width="11.26953125" style="56" customWidth="1"/>
    <col min="1787" max="1787" width="13.54296875" style="56" customWidth="1"/>
    <col min="1788" max="1788" width="15" style="56" customWidth="1"/>
    <col min="1789" max="1789" width="15.26953125" style="56" bestFit="1" customWidth="1"/>
    <col min="1790" max="1790" width="16.26953125" style="56" bestFit="1" customWidth="1"/>
    <col min="1791" max="1791" width="12" style="56" customWidth="1"/>
    <col min="1792" max="2024" width="9" style="56"/>
    <col min="2025" max="2025" width="6.26953125" style="56" customWidth="1"/>
    <col min="2026" max="2026" width="10.26953125" style="56" customWidth="1"/>
    <col min="2027" max="2027" width="11" style="56" customWidth="1"/>
    <col min="2028" max="2028" width="12.54296875" style="56" customWidth="1"/>
    <col min="2029" max="2029" width="11.453125" style="56" customWidth="1"/>
    <col min="2030" max="2030" width="9.54296875" style="56" customWidth="1"/>
    <col min="2031" max="2031" width="0" style="56" hidden="1" customWidth="1"/>
    <col min="2032" max="2032" width="9.7265625" style="56" customWidth="1"/>
    <col min="2033" max="2034" width="12.54296875" style="56" customWidth="1"/>
    <col min="2035" max="2035" width="12.26953125" style="56" customWidth="1"/>
    <col min="2036" max="2036" width="12.54296875" style="56" customWidth="1"/>
    <col min="2037" max="2037" width="0" style="56" hidden="1" customWidth="1"/>
    <col min="2038" max="2038" width="14.26953125" style="56" customWidth="1"/>
    <col min="2039" max="2039" width="10.7265625" style="56" customWidth="1"/>
    <col min="2040" max="2040" width="13.7265625" style="56" customWidth="1"/>
    <col min="2041" max="2041" width="11.54296875" style="56" customWidth="1"/>
    <col min="2042" max="2042" width="11.26953125" style="56" customWidth="1"/>
    <col min="2043" max="2043" width="13.54296875" style="56" customWidth="1"/>
    <col min="2044" max="2044" width="15" style="56" customWidth="1"/>
    <col min="2045" max="2045" width="15.26953125" style="56" bestFit="1" customWidth="1"/>
    <col min="2046" max="2046" width="16.26953125" style="56" bestFit="1" customWidth="1"/>
    <col min="2047" max="2047" width="12" style="56" customWidth="1"/>
    <col min="2048" max="2280" width="9" style="56"/>
    <col min="2281" max="2281" width="6.26953125" style="56" customWidth="1"/>
    <col min="2282" max="2282" width="10.26953125" style="56" customWidth="1"/>
    <col min="2283" max="2283" width="11" style="56" customWidth="1"/>
    <col min="2284" max="2284" width="12.54296875" style="56" customWidth="1"/>
    <col min="2285" max="2285" width="11.453125" style="56" customWidth="1"/>
    <col min="2286" max="2286" width="9.54296875" style="56" customWidth="1"/>
    <col min="2287" max="2287" width="0" style="56" hidden="1" customWidth="1"/>
    <col min="2288" max="2288" width="9.7265625" style="56" customWidth="1"/>
    <col min="2289" max="2290" width="12.54296875" style="56" customWidth="1"/>
    <col min="2291" max="2291" width="12.26953125" style="56" customWidth="1"/>
    <col min="2292" max="2292" width="12.54296875" style="56" customWidth="1"/>
    <col min="2293" max="2293" width="0" style="56" hidden="1" customWidth="1"/>
    <col min="2294" max="2294" width="14.26953125" style="56" customWidth="1"/>
    <col min="2295" max="2295" width="10.7265625" style="56" customWidth="1"/>
    <col min="2296" max="2296" width="13.7265625" style="56" customWidth="1"/>
    <col min="2297" max="2297" width="11.54296875" style="56" customWidth="1"/>
    <col min="2298" max="2298" width="11.26953125" style="56" customWidth="1"/>
    <col min="2299" max="2299" width="13.54296875" style="56" customWidth="1"/>
    <col min="2300" max="2300" width="15" style="56" customWidth="1"/>
    <col min="2301" max="2301" width="15.26953125" style="56" bestFit="1" customWidth="1"/>
    <col min="2302" max="2302" width="16.26953125" style="56" bestFit="1" customWidth="1"/>
    <col min="2303" max="2303" width="12" style="56" customWidth="1"/>
    <col min="2304" max="2536" width="9" style="56"/>
    <col min="2537" max="2537" width="6.26953125" style="56" customWidth="1"/>
    <col min="2538" max="2538" width="10.26953125" style="56" customWidth="1"/>
    <col min="2539" max="2539" width="11" style="56" customWidth="1"/>
    <col min="2540" max="2540" width="12.54296875" style="56" customWidth="1"/>
    <col min="2541" max="2541" width="11.453125" style="56" customWidth="1"/>
    <col min="2542" max="2542" width="9.54296875" style="56" customWidth="1"/>
    <col min="2543" max="2543" width="0" style="56" hidden="1" customWidth="1"/>
    <col min="2544" max="2544" width="9.7265625" style="56" customWidth="1"/>
    <col min="2545" max="2546" width="12.54296875" style="56" customWidth="1"/>
    <col min="2547" max="2547" width="12.26953125" style="56" customWidth="1"/>
    <col min="2548" max="2548" width="12.54296875" style="56" customWidth="1"/>
    <col min="2549" max="2549" width="0" style="56" hidden="1" customWidth="1"/>
    <col min="2550" max="2550" width="14.26953125" style="56" customWidth="1"/>
    <col min="2551" max="2551" width="10.7265625" style="56" customWidth="1"/>
    <col min="2552" max="2552" width="13.7265625" style="56" customWidth="1"/>
    <col min="2553" max="2553" width="11.54296875" style="56" customWidth="1"/>
    <col min="2554" max="2554" width="11.26953125" style="56" customWidth="1"/>
    <col min="2555" max="2555" width="13.54296875" style="56" customWidth="1"/>
    <col min="2556" max="2556" width="15" style="56" customWidth="1"/>
    <col min="2557" max="2557" width="15.26953125" style="56" bestFit="1" customWidth="1"/>
    <col min="2558" max="2558" width="16.26953125" style="56" bestFit="1" customWidth="1"/>
    <col min="2559" max="2559" width="12" style="56" customWidth="1"/>
    <col min="2560" max="2792" width="9" style="56"/>
    <col min="2793" max="2793" width="6.26953125" style="56" customWidth="1"/>
    <col min="2794" max="2794" width="10.26953125" style="56" customWidth="1"/>
    <col min="2795" max="2795" width="11" style="56" customWidth="1"/>
    <col min="2796" max="2796" width="12.54296875" style="56" customWidth="1"/>
    <col min="2797" max="2797" width="11.453125" style="56" customWidth="1"/>
    <col min="2798" max="2798" width="9.54296875" style="56" customWidth="1"/>
    <col min="2799" max="2799" width="0" style="56" hidden="1" customWidth="1"/>
    <col min="2800" max="2800" width="9.7265625" style="56" customWidth="1"/>
    <col min="2801" max="2802" width="12.54296875" style="56" customWidth="1"/>
    <col min="2803" max="2803" width="12.26953125" style="56" customWidth="1"/>
    <col min="2804" max="2804" width="12.54296875" style="56" customWidth="1"/>
    <col min="2805" max="2805" width="0" style="56" hidden="1" customWidth="1"/>
    <col min="2806" max="2806" width="14.26953125" style="56" customWidth="1"/>
    <col min="2807" max="2807" width="10.7265625" style="56" customWidth="1"/>
    <col min="2808" max="2808" width="13.7265625" style="56" customWidth="1"/>
    <col min="2809" max="2809" width="11.54296875" style="56" customWidth="1"/>
    <col min="2810" max="2810" width="11.26953125" style="56" customWidth="1"/>
    <col min="2811" max="2811" width="13.54296875" style="56" customWidth="1"/>
    <col min="2812" max="2812" width="15" style="56" customWidth="1"/>
    <col min="2813" max="2813" width="15.26953125" style="56" bestFit="1" customWidth="1"/>
    <col min="2814" max="2814" width="16.26953125" style="56" bestFit="1" customWidth="1"/>
    <col min="2815" max="2815" width="12" style="56" customWidth="1"/>
    <col min="2816" max="3048" width="9" style="56"/>
    <col min="3049" max="3049" width="6.26953125" style="56" customWidth="1"/>
    <col min="3050" max="3050" width="10.26953125" style="56" customWidth="1"/>
    <col min="3051" max="3051" width="11" style="56" customWidth="1"/>
    <col min="3052" max="3052" width="12.54296875" style="56" customWidth="1"/>
    <col min="3053" max="3053" width="11.453125" style="56" customWidth="1"/>
    <col min="3054" max="3054" width="9.54296875" style="56" customWidth="1"/>
    <col min="3055" max="3055" width="0" style="56" hidden="1" customWidth="1"/>
    <col min="3056" max="3056" width="9.7265625" style="56" customWidth="1"/>
    <col min="3057" max="3058" width="12.54296875" style="56" customWidth="1"/>
    <col min="3059" max="3059" width="12.26953125" style="56" customWidth="1"/>
    <col min="3060" max="3060" width="12.54296875" style="56" customWidth="1"/>
    <col min="3061" max="3061" width="0" style="56" hidden="1" customWidth="1"/>
    <col min="3062" max="3062" width="14.26953125" style="56" customWidth="1"/>
    <col min="3063" max="3063" width="10.7265625" style="56" customWidth="1"/>
    <col min="3064" max="3064" width="13.7265625" style="56" customWidth="1"/>
    <col min="3065" max="3065" width="11.54296875" style="56" customWidth="1"/>
    <col min="3066" max="3066" width="11.26953125" style="56" customWidth="1"/>
    <col min="3067" max="3067" width="13.54296875" style="56" customWidth="1"/>
    <col min="3068" max="3068" width="15" style="56" customWidth="1"/>
    <col min="3069" max="3069" width="15.26953125" style="56" bestFit="1" customWidth="1"/>
    <col min="3070" max="3070" width="16.26953125" style="56" bestFit="1" customWidth="1"/>
    <col min="3071" max="3071" width="12" style="56" customWidth="1"/>
    <col min="3072" max="3304" width="9" style="56"/>
    <col min="3305" max="3305" width="6.26953125" style="56" customWidth="1"/>
    <col min="3306" max="3306" width="10.26953125" style="56" customWidth="1"/>
    <col min="3307" max="3307" width="11" style="56" customWidth="1"/>
    <col min="3308" max="3308" width="12.54296875" style="56" customWidth="1"/>
    <col min="3309" max="3309" width="11.453125" style="56" customWidth="1"/>
    <col min="3310" max="3310" width="9.54296875" style="56" customWidth="1"/>
    <col min="3311" max="3311" width="0" style="56" hidden="1" customWidth="1"/>
    <col min="3312" max="3312" width="9.7265625" style="56" customWidth="1"/>
    <col min="3313" max="3314" width="12.54296875" style="56" customWidth="1"/>
    <col min="3315" max="3315" width="12.26953125" style="56" customWidth="1"/>
    <col min="3316" max="3316" width="12.54296875" style="56" customWidth="1"/>
    <col min="3317" max="3317" width="0" style="56" hidden="1" customWidth="1"/>
    <col min="3318" max="3318" width="14.26953125" style="56" customWidth="1"/>
    <col min="3319" max="3319" width="10.7265625" style="56" customWidth="1"/>
    <col min="3320" max="3320" width="13.7265625" style="56" customWidth="1"/>
    <col min="3321" max="3321" width="11.54296875" style="56" customWidth="1"/>
    <col min="3322" max="3322" width="11.26953125" style="56" customWidth="1"/>
    <col min="3323" max="3323" width="13.54296875" style="56" customWidth="1"/>
    <col min="3324" max="3324" width="15" style="56" customWidth="1"/>
    <col min="3325" max="3325" width="15.26953125" style="56" bestFit="1" customWidth="1"/>
    <col min="3326" max="3326" width="16.26953125" style="56" bestFit="1" customWidth="1"/>
    <col min="3327" max="3327" width="12" style="56" customWidth="1"/>
    <col min="3328" max="3560" width="9" style="56"/>
    <col min="3561" max="3561" width="6.26953125" style="56" customWidth="1"/>
    <col min="3562" max="3562" width="10.26953125" style="56" customWidth="1"/>
    <col min="3563" max="3563" width="11" style="56" customWidth="1"/>
    <col min="3564" max="3564" width="12.54296875" style="56" customWidth="1"/>
    <col min="3565" max="3565" width="11.453125" style="56" customWidth="1"/>
    <col min="3566" max="3566" width="9.54296875" style="56" customWidth="1"/>
    <col min="3567" max="3567" width="0" style="56" hidden="1" customWidth="1"/>
    <col min="3568" max="3568" width="9.7265625" style="56" customWidth="1"/>
    <col min="3569" max="3570" width="12.54296875" style="56" customWidth="1"/>
    <col min="3571" max="3571" width="12.26953125" style="56" customWidth="1"/>
    <col min="3572" max="3572" width="12.54296875" style="56" customWidth="1"/>
    <col min="3573" max="3573" width="0" style="56" hidden="1" customWidth="1"/>
    <col min="3574" max="3574" width="14.26953125" style="56" customWidth="1"/>
    <col min="3575" max="3575" width="10.7265625" style="56" customWidth="1"/>
    <col min="3576" max="3576" width="13.7265625" style="56" customWidth="1"/>
    <col min="3577" max="3577" width="11.54296875" style="56" customWidth="1"/>
    <col min="3578" max="3578" width="11.26953125" style="56" customWidth="1"/>
    <col min="3579" max="3579" width="13.54296875" style="56" customWidth="1"/>
    <col min="3580" max="3580" width="15" style="56" customWidth="1"/>
    <col min="3581" max="3581" width="15.26953125" style="56" bestFit="1" customWidth="1"/>
    <col min="3582" max="3582" width="16.26953125" style="56" bestFit="1" customWidth="1"/>
    <col min="3583" max="3583" width="12" style="56" customWidth="1"/>
    <col min="3584" max="3816" width="9" style="56"/>
    <col min="3817" max="3817" width="6.26953125" style="56" customWidth="1"/>
    <col min="3818" max="3818" width="10.26953125" style="56" customWidth="1"/>
    <col min="3819" max="3819" width="11" style="56" customWidth="1"/>
    <col min="3820" max="3820" width="12.54296875" style="56" customWidth="1"/>
    <col min="3821" max="3821" width="11.453125" style="56" customWidth="1"/>
    <col min="3822" max="3822" width="9.54296875" style="56" customWidth="1"/>
    <col min="3823" max="3823" width="0" style="56" hidden="1" customWidth="1"/>
    <col min="3824" max="3824" width="9.7265625" style="56" customWidth="1"/>
    <col min="3825" max="3826" width="12.54296875" style="56" customWidth="1"/>
    <col min="3827" max="3827" width="12.26953125" style="56" customWidth="1"/>
    <col min="3828" max="3828" width="12.54296875" style="56" customWidth="1"/>
    <col min="3829" max="3829" width="0" style="56" hidden="1" customWidth="1"/>
    <col min="3830" max="3830" width="14.26953125" style="56" customWidth="1"/>
    <col min="3831" max="3831" width="10.7265625" style="56" customWidth="1"/>
    <col min="3832" max="3832" width="13.7265625" style="56" customWidth="1"/>
    <col min="3833" max="3833" width="11.54296875" style="56" customWidth="1"/>
    <col min="3834" max="3834" width="11.26953125" style="56" customWidth="1"/>
    <col min="3835" max="3835" width="13.54296875" style="56" customWidth="1"/>
    <col min="3836" max="3836" width="15" style="56" customWidth="1"/>
    <col min="3837" max="3837" width="15.26953125" style="56" bestFit="1" customWidth="1"/>
    <col min="3838" max="3838" width="16.26953125" style="56" bestFit="1" customWidth="1"/>
    <col min="3839" max="3839" width="12" style="56" customWidth="1"/>
    <col min="3840" max="4072" width="9" style="56"/>
    <col min="4073" max="4073" width="6.26953125" style="56" customWidth="1"/>
    <col min="4074" max="4074" width="10.26953125" style="56" customWidth="1"/>
    <col min="4075" max="4075" width="11" style="56" customWidth="1"/>
    <col min="4076" max="4076" width="12.54296875" style="56" customWidth="1"/>
    <col min="4077" max="4077" width="11.453125" style="56" customWidth="1"/>
    <col min="4078" max="4078" width="9.54296875" style="56" customWidth="1"/>
    <col min="4079" max="4079" width="0" style="56" hidden="1" customWidth="1"/>
    <col min="4080" max="4080" width="9.7265625" style="56" customWidth="1"/>
    <col min="4081" max="4082" width="12.54296875" style="56" customWidth="1"/>
    <col min="4083" max="4083" width="12.26953125" style="56" customWidth="1"/>
    <col min="4084" max="4084" width="12.54296875" style="56" customWidth="1"/>
    <col min="4085" max="4085" width="0" style="56" hidden="1" customWidth="1"/>
    <col min="4086" max="4086" width="14.26953125" style="56" customWidth="1"/>
    <col min="4087" max="4087" width="10.7265625" style="56" customWidth="1"/>
    <col min="4088" max="4088" width="13.7265625" style="56" customWidth="1"/>
    <col min="4089" max="4089" width="11.54296875" style="56" customWidth="1"/>
    <col min="4090" max="4090" width="11.26953125" style="56" customWidth="1"/>
    <col min="4091" max="4091" width="13.54296875" style="56" customWidth="1"/>
    <col min="4092" max="4092" width="15" style="56" customWidth="1"/>
    <col min="4093" max="4093" width="15.26953125" style="56" bestFit="1" customWidth="1"/>
    <col min="4094" max="4094" width="16.26953125" style="56" bestFit="1" customWidth="1"/>
    <col min="4095" max="4095" width="12" style="56" customWidth="1"/>
    <col min="4096" max="4328" width="9" style="56"/>
    <col min="4329" max="4329" width="6.26953125" style="56" customWidth="1"/>
    <col min="4330" max="4330" width="10.26953125" style="56" customWidth="1"/>
    <col min="4331" max="4331" width="11" style="56" customWidth="1"/>
    <col min="4332" max="4332" width="12.54296875" style="56" customWidth="1"/>
    <col min="4333" max="4333" width="11.453125" style="56" customWidth="1"/>
    <col min="4334" max="4334" width="9.54296875" style="56" customWidth="1"/>
    <col min="4335" max="4335" width="0" style="56" hidden="1" customWidth="1"/>
    <col min="4336" max="4336" width="9.7265625" style="56" customWidth="1"/>
    <col min="4337" max="4338" width="12.54296875" style="56" customWidth="1"/>
    <col min="4339" max="4339" width="12.26953125" style="56" customWidth="1"/>
    <col min="4340" max="4340" width="12.54296875" style="56" customWidth="1"/>
    <col min="4341" max="4341" width="0" style="56" hidden="1" customWidth="1"/>
    <col min="4342" max="4342" width="14.26953125" style="56" customWidth="1"/>
    <col min="4343" max="4343" width="10.7265625" style="56" customWidth="1"/>
    <col min="4344" max="4344" width="13.7265625" style="56" customWidth="1"/>
    <col min="4345" max="4345" width="11.54296875" style="56" customWidth="1"/>
    <col min="4346" max="4346" width="11.26953125" style="56" customWidth="1"/>
    <col min="4347" max="4347" width="13.54296875" style="56" customWidth="1"/>
    <col min="4348" max="4348" width="15" style="56" customWidth="1"/>
    <col min="4349" max="4349" width="15.26953125" style="56" bestFit="1" customWidth="1"/>
    <col min="4350" max="4350" width="16.26953125" style="56" bestFit="1" customWidth="1"/>
    <col min="4351" max="4351" width="12" style="56" customWidth="1"/>
    <col min="4352" max="4584" width="9" style="56"/>
    <col min="4585" max="4585" width="6.26953125" style="56" customWidth="1"/>
    <col min="4586" max="4586" width="10.26953125" style="56" customWidth="1"/>
    <col min="4587" max="4587" width="11" style="56" customWidth="1"/>
    <col min="4588" max="4588" width="12.54296875" style="56" customWidth="1"/>
    <col min="4589" max="4589" width="11.453125" style="56" customWidth="1"/>
    <col min="4590" max="4590" width="9.54296875" style="56" customWidth="1"/>
    <col min="4591" max="4591" width="0" style="56" hidden="1" customWidth="1"/>
    <col min="4592" max="4592" width="9.7265625" style="56" customWidth="1"/>
    <col min="4593" max="4594" width="12.54296875" style="56" customWidth="1"/>
    <col min="4595" max="4595" width="12.26953125" style="56" customWidth="1"/>
    <col min="4596" max="4596" width="12.54296875" style="56" customWidth="1"/>
    <col min="4597" max="4597" width="0" style="56" hidden="1" customWidth="1"/>
    <col min="4598" max="4598" width="14.26953125" style="56" customWidth="1"/>
    <col min="4599" max="4599" width="10.7265625" style="56" customWidth="1"/>
    <col min="4600" max="4600" width="13.7265625" style="56" customWidth="1"/>
    <col min="4601" max="4601" width="11.54296875" style="56" customWidth="1"/>
    <col min="4602" max="4602" width="11.26953125" style="56" customWidth="1"/>
    <col min="4603" max="4603" width="13.54296875" style="56" customWidth="1"/>
    <col min="4604" max="4604" width="15" style="56" customWidth="1"/>
    <col min="4605" max="4605" width="15.26953125" style="56" bestFit="1" customWidth="1"/>
    <col min="4606" max="4606" width="16.26953125" style="56" bestFit="1" customWidth="1"/>
    <col min="4607" max="4607" width="12" style="56" customWidth="1"/>
    <col min="4608" max="4840" width="9" style="56"/>
    <col min="4841" max="4841" width="6.26953125" style="56" customWidth="1"/>
    <col min="4842" max="4842" width="10.26953125" style="56" customWidth="1"/>
    <col min="4843" max="4843" width="11" style="56" customWidth="1"/>
    <col min="4844" max="4844" width="12.54296875" style="56" customWidth="1"/>
    <col min="4845" max="4845" width="11.453125" style="56" customWidth="1"/>
    <col min="4846" max="4846" width="9.54296875" style="56" customWidth="1"/>
    <col min="4847" max="4847" width="0" style="56" hidden="1" customWidth="1"/>
    <col min="4848" max="4848" width="9.7265625" style="56" customWidth="1"/>
    <col min="4849" max="4850" width="12.54296875" style="56" customWidth="1"/>
    <col min="4851" max="4851" width="12.26953125" style="56" customWidth="1"/>
    <col min="4852" max="4852" width="12.54296875" style="56" customWidth="1"/>
    <col min="4853" max="4853" width="0" style="56" hidden="1" customWidth="1"/>
    <col min="4854" max="4854" width="14.26953125" style="56" customWidth="1"/>
    <col min="4855" max="4855" width="10.7265625" style="56" customWidth="1"/>
    <col min="4856" max="4856" width="13.7265625" style="56" customWidth="1"/>
    <col min="4857" max="4857" width="11.54296875" style="56" customWidth="1"/>
    <col min="4858" max="4858" width="11.26953125" style="56" customWidth="1"/>
    <col min="4859" max="4859" width="13.54296875" style="56" customWidth="1"/>
    <col min="4860" max="4860" width="15" style="56" customWidth="1"/>
    <col min="4861" max="4861" width="15.26953125" style="56" bestFit="1" customWidth="1"/>
    <col min="4862" max="4862" width="16.26953125" style="56" bestFit="1" customWidth="1"/>
    <col min="4863" max="4863" width="12" style="56" customWidth="1"/>
    <col min="4864" max="5096" width="9" style="56"/>
    <col min="5097" max="5097" width="6.26953125" style="56" customWidth="1"/>
    <col min="5098" max="5098" width="10.26953125" style="56" customWidth="1"/>
    <col min="5099" max="5099" width="11" style="56" customWidth="1"/>
    <col min="5100" max="5100" width="12.54296875" style="56" customWidth="1"/>
    <col min="5101" max="5101" width="11.453125" style="56" customWidth="1"/>
    <col min="5102" max="5102" width="9.54296875" style="56" customWidth="1"/>
    <col min="5103" max="5103" width="0" style="56" hidden="1" customWidth="1"/>
    <col min="5104" max="5104" width="9.7265625" style="56" customWidth="1"/>
    <col min="5105" max="5106" width="12.54296875" style="56" customWidth="1"/>
    <col min="5107" max="5107" width="12.26953125" style="56" customWidth="1"/>
    <col min="5108" max="5108" width="12.54296875" style="56" customWidth="1"/>
    <col min="5109" max="5109" width="0" style="56" hidden="1" customWidth="1"/>
    <col min="5110" max="5110" width="14.26953125" style="56" customWidth="1"/>
    <col min="5111" max="5111" width="10.7265625" style="56" customWidth="1"/>
    <col min="5112" max="5112" width="13.7265625" style="56" customWidth="1"/>
    <col min="5113" max="5113" width="11.54296875" style="56" customWidth="1"/>
    <col min="5114" max="5114" width="11.26953125" style="56" customWidth="1"/>
    <col min="5115" max="5115" width="13.54296875" style="56" customWidth="1"/>
    <col min="5116" max="5116" width="15" style="56" customWidth="1"/>
    <col min="5117" max="5117" width="15.26953125" style="56" bestFit="1" customWidth="1"/>
    <col min="5118" max="5118" width="16.26953125" style="56" bestFit="1" customWidth="1"/>
    <col min="5119" max="5119" width="12" style="56" customWidth="1"/>
    <col min="5120" max="5352" width="9" style="56"/>
    <col min="5353" max="5353" width="6.26953125" style="56" customWidth="1"/>
    <col min="5354" max="5354" width="10.26953125" style="56" customWidth="1"/>
    <col min="5355" max="5355" width="11" style="56" customWidth="1"/>
    <col min="5356" max="5356" width="12.54296875" style="56" customWidth="1"/>
    <col min="5357" max="5357" width="11.453125" style="56" customWidth="1"/>
    <col min="5358" max="5358" width="9.54296875" style="56" customWidth="1"/>
    <col min="5359" max="5359" width="0" style="56" hidden="1" customWidth="1"/>
    <col min="5360" max="5360" width="9.7265625" style="56" customWidth="1"/>
    <col min="5361" max="5362" width="12.54296875" style="56" customWidth="1"/>
    <col min="5363" max="5363" width="12.26953125" style="56" customWidth="1"/>
    <col min="5364" max="5364" width="12.54296875" style="56" customWidth="1"/>
    <col min="5365" max="5365" width="0" style="56" hidden="1" customWidth="1"/>
    <col min="5366" max="5366" width="14.26953125" style="56" customWidth="1"/>
    <col min="5367" max="5367" width="10.7265625" style="56" customWidth="1"/>
    <col min="5368" max="5368" width="13.7265625" style="56" customWidth="1"/>
    <col min="5369" max="5369" width="11.54296875" style="56" customWidth="1"/>
    <col min="5370" max="5370" width="11.26953125" style="56" customWidth="1"/>
    <col min="5371" max="5371" width="13.54296875" style="56" customWidth="1"/>
    <col min="5372" max="5372" width="15" style="56" customWidth="1"/>
    <col min="5373" max="5373" width="15.26953125" style="56" bestFit="1" customWidth="1"/>
    <col min="5374" max="5374" width="16.26953125" style="56" bestFit="1" customWidth="1"/>
    <col min="5375" max="5375" width="12" style="56" customWidth="1"/>
    <col min="5376" max="5608" width="9" style="56"/>
    <col min="5609" max="5609" width="6.26953125" style="56" customWidth="1"/>
    <col min="5610" max="5610" width="10.26953125" style="56" customWidth="1"/>
    <col min="5611" max="5611" width="11" style="56" customWidth="1"/>
    <col min="5612" max="5612" width="12.54296875" style="56" customWidth="1"/>
    <col min="5613" max="5613" width="11.453125" style="56" customWidth="1"/>
    <col min="5614" max="5614" width="9.54296875" style="56" customWidth="1"/>
    <col min="5615" max="5615" width="0" style="56" hidden="1" customWidth="1"/>
    <col min="5616" max="5616" width="9.7265625" style="56" customWidth="1"/>
    <col min="5617" max="5618" width="12.54296875" style="56" customWidth="1"/>
    <col min="5619" max="5619" width="12.26953125" style="56" customWidth="1"/>
    <col min="5620" max="5620" width="12.54296875" style="56" customWidth="1"/>
    <col min="5621" max="5621" width="0" style="56" hidden="1" customWidth="1"/>
    <col min="5622" max="5622" width="14.26953125" style="56" customWidth="1"/>
    <col min="5623" max="5623" width="10.7265625" style="56" customWidth="1"/>
    <col min="5624" max="5624" width="13.7265625" style="56" customWidth="1"/>
    <col min="5625" max="5625" width="11.54296875" style="56" customWidth="1"/>
    <col min="5626" max="5626" width="11.26953125" style="56" customWidth="1"/>
    <col min="5627" max="5627" width="13.54296875" style="56" customWidth="1"/>
    <col min="5628" max="5628" width="15" style="56" customWidth="1"/>
    <col min="5629" max="5629" width="15.26953125" style="56" bestFit="1" customWidth="1"/>
    <col min="5630" max="5630" width="16.26953125" style="56" bestFit="1" customWidth="1"/>
    <col min="5631" max="5631" width="12" style="56" customWidth="1"/>
    <col min="5632" max="5864" width="9" style="56"/>
    <col min="5865" max="5865" width="6.26953125" style="56" customWidth="1"/>
    <col min="5866" max="5866" width="10.26953125" style="56" customWidth="1"/>
    <col min="5867" max="5867" width="11" style="56" customWidth="1"/>
    <col min="5868" max="5868" width="12.54296875" style="56" customWidth="1"/>
    <col min="5869" max="5869" width="11.453125" style="56" customWidth="1"/>
    <col min="5870" max="5870" width="9.54296875" style="56" customWidth="1"/>
    <col min="5871" max="5871" width="0" style="56" hidden="1" customWidth="1"/>
    <col min="5872" max="5872" width="9.7265625" style="56" customWidth="1"/>
    <col min="5873" max="5874" width="12.54296875" style="56" customWidth="1"/>
    <col min="5875" max="5875" width="12.26953125" style="56" customWidth="1"/>
    <col min="5876" max="5876" width="12.54296875" style="56" customWidth="1"/>
    <col min="5877" max="5877" width="0" style="56" hidden="1" customWidth="1"/>
    <col min="5878" max="5878" width="14.26953125" style="56" customWidth="1"/>
    <col min="5879" max="5879" width="10.7265625" style="56" customWidth="1"/>
    <col min="5880" max="5880" width="13.7265625" style="56" customWidth="1"/>
    <col min="5881" max="5881" width="11.54296875" style="56" customWidth="1"/>
    <col min="5882" max="5882" width="11.26953125" style="56" customWidth="1"/>
    <col min="5883" max="5883" width="13.54296875" style="56" customWidth="1"/>
    <col min="5884" max="5884" width="15" style="56" customWidth="1"/>
    <col min="5885" max="5885" width="15.26953125" style="56" bestFit="1" customWidth="1"/>
    <col min="5886" max="5886" width="16.26953125" style="56" bestFit="1" customWidth="1"/>
    <col min="5887" max="5887" width="12" style="56" customWidth="1"/>
    <col min="5888" max="6120" width="9" style="56"/>
    <col min="6121" max="6121" width="6.26953125" style="56" customWidth="1"/>
    <col min="6122" max="6122" width="10.26953125" style="56" customWidth="1"/>
    <col min="6123" max="6123" width="11" style="56" customWidth="1"/>
    <col min="6124" max="6124" width="12.54296875" style="56" customWidth="1"/>
    <col min="6125" max="6125" width="11.453125" style="56" customWidth="1"/>
    <col min="6126" max="6126" width="9.54296875" style="56" customWidth="1"/>
    <col min="6127" max="6127" width="0" style="56" hidden="1" customWidth="1"/>
    <col min="6128" max="6128" width="9.7265625" style="56" customWidth="1"/>
    <col min="6129" max="6130" width="12.54296875" style="56" customWidth="1"/>
    <col min="6131" max="6131" width="12.26953125" style="56" customWidth="1"/>
    <col min="6132" max="6132" width="12.54296875" style="56" customWidth="1"/>
    <col min="6133" max="6133" width="0" style="56" hidden="1" customWidth="1"/>
    <col min="6134" max="6134" width="14.26953125" style="56" customWidth="1"/>
    <col min="6135" max="6135" width="10.7265625" style="56" customWidth="1"/>
    <col min="6136" max="6136" width="13.7265625" style="56" customWidth="1"/>
    <col min="6137" max="6137" width="11.54296875" style="56" customWidth="1"/>
    <col min="6138" max="6138" width="11.26953125" style="56" customWidth="1"/>
    <col min="6139" max="6139" width="13.54296875" style="56" customWidth="1"/>
    <col min="6140" max="6140" width="15" style="56" customWidth="1"/>
    <col min="6141" max="6141" width="15.26953125" style="56" bestFit="1" customWidth="1"/>
    <col min="6142" max="6142" width="16.26953125" style="56" bestFit="1" customWidth="1"/>
    <col min="6143" max="6143" width="12" style="56" customWidth="1"/>
    <col min="6144" max="6376" width="9" style="56"/>
    <col min="6377" max="6377" width="6.26953125" style="56" customWidth="1"/>
    <col min="6378" max="6378" width="10.26953125" style="56" customWidth="1"/>
    <col min="6379" max="6379" width="11" style="56" customWidth="1"/>
    <col min="6380" max="6380" width="12.54296875" style="56" customWidth="1"/>
    <col min="6381" max="6381" width="11.453125" style="56" customWidth="1"/>
    <col min="6382" max="6382" width="9.54296875" style="56" customWidth="1"/>
    <col min="6383" max="6383" width="0" style="56" hidden="1" customWidth="1"/>
    <col min="6384" max="6384" width="9.7265625" style="56" customWidth="1"/>
    <col min="6385" max="6386" width="12.54296875" style="56" customWidth="1"/>
    <col min="6387" max="6387" width="12.26953125" style="56" customWidth="1"/>
    <col min="6388" max="6388" width="12.54296875" style="56" customWidth="1"/>
    <col min="6389" max="6389" width="0" style="56" hidden="1" customWidth="1"/>
    <col min="6390" max="6390" width="14.26953125" style="56" customWidth="1"/>
    <col min="6391" max="6391" width="10.7265625" style="56" customWidth="1"/>
    <col min="6392" max="6392" width="13.7265625" style="56" customWidth="1"/>
    <col min="6393" max="6393" width="11.54296875" style="56" customWidth="1"/>
    <col min="6394" max="6394" width="11.26953125" style="56" customWidth="1"/>
    <col min="6395" max="6395" width="13.54296875" style="56" customWidth="1"/>
    <col min="6396" max="6396" width="15" style="56" customWidth="1"/>
    <col min="6397" max="6397" width="15.26953125" style="56" bestFit="1" customWidth="1"/>
    <col min="6398" max="6398" width="16.26953125" style="56" bestFit="1" customWidth="1"/>
    <col min="6399" max="6399" width="12" style="56" customWidth="1"/>
    <col min="6400" max="6632" width="9" style="56"/>
    <col min="6633" max="6633" width="6.26953125" style="56" customWidth="1"/>
    <col min="6634" max="6634" width="10.26953125" style="56" customWidth="1"/>
    <col min="6635" max="6635" width="11" style="56" customWidth="1"/>
    <col min="6636" max="6636" width="12.54296875" style="56" customWidth="1"/>
    <col min="6637" max="6637" width="11.453125" style="56" customWidth="1"/>
    <col min="6638" max="6638" width="9.54296875" style="56" customWidth="1"/>
    <col min="6639" max="6639" width="0" style="56" hidden="1" customWidth="1"/>
    <col min="6640" max="6640" width="9.7265625" style="56" customWidth="1"/>
    <col min="6641" max="6642" width="12.54296875" style="56" customWidth="1"/>
    <col min="6643" max="6643" width="12.26953125" style="56" customWidth="1"/>
    <col min="6644" max="6644" width="12.54296875" style="56" customWidth="1"/>
    <col min="6645" max="6645" width="0" style="56" hidden="1" customWidth="1"/>
    <col min="6646" max="6646" width="14.26953125" style="56" customWidth="1"/>
    <col min="6647" max="6647" width="10.7265625" style="56" customWidth="1"/>
    <col min="6648" max="6648" width="13.7265625" style="56" customWidth="1"/>
    <col min="6649" max="6649" width="11.54296875" style="56" customWidth="1"/>
    <col min="6650" max="6650" width="11.26953125" style="56" customWidth="1"/>
    <col min="6651" max="6651" width="13.54296875" style="56" customWidth="1"/>
    <col min="6652" max="6652" width="15" style="56" customWidth="1"/>
    <col min="6653" max="6653" width="15.26953125" style="56" bestFit="1" customWidth="1"/>
    <col min="6654" max="6654" width="16.26953125" style="56" bestFit="1" customWidth="1"/>
    <col min="6655" max="6655" width="12" style="56" customWidth="1"/>
    <col min="6656" max="6888" width="9" style="56"/>
    <col min="6889" max="6889" width="6.26953125" style="56" customWidth="1"/>
    <col min="6890" max="6890" width="10.26953125" style="56" customWidth="1"/>
    <col min="6891" max="6891" width="11" style="56" customWidth="1"/>
    <col min="6892" max="6892" width="12.54296875" style="56" customWidth="1"/>
    <col min="6893" max="6893" width="11.453125" style="56" customWidth="1"/>
    <col min="6894" max="6894" width="9.54296875" style="56" customWidth="1"/>
    <col min="6895" max="6895" width="0" style="56" hidden="1" customWidth="1"/>
    <col min="6896" max="6896" width="9.7265625" style="56" customWidth="1"/>
    <col min="6897" max="6898" width="12.54296875" style="56" customWidth="1"/>
    <col min="6899" max="6899" width="12.26953125" style="56" customWidth="1"/>
    <col min="6900" max="6900" width="12.54296875" style="56" customWidth="1"/>
    <col min="6901" max="6901" width="0" style="56" hidden="1" customWidth="1"/>
    <col min="6902" max="6902" width="14.26953125" style="56" customWidth="1"/>
    <col min="6903" max="6903" width="10.7265625" style="56" customWidth="1"/>
    <col min="6904" max="6904" width="13.7265625" style="56" customWidth="1"/>
    <col min="6905" max="6905" width="11.54296875" style="56" customWidth="1"/>
    <col min="6906" max="6906" width="11.26953125" style="56" customWidth="1"/>
    <col min="6907" max="6907" width="13.54296875" style="56" customWidth="1"/>
    <col min="6908" max="6908" width="15" style="56" customWidth="1"/>
    <col min="6909" max="6909" width="15.26953125" style="56" bestFit="1" customWidth="1"/>
    <col min="6910" max="6910" width="16.26953125" style="56" bestFit="1" customWidth="1"/>
    <col min="6911" max="6911" width="12" style="56" customWidth="1"/>
    <col min="6912" max="7144" width="9" style="56"/>
    <col min="7145" max="7145" width="6.26953125" style="56" customWidth="1"/>
    <col min="7146" max="7146" width="10.26953125" style="56" customWidth="1"/>
    <col min="7147" max="7147" width="11" style="56" customWidth="1"/>
    <col min="7148" max="7148" width="12.54296875" style="56" customWidth="1"/>
    <col min="7149" max="7149" width="11.453125" style="56" customWidth="1"/>
    <col min="7150" max="7150" width="9.54296875" style="56" customWidth="1"/>
    <col min="7151" max="7151" width="0" style="56" hidden="1" customWidth="1"/>
    <col min="7152" max="7152" width="9.7265625" style="56" customWidth="1"/>
    <col min="7153" max="7154" width="12.54296875" style="56" customWidth="1"/>
    <col min="7155" max="7155" width="12.26953125" style="56" customWidth="1"/>
    <col min="7156" max="7156" width="12.54296875" style="56" customWidth="1"/>
    <col min="7157" max="7157" width="0" style="56" hidden="1" customWidth="1"/>
    <col min="7158" max="7158" width="14.26953125" style="56" customWidth="1"/>
    <col min="7159" max="7159" width="10.7265625" style="56" customWidth="1"/>
    <col min="7160" max="7160" width="13.7265625" style="56" customWidth="1"/>
    <col min="7161" max="7161" width="11.54296875" style="56" customWidth="1"/>
    <col min="7162" max="7162" width="11.26953125" style="56" customWidth="1"/>
    <col min="7163" max="7163" width="13.54296875" style="56" customWidth="1"/>
    <col min="7164" max="7164" width="15" style="56" customWidth="1"/>
    <col min="7165" max="7165" width="15.26953125" style="56" bestFit="1" customWidth="1"/>
    <col min="7166" max="7166" width="16.26953125" style="56" bestFit="1" customWidth="1"/>
    <col min="7167" max="7167" width="12" style="56" customWidth="1"/>
    <col min="7168" max="7400" width="9" style="56"/>
    <col min="7401" max="7401" width="6.26953125" style="56" customWidth="1"/>
    <col min="7402" max="7402" width="10.26953125" style="56" customWidth="1"/>
    <col min="7403" max="7403" width="11" style="56" customWidth="1"/>
    <col min="7404" max="7404" width="12.54296875" style="56" customWidth="1"/>
    <col min="7405" max="7405" width="11.453125" style="56" customWidth="1"/>
    <col min="7406" max="7406" width="9.54296875" style="56" customWidth="1"/>
    <col min="7407" max="7407" width="0" style="56" hidden="1" customWidth="1"/>
    <col min="7408" max="7408" width="9.7265625" style="56" customWidth="1"/>
    <col min="7409" max="7410" width="12.54296875" style="56" customWidth="1"/>
    <col min="7411" max="7411" width="12.26953125" style="56" customWidth="1"/>
    <col min="7412" max="7412" width="12.54296875" style="56" customWidth="1"/>
    <col min="7413" max="7413" width="0" style="56" hidden="1" customWidth="1"/>
    <col min="7414" max="7414" width="14.26953125" style="56" customWidth="1"/>
    <col min="7415" max="7415" width="10.7265625" style="56" customWidth="1"/>
    <col min="7416" max="7416" width="13.7265625" style="56" customWidth="1"/>
    <col min="7417" max="7417" width="11.54296875" style="56" customWidth="1"/>
    <col min="7418" max="7418" width="11.26953125" style="56" customWidth="1"/>
    <col min="7419" max="7419" width="13.54296875" style="56" customWidth="1"/>
    <col min="7420" max="7420" width="15" style="56" customWidth="1"/>
    <col min="7421" max="7421" width="15.26953125" style="56" bestFit="1" customWidth="1"/>
    <col min="7422" max="7422" width="16.26953125" style="56" bestFit="1" customWidth="1"/>
    <col min="7423" max="7423" width="12" style="56" customWidth="1"/>
    <col min="7424" max="7656" width="9" style="56"/>
    <col min="7657" max="7657" width="6.26953125" style="56" customWidth="1"/>
    <col min="7658" max="7658" width="10.26953125" style="56" customWidth="1"/>
    <col min="7659" max="7659" width="11" style="56" customWidth="1"/>
    <col min="7660" max="7660" width="12.54296875" style="56" customWidth="1"/>
    <col min="7661" max="7661" width="11.453125" style="56" customWidth="1"/>
    <col min="7662" max="7662" width="9.54296875" style="56" customWidth="1"/>
    <col min="7663" max="7663" width="0" style="56" hidden="1" customWidth="1"/>
    <col min="7664" max="7664" width="9.7265625" style="56" customWidth="1"/>
    <col min="7665" max="7666" width="12.54296875" style="56" customWidth="1"/>
    <col min="7667" max="7667" width="12.26953125" style="56" customWidth="1"/>
    <col min="7668" max="7668" width="12.54296875" style="56" customWidth="1"/>
    <col min="7669" max="7669" width="0" style="56" hidden="1" customWidth="1"/>
    <col min="7670" max="7670" width="14.26953125" style="56" customWidth="1"/>
    <col min="7671" max="7671" width="10.7265625" style="56" customWidth="1"/>
    <col min="7672" max="7672" width="13.7265625" style="56" customWidth="1"/>
    <col min="7673" max="7673" width="11.54296875" style="56" customWidth="1"/>
    <col min="7674" max="7674" width="11.26953125" style="56" customWidth="1"/>
    <col min="7675" max="7675" width="13.54296875" style="56" customWidth="1"/>
    <col min="7676" max="7676" width="15" style="56" customWidth="1"/>
    <col min="7677" max="7677" width="15.26953125" style="56" bestFit="1" customWidth="1"/>
    <col min="7678" max="7678" width="16.26953125" style="56" bestFit="1" customWidth="1"/>
    <col min="7679" max="7679" width="12" style="56" customWidth="1"/>
    <col min="7680" max="7912" width="9" style="56"/>
    <col min="7913" max="7913" width="6.26953125" style="56" customWidth="1"/>
    <col min="7914" max="7914" width="10.26953125" style="56" customWidth="1"/>
    <col min="7915" max="7915" width="11" style="56" customWidth="1"/>
    <col min="7916" max="7916" width="12.54296875" style="56" customWidth="1"/>
    <col min="7917" max="7917" width="11.453125" style="56" customWidth="1"/>
    <col min="7918" max="7918" width="9.54296875" style="56" customWidth="1"/>
    <col min="7919" max="7919" width="0" style="56" hidden="1" customWidth="1"/>
    <col min="7920" max="7920" width="9.7265625" style="56" customWidth="1"/>
    <col min="7921" max="7922" width="12.54296875" style="56" customWidth="1"/>
    <col min="7923" max="7923" width="12.26953125" style="56" customWidth="1"/>
    <col min="7924" max="7924" width="12.54296875" style="56" customWidth="1"/>
    <col min="7925" max="7925" width="0" style="56" hidden="1" customWidth="1"/>
    <col min="7926" max="7926" width="14.26953125" style="56" customWidth="1"/>
    <col min="7927" max="7927" width="10.7265625" style="56" customWidth="1"/>
    <col min="7928" max="7928" width="13.7265625" style="56" customWidth="1"/>
    <col min="7929" max="7929" width="11.54296875" style="56" customWidth="1"/>
    <col min="7930" max="7930" width="11.26953125" style="56" customWidth="1"/>
    <col min="7931" max="7931" width="13.54296875" style="56" customWidth="1"/>
    <col min="7932" max="7932" width="15" style="56" customWidth="1"/>
    <col min="7933" max="7933" width="15.26953125" style="56" bestFit="1" customWidth="1"/>
    <col min="7934" max="7934" width="16.26953125" style="56" bestFit="1" customWidth="1"/>
    <col min="7935" max="7935" width="12" style="56" customWidth="1"/>
    <col min="7936" max="8168" width="9" style="56"/>
    <col min="8169" max="8169" width="6.26953125" style="56" customWidth="1"/>
    <col min="8170" max="8170" width="10.26953125" style="56" customWidth="1"/>
    <col min="8171" max="8171" width="11" style="56" customWidth="1"/>
    <col min="8172" max="8172" width="12.54296875" style="56" customWidth="1"/>
    <col min="8173" max="8173" width="11.453125" style="56" customWidth="1"/>
    <col min="8174" max="8174" width="9.54296875" style="56" customWidth="1"/>
    <col min="8175" max="8175" width="0" style="56" hidden="1" customWidth="1"/>
    <col min="8176" max="8176" width="9.7265625" style="56" customWidth="1"/>
    <col min="8177" max="8178" width="12.54296875" style="56" customWidth="1"/>
    <col min="8179" max="8179" width="12.26953125" style="56" customWidth="1"/>
    <col min="8180" max="8180" width="12.54296875" style="56" customWidth="1"/>
    <col min="8181" max="8181" width="0" style="56" hidden="1" customWidth="1"/>
    <col min="8182" max="8182" width="14.26953125" style="56" customWidth="1"/>
    <col min="8183" max="8183" width="10.7265625" style="56" customWidth="1"/>
    <col min="8184" max="8184" width="13.7265625" style="56" customWidth="1"/>
    <col min="8185" max="8185" width="11.54296875" style="56" customWidth="1"/>
    <col min="8186" max="8186" width="11.26953125" style="56" customWidth="1"/>
    <col min="8187" max="8187" width="13.54296875" style="56" customWidth="1"/>
    <col min="8188" max="8188" width="15" style="56" customWidth="1"/>
    <col min="8189" max="8189" width="15.26953125" style="56" bestFit="1" customWidth="1"/>
    <col min="8190" max="8190" width="16.26953125" style="56" bestFit="1" customWidth="1"/>
    <col min="8191" max="8191" width="12" style="56" customWidth="1"/>
    <col min="8192" max="8424" width="9" style="56"/>
    <col min="8425" max="8425" width="6.26953125" style="56" customWidth="1"/>
    <col min="8426" max="8426" width="10.26953125" style="56" customWidth="1"/>
    <col min="8427" max="8427" width="11" style="56" customWidth="1"/>
    <col min="8428" max="8428" width="12.54296875" style="56" customWidth="1"/>
    <col min="8429" max="8429" width="11.453125" style="56" customWidth="1"/>
    <col min="8430" max="8430" width="9.54296875" style="56" customWidth="1"/>
    <col min="8431" max="8431" width="0" style="56" hidden="1" customWidth="1"/>
    <col min="8432" max="8432" width="9.7265625" style="56" customWidth="1"/>
    <col min="8433" max="8434" width="12.54296875" style="56" customWidth="1"/>
    <col min="8435" max="8435" width="12.26953125" style="56" customWidth="1"/>
    <col min="8436" max="8436" width="12.54296875" style="56" customWidth="1"/>
    <col min="8437" max="8437" width="0" style="56" hidden="1" customWidth="1"/>
    <col min="8438" max="8438" width="14.26953125" style="56" customWidth="1"/>
    <col min="8439" max="8439" width="10.7265625" style="56" customWidth="1"/>
    <col min="8440" max="8440" width="13.7265625" style="56" customWidth="1"/>
    <col min="8441" max="8441" width="11.54296875" style="56" customWidth="1"/>
    <col min="8442" max="8442" width="11.26953125" style="56" customWidth="1"/>
    <col min="8443" max="8443" width="13.54296875" style="56" customWidth="1"/>
    <col min="8444" max="8444" width="15" style="56" customWidth="1"/>
    <col min="8445" max="8445" width="15.26953125" style="56" bestFit="1" customWidth="1"/>
    <col min="8446" max="8446" width="16.26953125" style="56" bestFit="1" customWidth="1"/>
    <col min="8447" max="8447" width="12" style="56" customWidth="1"/>
    <col min="8448" max="8680" width="9" style="56"/>
    <col min="8681" max="8681" width="6.26953125" style="56" customWidth="1"/>
    <col min="8682" max="8682" width="10.26953125" style="56" customWidth="1"/>
    <col min="8683" max="8683" width="11" style="56" customWidth="1"/>
    <col min="8684" max="8684" width="12.54296875" style="56" customWidth="1"/>
    <col min="8685" max="8685" width="11.453125" style="56" customWidth="1"/>
    <col min="8686" max="8686" width="9.54296875" style="56" customWidth="1"/>
    <col min="8687" max="8687" width="0" style="56" hidden="1" customWidth="1"/>
    <col min="8688" max="8688" width="9.7265625" style="56" customWidth="1"/>
    <col min="8689" max="8690" width="12.54296875" style="56" customWidth="1"/>
    <col min="8691" max="8691" width="12.26953125" style="56" customWidth="1"/>
    <col min="8692" max="8692" width="12.54296875" style="56" customWidth="1"/>
    <col min="8693" max="8693" width="0" style="56" hidden="1" customWidth="1"/>
    <col min="8694" max="8694" width="14.26953125" style="56" customWidth="1"/>
    <col min="8695" max="8695" width="10.7265625" style="56" customWidth="1"/>
    <col min="8696" max="8696" width="13.7265625" style="56" customWidth="1"/>
    <col min="8697" max="8697" width="11.54296875" style="56" customWidth="1"/>
    <col min="8698" max="8698" width="11.26953125" style="56" customWidth="1"/>
    <col min="8699" max="8699" width="13.54296875" style="56" customWidth="1"/>
    <col min="8700" max="8700" width="15" style="56" customWidth="1"/>
    <col min="8701" max="8701" width="15.26953125" style="56" bestFit="1" customWidth="1"/>
    <col min="8702" max="8702" width="16.26953125" style="56" bestFit="1" customWidth="1"/>
    <col min="8703" max="8703" width="12" style="56" customWidth="1"/>
    <col min="8704" max="8936" width="9" style="56"/>
    <col min="8937" max="8937" width="6.26953125" style="56" customWidth="1"/>
    <col min="8938" max="8938" width="10.26953125" style="56" customWidth="1"/>
    <col min="8939" max="8939" width="11" style="56" customWidth="1"/>
    <col min="8940" max="8940" width="12.54296875" style="56" customWidth="1"/>
    <col min="8941" max="8941" width="11.453125" style="56" customWidth="1"/>
    <col min="8942" max="8942" width="9.54296875" style="56" customWidth="1"/>
    <col min="8943" max="8943" width="0" style="56" hidden="1" customWidth="1"/>
    <col min="8944" max="8944" width="9.7265625" style="56" customWidth="1"/>
    <col min="8945" max="8946" width="12.54296875" style="56" customWidth="1"/>
    <col min="8947" max="8947" width="12.26953125" style="56" customWidth="1"/>
    <col min="8948" max="8948" width="12.54296875" style="56" customWidth="1"/>
    <col min="8949" max="8949" width="0" style="56" hidden="1" customWidth="1"/>
    <col min="8950" max="8950" width="14.26953125" style="56" customWidth="1"/>
    <col min="8951" max="8951" width="10.7265625" style="56" customWidth="1"/>
    <col min="8952" max="8952" width="13.7265625" style="56" customWidth="1"/>
    <col min="8953" max="8953" width="11.54296875" style="56" customWidth="1"/>
    <col min="8954" max="8954" width="11.26953125" style="56" customWidth="1"/>
    <col min="8955" max="8955" width="13.54296875" style="56" customWidth="1"/>
    <col min="8956" max="8956" width="15" style="56" customWidth="1"/>
    <col min="8957" max="8957" width="15.26953125" style="56" bestFit="1" customWidth="1"/>
    <col min="8958" max="8958" width="16.26953125" style="56" bestFit="1" customWidth="1"/>
    <col min="8959" max="8959" width="12" style="56" customWidth="1"/>
    <col min="8960" max="9192" width="9" style="56"/>
    <col min="9193" max="9193" width="6.26953125" style="56" customWidth="1"/>
    <col min="9194" max="9194" width="10.26953125" style="56" customWidth="1"/>
    <col min="9195" max="9195" width="11" style="56" customWidth="1"/>
    <col min="9196" max="9196" width="12.54296875" style="56" customWidth="1"/>
    <col min="9197" max="9197" width="11.453125" style="56" customWidth="1"/>
    <col min="9198" max="9198" width="9.54296875" style="56" customWidth="1"/>
    <col min="9199" max="9199" width="0" style="56" hidden="1" customWidth="1"/>
    <col min="9200" max="9200" width="9.7265625" style="56" customWidth="1"/>
    <col min="9201" max="9202" width="12.54296875" style="56" customWidth="1"/>
    <col min="9203" max="9203" width="12.26953125" style="56" customWidth="1"/>
    <col min="9204" max="9204" width="12.54296875" style="56" customWidth="1"/>
    <col min="9205" max="9205" width="0" style="56" hidden="1" customWidth="1"/>
    <col min="9206" max="9206" width="14.26953125" style="56" customWidth="1"/>
    <col min="9207" max="9207" width="10.7265625" style="56" customWidth="1"/>
    <col min="9208" max="9208" width="13.7265625" style="56" customWidth="1"/>
    <col min="9209" max="9209" width="11.54296875" style="56" customWidth="1"/>
    <col min="9210" max="9210" width="11.26953125" style="56" customWidth="1"/>
    <col min="9211" max="9211" width="13.54296875" style="56" customWidth="1"/>
    <col min="9212" max="9212" width="15" style="56" customWidth="1"/>
    <col min="9213" max="9213" width="15.26953125" style="56" bestFit="1" customWidth="1"/>
    <col min="9214" max="9214" width="16.26953125" style="56" bestFit="1" customWidth="1"/>
    <col min="9215" max="9215" width="12" style="56" customWidth="1"/>
    <col min="9216" max="9448" width="9" style="56"/>
    <col min="9449" max="9449" width="6.26953125" style="56" customWidth="1"/>
    <col min="9450" max="9450" width="10.26953125" style="56" customWidth="1"/>
    <col min="9451" max="9451" width="11" style="56" customWidth="1"/>
    <col min="9452" max="9452" width="12.54296875" style="56" customWidth="1"/>
    <col min="9453" max="9453" width="11.453125" style="56" customWidth="1"/>
    <col min="9454" max="9454" width="9.54296875" style="56" customWidth="1"/>
    <col min="9455" max="9455" width="0" style="56" hidden="1" customWidth="1"/>
    <col min="9456" max="9456" width="9.7265625" style="56" customWidth="1"/>
    <col min="9457" max="9458" width="12.54296875" style="56" customWidth="1"/>
    <col min="9459" max="9459" width="12.26953125" style="56" customWidth="1"/>
    <col min="9460" max="9460" width="12.54296875" style="56" customWidth="1"/>
    <col min="9461" max="9461" width="0" style="56" hidden="1" customWidth="1"/>
    <col min="9462" max="9462" width="14.26953125" style="56" customWidth="1"/>
    <col min="9463" max="9463" width="10.7265625" style="56" customWidth="1"/>
    <col min="9464" max="9464" width="13.7265625" style="56" customWidth="1"/>
    <col min="9465" max="9465" width="11.54296875" style="56" customWidth="1"/>
    <col min="9466" max="9466" width="11.26953125" style="56" customWidth="1"/>
    <col min="9467" max="9467" width="13.54296875" style="56" customWidth="1"/>
    <col min="9468" max="9468" width="15" style="56" customWidth="1"/>
    <col min="9469" max="9469" width="15.26953125" style="56" bestFit="1" customWidth="1"/>
    <col min="9470" max="9470" width="16.26953125" style="56" bestFit="1" customWidth="1"/>
    <col min="9471" max="9471" width="12" style="56" customWidth="1"/>
    <col min="9472" max="9704" width="9" style="56"/>
    <col min="9705" max="9705" width="6.26953125" style="56" customWidth="1"/>
    <col min="9706" max="9706" width="10.26953125" style="56" customWidth="1"/>
    <col min="9707" max="9707" width="11" style="56" customWidth="1"/>
    <col min="9708" max="9708" width="12.54296875" style="56" customWidth="1"/>
    <col min="9709" max="9709" width="11.453125" style="56" customWidth="1"/>
    <col min="9710" max="9710" width="9.54296875" style="56" customWidth="1"/>
    <col min="9711" max="9711" width="0" style="56" hidden="1" customWidth="1"/>
    <col min="9712" max="9712" width="9.7265625" style="56" customWidth="1"/>
    <col min="9713" max="9714" width="12.54296875" style="56" customWidth="1"/>
    <col min="9715" max="9715" width="12.26953125" style="56" customWidth="1"/>
    <col min="9716" max="9716" width="12.54296875" style="56" customWidth="1"/>
    <col min="9717" max="9717" width="0" style="56" hidden="1" customWidth="1"/>
    <col min="9718" max="9718" width="14.26953125" style="56" customWidth="1"/>
    <col min="9719" max="9719" width="10.7265625" style="56" customWidth="1"/>
    <col min="9720" max="9720" width="13.7265625" style="56" customWidth="1"/>
    <col min="9721" max="9721" width="11.54296875" style="56" customWidth="1"/>
    <col min="9722" max="9722" width="11.26953125" style="56" customWidth="1"/>
    <col min="9723" max="9723" width="13.54296875" style="56" customWidth="1"/>
    <col min="9724" max="9724" width="15" style="56" customWidth="1"/>
    <col min="9725" max="9725" width="15.26953125" style="56" bestFit="1" customWidth="1"/>
    <col min="9726" max="9726" width="16.26953125" style="56" bestFit="1" customWidth="1"/>
    <col min="9727" max="9727" width="12" style="56" customWidth="1"/>
    <col min="9728" max="9960" width="9" style="56"/>
    <col min="9961" max="9961" width="6.26953125" style="56" customWidth="1"/>
    <col min="9962" max="9962" width="10.26953125" style="56" customWidth="1"/>
    <col min="9963" max="9963" width="11" style="56" customWidth="1"/>
    <col min="9964" max="9964" width="12.54296875" style="56" customWidth="1"/>
    <col min="9965" max="9965" width="11.453125" style="56" customWidth="1"/>
    <col min="9966" max="9966" width="9.54296875" style="56" customWidth="1"/>
    <col min="9967" max="9967" width="0" style="56" hidden="1" customWidth="1"/>
    <col min="9968" max="9968" width="9.7265625" style="56" customWidth="1"/>
    <col min="9969" max="9970" width="12.54296875" style="56" customWidth="1"/>
    <col min="9971" max="9971" width="12.26953125" style="56" customWidth="1"/>
    <col min="9972" max="9972" width="12.54296875" style="56" customWidth="1"/>
    <col min="9973" max="9973" width="0" style="56" hidden="1" customWidth="1"/>
    <col min="9974" max="9974" width="14.26953125" style="56" customWidth="1"/>
    <col min="9975" max="9975" width="10.7265625" style="56" customWidth="1"/>
    <col min="9976" max="9976" width="13.7265625" style="56" customWidth="1"/>
    <col min="9977" max="9977" width="11.54296875" style="56" customWidth="1"/>
    <col min="9978" max="9978" width="11.26953125" style="56" customWidth="1"/>
    <col min="9979" max="9979" width="13.54296875" style="56" customWidth="1"/>
    <col min="9980" max="9980" width="15" style="56" customWidth="1"/>
    <col min="9981" max="9981" width="15.26953125" style="56" bestFit="1" customWidth="1"/>
    <col min="9982" max="9982" width="16.26953125" style="56" bestFit="1" customWidth="1"/>
    <col min="9983" max="9983" width="12" style="56" customWidth="1"/>
    <col min="9984" max="10216" width="9" style="56"/>
    <col min="10217" max="10217" width="6.26953125" style="56" customWidth="1"/>
    <col min="10218" max="10218" width="10.26953125" style="56" customWidth="1"/>
    <col min="10219" max="10219" width="11" style="56" customWidth="1"/>
    <col min="10220" max="10220" width="12.54296875" style="56" customWidth="1"/>
    <col min="10221" max="10221" width="11.453125" style="56" customWidth="1"/>
    <col min="10222" max="10222" width="9.54296875" style="56" customWidth="1"/>
    <col min="10223" max="10223" width="0" style="56" hidden="1" customWidth="1"/>
    <col min="10224" max="10224" width="9.7265625" style="56" customWidth="1"/>
    <col min="10225" max="10226" width="12.54296875" style="56" customWidth="1"/>
    <col min="10227" max="10227" width="12.26953125" style="56" customWidth="1"/>
    <col min="10228" max="10228" width="12.54296875" style="56" customWidth="1"/>
    <col min="10229" max="10229" width="0" style="56" hidden="1" customWidth="1"/>
    <col min="10230" max="10230" width="14.26953125" style="56" customWidth="1"/>
    <col min="10231" max="10231" width="10.7265625" style="56" customWidth="1"/>
    <col min="10232" max="10232" width="13.7265625" style="56" customWidth="1"/>
    <col min="10233" max="10233" width="11.54296875" style="56" customWidth="1"/>
    <col min="10234" max="10234" width="11.26953125" style="56" customWidth="1"/>
    <col min="10235" max="10235" width="13.54296875" style="56" customWidth="1"/>
    <col min="10236" max="10236" width="15" style="56" customWidth="1"/>
    <col min="10237" max="10237" width="15.26953125" style="56" bestFit="1" customWidth="1"/>
    <col min="10238" max="10238" width="16.26953125" style="56" bestFit="1" customWidth="1"/>
    <col min="10239" max="10239" width="12" style="56" customWidth="1"/>
    <col min="10240" max="10472" width="9" style="56"/>
    <col min="10473" max="10473" width="6.26953125" style="56" customWidth="1"/>
    <col min="10474" max="10474" width="10.26953125" style="56" customWidth="1"/>
    <col min="10475" max="10475" width="11" style="56" customWidth="1"/>
    <col min="10476" max="10476" width="12.54296875" style="56" customWidth="1"/>
    <col min="10477" max="10477" width="11.453125" style="56" customWidth="1"/>
    <col min="10478" max="10478" width="9.54296875" style="56" customWidth="1"/>
    <col min="10479" max="10479" width="0" style="56" hidden="1" customWidth="1"/>
    <col min="10480" max="10480" width="9.7265625" style="56" customWidth="1"/>
    <col min="10481" max="10482" width="12.54296875" style="56" customWidth="1"/>
    <col min="10483" max="10483" width="12.26953125" style="56" customWidth="1"/>
    <col min="10484" max="10484" width="12.54296875" style="56" customWidth="1"/>
    <col min="10485" max="10485" width="0" style="56" hidden="1" customWidth="1"/>
    <col min="10486" max="10486" width="14.26953125" style="56" customWidth="1"/>
    <col min="10487" max="10487" width="10.7265625" style="56" customWidth="1"/>
    <col min="10488" max="10488" width="13.7265625" style="56" customWidth="1"/>
    <col min="10489" max="10489" width="11.54296875" style="56" customWidth="1"/>
    <col min="10490" max="10490" width="11.26953125" style="56" customWidth="1"/>
    <col min="10491" max="10491" width="13.54296875" style="56" customWidth="1"/>
    <col min="10492" max="10492" width="15" style="56" customWidth="1"/>
    <col min="10493" max="10493" width="15.26953125" style="56" bestFit="1" customWidth="1"/>
    <col min="10494" max="10494" width="16.26953125" style="56" bestFit="1" customWidth="1"/>
    <col min="10495" max="10495" width="12" style="56" customWidth="1"/>
    <col min="10496" max="10728" width="9" style="56"/>
    <col min="10729" max="10729" width="6.26953125" style="56" customWidth="1"/>
    <col min="10730" max="10730" width="10.26953125" style="56" customWidth="1"/>
    <col min="10731" max="10731" width="11" style="56" customWidth="1"/>
    <col min="10732" max="10732" width="12.54296875" style="56" customWidth="1"/>
    <col min="10733" max="10733" width="11.453125" style="56" customWidth="1"/>
    <col min="10734" max="10734" width="9.54296875" style="56" customWidth="1"/>
    <col min="10735" max="10735" width="0" style="56" hidden="1" customWidth="1"/>
    <col min="10736" max="10736" width="9.7265625" style="56" customWidth="1"/>
    <col min="10737" max="10738" width="12.54296875" style="56" customWidth="1"/>
    <col min="10739" max="10739" width="12.26953125" style="56" customWidth="1"/>
    <col min="10740" max="10740" width="12.54296875" style="56" customWidth="1"/>
    <col min="10741" max="10741" width="0" style="56" hidden="1" customWidth="1"/>
    <col min="10742" max="10742" width="14.26953125" style="56" customWidth="1"/>
    <col min="10743" max="10743" width="10.7265625" style="56" customWidth="1"/>
    <col min="10744" max="10744" width="13.7265625" style="56" customWidth="1"/>
    <col min="10745" max="10745" width="11.54296875" style="56" customWidth="1"/>
    <col min="10746" max="10746" width="11.26953125" style="56" customWidth="1"/>
    <col min="10747" max="10747" width="13.54296875" style="56" customWidth="1"/>
    <col min="10748" max="10748" width="15" style="56" customWidth="1"/>
    <col min="10749" max="10749" width="15.26953125" style="56" bestFit="1" customWidth="1"/>
    <col min="10750" max="10750" width="16.26953125" style="56" bestFit="1" customWidth="1"/>
    <col min="10751" max="10751" width="12" style="56" customWidth="1"/>
    <col min="10752" max="10984" width="9" style="56"/>
    <col min="10985" max="10985" width="6.26953125" style="56" customWidth="1"/>
    <col min="10986" max="10986" width="10.26953125" style="56" customWidth="1"/>
    <col min="10987" max="10987" width="11" style="56" customWidth="1"/>
    <col min="10988" max="10988" width="12.54296875" style="56" customWidth="1"/>
    <col min="10989" max="10989" width="11.453125" style="56" customWidth="1"/>
    <col min="10990" max="10990" width="9.54296875" style="56" customWidth="1"/>
    <col min="10991" max="10991" width="0" style="56" hidden="1" customWidth="1"/>
    <col min="10992" max="10992" width="9.7265625" style="56" customWidth="1"/>
    <col min="10993" max="10994" width="12.54296875" style="56" customWidth="1"/>
    <col min="10995" max="10995" width="12.26953125" style="56" customWidth="1"/>
    <col min="10996" max="10996" width="12.54296875" style="56" customWidth="1"/>
    <col min="10997" max="10997" width="0" style="56" hidden="1" customWidth="1"/>
    <col min="10998" max="10998" width="14.26953125" style="56" customWidth="1"/>
    <col min="10999" max="10999" width="10.7265625" style="56" customWidth="1"/>
    <col min="11000" max="11000" width="13.7265625" style="56" customWidth="1"/>
    <col min="11001" max="11001" width="11.54296875" style="56" customWidth="1"/>
    <col min="11002" max="11002" width="11.26953125" style="56" customWidth="1"/>
    <col min="11003" max="11003" width="13.54296875" style="56" customWidth="1"/>
    <col min="11004" max="11004" width="15" style="56" customWidth="1"/>
    <col min="11005" max="11005" width="15.26953125" style="56" bestFit="1" customWidth="1"/>
    <col min="11006" max="11006" width="16.26953125" style="56" bestFit="1" customWidth="1"/>
    <col min="11007" max="11007" width="12" style="56" customWidth="1"/>
    <col min="11008" max="11240" width="9" style="56"/>
    <col min="11241" max="11241" width="6.26953125" style="56" customWidth="1"/>
    <col min="11242" max="11242" width="10.26953125" style="56" customWidth="1"/>
    <col min="11243" max="11243" width="11" style="56" customWidth="1"/>
    <col min="11244" max="11244" width="12.54296875" style="56" customWidth="1"/>
    <col min="11245" max="11245" width="11.453125" style="56" customWidth="1"/>
    <col min="11246" max="11246" width="9.54296875" style="56" customWidth="1"/>
    <col min="11247" max="11247" width="0" style="56" hidden="1" customWidth="1"/>
    <col min="11248" max="11248" width="9.7265625" style="56" customWidth="1"/>
    <col min="11249" max="11250" width="12.54296875" style="56" customWidth="1"/>
    <col min="11251" max="11251" width="12.26953125" style="56" customWidth="1"/>
    <col min="11252" max="11252" width="12.54296875" style="56" customWidth="1"/>
    <col min="11253" max="11253" width="0" style="56" hidden="1" customWidth="1"/>
    <col min="11254" max="11254" width="14.26953125" style="56" customWidth="1"/>
    <col min="11255" max="11255" width="10.7265625" style="56" customWidth="1"/>
    <col min="11256" max="11256" width="13.7265625" style="56" customWidth="1"/>
    <col min="11257" max="11257" width="11.54296875" style="56" customWidth="1"/>
    <col min="11258" max="11258" width="11.26953125" style="56" customWidth="1"/>
    <col min="11259" max="11259" width="13.54296875" style="56" customWidth="1"/>
    <col min="11260" max="11260" width="15" style="56" customWidth="1"/>
    <col min="11261" max="11261" width="15.26953125" style="56" bestFit="1" customWidth="1"/>
    <col min="11262" max="11262" width="16.26953125" style="56" bestFit="1" customWidth="1"/>
    <col min="11263" max="11263" width="12" style="56" customWidth="1"/>
    <col min="11264" max="11496" width="9" style="56"/>
    <col min="11497" max="11497" width="6.26953125" style="56" customWidth="1"/>
    <col min="11498" max="11498" width="10.26953125" style="56" customWidth="1"/>
    <col min="11499" max="11499" width="11" style="56" customWidth="1"/>
    <col min="11500" max="11500" width="12.54296875" style="56" customWidth="1"/>
    <col min="11501" max="11501" width="11.453125" style="56" customWidth="1"/>
    <col min="11502" max="11502" width="9.54296875" style="56" customWidth="1"/>
    <col min="11503" max="11503" width="0" style="56" hidden="1" customWidth="1"/>
    <col min="11504" max="11504" width="9.7265625" style="56" customWidth="1"/>
    <col min="11505" max="11506" width="12.54296875" style="56" customWidth="1"/>
    <col min="11507" max="11507" width="12.26953125" style="56" customWidth="1"/>
    <col min="11508" max="11508" width="12.54296875" style="56" customWidth="1"/>
    <col min="11509" max="11509" width="0" style="56" hidden="1" customWidth="1"/>
    <col min="11510" max="11510" width="14.26953125" style="56" customWidth="1"/>
    <col min="11511" max="11511" width="10.7265625" style="56" customWidth="1"/>
    <col min="11512" max="11512" width="13.7265625" style="56" customWidth="1"/>
    <col min="11513" max="11513" width="11.54296875" style="56" customWidth="1"/>
    <col min="11514" max="11514" width="11.26953125" style="56" customWidth="1"/>
    <col min="11515" max="11515" width="13.54296875" style="56" customWidth="1"/>
    <col min="11516" max="11516" width="15" style="56" customWidth="1"/>
    <col min="11517" max="11517" width="15.26953125" style="56" bestFit="1" customWidth="1"/>
    <col min="11518" max="11518" width="16.26953125" style="56" bestFit="1" customWidth="1"/>
    <col min="11519" max="11519" width="12" style="56" customWidth="1"/>
    <col min="11520" max="11752" width="9" style="56"/>
    <col min="11753" max="11753" width="6.26953125" style="56" customWidth="1"/>
    <col min="11754" max="11754" width="10.26953125" style="56" customWidth="1"/>
    <col min="11755" max="11755" width="11" style="56" customWidth="1"/>
    <col min="11756" max="11756" width="12.54296875" style="56" customWidth="1"/>
    <col min="11757" max="11757" width="11.453125" style="56" customWidth="1"/>
    <col min="11758" max="11758" width="9.54296875" style="56" customWidth="1"/>
    <col min="11759" max="11759" width="0" style="56" hidden="1" customWidth="1"/>
    <col min="11760" max="11760" width="9.7265625" style="56" customWidth="1"/>
    <col min="11761" max="11762" width="12.54296875" style="56" customWidth="1"/>
    <col min="11763" max="11763" width="12.26953125" style="56" customWidth="1"/>
    <col min="11764" max="11764" width="12.54296875" style="56" customWidth="1"/>
    <col min="11765" max="11765" width="0" style="56" hidden="1" customWidth="1"/>
    <col min="11766" max="11766" width="14.26953125" style="56" customWidth="1"/>
    <col min="11767" max="11767" width="10.7265625" style="56" customWidth="1"/>
    <col min="11768" max="11768" width="13.7265625" style="56" customWidth="1"/>
    <col min="11769" max="11769" width="11.54296875" style="56" customWidth="1"/>
    <col min="11770" max="11770" width="11.26953125" style="56" customWidth="1"/>
    <col min="11771" max="11771" width="13.54296875" style="56" customWidth="1"/>
    <col min="11772" max="11772" width="15" style="56" customWidth="1"/>
    <col min="11773" max="11773" width="15.26953125" style="56" bestFit="1" customWidth="1"/>
    <col min="11774" max="11774" width="16.26953125" style="56" bestFit="1" customWidth="1"/>
    <col min="11775" max="11775" width="12" style="56" customWidth="1"/>
    <col min="11776" max="12008" width="9" style="56"/>
    <col min="12009" max="12009" width="6.26953125" style="56" customWidth="1"/>
    <col min="12010" max="12010" width="10.26953125" style="56" customWidth="1"/>
    <col min="12011" max="12011" width="11" style="56" customWidth="1"/>
    <col min="12012" max="12012" width="12.54296875" style="56" customWidth="1"/>
    <col min="12013" max="12013" width="11.453125" style="56" customWidth="1"/>
    <col min="12014" max="12014" width="9.54296875" style="56" customWidth="1"/>
    <col min="12015" max="12015" width="0" style="56" hidden="1" customWidth="1"/>
    <col min="12016" max="12016" width="9.7265625" style="56" customWidth="1"/>
    <col min="12017" max="12018" width="12.54296875" style="56" customWidth="1"/>
    <col min="12019" max="12019" width="12.26953125" style="56" customWidth="1"/>
    <col min="12020" max="12020" width="12.54296875" style="56" customWidth="1"/>
    <col min="12021" max="12021" width="0" style="56" hidden="1" customWidth="1"/>
    <col min="12022" max="12022" width="14.26953125" style="56" customWidth="1"/>
    <col min="12023" max="12023" width="10.7265625" style="56" customWidth="1"/>
    <col min="12024" max="12024" width="13.7265625" style="56" customWidth="1"/>
    <col min="12025" max="12025" width="11.54296875" style="56" customWidth="1"/>
    <col min="12026" max="12026" width="11.26953125" style="56" customWidth="1"/>
    <col min="12027" max="12027" width="13.54296875" style="56" customWidth="1"/>
    <col min="12028" max="12028" width="15" style="56" customWidth="1"/>
    <col min="12029" max="12029" width="15.26953125" style="56" bestFit="1" customWidth="1"/>
    <col min="12030" max="12030" width="16.26953125" style="56" bestFit="1" customWidth="1"/>
    <col min="12031" max="12031" width="12" style="56" customWidth="1"/>
    <col min="12032" max="12264" width="9" style="56"/>
    <col min="12265" max="12265" width="6.26953125" style="56" customWidth="1"/>
    <col min="12266" max="12266" width="10.26953125" style="56" customWidth="1"/>
    <col min="12267" max="12267" width="11" style="56" customWidth="1"/>
    <col min="12268" max="12268" width="12.54296875" style="56" customWidth="1"/>
    <col min="12269" max="12269" width="11.453125" style="56" customWidth="1"/>
    <col min="12270" max="12270" width="9.54296875" style="56" customWidth="1"/>
    <col min="12271" max="12271" width="0" style="56" hidden="1" customWidth="1"/>
    <col min="12272" max="12272" width="9.7265625" style="56" customWidth="1"/>
    <col min="12273" max="12274" width="12.54296875" style="56" customWidth="1"/>
    <col min="12275" max="12275" width="12.26953125" style="56" customWidth="1"/>
    <col min="12276" max="12276" width="12.54296875" style="56" customWidth="1"/>
    <col min="12277" max="12277" width="0" style="56" hidden="1" customWidth="1"/>
    <col min="12278" max="12278" width="14.26953125" style="56" customWidth="1"/>
    <col min="12279" max="12279" width="10.7265625" style="56" customWidth="1"/>
    <col min="12280" max="12280" width="13.7265625" style="56" customWidth="1"/>
    <col min="12281" max="12281" width="11.54296875" style="56" customWidth="1"/>
    <col min="12282" max="12282" width="11.26953125" style="56" customWidth="1"/>
    <col min="12283" max="12283" width="13.54296875" style="56" customWidth="1"/>
    <col min="12284" max="12284" width="15" style="56" customWidth="1"/>
    <col min="12285" max="12285" width="15.26953125" style="56" bestFit="1" customWidth="1"/>
    <col min="12286" max="12286" width="16.26953125" style="56" bestFit="1" customWidth="1"/>
    <col min="12287" max="12287" width="12" style="56" customWidth="1"/>
    <col min="12288" max="12520" width="9" style="56"/>
    <col min="12521" max="12521" width="6.26953125" style="56" customWidth="1"/>
    <col min="12522" max="12522" width="10.26953125" style="56" customWidth="1"/>
    <col min="12523" max="12523" width="11" style="56" customWidth="1"/>
    <col min="12524" max="12524" width="12.54296875" style="56" customWidth="1"/>
    <col min="12525" max="12525" width="11.453125" style="56" customWidth="1"/>
    <col min="12526" max="12526" width="9.54296875" style="56" customWidth="1"/>
    <col min="12527" max="12527" width="0" style="56" hidden="1" customWidth="1"/>
    <col min="12528" max="12528" width="9.7265625" style="56" customWidth="1"/>
    <col min="12529" max="12530" width="12.54296875" style="56" customWidth="1"/>
    <col min="12531" max="12531" width="12.26953125" style="56" customWidth="1"/>
    <col min="12532" max="12532" width="12.54296875" style="56" customWidth="1"/>
    <col min="12533" max="12533" width="0" style="56" hidden="1" customWidth="1"/>
    <col min="12534" max="12534" width="14.26953125" style="56" customWidth="1"/>
    <col min="12535" max="12535" width="10.7265625" style="56" customWidth="1"/>
    <col min="12536" max="12536" width="13.7265625" style="56" customWidth="1"/>
    <col min="12537" max="12537" width="11.54296875" style="56" customWidth="1"/>
    <col min="12538" max="12538" width="11.26953125" style="56" customWidth="1"/>
    <col min="12539" max="12539" width="13.54296875" style="56" customWidth="1"/>
    <col min="12540" max="12540" width="15" style="56" customWidth="1"/>
    <col min="12541" max="12541" width="15.26953125" style="56" bestFit="1" customWidth="1"/>
    <col min="12542" max="12542" width="16.26953125" style="56" bestFit="1" customWidth="1"/>
    <col min="12543" max="12543" width="12" style="56" customWidth="1"/>
    <col min="12544" max="12776" width="9" style="56"/>
    <col min="12777" max="12777" width="6.26953125" style="56" customWidth="1"/>
    <col min="12778" max="12778" width="10.26953125" style="56" customWidth="1"/>
    <col min="12779" max="12779" width="11" style="56" customWidth="1"/>
    <col min="12780" max="12780" width="12.54296875" style="56" customWidth="1"/>
    <col min="12781" max="12781" width="11.453125" style="56" customWidth="1"/>
    <col min="12782" max="12782" width="9.54296875" style="56" customWidth="1"/>
    <col min="12783" max="12783" width="0" style="56" hidden="1" customWidth="1"/>
    <col min="12784" max="12784" width="9.7265625" style="56" customWidth="1"/>
    <col min="12785" max="12786" width="12.54296875" style="56" customWidth="1"/>
    <col min="12787" max="12787" width="12.26953125" style="56" customWidth="1"/>
    <col min="12788" max="12788" width="12.54296875" style="56" customWidth="1"/>
    <col min="12789" max="12789" width="0" style="56" hidden="1" customWidth="1"/>
    <col min="12790" max="12790" width="14.26953125" style="56" customWidth="1"/>
    <col min="12791" max="12791" width="10.7265625" style="56" customWidth="1"/>
    <col min="12792" max="12792" width="13.7265625" style="56" customWidth="1"/>
    <col min="12793" max="12793" width="11.54296875" style="56" customWidth="1"/>
    <col min="12794" max="12794" width="11.26953125" style="56" customWidth="1"/>
    <col min="12795" max="12795" width="13.54296875" style="56" customWidth="1"/>
    <col min="12796" max="12796" width="15" style="56" customWidth="1"/>
    <col min="12797" max="12797" width="15.26953125" style="56" bestFit="1" customWidth="1"/>
    <col min="12798" max="12798" width="16.26953125" style="56" bestFit="1" customWidth="1"/>
    <col min="12799" max="12799" width="12" style="56" customWidth="1"/>
    <col min="12800" max="13032" width="9" style="56"/>
    <col min="13033" max="13033" width="6.26953125" style="56" customWidth="1"/>
    <col min="13034" max="13034" width="10.26953125" style="56" customWidth="1"/>
    <col min="13035" max="13035" width="11" style="56" customWidth="1"/>
    <col min="13036" max="13036" width="12.54296875" style="56" customWidth="1"/>
    <col min="13037" max="13037" width="11.453125" style="56" customWidth="1"/>
    <col min="13038" max="13038" width="9.54296875" style="56" customWidth="1"/>
    <col min="13039" max="13039" width="0" style="56" hidden="1" customWidth="1"/>
    <col min="13040" max="13040" width="9.7265625" style="56" customWidth="1"/>
    <col min="13041" max="13042" width="12.54296875" style="56" customWidth="1"/>
    <col min="13043" max="13043" width="12.26953125" style="56" customWidth="1"/>
    <col min="13044" max="13044" width="12.54296875" style="56" customWidth="1"/>
    <col min="13045" max="13045" width="0" style="56" hidden="1" customWidth="1"/>
    <col min="13046" max="13046" width="14.26953125" style="56" customWidth="1"/>
    <col min="13047" max="13047" width="10.7265625" style="56" customWidth="1"/>
    <col min="13048" max="13048" width="13.7265625" style="56" customWidth="1"/>
    <col min="13049" max="13049" width="11.54296875" style="56" customWidth="1"/>
    <col min="13050" max="13050" width="11.26953125" style="56" customWidth="1"/>
    <col min="13051" max="13051" width="13.54296875" style="56" customWidth="1"/>
    <col min="13052" max="13052" width="15" style="56" customWidth="1"/>
    <col min="13053" max="13053" width="15.26953125" style="56" bestFit="1" customWidth="1"/>
    <col min="13054" max="13054" width="16.26953125" style="56" bestFit="1" customWidth="1"/>
    <col min="13055" max="13055" width="12" style="56" customWidth="1"/>
    <col min="13056" max="13288" width="9" style="56"/>
    <col min="13289" max="13289" width="6.26953125" style="56" customWidth="1"/>
    <col min="13290" max="13290" width="10.26953125" style="56" customWidth="1"/>
    <col min="13291" max="13291" width="11" style="56" customWidth="1"/>
    <col min="13292" max="13292" width="12.54296875" style="56" customWidth="1"/>
    <col min="13293" max="13293" width="11.453125" style="56" customWidth="1"/>
    <col min="13294" max="13294" width="9.54296875" style="56" customWidth="1"/>
    <col min="13295" max="13295" width="0" style="56" hidden="1" customWidth="1"/>
    <col min="13296" max="13296" width="9.7265625" style="56" customWidth="1"/>
    <col min="13297" max="13298" width="12.54296875" style="56" customWidth="1"/>
    <col min="13299" max="13299" width="12.26953125" style="56" customWidth="1"/>
    <col min="13300" max="13300" width="12.54296875" style="56" customWidth="1"/>
    <col min="13301" max="13301" width="0" style="56" hidden="1" customWidth="1"/>
    <col min="13302" max="13302" width="14.26953125" style="56" customWidth="1"/>
    <col min="13303" max="13303" width="10.7265625" style="56" customWidth="1"/>
    <col min="13304" max="13304" width="13.7265625" style="56" customWidth="1"/>
    <col min="13305" max="13305" width="11.54296875" style="56" customWidth="1"/>
    <col min="13306" max="13306" width="11.26953125" style="56" customWidth="1"/>
    <col min="13307" max="13307" width="13.54296875" style="56" customWidth="1"/>
    <col min="13308" max="13308" width="15" style="56" customWidth="1"/>
    <col min="13309" max="13309" width="15.26953125" style="56" bestFit="1" customWidth="1"/>
    <col min="13310" max="13310" width="16.26953125" style="56" bestFit="1" customWidth="1"/>
    <col min="13311" max="13311" width="12" style="56" customWidth="1"/>
    <col min="13312" max="13544" width="9" style="56"/>
    <col min="13545" max="13545" width="6.26953125" style="56" customWidth="1"/>
    <col min="13546" max="13546" width="10.26953125" style="56" customWidth="1"/>
    <col min="13547" max="13547" width="11" style="56" customWidth="1"/>
    <col min="13548" max="13548" width="12.54296875" style="56" customWidth="1"/>
    <col min="13549" max="13549" width="11.453125" style="56" customWidth="1"/>
    <col min="13550" max="13550" width="9.54296875" style="56" customWidth="1"/>
    <col min="13551" max="13551" width="0" style="56" hidden="1" customWidth="1"/>
    <col min="13552" max="13552" width="9.7265625" style="56" customWidth="1"/>
    <col min="13553" max="13554" width="12.54296875" style="56" customWidth="1"/>
    <col min="13555" max="13555" width="12.26953125" style="56" customWidth="1"/>
    <col min="13556" max="13556" width="12.54296875" style="56" customWidth="1"/>
    <col min="13557" max="13557" width="0" style="56" hidden="1" customWidth="1"/>
    <col min="13558" max="13558" width="14.26953125" style="56" customWidth="1"/>
    <col min="13559" max="13559" width="10.7265625" style="56" customWidth="1"/>
    <col min="13560" max="13560" width="13.7265625" style="56" customWidth="1"/>
    <col min="13561" max="13561" width="11.54296875" style="56" customWidth="1"/>
    <col min="13562" max="13562" width="11.26953125" style="56" customWidth="1"/>
    <col min="13563" max="13563" width="13.54296875" style="56" customWidth="1"/>
    <col min="13564" max="13564" width="15" style="56" customWidth="1"/>
    <col min="13565" max="13565" width="15.26953125" style="56" bestFit="1" customWidth="1"/>
    <col min="13566" max="13566" width="16.26953125" style="56" bestFit="1" customWidth="1"/>
    <col min="13567" max="13567" width="12" style="56" customWidth="1"/>
    <col min="13568" max="13800" width="9" style="56"/>
    <col min="13801" max="13801" width="6.26953125" style="56" customWidth="1"/>
    <col min="13802" max="13802" width="10.26953125" style="56" customWidth="1"/>
    <col min="13803" max="13803" width="11" style="56" customWidth="1"/>
    <col min="13804" max="13804" width="12.54296875" style="56" customWidth="1"/>
    <col min="13805" max="13805" width="11.453125" style="56" customWidth="1"/>
    <col min="13806" max="13806" width="9.54296875" style="56" customWidth="1"/>
    <col min="13807" max="13807" width="0" style="56" hidden="1" customWidth="1"/>
    <col min="13808" max="13808" width="9.7265625" style="56" customWidth="1"/>
    <col min="13809" max="13810" width="12.54296875" style="56" customWidth="1"/>
    <col min="13811" max="13811" width="12.26953125" style="56" customWidth="1"/>
    <col min="13812" max="13812" width="12.54296875" style="56" customWidth="1"/>
    <col min="13813" max="13813" width="0" style="56" hidden="1" customWidth="1"/>
    <col min="13814" max="13814" width="14.26953125" style="56" customWidth="1"/>
    <col min="13815" max="13815" width="10.7265625" style="56" customWidth="1"/>
    <col min="13816" max="13816" width="13.7265625" style="56" customWidth="1"/>
    <col min="13817" max="13817" width="11.54296875" style="56" customWidth="1"/>
    <col min="13818" max="13818" width="11.26953125" style="56" customWidth="1"/>
    <col min="13819" max="13819" width="13.54296875" style="56" customWidth="1"/>
    <col min="13820" max="13820" width="15" style="56" customWidth="1"/>
    <col min="13821" max="13821" width="15.26953125" style="56" bestFit="1" customWidth="1"/>
    <col min="13822" max="13822" width="16.26953125" style="56" bestFit="1" customWidth="1"/>
    <col min="13823" max="13823" width="12" style="56" customWidth="1"/>
    <col min="13824" max="14056" width="9" style="56"/>
    <col min="14057" max="14057" width="6.26953125" style="56" customWidth="1"/>
    <col min="14058" max="14058" width="10.26953125" style="56" customWidth="1"/>
    <col min="14059" max="14059" width="11" style="56" customWidth="1"/>
    <col min="14060" max="14060" width="12.54296875" style="56" customWidth="1"/>
    <col min="14061" max="14061" width="11.453125" style="56" customWidth="1"/>
    <col min="14062" max="14062" width="9.54296875" style="56" customWidth="1"/>
    <col min="14063" max="14063" width="0" style="56" hidden="1" customWidth="1"/>
    <col min="14064" max="14064" width="9.7265625" style="56" customWidth="1"/>
    <col min="14065" max="14066" width="12.54296875" style="56" customWidth="1"/>
    <col min="14067" max="14067" width="12.26953125" style="56" customWidth="1"/>
    <col min="14068" max="14068" width="12.54296875" style="56" customWidth="1"/>
    <col min="14069" max="14069" width="0" style="56" hidden="1" customWidth="1"/>
    <col min="14070" max="14070" width="14.26953125" style="56" customWidth="1"/>
    <col min="14071" max="14071" width="10.7265625" style="56" customWidth="1"/>
    <col min="14072" max="14072" width="13.7265625" style="56" customWidth="1"/>
    <col min="14073" max="14073" width="11.54296875" style="56" customWidth="1"/>
    <col min="14074" max="14074" width="11.26953125" style="56" customWidth="1"/>
    <col min="14075" max="14075" width="13.54296875" style="56" customWidth="1"/>
    <col min="14076" max="14076" width="15" style="56" customWidth="1"/>
    <col min="14077" max="14077" width="15.26953125" style="56" bestFit="1" customWidth="1"/>
    <col min="14078" max="14078" width="16.26953125" style="56" bestFit="1" customWidth="1"/>
    <col min="14079" max="14079" width="12" style="56" customWidth="1"/>
    <col min="14080" max="14312" width="9" style="56"/>
    <col min="14313" max="14313" width="6.26953125" style="56" customWidth="1"/>
    <col min="14314" max="14314" width="10.26953125" style="56" customWidth="1"/>
    <col min="14315" max="14315" width="11" style="56" customWidth="1"/>
    <col min="14316" max="14316" width="12.54296875" style="56" customWidth="1"/>
    <col min="14317" max="14317" width="11.453125" style="56" customWidth="1"/>
    <col min="14318" max="14318" width="9.54296875" style="56" customWidth="1"/>
    <col min="14319" max="14319" width="0" style="56" hidden="1" customWidth="1"/>
    <col min="14320" max="14320" width="9.7265625" style="56" customWidth="1"/>
    <col min="14321" max="14322" width="12.54296875" style="56" customWidth="1"/>
    <col min="14323" max="14323" width="12.26953125" style="56" customWidth="1"/>
    <col min="14324" max="14324" width="12.54296875" style="56" customWidth="1"/>
    <col min="14325" max="14325" width="0" style="56" hidden="1" customWidth="1"/>
    <col min="14326" max="14326" width="14.26953125" style="56" customWidth="1"/>
    <col min="14327" max="14327" width="10.7265625" style="56" customWidth="1"/>
    <col min="14328" max="14328" width="13.7265625" style="56" customWidth="1"/>
    <col min="14329" max="14329" width="11.54296875" style="56" customWidth="1"/>
    <col min="14330" max="14330" width="11.26953125" style="56" customWidth="1"/>
    <col min="14331" max="14331" width="13.54296875" style="56" customWidth="1"/>
    <col min="14332" max="14332" width="15" style="56" customWidth="1"/>
    <col min="14333" max="14333" width="15.26953125" style="56" bestFit="1" customWidth="1"/>
    <col min="14334" max="14334" width="16.26953125" style="56" bestFit="1" customWidth="1"/>
    <col min="14335" max="14335" width="12" style="56" customWidth="1"/>
    <col min="14336" max="14568" width="9" style="56"/>
    <col min="14569" max="14569" width="6.26953125" style="56" customWidth="1"/>
    <col min="14570" max="14570" width="10.26953125" style="56" customWidth="1"/>
    <col min="14571" max="14571" width="11" style="56" customWidth="1"/>
    <col min="14572" max="14572" width="12.54296875" style="56" customWidth="1"/>
    <col min="14573" max="14573" width="11.453125" style="56" customWidth="1"/>
    <col min="14574" max="14574" width="9.54296875" style="56" customWidth="1"/>
    <col min="14575" max="14575" width="0" style="56" hidden="1" customWidth="1"/>
    <col min="14576" max="14576" width="9.7265625" style="56" customWidth="1"/>
    <col min="14577" max="14578" width="12.54296875" style="56" customWidth="1"/>
    <col min="14579" max="14579" width="12.26953125" style="56" customWidth="1"/>
    <col min="14580" max="14580" width="12.54296875" style="56" customWidth="1"/>
    <col min="14581" max="14581" width="0" style="56" hidden="1" customWidth="1"/>
    <col min="14582" max="14582" width="14.26953125" style="56" customWidth="1"/>
    <col min="14583" max="14583" width="10.7265625" style="56" customWidth="1"/>
    <col min="14584" max="14584" width="13.7265625" style="56" customWidth="1"/>
    <col min="14585" max="14585" width="11.54296875" style="56" customWidth="1"/>
    <col min="14586" max="14586" width="11.26953125" style="56" customWidth="1"/>
    <col min="14587" max="14587" width="13.54296875" style="56" customWidth="1"/>
    <col min="14588" max="14588" width="15" style="56" customWidth="1"/>
    <col min="14589" max="14589" width="15.26953125" style="56" bestFit="1" customWidth="1"/>
    <col min="14590" max="14590" width="16.26953125" style="56" bestFit="1" customWidth="1"/>
    <col min="14591" max="14591" width="12" style="56" customWidth="1"/>
    <col min="14592" max="14824" width="9" style="56"/>
    <col min="14825" max="14825" width="6.26953125" style="56" customWidth="1"/>
    <col min="14826" max="14826" width="10.26953125" style="56" customWidth="1"/>
    <col min="14827" max="14827" width="11" style="56" customWidth="1"/>
    <col min="14828" max="14828" width="12.54296875" style="56" customWidth="1"/>
    <col min="14829" max="14829" width="11.453125" style="56" customWidth="1"/>
    <col min="14830" max="14830" width="9.54296875" style="56" customWidth="1"/>
    <col min="14831" max="14831" width="0" style="56" hidden="1" customWidth="1"/>
    <col min="14832" max="14832" width="9.7265625" style="56" customWidth="1"/>
    <col min="14833" max="14834" width="12.54296875" style="56" customWidth="1"/>
    <col min="14835" max="14835" width="12.26953125" style="56" customWidth="1"/>
    <col min="14836" max="14836" width="12.54296875" style="56" customWidth="1"/>
    <col min="14837" max="14837" width="0" style="56" hidden="1" customWidth="1"/>
    <col min="14838" max="14838" width="14.26953125" style="56" customWidth="1"/>
    <col min="14839" max="14839" width="10.7265625" style="56" customWidth="1"/>
    <col min="14840" max="14840" width="13.7265625" style="56" customWidth="1"/>
    <col min="14841" max="14841" width="11.54296875" style="56" customWidth="1"/>
    <col min="14842" max="14842" width="11.26953125" style="56" customWidth="1"/>
    <col min="14843" max="14843" width="13.54296875" style="56" customWidth="1"/>
    <col min="14844" max="14844" width="15" style="56" customWidth="1"/>
    <col min="14845" max="14845" width="15.26953125" style="56" bestFit="1" customWidth="1"/>
    <col min="14846" max="14846" width="16.26953125" style="56" bestFit="1" customWidth="1"/>
    <col min="14847" max="14847" width="12" style="56" customWidth="1"/>
    <col min="14848" max="15080" width="9" style="56"/>
    <col min="15081" max="15081" width="6.26953125" style="56" customWidth="1"/>
    <col min="15082" max="15082" width="10.26953125" style="56" customWidth="1"/>
    <col min="15083" max="15083" width="11" style="56" customWidth="1"/>
    <col min="15084" max="15084" width="12.54296875" style="56" customWidth="1"/>
    <col min="15085" max="15085" width="11.453125" style="56" customWidth="1"/>
    <col min="15086" max="15086" width="9.54296875" style="56" customWidth="1"/>
    <col min="15087" max="15087" width="0" style="56" hidden="1" customWidth="1"/>
    <col min="15088" max="15088" width="9.7265625" style="56" customWidth="1"/>
    <col min="15089" max="15090" width="12.54296875" style="56" customWidth="1"/>
    <col min="15091" max="15091" width="12.26953125" style="56" customWidth="1"/>
    <col min="15092" max="15092" width="12.54296875" style="56" customWidth="1"/>
    <col min="15093" max="15093" width="0" style="56" hidden="1" customWidth="1"/>
    <col min="15094" max="15094" width="14.26953125" style="56" customWidth="1"/>
    <col min="15095" max="15095" width="10.7265625" style="56" customWidth="1"/>
    <col min="15096" max="15096" width="13.7265625" style="56" customWidth="1"/>
    <col min="15097" max="15097" width="11.54296875" style="56" customWidth="1"/>
    <col min="15098" max="15098" width="11.26953125" style="56" customWidth="1"/>
    <col min="15099" max="15099" width="13.54296875" style="56" customWidth="1"/>
    <col min="15100" max="15100" width="15" style="56" customWidth="1"/>
    <col min="15101" max="15101" width="15.26953125" style="56" bestFit="1" customWidth="1"/>
    <col min="15102" max="15102" width="16.26953125" style="56" bestFit="1" customWidth="1"/>
    <col min="15103" max="15103" width="12" style="56" customWidth="1"/>
    <col min="15104" max="15336" width="9" style="56"/>
    <col min="15337" max="15337" width="6.26953125" style="56" customWidth="1"/>
    <col min="15338" max="15338" width="10.26953125" style="56" customWidth="1"/>
    <col min="15339" max="15339" width="11" style="56" customWidth="1"/>
    <col min="15340" max="15340" width="12.54296875" style="56" customWidth="1"/>
    <col min="15341" max="15341" width="11.453125" style="56" customWidth="1"/>
    <col min="15342" max="15342" width="9.54296875" style="56" customWidth="1"/>
    <col min="15343" max="15343" width="0" style="56" hidden="1" customWidth="1"/>
    <col min="15344" max="15344" width="9.7265625" style="56" customWidth="1"/>
    <col min="15345" max="15346" width="12.54296875" style="56" customWidth="1"/>
    <col min="15347" max="15347" width="12.26953125" style="56" customWidth="1"/>
    <col min="15348" max="15348" width="12.54296875" style="56" customWidth="1"/>
    <col min="15349" max="15349" width="0" style="56" hidden="1" customWidth="1"/>
    <col min="15350" max="15350" width="14.26953125" style="56" customWidth="1"/>
    <col min="15351" max="15351" width="10.7265625" style="56" customWidth="1"/>
    <col min="15352" max="15352" width="13.7265625" style="56" customWidth="1"/>
    <col min="15353" max="15353" width="11.54296875" style="56" customWidth="1"/>
    <col min="15354" max="15354" width="11.26953125" style="56" customWidth="1"/>
    <col min="15355" max="15355" width="13.54296875" style="56" customWidth="1"/>
    <col min="15356" max="15356" width="15" style="56" customWidth="1"/>
    <col min="15357" max="15357" width="15.26953125" style="56" bestFit="1" customWidth="1"/>
    <col min="15358" max="15358" width="16.26953125" style="56" bestFit="1" customWidth="1"/>
    <col min="15359" max="15359" width="12" style="56" customWidth="1"/>
    <col min="15360" max="15592" width="9" style="56"/>
    <col min="15593" max="15593" width="6.26953125" style="56" customWidth="1"/>
    <col min="15594" max="15594" width="10.26953125" style="56" customWidth="1"/>
    <col min="15595" max="15595" width="11" style="56" customWidth="1"/>
    <col min="15596" max="15596" width="12.54296875" style="56" customWidth="1"/>
    <col min="15597" max="15597" width="11.453125" style="56" customWidth="1"/>
    <col min="15598" max="15598" width="9.54296875" style="56" customWidth="1"/>
    <col min="15599" max="15599" width="0" style="56" hidden="1" customWidth="1"/>
    <col min="15600" max="15600" width="9.7265625" style="56" customWidth="1"/>
    <col min="15601" max="15602" width="12.54296875" style="56" customWidth="1"/>
    <col min="15603" max="15603" width="12.26953125" style="56" customWidth="1"/>
    <col min="15604" max="15604" width="12.54296875" style="56" customWidth="1"/>
    <col min="15605" max="15605" width="0" style="56" hidden="1" customWidth="1"/>
    <col min="15606" max="15606" width="14.26953125" style="56" customWidth="1"/>
    <col min="15607" max="15607" width="10.7265625" style="56" customWidth="1"/>
    <col min="15608" max="15608" width="13.7265625" style="56" customWidth="1"/>
    <col min="15609" max="15609" width="11.54296875" style="56" customWidth="1"/>
    <col min="15610" max="15610" width="11.26953125" style="56" customWidth="1"/>
    <col min="15611" max="15611" width="13.54296875" style="56" customWidth="1"/>
    <col min="15612" max="15612" width="15" style="56" customWidth="1"/>
    <col min="15613" max="15613" width="15.26953125" style="56" bestFit="1" customWidth="1"/>
    <col min="15614" max="15614" width="16.26953125" style="56" bestFit="1" customWidth="1"/>
    <col min="15615" max="15615" width="12" style="56" customWidth="1"/>
    <col min="15616" max="15848" width="9" style="56"/>
    <col min="15849" max="15849" width="6.26953125" style="56" customWidth="1"/>
    <col min="15850" max="15850" width="10.26953125" style="56" customWidth="1"/>
    <col min="15851" max="15851" width="11" style="56" customWidth="1"/>
    <col min="15852" max="15852" width="12.54296875" style="56" customWidth="1"/>
    <col min="15853" max="15853" width="11.453125" style="56" customWidth="1"/>
    <col min="15854" max="15854" width="9.54296875" style="56" customWidth="1"/>
    <col min="15855" max="15855" width="0" style="56" hidden="1" customWidth="1"/>
    <col min="15856" max="15856" width="9.7265625" style="56" customWidth="1"/>
    <col min="15857" max="15858" width="12.54296875" style="56" customWidth="1"/>
    <col min="15859" max="15859" width="12.26953125" style="56" customWidth="1"/>
    <col min="15860" max="15860" width="12.54296875" style="56" customWidth="1"/>
    <col min="15861" max="15861" width="0" style="56" hidden="1" customWidth="1"/>
    <col min="15862" max="15862" width="14.26953125" style="56" customWidth="1"/>
    <col min="15863" max="15863" width="10.7265625" style="56" customWidth="1"/>
    <col min="15864" max="15864" width="13.7265625" style="56" customWidth="1"/>
    <col min="15865" max="15865" width="11.54296875" style="56" customWidth="1"/>
    <col min="15866" max="15866" width="11.26953125" style="56" customWidth="1"/>
    <col min="15867" max="15867" width="13.54296875" style="56" customWidth="1"/>
    <col min="15868" max="15868" width="15" style="56" customWidth="1"/>
    <col min="15869" max="15869" width="15.26953125" style="56" bestFit="1" customWidth="1"/>
    <col min="15870" max="15870" width="16.26953125" style="56" bestFit="1" customWidth="1"/>
    <col min="15871" max="15871" width="12" style="56" customWidth="1"/>
    <col min="15872" max="16104" width="9" style="56"/>
    <col min="16105" max="16105" width="6.26953125" style="56" customWidth="1"/>
    <col min="16106" max="16106" width="10.26953125" style="56" customWidth="1"/>
    <col min="16107" max="16107" width="11" style="56" customWidth="1"/>
    <col min="16108" max="16108" width="12.54296875" style="56" customWidth="1"/>
    <col min="16109" max="16109" width="11.453125" style="56" customWidth="1"/>
    <col min="16110" max="16110" width="9.54296875" style="56" customWidth="1"/>
    <col min="16111" max="16111" width="0" style="56" hidden="1" customWidth="1"/>
    <col min="16112" max="16112" width="9.7265625" style="56" customWidth="1"/>
    <col min="16113" max="16114" width="12.54296875" style="56" customWidth="1"/>
    <col min="16115" max="16115" width="12.26953125" style="56" customWidth="1"/>
    <col min="16116" max="16116" width="12.54296875" style="56" customWidth="1"/>
    <col min="16117" max="16117" width="0" style="56" hidden="1" customWidth="1"/>
    <col min="16118" max="16118" width="14.26953125" style="56" customWidth="1"/>
    <col min="16119" max="16119" width="10.7265625" style="56" customWidth="1"/>
    <col min="16120" max="16120" width="13.7265625" style="56" customWidth="1"/>
    <col min="16121" max="16121" width="11.54296875" style="56" customWidth="1"/>
    <col min="16122" max="16122" width="11.26953125" style="56" customWidth="1"/>
    <col min="16123" max="16123" width="13.54296875" style="56" customWidth="1"/>
    <col min="16124" max="16124" width="15" style="56" customWidth="1"/>
    <col min="16125" max="16125" width="15.26953125" style="56" bestFit="1" customWidth="1"/>
    <col min="16126" max="16126" width="16.26953125" style="56" bestFit="1" customWidth="1"/>
    <col min="16127" max="16127" width="12" style="56" customWidth="1"/>
    <col min="16128" max="16384" width="9" style="56"/>
  </cols>
  <sheetData>
    <row r="1" spans="1:26" customFormat="1" ht="45" customHeight="1" x14ac:dyDescent="0.35">
      <c r="A1" s="19" t="s">
        <v>107</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c r="V8" s="122" t="s">
        <v>105</v>
      </c>
      <c r="W8" s="122" t="s">
        <v>105</v>
      </c>
      <c r="X8" s="122" t="s">
        <v>106</v>
      </c>
      <c r="Y8" s="122" t="s">
        <v>106</v>
      </c>
      <c r="Z8" s="122" t="s">
        <v>177</v>
      </c>
    </row>
    <row r="9" spans="1:26" s="54" customFormat="1" ht="17.149999999999999" customHeight="1" x14ac:dyDescent="0.35">
      <c r="A9" s="44">
        <f>Z9</f>
        <v>1996</v>
      </c>
      <c r="B9" s="50">
        <f>SUMIF('Quarter (GWh)'!$Z:$Z,'Annual (GWh)'!$Z9,'Quarter (GWh)'!B:B)</f>
        <v>978452</v>
      </c>
      <c r="C9" s="46">
        <f>SUMIF('Quarter (GWh)'!$Z:$Z,'Annual (GWh)'!$Z9,'Quarter (GWh)'!C:C)</f>
        <v>19805</v>
      </c>
      <c r="D9" s="46">
        <f>SUMIF('Quarter (GWh)'!$Z:$Z,'Annual (GWh)'!$Z9,'Quarter (GWh)'!D:D)</f>
        <v>15202</v>
      </c>
      <c r="E9" s="47">
        <f>SUMIF('Quarter (GWh)'!$Z:$Z,'Annual (GWh)'!$Z9,'Quarter (GWh)'!E:E)</f>
        <v>4603</v>
      </c>
      <c r="F9" s="45">
        <f>SUMIF('Quarter (GWh)'!$Z:$Z,'Annual (GWh)'!$Z9,'Quarter (GWh)'!F:F)</f>
        <v>-3632</v>
      </c>
      <c r="G9" s="46" t="s">
        <v>68</v>
      </c>
      <c r="H9" s="46">
        <f>SUMIF('Quarter (GWh)'!$Z:$Z,'Annual (GWh)'!$Z9,'Quarter (GWh)'!H:H)</f>
        <v>0</v>
      </c>
      <c r="I9" s="48">
        <f>SUMIF('Quarter (GWh)'!$Z:$Z,'Annual (GWh)'!$Z9,'Quarter (GWh)'!I:I)</f>
        <v>998257</v>
      </c>
      <c r="J9" s="49">
        <f>SUMIF('Quarter (GWh)'!$Z:$Z,'Annual (GWh)'!$Z9,'Quarter (GWh)'!J:J)</f>
        <v>979423</v>
      </c>
      <c r="K9" s="45" t="s">
        <v>68</v>
      </c>
      <c r="L9" s="46" t="s">
        <v>68</v>
      </c>
      <c r="M9" s="46" t="s">
        <v>68</v>
      </c>
      <c r="N9" s="50" t="s">
        <v>68</v>
      </c>
      <c r="O9" s="51">
        <f>SUMIF('Quarter (GWh)'!$Z:$Z,'Annual (GWh)'!$Z9,'Quarter (GWh)'!O:O)</f>
        <v>55872</v>
      </c>
      <c r="P9" s="51">
        <f>SUMIF('Quarter (GWh)'!$Z:$Z,'Annual (GWh)'!$Z9,'Quarter (GWh)'!P:P)</f>
        <v>4576</v>
      </c>
      <c r="Q9" s="51">
        <f>SUMIF('Quarter (GWh)'!$Z:$Z,'Annual (GWh)'!$Z9,'Quarter (GWh)'!Q:Q)</f>
        <v>0</v>
      </c>
      <c r="R9" s="52">
        <f>SUMIF('Quarter (GWh)'!$Z:$Z,'Annual (GWh)'!$Z9,'Quarter (GWh)'!R:R)</f>
        <v>0</v>
      </c>
      <c r="S9" s="45" t="s">
        <v>68</v>
      </c>
      <c r="T9" s="53" t="s">
        <v>68</v>
      </c>
      <c r="V9" s="123"/>
      <c r="W9" s="123"/>
      <c r="X9" s="123"/>
      <c r="Y9" s="123"/>
      <c r="Z9" s="123">
        <v>1996</v>
      </c>
    </row>
    <row r="10" spans="1:26" s="54" customFormat="1" ht="17.149999999999999" customHeight="1" x14ac:dyDescent="0.35">
      <c r="A10" s="55">
        <f t="shared" ref="A10:A35" si="0">Z10</f>
        <v>1997</v>
      </c>
      <c r="B10" s="50">
        <f>SUMIF('Quarter (GWh)'!$Z:$Z,'Annual (GWh)'!$Z10,'Quarter (GWh)'!B:B)</f>
        <v>998344</v>
      </c>
      <c r="C10" s="46">
        <f>SUMIF('Quarter (GWh)'!$Z:$Z,'Annual (GWh)'!$Z10,'Quarter (GWh)'!C:C)</f>
        <v>14061</v>
      </c>
      <c r="D10" s="46">
        <f>SUMIF('Quarter (GWh)'!$Z:$Z,'Annual (GWh)'!$Z10,'Quarter (GWh)'!D:D)</f>
        <v>21665</v>
      </c>
      <c r="E10" s="47">
        <f>SUMIF('Quarter (GWh)'!$Z:$Z,'Annual (GWh)'!$Z10,'Quarter (GWh)'!E:E)</f>
        <v>-7604</v>
      </c>
      <c r="F10" s="45">
        <f>SUMIF('Quarter (GWh)'!$Z:$Z,'Annual (GWh)'!$Z10,'Quarter (GWh)'!F:F)</f>
        <v>-6339</v>
      </c>
      <c r="G10" s="46" t="s">
        <v>68</v>
      </c>
      <c r="H10" s="46">
        <f>SUMIF('Quarter (GWh)'!$Z:$Z,'Annual (GWh)'!$Z10,'Quarter (GWh)'!H:H)</f>
        <v>0</v>
      </c>
      <c r="I10" s="48">
        <f>SUMIF('Quarter (GWh)'!$Z:$Z,'Annual (GWh)'!$Z10,'Quarter (GWh)'!I:I)</f>
        <v>1012405</v>
      </c>
      <c r="J10" s="49">
        <f>SUMIF('Quarter (GWh)'!$Z:$Z,'Annual (GWh)'!$Z10,'Quarter (GWh)'!J:J)</f>
        <v>984401</v>
      </c>
      <c r="K10" s="45" t="s">
        <v>68</v>
      </c>
      <c r="L10" s="46" t="s">
        <v>68</v>
      </c>
      <c r="M10" s="46" t="s">
        <v>68</v>
      </c>
      <c r="N10" s="50" t="s">
        <v>68</v>
      </c>
      <c r="O10" s="51">
        <f>SUMIF('Quarter (GWh)'!$Z:$Z,'Annual (GWh)'!$Z10,'Quarter (GWh)'!O:O)</f>
        <v>58280</v>
      </c>
      <c r="P10" s="51">
        <f>SUMIF('Quarter (GWh)'!$Z:$Z,'Annual (GWh)'!$Z10,'Quarter (GWh)'!P:P)</f>
        <v>4066</v>
      </c>
      <c r="Q10" s="51">
        <f>SUMIF('Quarter (GWh)'!$Z:$Z,'Annual (GWh)'!$Z10,'Quarter (GWh)'!Q:Q)</f>
        <v>0</v>
      </c>
      <c r="R10" s="52">
        <f>SUMIF('Quarter (GWh)'!$Z:$Z,'Annual (GWh)'!$Z10,'Quarter (GWh)'!R:R)</f>
        <v>0</v>
      </c>
      <c r="S10" s="45" t="s">
        <v>68</v>
      </c>
      <c r="T10" s="53" t="s">
        <v>68</v>
      </c>
      <c r="V10" s="123"/>
      <c r="W10" s="123"/>
      <c r="X10" s="123"/>
      <c r="Y10" s="123"/>
      <c r="Z10" s="123">
        <v>1997</v>
      </c>
    </row>
    <row r="11" spans="1:26" s="54" customFormat="1" ht="17.149999999999999" customHeight="1" x14ac:dyDescent="0.35">
      <c r="A11" s="55">
        <f t="shared" si="0"/>
        <v>1998</v>
      </c>
      <c r="B11" s="50">
        <f>SUMIF('Quarter (GWh)'!$Z:$Z,'Annual (GWh)'!$Z11,'Quarter (GWh)'!B:B)</f>
        <v>1048386</v>
      </c>
      <c r="C11" s="46">
        <f>SUMIF('Quarter (GWh)'!$Z:$Z,'Annual (GWh)'!$Z11,'Quarter (GWh)'!C:C)</f>
        <v>10580</v>
      </c>
      <c r="D11" s="46">
        <f>SUMIF('Quarter (GWh)'!$Z:$Z,'Annual (GWh)'!$Z11,'Quarter (GWh)'!D:D)</f>
        <v>31602</v>
      </c>
      <c r="E11" s="47">
        <f>SUMIF('Quarter (GWh)'!$Z:$Z,'Annual (GWh)'!$Z11,'Quarter (GWh)'!E:E)</f>
        <v>-21022</v>
      </c>
      <c r="F11" s="45">
        <f>SUMIF('Quarter (GWh)'!$Z:$Z,'Annual (GWh)'!$Z11,'Quarter (GWh)'!F:F)</f>
        <v>-2095</v>
      </c>
      <c r="G11" s="46" t="s">
        <v>68</v>
      </c>
      <c r="H11" s="46">
        <f>SUMIF('Quarter (GWh)'!$Z:$Z,'Annual (GWh)'!$Z11,'Quarter (GWh)'!H:H)</f>
        <v>0</v>
      </c>
      <c r="I11" s="48">
        <f>SUMIF('Quarter (GWh)'!$Z:$Z,'Annual (GWh)'!$Z11,'Quarter (GWh)'!I:I)</f>
        <v>1058966</v>
      </c>
      <c r="J11" s="49">
        <f>SUMIF('Quarter (GWh)'!$Z:$Z,'Annual (GWh)'!$Z11,'Quarter (GWh)'!J:J)</f>
        <v>1025269</v>
      </c>
      <c r="K11" s="45">
        <f>SUMIF('Quarter (GWh)'!$Z:$Z,'Annual (GWh)'!$Z11,'Quarter (GWh)'!K:K)</f>
        <v>267703</v>
      </c>
      <c r="L11" s="46">
        <f>SUMIF('Quarter (GWh)'!$Z:$Z,'Annual (GWh)'!$Z11,'Quarter (GWh)'!L:L)</f>
        <v>355895</v>
      </c>
      <c r="M11" s="46">
        <f>SUMIF('Quarter (GWh)'!$Z:$Z,'Annual (GWh)'!$Z11,'Quarter (GWh)'!M:M)</f>
        <v>175904</v>
      </c>
      <c r="N11" s="50">
        <f>SUMIF('Quarter (GWh)'!$Z:$Z,'Annual (GWh)'!$Z11,'Quarter (GWh)'!N:N)</f>
        <v>117624</v>
      </c>
      <c r="O11" s="51">
        <f>SUMIF('Quarter (GWh)'!$Z:$Z,'Annual (GWh)'!$Z11,'Quarter (GWh)'!O:O)</f>
        <v>65500</v>
      </c>
      <c r="P11" s="51">
        <f>SUMIF('Quarter (GWh)'!$Z:$Z,'Annual (GWh)'!$Z11,'Quarter (GWh)'!P:P)</f>
        <v>4337</v>
      </c>
      <c r="Q11" s="51">
        <f>SUMIF('Quarter (GWh)'!$Z:$Z,'Annual (GWh)'!$Z11,'Quarter (GWh)'!Q:Q)</f>
        <v>0</v>
      </c>
      <c r="R11" s="52">
        <f>SUMIF('Quarter (GWh)'!$Z:$Z,'Annual (GWh)'!$Z11,'Quarter (GWh)'!R:R)</f>
        <v>0</v>
      </c>
      <c r="S11" s="45">
        <f>SUMIF('Quarter (GWh)'!$Z:$Z,'Annual (GWh)'!$Z11,'Quarter (GWh)'!S:S)</f>
        <v>34124</v>
      </c>
      <c r="T11" s="53">
        <f>SUMIF('Quarter (GWh)'!$Z:$Z,'Annual (GWh)'!$Z11,'Quarter (GWh)'!T:T)</f>
        <v>1021087</v>
      </c>
      <c r="V11" s="123"/>
      <c r="W11" s="123"/>
      <c r="X11" s="123"/>
      <c r="Y11" s="123"/>
      <c r="Z11" s="123">
        <v>1998</v>
      </c>
    </row>
    <row r="12" spans="1:26" s="54" customFormat="1" ht="17.149999999999999" customHeight="1" x14ac:dyDescent="0.35">
      <c r="A12" s="55">
        <f t="shared" si="0"/>
        <v>1999</v>
      </c>
      <c r="B12" s="50">
        <f>SUMIF('Quarter (GWh)'!$Z:$Z,'Annual (GWh)'!$Z12,'Quarter (GWh)'!B:B)</f>
        <v>1152149</v>
      </c>
      <c r="C12" s="46">
        <f>SUMIF('Quarter (GWh)'!$Z:$Z,'Annual (GWh)'!$Z12,'Quarter (GWh)'!C:C)</f>
        <v>12863</v>
      </c>
      <c r="D12" s="46">
        <f>SUMIF('Quarter (GWh)'!$Z:$Z,'Annual (GWh)'!$Z12,'Quarter (GWh)'!D:D)</f>
        <v>84432</v>
      </c>
      <c r="E12" s="47">
        <f>SUMIF('Quarter (GWh)'!$Z:$Z,'Annual (GWh)'!$Z12,'Quarter (GWh)'!E:E)</f>
        <v>-71569</v>
      </c>
      <c r="F12" s="45">
        <f>SUMIF('Quarter (GWh)'!$Z:$Z,'Annual (GWh)'!$Z12,'Quarter (GWh)'!F:F)</f>
        <v>6945</v>
      </c>
      <c r="G12" s="46" t="s">
        <v>68</v>
      </c>
      <c r="H12" s="46">
        <f>SUMIF('Quarter (GWh)'!$Z:$Z,'Annual (GWh)'!$Z12,'Quarter (GWh)'!H:H)</f>
        <v>0</v>
      </c>
      <c r="I12" s="48">
        <f>SUMIF('Quarter (GWh)'!$Z:$Z,'Annual (GWh)'!$Z12,'Quarter (GWh)'!I:I)</f>
        <v>1165012</v>
      </c>
      <c r="J12" s="49">
        <f>SUMIF('Quarter (GWh)'!$Z:$Z,'Annual (GWh)'!$Z12,'Quarter (GWh)'!J:J)</f>
        <v>1087525</v>
      </c>
      <c r="K12" s="45">
        <f>SUMIF('Quarter (GWh)'!$Z:$Z,'Annual (GWh)'!$Z12,'Quarter (GWh)'!K:K)</f>
        <v>315400</v>
      </c>
      <c r="L12" s="46">
        <f>SUMIF('Quarter (GWh)'!$Z:$Z,'Annual (GWh)'!$Z12,'Quarter (GWh)'!L:L)</f>
        <v>358066</v>
      </c>
      <c r="M12" s="46">
        <f>SUMIF('Quarter (GWh)'!$Z:$Z,'Annual (GWh)'!$Z12,'Quarter (GWh)'!M:M)</f>
        <v>176666</v>
      </c>
      <c r="N12" s="50">
        <f>SUMIF('Quarter (GWh)'!$Z:$Z,'Annual (GWh)'!$Z12,'Quarter (GWh)'!N:N)</f>
        <v>106487</v>
      </c>
      <c r="O12" s="51">
        <f>SUMIF('Quarter (GWh)'!$Z:$Z,'Annual (GWh)'!$Z12,'Quarter (GWh)'!O:O)</f>
        <v>64636</v>
      </c>
      <c r="P12" s="51">
        <f>SUMIF('Quarter (GWh)'!$Z:$Z,'Annual (GWh)'!$Z12,'Quarter (GWh)'!P:P)</f>
        <v>5626</v>
      </c>
      <c r="Q12" s="51">
        <f>SUMIF('Quarter (GWh)'!$Z:$Z,'Annual (GWh)'!$Z12,'Quarter (GWh)'!Q:Q)</f>
        <v>0</v>
      </c>
      <c r="R12" s="52">
        <f>SUMIF('Quarter (GWh)'!$Z:$Z,'Annual (GWh)'!$Z12,'Quarter (GWh)'!R:R)</f>
        <v>0</v>
      </c>
      <c r="S12" s="45">
        <f>SUMIF('Quarter (GWh)'!$Z:$Z,'Annual (GWh)'!$Z12,'Quarter (GWh)'!S:S)</f>
        <v>60279</v>
      </c>
      <c r="T12" s="53">
        <f>SUMIF('Quarter (GWh)'!$Z:$Z,'Annual (GWh)'!$Z12,'Quarter (GWh)'!T:T)</f>
        <v>1087160</v>
      </c>
      <c r="V12" s="123"/>
      <c r="W12" s="123"/>
      <c r="X12" s="123"/>
      <c r="Y12" s="123"/>
      <c r="Z12" s="123">
        <v>1999</v>
      </c>
    </row>
    <row r="13" spans="1:26" s="54" customFormat="1" ht="17.149999999999999" customHeight="1" x14ac:dyDescent="0.35">
      <c r="A13" s="55">
        <f t="shared" si="0"/>
        <v>2000</v>
      </c>
      <c r="B13" s="50">
        <f>SUMIF('Quarter (GWh)'!$Z:$Z,'Annual (GWh)'!$Z13,'Quarter (GWh)'!B:B)</f>
        <v>1260168</v>
      </c>
      <c r="C13" s="46">
        <f>SUMIF('Quarter (GWh)'!$Z:$Z,'Annual (GWh)'!$Z13,'Quarter (GWh)'!C:C)</f>
        <v>26032</v>
      </c>
      <c r="D13" s="46">
        <f>SUMIF('Quarter (GWh)'!$Z:$Z,'Annual (GWh)'!$Z13,'Quarter (GWh)'!D:D)</f>
        <v>146343</v>
      </c>
      <c r="E13" s="47">
        <f>SUMIF('Quarter (GWh)'!$Z:$Z,'Annual (GWh)'!$Z13,'Quarter (GWh)'!E:E)</f>
        <v>-120311</v>
      </c>
      <c r="F13" s="45">
        <f>SUMIF('Quarter (GWh)'!$Z:$Z,'Annual (GWh)'!$Z13,'Quarter (GWh)'!F:F)</f>
        <v>-10907</v>
      </c>
      <c r="G13" s="46" t="s">
        <v>68</v>
      </c>
      <c r="H13" s="46">
        <f>SUMIF('Quarter (GWh)'!$Z:$Z,'Annual (GWh)'!$Z13,'Quarter (GWh)'!H:H)</f>
        <v>0</v>
      </c>
      <c r="I13" s="48">
        <f>SUMIF('Quarter (GWh)'!$Z:$Z,'Annual (GWh)'!$Z13,'Quarter (GWh)'!I:I)</f>
        <v>1286200</v>
      </c>
      <c r="J13" s="49">
        <f>SUMIF('Quarter (GWh)'!$Z:$Z,'Annual (GWh)'!$Z13,'Quarter (GWh)'!J:J)</f>
        <v>1128950</v>
      </c>
      <c r="K13" s="45">
        <f>SUMIF('Quarter (GWh)'!$Z:$Z,'Annual (GWh)'!$Z13,'Quarter (GWh)'!K:K)</f>
        <v>324412</v>
      </c>
      <c r="L13" s="46">
        <f>SUMIF('Quarter (GWh)'!$Z:$Z,'Annual (GWh)'!$Z13,'Quarter (GWh)'!L:L)</f>
        <v>369909</v>
      </c>
      <c r="M13" s="46">
        <f>SUMIF('Quarter (GWh)'!$Z:$Z,'Annual (GWh)'!$Z13,'Quarter (GWh)'!M:M)</f>
        <v>183323</v>
      </c>
      <c r="N13" s="50">
        <f>SUMIF('Quarter (GWh)'!$Z:$Z,'Annual (GWh)'!$Z13,'Quarter (GWh)'!N:N)</f>
        <v>110457</v>
      </c>
      <c r="O13" s="51">
        <f>SUMIF('Quarter (GWh)'!$Z:$Z,'Annual (GWh)'!$Z13,'Quarter (GWh)'!O:O)</f>
        <v>65555</v>
      </c>
      <c r="P13" s="51">
        <f>SUMIF('Quarter (GWh)'!$Z:$Z,'Annual (GWh)'!$Z13,'Quarter (GWh)'!P:P)</f>
        <v>6701</v>
      </c>
      <c r="Q13" s="51">
        <f>SUMIF('Quarter (GWh)'!$Z:$Z,'Annual (GWh)'!$Z13,'Quarter (GWh)'!Q:Q)</f>
        <v>0</v>
      </c>
      <c r="R13" s="52">
        <f>SUMIF('Quarter (GWh)'!$Z:$Z,'Annual (GWh)'!$Z13,'Quarter (GWh)'!R:R)</f>
        <v>0</v>
      </c>
      <c r="S13" s="45">
        <f>SUMIF('Quarter (GWh)'!$Z:$Z,'Annual (GWh)'!$Z13,'Quarter (GWh)'!S:S)</f>
        <v>65174</v>
      </c>
      <c r="T13" s="53">
        <f>SUMIF('Quarter (GWh)'!$Z:$Z,'Annual (GWh)'!$Z13,'Quarter (GWh)'!T:T)</f>
        <v>1125531</v>
      </c>
      <c r="V13" s="123"/>
      <c r="W13" s="123"/>
      <c r="X13" s="123"/>
      <c r="Y13" s="123"/>
      <c r="Z13" s="123">
        <v>2000</v>
      </c>
    </row>
    <row r="14" spans="1:26" s="54" customFormat="1" ht="17.149999999999999" customHeight="1" x14ac:dyDescent="0.35">
      <c r="A14" s="55">
        <f t="shared" si="0"/>
        <v>2001</v>
      </c>
      <c r="B14" s="50">
        <f>SUMIF('Quarter (GWh)'!$Z:$Z,'Annual (GWh)'!$Z14,'Quarter (GWh)'!B:B)</f>
        <v>1230533</v>
      </c>
      <c r="C14" s="46">
        <f>SUMIF('Quarter (GWh)'!$Z:$Z,'Annual (GWh)'!$Z14,'Quarter (GWh)'!C:C)</f>
        <v>30464</v>
      </c>
      <c r="D14" s="46">
        <f>SUMIF('Quarter (GWh)'!$Z:$Z,'Annual (GWh)'!$Z14,'Quarter (GWh)'!D:D)</f>
        <v>138330</v>
      </c>
      <c r="E14" s="47">
        <f>SUMIF('Quarter (GWh)'!$Z:$Z,'Annual (GWh)'!$Z14,'Quarter (GWh)'!E:E)</f>
        <v>-107866</v>
      </c>
      <c r="F14" s="45">
        <f>SUMIF('Quarter (GWh)'!$Z:$Z,'Annual (GWh)'!$Z14,'Quarter (GWh)'!F:F)</f>
        <v>-661</v>
      </c>
      <c r="G14" s="46" t="s">
        <v>68</v>
      </c>
      <c r="H14" s="46">
        <f>SUMIF('Quarter (GWh)'!$Z:$Z,'Annual (GWh)'!$Z14,'Quarter (GWh)'!H:H)</f>
        <v>0</v>
      </c>
      <c r="I14" s="48">
        <f>SUMIF('Quarter (GWh)'!$Z:$Z,'Annual (GWh)'!$Z14,'Quarter (GWh)'!I:I)</f>
        <v>1260997</v>
      </c>
      <c r="J14" s="49">
        <f>SUMIF('Quarter (GWh)'!$Z:$Z,'Annual (GWh)'!$Z14,'Quarter (GWh)'!J:J)</f>
        <v>1122006</v>
      </c>
      <c r="K14" s="45">
        <f>SUMIF('Quarter (GWh)'!$Z:$Z,'Annual (GWh)'!$Z14,'Quarter (GWh)'!K:K)</f>
        <v>312518</v>
      </c>
      <c r="L14" s="46">
        <f>SUMIF('Quarter (GWh)'!$Z:$Z,'Annual (GWh)'!$Z14,'Quarter (GWh)'!L:L)</f>
        <v>379427</v>
      </c>
      <c r="M14" s="46">
        <f>SUMIF('Quarter (GWh)'!$Z:$Z,'Annual (GWh)'!$Z14,'Quarter (GWh)'!M:M)</f>
        <v>179739</v>
      </c>
      <c r="N14" s="50">
        <f>SUMIF('Quarter (GWh)'!$Z:$Z,'Annual (GWh)'!$Z14,'Quarter (GWh)'!N:N)</f>
        <v>113110</v>
      </c>
      <c r="O14" s="51">
        <f>SUMIF('Quarter (GWh)'!$Z:$Z,'Annual (GWh)'!$Z14,'Quarter (GWh)'!O:O)</f>
        <v>78457</v>
      </c>
      <c r="P14" s="51">
        <f>SUMIF('Quarter (GWh)'!$Z:$Z,'Annual (GWh)'!$Z14,'Quarter (GWh)'!P:P)</f>
        <v>6549</v>
      </c>
      <c r="Q14" s="51">
        <f>SUMIF('Quarter (GWh)'!$Z:$Z,'Annual (GWh)'!$Z14,'Quarter (GWh)'!Q:Q)</f>
        <v>0</v>
      </c>
      <c r="R14" s="52">
        <f>SUMIF('Quarter (GWh)'!$Z:$Z,'Annual (GWh)'!$Z14,'Quarter (GWh)'!R:R)</f>
        <v>0</v>
      </c>
      <c r="S14" s="45">
        <f>SUMIF('Quarter (GWh)'!$Z:$Z,'Annual (GWh)'!$Z14,'Quarter (GWh)'!S:S)</f>
        <v>50061</v>
      </c>
      <c r="T14" s="53">
        <f>SUMIF('Quarter (GWh)'!$Z:$Z,'Annual (GWh)'!$Z14,'Quarter (GWh)'!T:T)</f>
        <v>1119861</v>
      </c>
      <c r="V14" s="123"/>
      <c r="W14" s="123"/>
      <c r="X14" s="123"/>
      <c r="Y14" s="123"/>
      <c r="Z14" s="123">
        <v>2001</v>
      </c>
    </row>
    <row r="15" spans="1:26" s="54" customFormat="1" ht="17.149999999999999" customHeight="1" x14ac:dyDescent="0.35">
      <c r="A15" s="55">
        <f t="shared" si="0"/>
        <v>2002</v>
      </c>
      <c r="B15" s="50">
        <f>SUMIF('Quarter (GWh)'!$Z:$Z,'Annual (GWh)'!$Z15,'Quarter (GWh)'!B:B)</f>
        <v>1204713</v>
      </c>
      <c r="C15" s="46">
        <f>SUMIF('Quarter (GWh)'!$Z:$Z,'Annual (GWh)'!$Z15,'Quarter (GWh)'!C:C)</f>
        <v>60493</v>
      </c>
      <c r="D15" s="46">
        <f>SUMIF('Quarter (GWh)'!$Z:$Z,'Annual (GWh)'!$Z15,'Quarter (GWh)'!D:D)</f>
        <v>150731</v>
      </c>
      <c r="E15" s="47">
        <f>SUMIF('Quarter (GWh)'!$Z:$Z,'Annual (GWh)'!$Z15,'Quarter (GWh)'!E:E)</f>
        <v>-90238</v>
      </c>
      <c r="F15" s="45">
        <f>SUMIF('Quarter (GWh)'!$Z:$Z,'Annual (GWh)'!$Z15,'Quarter (GWh)'!F:F)</f>
        <v>-7356</v>
      </c>
      <c r="G15" s="46" t="s">
        <v>68</v>
      </c>
      <c r="H15" s="46">
        <f>SUMIF('Quarter (GWh)'!$Z:$Z,'Annual (GWh)'!$Z15,'Quarter (GWh)'!H:H)</f>
        <v>0</v>
      </c>
      <c r="I15" s="48">
        <f>SUMIF('Quarter (GWh)'!$Z:$Z,'Annual (GWh)'!$Z15,'Quarter (GWh)'!I:I)</f>
        <v>1265206</v>
      </c>
      <c r="J15" s="49">
        <f>SUMIF('Quarter (GWh)'!$Z:$Z,'Annual (GWh)'!$Z15,'Quarter (GWh)'!J:J)</f>
        <v>1107119</v>
      </c>
      <c r="K15" s="45">
        <f>SUMIF('Quarter (GWh)'!$Z:$Z,'Annual (GWh)'!$Z15,'Quarter (GWh)'!K:K)</f>
        <v>329442</v>
      </c>
      <c r="L15" s="46">
        <f>SUMIF('Quarter (GWh)'!$Z:$Z,'Annual (GWh)'!$Z15,'Quarter (GWh)'!L:L)</f>
        <v>376372</v>
      </c>
      <c r="M15" s="46">
        <f>SUMIF('Quarter (GWh)'!$Z:$Z,'Annual (GWh)'!$Z15,'Quarter (GWh)'!M:M)</f>
        <v>165076</v>
      </c>
      <c r="N15" s="50">
        <f>SUMIF('Quarter (GWh)'!$Z:$Z,'Annual (GWh)'!$Z15,'Quarter (GWh)'!N:N)</f>
        <v>100833</v>
      </c>
      <c r="O15" s="51">
        <f>SUMIF('Quarter (GWh)'!$Z:$Z,'Annual (GWh)'!$Z15,'Quarter (GWh)'!O:O)</f>
        <v>79364</v>
      </c>
      <c r="P15" s="51">
        <f>SUMIF('Quarter (GWh)'!$Z:$Z,'Annual (GWh)'!$Z15,'Quarter (GWh)'!P:P)</f>
        <v>7017</v>
      </c>
      <c r="Q15" s="51">
        <f>SUMIF('Quarter (GWh)'!$Z:$Z,'Annual (GWh)'!$Z15,'Quarter (GWh)'!Q:Q)</f>
        <v>0</v>
      </c>
      <c r="R15" s="52">
        <f>SUMIF('Quarter (GWh)'!$Z:$Z,'Annual (GWh)'!$Z15,'Quarter (GWh)'!R:R)</f>
        <v>0</v>
      </c>
      <c r="S15" s="45">
        <f>SUMIF('Quarter (GWh)'!$Z:$Z,'Annual (GWh)'!$Z15,'Quarter (GWh)'!S:S)</f>
        <v>47139</v>
      </c>
      <c r="T15" s="53">
        <f>SUMIF('Quarter (GWh)'!$Z:$Z,'Annual (GWh)'!$Z15,'Quarter (GWh)'!T:T)</f>
        <v>1105243</v>
      </c>
      <c r="V15" s="123"/>
      <c r="W15" s="123"/>
      <c r="X15" s="123"/>
      <c r="Y15" s="123"/>
      <c r="Z15" s="123">
        <v>2002</v>
      </c>
    </row>
    <row r="16" spans="1:26" s="54" customFormat="1" ht="17.149999999999999" customHeight="1" x14ac:dyDescent="0.35">
      <c r="A16" s="55">
        <f t="shared" si="0"/>
        <v>2003</v>
      </c>
      <c r="B16" s="50">
        <f>SUMIF('Quarter (GWh)'!$Z:$Z,'Annual (GWh)'!$Z16,'Quarter (GWh)'!B:B)</f>
        <v>1196930.6200000001</v>
      </c>
      <c r="C16" s="46">
        <f>SUMIF('Quarter (GWh)'!$Z:$Z,'Annual (GWh)'!$Z16,'Quarter (GWh)'!C:C)</f>
        <v>86298.420000000013</v>
      </c>
      <c r="D16" s="46">
        <f>SUMIF('Quarter (GWh)'!$Z:$Z,'Annual (GWh)'!$Z16,'Quarter (GWh)'!D:D)</f>
        <v>177037.47</v>
      </c>
      <c r="E16" s="47">
        <f>SUMIF('Quarter (GWh)'!$Z:$Z,'Annual (GWh)'!$Z16,'Quarter (GWh)'!E:E)</f>
        <v>-90739.049999999988</v>
      </c>
      <c r="F16" s="45">
        <f>SUMIF('Quarter (GWh)'!$Z:$Z,'Annual (GWh)'!$Z16,'Quarter (GWh)'!F:F)</f>
        <v>3532</v>
      </c>
      <c r="G16" s="46" t="s">
        <v>68</v>
      </c>
      <c r="H16" s="46">
        <f>SUMIF('Quarter (GWh)'!$Z:$Z,'Annual (GWh)'!$Z16,'Quarter (GWh)'!H:H)</f>
        <v>0</v>
      </c>
      <c r="I16" s="48">
        <f>SUMIF('Quarter (GWh)'!$Z:$Z,'Annual (GWh)'!$Z16,'Quarter (GWh)'!I:I)</f>
        <v>1283229.04</v>
      </c>
      <c r="J16" s="49">
        <f>SUMIF('Quarter (GWh)'!$Z:$Z,'Annual (GWh)'!$Z16,'Quarter (GWh)'!J:J)</f>
        <v>1109723.5699999998</v>
      </c>
      <c r="K16" s="45">
        <f>SUMIF('Quarter (GWh)'!$Z:$Z,'Annual (GWh)'!$Z16,'Quarter (GWh)'!K:K)</f>
        <v>323925.76000000001</v>
      </c>
      <c r="L16" s="46">
        <f>SUMIF('Quarter (GWh)'!$Z:$Z,'Annual (GWh)'!$Z16,'Quarter (GWh)'!L:L)</f>
        <v>386486.3</v>
      </c>
      <c r="M16" s="46">
        <f>SUMIF('Quarter (GWh)'!$Z:$Z,'Annual (GWh)'!$Z16,'Quarter (GWh)'!M:M)</f>
        <v>166139.75</v>
      </c>
      <c r="N16" s="50">
        <f>SUMIF('Quarter (GWh)'!$Z:$Z,'Annual (GWh)'!$Z16,'Quarter (GWh)'!N:N)</f>
        <v>106736.85</v>
      </c>
      <c r="O16" s="51">
        <f>SUMIF('Quarter (GWh)'!$Z:$Z,'Annual (GWh)'!$Z16,'Quarter (GWh)'!O:O)</f>
        <v>76848.17</v>
      </c>
      <c r="P16" s="51">
        <f>SUMIF('Quarter (GWh)'!$Z:$Z,'Annual (GWh)'!$Z16,'Quarter (GWh)'!P:P)</f>
        <v>7475</v>
      </c>
      <c r="Q16" s="51">
        <f>SUMIF('Quarter (GWh)'!$Z:$Z,'Annual (GWh)'!$Z16,'Quarter (GWh)'!Q:Q)</f>
        <v>0</v>
      </c>
      <c r="R16" s="52">
        <f>SUMIF('Quarter (GWh)'!$Z:$Z,'Annual (GWh)'!$Z16,'Quarter (GWh)'!R:R)</f>
        <v>0</v>
      </c>
      <c r="S16" s="45">
        <f>SUMIF('Quarter (GWh)'!$Z:$Z,'Annual (GWh)'!$Z16,'Quarter (GWh)'!S:S)</f>
        <v>40464.069999999978</v>
      </c>
      <c r="T16" s="53">
        <f>SUMIF('Quarter (GWh)'!$Z:$Z,'Annual (GWh)'!$Z16,'Quarter (GWh)'!T:T)</f>
        <v>1108075.8999999999</v>
      </c>
      <c r="V16" s="123"/>
      <c r="W16" s="123"/>
      <c r="X16" s="123"/>
      <c r="Y16" s="123"/>
      <c r="Z16" s="123">
        <v>2003</v>
      </c>
    </row>
    <row r="17" spans="1:26" s="54" customFormat="1" ht="17.149999999999999" customHeight="1" x14ac:dyDescent="0.35">
      <c r="A17" s="55">
        <f t="shared" si="0"/>
        <v>2004</v>
      </c>
      <c r="B17" s="50">
        <f>SUMIF('Quarter (GWh)'!$Z:$Z,'Annual (GWh)'!$Z17,'Quarter (GWh)'!B:B)</f>
        <v>1120447.1199999999</v>
      </c>
      <c r="C17" s="46">
        <f>SUMIF('Quarter (GWh)'!$Z:$Z,'Annual (GWh)'!$Z17,'Quarter (GWh)'!C:C)</f>
        <v>133032.79999999999</v>
      </c>
      <c r="D17" s="46">
        <f>SUMIF('Quarter (GWh)'!$Z:$Z,'Annual (GWh)'!$Z17,'Quarter (GWh)'!D:D)</f>
        <v>114111.77</v>
      </c>
      <c r="E17" s="47">
        <f>SUMIF('Quarter (GWh)'!$Z:$Z,'Annual (GWh)'!$Z17,'Quarter (GWh)'!E:E)</f>
        <v>18921.029999999995</v>
      </c>
      <c r="F17" s="45">
        <f>SUMIF('Quarter (GWh)'!$Z:$Z,'Annual (GWh)'!$Z17,'Quarter (GWh)'!F:F)</f>
        <v>-6235</v>
      </c>
      <c r="G17" s="46" t="s">
        <v>68</v>
      </c>
      <c r="H17" s="46">
        <f>SUMIF('Quarter (GWh)'!$Z:$Z,'Annual (GWh)'!$Z17,'Quarter (GWh)'!H:H)</f>
        <v>0</v>
      </c>
      <c r="I17" s="48">
        <f>SUMIF('Quarter (GWh)'!$Z:$Z,'Annual (GWh)'!$Z17,'Quarter (GWh)'!I:I)</f>
        <v>1253479.9200000002</v>
      </c>
      <c r="J17" s="49">
        <f>SUMIF('Quarter (GWh)'!$Z:$Z,'Annual (GWh)'!$Z17,'Quarter (GWh)'!J:J)</f>
        <v>1133133.1499999999</v>
      </c>
      <c r="K17" s="45">
        <f>SUMIF('Quarter (GWh)'!$Z:$Z,'Annual (GWh)'!$Z17,'Quarter (GWh)'!K:K)</f>
        <v>340229.54</v>
      </c>
      <c r="L17" s="46">
        <f>SUMIF('Quarter (GWh)'!$Z:$Z,'Annual (GWh)'!$Z17,'Quarter (GWh)'!L:L)</f>
        <v>396411.16000000003</v>
      </c>
      <c r="M17" s="46">
        <f>SUMIF('Quarter (GWh)'!$Z:$Z,'Annual (GWh)'!$Z17,'Quarter (GWh)'!M:M)</f>
        <v>153888.56</v>
      </c>
      <c r="N17" s="50">
        <f>SUMIF('Quarter (GWh)'!$Z:$Z,'Annual (GWh)'!$Z17,'Quarter (GWh)'!N:N)</f>
        <v>113474.65</v>
      </c>
      <c r="O17" s="51">
        <f>SUMIF('Quarter (GWh)'!$Z:$Z,'Annual (GWh)'!$Z17,'Quarter (GWh)'!O:O)</f>
        <v>76981.760000000009</v>
      </c>
      <c r="P17" s="51">
        <f>SUMIF('Quarter (GWh)'!$Z:$Z,'Annual (GWh)'!$Z17,'Quarter (GWh)'!P:P)</f>
        <v>6560</v>
      </c>
      <c r="Q17" s="51">
        <f>SUMIF('Quarter (GWh)'!$Z:$Z,'Annual (GWh)'!$Z17,'Quarter (GWh)'!Q:Q)</f>
        <v>0</v>
      </c>
      <c r="R17" s="52">
        <f>SUMIF('Quarter (GWh)'!$Z:$Z,'Annual (GWh)'!$Z17,'Quarter (GWh)'!R:R)</f>
        <v>0</v>
      </c>
      <c r="S17" s="45">
        <f>SUMIF('Quarter (GWh)'!$Z:$Z,'Annual (GWh)'!$Z17,'Quarter (GWh)'!S:S)</f>
        <v>44843.31</v>
      </c>
      <c r="T17" s="53">
        <f>SUMIF('Quarter (GWh)'!$Z:$Z,'Annual (GWh)'!$Z17,'Quarter (GWh)'!T:T)</f>
        <v>1132388.98</v>
      </c>
      <c r="V17" s="123"/>
      <c r="W17" s="123"/>
      <c r="X17" s="123"/>
      <c r="Y17" s="123"/>
      <c r="Z17" s="123">
        <v>2004</v>
      </c>
    </row>
    <row r="18" spans="1:26" s="54" customFormat="1" ht="17.149999999999999" customHeight="1" x14ac:dyDescent="0.35">
      <c r="A18" s="55">
        <f t="shared" si="0"/>
        <v>2005</v>
      </c>
      <c r="B18" s="50">
        <f>SUMIF('Quarter (GWh)'!$Z:$Z,'Annual (GWh)'!$Z18,'Quarter (GWh)'!B:B)</f>
        <v>1025232.15</v>
      </c>
      <c r="C18" s="46">
        <f>SUMIF('Quarter (GWh)'!$Z:$Z,'Annual (GWh)'!$Z18,'Quarter (GWh)'!C:C)</f>
        <v>173328.21000000002</v>
      </c>
      <c r="D18" s="46">
        <f>SUMIF('Quarter (GWh)'!$Z:$Z,'Annual (GWh)'!$Z18,'Quarter (GWh)'!D:D)</f>
        <v>96181.29</v>
      </c>
      <c r="E18" s="47">
        <f>SUMIF('Quarter (GWh)'!$Z:$Z,'Annual (GWh)'!$Z18,'Quarter (GWh)'!E:E)</f>
        <v>77146.919999999984</v>
      </c>
      <c r="F18" s="45">
        <f>SUMIF('Quarter (GWh)'!$Z:$Z,'Annual (GWh)'!$Z18,'Quarter (GWh)'!F:F)</f>
        <v>1321</v>
      </c>
      <c r="G18" s="46" t="s">
        <v>68</v>
      </c>
      <c r="H18" s="46">
        <f>SUMIF('Quarter (GWh)'!$Z:$Z,'Annual (GWh)'!$Z18,'Quarter (GWh)'!H:H)</f>
        <v>0</v>
      </c>
      <c r="I18" s="48">
        <f>SUMIF('Quarter (GWh)'!$Z:$Z,'Annual (GWh)'!$Z18,'Quarter (GWh)'!I:I)</f>
        <v>1198560.3599999999</v>
      </c>
      <c r="J18" s="49">
        <f>SUMIF('Quarter (GWh)'!$Z:$Z,'Annual (GWh)'!$Z18,'Quarter (GWh)'!J:J)</f>
        <v>1103700.07</v>
      </c>
      <c r="K18" s="45">
        <f>SUMIF('Quarter (GWh)'!$Z:$Z,'Annual (GWh)'!$Z18,'Quarter (GWh)'!K:K)</f>
        <v>331069.66000000003</v>
      </c>
      <c r="L18" s="46">
        <f>SUMIF('Quarter (GWh)'!$Z:$Z,'Annual (GWh)'!$Z18,'Quarter (GWh)'!L:L)</f>
        <v>381879.24</v>
      </c>
      <c r="M18" s="46">
        <f>SUMIF('Quarter (GWh)'!$Z:$Z,'Annual (GWh)'!$Z18,'Quarter (GWh)'!M:M)</f>
        <v>151385.47</v>
      </c>
      <c r="N18" s="50">
        <f>SUMIF('Quarter (GWh)'!$Z:$Z,'Annual (GWh)'!$Z18,'Quarter (GWh)'!N:N)</f>
        <v>110791.31000000001</v>
      </c>
      <c r="O18" s="51">
        <f>SUMIF('Quarter (GWh)'!$Z:$Z,'Annual (GWh)'!$Z18,'Quarter (GWh)'!O:O)</f>
        <v>73371.81</v>
      </c>
      <c r="P18" s="51">
        <f>SUMIF('Quarter (GWh)'!$Z:$Z,'Annual (GWh)'!$Z18,'Quarter (GWh)'!P:P)</f>
        <v>6555</v>
      </c>
      <c r="Q18" s="51">
        <f>SUMIF('Quarter (GWh)'!$Z:$Z,'Annual (GWh)'!$Z18,'Quarter (GWh)'!Q:Q)</f>
        <v>0</v>
      </c>
      <c r="R18" s="52">
        <f>SUMIF('Quarter (GWh)'!$Z:$Z,'Annual (GWh)'!$Z18,'Quarter (GWh)'!R:R)</f>
        <v>0</v>
      </c>
      <c r="S18" s="45">
        <f>SUMIF('Quarter (GWh)'!$Z:$Z,'Annual (GWh)'!$Z18,'Quarter (GWh)'!S:S)</f>
        <v>48485.749999999913</v>
      </c>
      <c r="T18" s="53">
        <f>SUMIF('Quarter (GWh)'!$Z:$Z,'Annual (GWh)'!$Z18,'Quarter (GWh)'!T:T)</f>
        <v>1103538.24</v>
      </c>
      <c r="V18" s="123"/>
      <c r="W18" s="123"/>
      <c r="X18" s="123"/>
      <c r="Y18" s="123"/>
      <c r="Z18" s="123">
        <v>2005</v>
      </c>
    </row>
    <row r="19" spans="1:26" s="54" customFormat="1" ht="17.149999999999999" customHeight="1" x14ac:dyDescent="0.35">
      <c r="A19" s="55">
        <f t="shared" si="0"/>
        <v>2006</v>
      </c>
      <c r="B19" s="50">
        <f>SUMIF('Quarter (GWh)'!$Z:$Z,'Annual (GWh)'!$Z19,'Quarter (GWh)'!B:B)</f>
        <v>929784</v>
      </c>
      <c r="C19" s="46">
        <f>SUMIF('Quarter (GWh)'!$Z:$Z,'Annual (GWh)'!$Z19,'Quarter (GWh)'!C:C)</f>
        <v>244029.31</v>
      </c>
      <c r="D19" s="46">
        <f>SUMIF('Quarter (GWh)'!$Z:$Z,'Annual (GWh)'!$Z19,'Quarter (GWh)'!D:D)</f>
        <v>120590.69</v>
      </c>
      <c r="E19" s="47">
        <f>SUMIF('Quarter (GWh)'!$Z:$Z,'Annual (GWh)'!$Z19,'Quarter (GWh)'!E:E)</f>
        <v>123438.62</v>
      </c>
      <c r="F19" s="45">
        <f>SUMIF('Quarter (GWh)'!$Z:$Z,'Annual (GWh)'!$Z19,'Quarter (GWh)'!F:F)</f>
        <v>-6435</v>
      </c>
      <c r="G19" s="46" t="s">
        <v>68</v>
      </c>
      <c r="H19" s="46">
        <f>SUMIF('Quarter (GWh)'!$Z:$Z,'Annual (GWh)'!$Z19,'Quarter (GWh)'!H:H)</f>
        <v>0</v>
      </c>
      <c r="I19" s="48">
        <f>SUMIF('Quarter (GWh)'!$Z:$Z,'Annual (GWh)'!$Z19,'Quarter (GWh)'!I:I)</f>
        <v>1173813.31</v>
      </c>
      <c r="J19" s="49">
        <f>SUMIF('Quarter (GWh)'!$Z:$Z,'Annual (GWh)'!$Z19,'Quarter (GWh)'!J:J)</f>
        <v>1046787.62</v>
      </c>
      <c r="K19" s="45">
        <f>SUMIF('Quarter (GWh)'!$Z:$Z,'Annual (GWh)'!$Z19,'Quarter (GWh)'!K:K)</f>
        <v>310812.76</v>
      </c>
      <c r="L19" s="46">
        <f>SUMIF('Quarter (GWh)'!$Z:$Z,'Annual (GWh)'!$Z19,'Quarter (GWh)'!L:L)</f>
        <v>366927.88</v>
      </c>
      <c r="M19" s="46">
        <f>SUMIF('Quarter (GWh)'!$Z:$Z,'Annual (GWh)'!$Z19,'Quarter (GWh)'!M:M)</f>
        <v>144493.59999999998</v>
      </c>
      <c r="N19" s="50">
        <f>SUMIF('Quarter (GWh)'!$Z:$Z,'Annual (GWh)'!$Z19,'Quarter (GWh)'!N:N)</f>
        <v>100653.76999999999</v>
      </c>
      <c r="O19" s="51">
        <f>SUMIF('Quarter (GWh)'!$Z:$Z,'Annual (GWh)'!$Z19,'Quarter (GWh)'!O:O)</f>
        <v>69252</v>
      </c>
      <c r="P19" s="51">
        <f>SUMIF('Quarter (GWh)'!$Z:$Z,'Annual (GWh)'!$Z19,'Quarter (GWh)'!P:P)</f>
        <v>5831</v>
      </c>
      <c r="Q19" s="51">
        <f>SUMIF('Quarter (GWh)'!$Z:$Z,'Annual (GWh)'!$Z19,'Quarter (GWh)'!Q:Q)</f>
        <v>0</v>
      </c>
      <c r="R19" s="52">
        <f>SUMIF('Quarter (GWh)'!$Z:$Z,'Annual (GWh)'!$Z19,'Quarter (GWh)'!R:R)</f>
        <v>0</v>
      </c>
      <c r="S19" s="45">
        <f>SUMIF('Quarter (GWh)'!$Z:$Z,'Annual (GWh)'!$Z19,'Quarter (GWh)'!S:S)</f>
        <v>48610.970000000059</v>
      </c>
      <c r="T19" s="53">
        <f>SUMIF('Quarter (GWh)'!$Z:$Z,'Annual (GWh)'!$Z19,'Quarter (GWh)'!T:T)</f>
        <v>1046581.98</v>
      </c>
      <c r="V19" s="123"/>
      <c r="W19" s="123"/>
      <c r="X19" s="123"/>
      <c r="Y19" s="123"/>
      <c r="Z19" s="123">
        <v>2006</v>
      </c>
    </row>
    <row r="20" spans="1:26" s="54" customFormat="1" ht="17.149999999999999" customHeight="1" x14ac:dyDescent="0.35">
      <c r="A20" s="55">
        <f t="shared" si="0"/>
        <v>2007</v>
      </c>
      <c r="B20" s="50">
        <f>SUMIF('Quarter (GWh)'!$Z:$Z,'Annual (GWh)'!$Z20,'Quarter (GWh)'!B:B)</f>
        <v>838092.29</v>
      </c>
      <c r="C20" s="46">
        <f>SUMIF('Quarter (GWh)'!$Z:$Z,'Annual (GWh)'!$Z20,'Quarter (GWh)'!C:C)</f>
        <v>338027.45</v>
      </c>
      <c r="D20" s="46">
        <f>SUMIF('Quarter (GWh)'!$Z:$Z,'Annual (GWh)'!$Z20,'Quarter (GWh)'!D:D)</f>
        <v>123157.99999999999</v>
      </c>
      <c r="E20" s="47">
        <f>SUMIF('Quarter (GWh)'!$Z:$Z,'Annual (GWh)'!$Z20,'Quarter (GWh)'!E:E)</f>
        <v>214869.45</v>
      </c>
      <c r="F20" s="45">
        <f>SUMIF('Quarter (GWh)'!$Z:$Z,'Annual (GWh)'!$Z20,'Quarter (GWh)'!F:F)</f>
        <v>5480</v>
      </c>
      <c r="G20" s="46">
        <f>SUMIF('Quarter (GWh)'!$Z:$Z,'Annual (GWh)'!$Z20,'Quarter (GWh)'!G:G)</f>
        <v>-77.760000000000005</v>
      </c>
      <c r="H20" s="46">
        <f>SUMIF('Quarter (GWh)'!$Z:$Z,'Annual (GWh)'!$Z20,'Quarter (GWh)'!H:H)</f>
        <v>0</v>
      </c>
      <c r="I20" s="48">
        <f>SUMIF('Quarter (GWh)'!$Z:$Z,'Annual (GWh)'!$Z20,'Quarter (GWh)'!I:I)</f>
        <v>1176119.7400000002</v>
      </c>
      <c r="J20" s="49">
        <f>SUMIF('Quarter (GWh)'!$Z:$Z,'Annual (GWh)'!$Z20,'Quarter (GWh)'!J:J)</f>
        <v>1058363.98</v>
      </c>
      <c r="K20" s="45">
        <f>SUMIF('Quarter (GWh)'!$Z:$Z,'Annual (GWh)'!$Z20,'Quarter (GWh)'!K:K)</f>
        <v>355292.31999999995</v>
      </c>
      <c r="L20" s="46">
        <f>SUMIF('Quarter (GWh)'!$Z:$Z,'Annual (GWh)'!$Z20,'Quarter (GWh)'!L:L)</f>
        <v>352868.05</v>
      </c>
      <c r="M20" s="46">
        <f>SUMIF('Quarter (GWh)'!$Z:$Z,'Annual (GWh)'!$Z20,'Quarter (GWh)'!M:M)</f>
        <v>133310.47</v>
      </c>
      <c r="N20" s="50">
        <f>SUMIF('Quarter (GWh)'!$Z:$Z,'Annual (GWh)'!$Z20,'Quarter (GWh)'!N:N)</f>
        <v>94826.459999999992</v>
      </c>
      <c r="O20" s="51">
        <f>SUMIF('Quarter (GWh)'!$Z:$Z,'Annual (GWh)'!$Z20,'Quarter (GWh)'!O:O)</f>
        <v>64229.780000000006</v>
      </c>
      <c r="P20" s="51">
        <f>SUMIF('Quarter (GWh)'!$Z:$Z,'Annual (GWh)'!$Z20,'Quarter (GWh)'!P:P)</f>
        <v>4698</v>
      </c>
      <c r="Q20" s="51">
        <f>SUMIF('Quarter (GWh)'!$Z:$Z,'Annual (GWh)'!$Z20,'Quarter (GWh)'!Q:Q)</f>
        <v>0</v>
      </c>
      <c r="R20" s="52">
        <f>SUMIF('Quarter (GWh)'!$Z:$Z,'Annual (GWh)'!$Z20,'Quarter (GWh)'!R:R)</f>
        <v>0</v>
      </c>
      <c r="S20" s="45">
        <f>SUMIF('Quarter (GWh)'!$Z:$Z,'Annual (GWh)'!$Z20,'Quarter (GWh)'!S:S)</f>
        <v>52952.520000000048</v>
      </c>
      <c r="T20" s="53">
        <f>SUMIF('Quarter (GWh)'!$Z:$Z,'Annual (GWh)'!$Z20,'Quarter (GWh)'!T:T)</f>
        <v>1058177.6000000001</v>
      </c>
      <c r="V20" s="123"/>
      <c r="W20" s="123"/>
      <c r="X20" s="123"/>
      <c r="Y20" s="123"/>
      <c r="Z20" s="123">
        <v>2007</v>
      </c>
    </row>
    <row r="21" spans="1:26" s="54" customFormat="1" ht="17.149999999999999" customHeight="1" x14ac:dyDescent="0.35">
      <c r="A21" s="55">
        <f t="shared" si="0"/>
        <v>2008</v>
      </c>
      <c r="B21" s="50">
        <f>SUMIF('Quarter (GWh)'!$Z:$Z,'Annual (GWh)'!$Z21,'Quarter (GWh)'!B:B)</f>
        <v>807821.3600000001</v>
      </c>
      <c r="C21" s="46">
        <f>SUMIF('Quarter (GWh)'!$Z:$Z,'Annual (GWh)'!$Z21,'Quarter (GWh)'!C:C)</f>
        <v>409048.64</v>
      </c>
      <c r="D21" s="46">
        <f>SUMIF('Quarter (GWh)'!$Z:$Z,'Annual (GWh)'!$Z21,'Quarter (GWh)'!D:D)</f>
        <v>122670.02999999998</v>
      </c>
      <c r="E21" s="47">
        <f>SUMIF('Quarter (GWh)'!$Z:$Z,'Annual (GWh)'!$Z21,'Quarter (GWh)'!E:E)</f>
        <v>286378.61</v>
      </c>
      <c r="F21" s="45">
        <f>SUMIF('Quarter (GWh)'!$Z:$Z,'Annual (GWh)'!$Z21,'Quarter (GWh)'!F:F)</f>
        <v>-3087</v>
      </c>
      <c r="G21" s="46">
        <f>SUMIF('Quarter (GWh)'!$Z:$Z,'Annual (GWh)'!$Z21,'Quarter (GWh)'!G:G)</f>
        <v>-93.320000000000007</v>
      </c>
      <c r="H21" s="46">
        <f>SUMIF('Quarter (GWh)'!$Z:$Z,'Annual (GWh)'!$Z21,'Quarter (GWh)'!H:H)</f>
        <v>0</v>
      </c>
      <c r="I21" s="48">
        <f>SUMIF('Quarter (GWh)'!$Z:$Z,'Annual (GWh)'!$Z21,'Quarter (GWh)'!I:I)</f>
        <v>1216870</v>
      </c>
      <c r="J21" s="49">
        <f>SUMIF('Quarter (GWh)'!$Z:$Z,'Annual (GWh)'!$Z21,'Quarter (GWh)'!J:J)</f>
        <v>1091019.6500000001</v>
      </c>
      <c r="K21" s="45">
        <f>SUMIF('Quarter (GWh)'!$Z:$Z,'Annual (GWh)'!$Z21,'Quarter (GWh)'!K:K)</f>
        <v>376199.00999999995</v>
      </c>
      <c r="L21" s="46">
        <f>SUMIF('Quarter (GWh)'!$Z:$Z,'Annual (GWh)'!$Z21,'Quarter (GWh)'!L:L)</f>
        <v>359553.82</v>
      </c>
      <c r="M21" s="46">
        <f>SUMIF('Quarter (GWh)'!$Z:$Z,'Annual (GWh)'!$Z21,'Quarter (GWh)'!M:M)</f>
        <v>128241.49</v>
      </c>
      <c r="N21" s="50">
        <f>SUMIF('Quarter (GWh)'!$Z:$Z,'Annual (GWh)'!$Z21,'Quarter (GWh)'!N:N)</f>
        <v>111142.9</v>
      </c>
      <c r="O21" s="51">
        <f>SUMIF('Quarter (GWh)'!$Z:$Z,'Annual (GWh)'!$Z21,'Quarter (GWh)'!O:O)</f>
        <v>61324.299999999996</v>
      </c>
      <c r="P21" s="51">
        <f>SUMIF('Quarter (GWh)'!$Z:$Z,'Annual (GWh)'!$Z21,'Quarter (GWh)'!P:P)</f>
        <v>4265</v>
      </c>
      <c r="Q21" s="51">
        <f>SUMIF('Quarter (GWh)'!$Z:$Z,'Annual (GWh)'!$Z21,'Quarter (GWh)'!Q:Q)</f>
        <v>133.69999999999999</v>
      </c>
      <c r="R21" s="52">
        <f>SUMIF('Quarter (GWh)'!$Z:$Z,'Annual (GWh)'!$Z21,'Quarter (GWh)'!R:R)</f>
        <v>790.56999999999994</v>
      </c>
      <c r="S21" s="45">
        <f>SUMIF('Quarter (GWh)'!$Z:$Z,'Annual (GWh)'!$Z21,'Quarter (GWh)'!S:S)</f>
        <v>44636.799999999988</v>
      </c>
      <c r="T21" s="53">
        <f>SUMIF('Quarter (GWh)'!$Z:$Z,'Annual (GWh)'!$Z21,'Quarter (GWh)'!T:T)</f>
        <v>1086287.5900000001</v>
      </c>
      <c r="V21" s="123"/>
      <c r="W21" s="123"/>
      <c r="X21" s="123"/>
      <c r="Y21" s="123"/>
      <c r="Z21" s="123">
        <v>2008</v>
      </c>
    </row>
    <row r="22" spans="1:26" s="54" customFormat="1" ht="17.149999999999999" customHeight="1" x14ac:dyDescent="0.35">
      <c r="A22" s="55">
        <f t="shared" si="0"/>
        <v>2009</v>
      </c>
      <c r="B22" s="50">
        <f>SUMIF('Quarter (GWh)'!$Z:$Z,'Annual (GWh)'!$Z22,'Quarter (GWh)'!B:B)</f>
        <v>679344.2300000001</v>
      </c>
      <c r="C22" s="46">
        <f>SUMIF('Quarter (GWh)'!$Z:$Z,'Annual (GWh)'!$Z22,'Quarter (GWh)'!C:C)</f>
        <v>471842.67000000004</v>
      </c>
      <c r="D22" s="46">
        <f>SUMIF('Quarter (GWh)'!$Z:$Z,'Annual (GWh)'!$Z22,'Quarter (GWh)'!D:D)</f>
        <v>137099.81</v>
      </c>
      <c r="E22" s="47">
        <f>SUMIF('Quarter (GWh)'!$Z:$Z,'Annual (GWh)'!$Z22,'Quarter (GWh)'!E:E)</f>
        <v>334742.86000000004</v>
      </c>
      <c r="F22" s="45">
        <f>SUMIF('Quarter (GWh)'!$Z:$Z,'Annual (GWh)'!$Z22,'Quarter (GWh)'!F:F)</f>
        <v>-4876</v>
      </c>
      <c r="G22" s="46">
        <f>SUMIF('Quarter (GWh)'!$Z:$Z,'Annual (GWh)'!$Z22,'Quarter (GWh)'!G:G)</f>
        <v>-400.24</v>
      </c>
      <c r="H22" s="46">
        <f>SUMIF('Quarter (GWh)'!$Z:$Z,'Annual (GWh)'!$Z22,'Quarter (GWh)'!H:H)</f>
        <v>0</v>
      </c>
      <c r="I22" s="48">
        <f>SUMIF('Quarter (GWh)'!$Z:$Z,'Annual (GWh)'!$Z22,'Quarter (GWh)'!I:I)</f>
        <v>1151186.8999999999</v>
      </c>
      <c r="J22" s="49">
        <f>SUMIF('Quarter (GWh)'!$Z:$Z,'Annual (GWh)'!$Z22,'Quarter (GWh)'!J:J)</f>
        <v>1008810.85</v>
      </c>
      <c r="K22" s="45">
        <f>SUMIF('Quarter (GWh)'!$Z:$Z,'Annual (GWh)'!$Z22,'Quarter (GWh)'!K:K)</f>
        <v>358751.28</v>
      </c>
      <c r="L22" s="46">
        <f>SUMIF('Quarter (GWh)'!$Z:$Z,'Annual (GWh)'!$Z22,'Quarter (GWh)'!L:L)</f>
        <v>345199.27999999997</v>
      </c>
      <c r="M22" s="46">
        <f>SUMIF('Quarter (GWh)'!$Z:$Z,'Annual (GWh)'!$Z22,'Quarter (GWh)'!M:M)</f>
        <v>106334.62000000001</v>
      </c>
      <c r="N22" s="50">
        <f>SUMIF('Quarter (GWh)'!$Z:$Z,'Annual (GWh)'!$Z22,'Quarter (GWh)'!N:N)</f>
        <v>93042.11</v>
      </c>
      <c r="O22" s="51">
        <f>SUMIF('Quarter (GWh)'!$Z:$Z,'Annual (GWh)'!$Z22,'Quarter (GWh)'!O:O)</f>
        <v>61098</v>
      </c>
      <c r="P22" s="51">
        <f>SUMIF('Quarter (GWh)'!$Z:$Z,'Annual (GWh)'!$Z22,'Quarter (GWh)'!P:P)</f>
        <v>2810</v>
      </c>
      <c r="Q22" s="51">
        <f>SUMIF('Quarter (GWh)'!$Z:$Z,'Annual (GWh)'!$Z22,'Quarter (GWh)'!Q:Q)</f>
        <v>1658.6799999999998</v>
      </c>
      <c r="R22" s="52">
        <f>SUMIF('Quarter (GWh)'!$Z:$Z,'Annual (GWh)'!$Z22,'Quarter (GWh)'!R:R)</f>
        <v>682.22</v>
      </c>
      <c r="S22" s="45">
        <f>SUMIF('Quarter (GWh)'!$Z:$Z,'Annual (GWh)'!$Z22,'Quarter (GWh)'!S:S)</f>
        <v>43300.840000000113</v>
      </c>
      <c r="T22" s="53">
        <f>SUMIF('Quarter (GWh)'!$Z:$Z,'Annual (GWh)'!$Z22,'Quarter (GWh)'!T:T)</f>
        <v>1012877.03</v>
      </c>
      <c r="V22" s="123"/>
      <c r="W22" s="123"/>
      <c r="X22" s="123"/>
      <c r="Y22" s="123"/>
      <c r="Z22" s="123">
        <v>2009</v>
      </c>
    </row>
    <row r="23" spans="1:26" s="54" customFormat="1" ht="17.149999999999999" customHeight="1" x14ac:dyDescent="0.35">
      <c r="A23" s="55">
        <f t="shared" si="0"/>
        <v>2010</v>
      </c>
      <c r="B23" s="50">
        <f>SUMIF('Quarter (GWh)'!$Z:$Z,'Annual (GWh)'!$Z23,'Quarter (GWh)'!B:B)</f>
        <v>642514.68999999994</v>
      </c>
      <c r="C23" s="46">
        <f>SUMIF('Quarter (GWh)'!$Z:$Z,'Annual (GWh)'!$Z23,'Quarter (GWh)'!C:C)</f>
        <v>614478.65999999992</v>
      </c>
      <c r="D23" s="46">
        <f>SUMIF('Quarter (GWh)'!$Z:$Z,'Annual (GWh)'!$Z23,'Quarter (GWh)'!D:D)</f>
        <v>176399.14</v>
      </c>
      <c r="E23" s="47">
        <f>SUMIF('Quarter (GWh)'!$Z:$Z,'Annual (GWh)'!$Z23,'Quarter (GWh)'!E:E)</f>
        <v>438079.52</v>
      </c>
      <c r="F23" s="45">
        <f>SUMIF('Quarter (GWh)'!$Z:$Z,'Annual (GWh)'!$Z23,'Quarter (GWh)'!F:F)</f>
        <v>15271</v>
      </c>
      <c r="G23" s="46">
        <f>SUMIF('Quarter (GWh)'!$Z:$Z,'Annual (GWh)'!$Z23,'Quarter (GWh)'!G:G)</f>
        <v>-210.29999999999998</v>
      </c>
      <c r="H23" s="46">
        <f>SUMIF('Quarter (GWh)'!$Z:$Z,'Annual (GWh)'!$Z23,'Quarter (GWh)'!H:H)</f>
        <v>0</v>
      </c>
      <c r="I23" s="48">
        <f>SUMIF('Quarter (GWh)'!$Z:$Z,'Annual (GWh)'!$Z23,'Quarter (GWh)'!I:I)</f>
        <v>1256993.3500000001</v>
      </c>
      <c r="J23" s="49">
        <f>SUMIF('Quarter (GWh)'!$Z:$Z,'Annual (GWh)'!$Z23,'Quarter (GWh)'!J:J)</f>
        <v>1095654.9099999999</v>
      </c>
      <c r="K23" s="45">
        <f>SUMIF('Quarter (GWh)'!$Z:$Z,'Annual (GWh)'!$Z23,'Quarter (GWh)'!K:K)</f>
        <v>376498.23</v>
      </c>
      <c r="L23" s="46">
        <f>SUMIF('Quarter (GWh)'!$Z:$Z,'Annual (GWh)'!$Z23,'Quarter (GWh)'!L:L)</f>
        <v>389595.5</v>
      </c>
      <c r="M23" s="46">
        <f>SUMIF('Quarter (GWh)'!$Z:$Z,'Annual (GWh)'!$Z23,'Quarter (GWh)'!M:M)</f>
        <v>109243.79</v>
      </c>
      <c r="N23" s="50">
        <f>SUMIF('Quarter (GWh)'!$Z:$Z,'Annual (GWh)'!$Z23,'Quarter (GWh)'!N:N)</f>
        <v>101597.76999999999</v>
      </c>
      <c r="O23" s="51">
        <f>SUMIF('Quarter (GWh)'!$Z:$Z,'Annual (GWh)'!$Z23,'Quarter (GWh)'!O:O)</f>
        <v>61210.25</v>
      </c>
      <c r="P23" s="51">
        <f>SUMIF('Quarter (GWh)'!$Z:$Z,'Annual (GWh)'!$Z23,'Quarter (GWh)'!P:P)</f>
        <v>3211</v>
      </c>
      <c r="Q23" s="51">
        <f>SUMIF('Quarter (GWh)'!$Z:$Z,'Annual (GWh)'!$Z23,'Quarter (GWh)'!Q:Q)</f>
        <v>3056.83</v>
      </c>
      <c r="R23" s="52">
        <f>SUMIF('Quarter (GWh)'!$Z:$Z,'Annual (GWh)'!$Z23,'Quarter (GWh)'!R:R)</f>
        <v>664.67</v>
      </c>
      <c r="S23" s="45">
        <f>SUMIF('Quarter (GWh)'!$Z:$Z,'Annual (GWh)'!$Z23,'Quarter (GWh)'!S:S)</f>
        <v>48457.879999999976</v>
      </c>
      <c r="T23" s="53">
        <f>SUMIF('Quarter (GWh)'!$Z:$Z,'Annual (GWh)'!$Z23,'Quarter (GWh)'!T:T)</f>
        <v>1093535.92</v>
      </c>
      <c r="V23" s="123"/>
      <c r="W23" s="123"/>
      <c r="X23" s="123"/>
      <c r="Y23" s="123"/>
      <c r="Z23" s="123">
        <v>2010</v>
      </c>
    </row>
    <row r="24" spans="1:26" s="54" customFormat="1" ht="17.149999999999999" customHeight="1" x14ac:dyDescent="0.35">
      <c r="A24" s="55">
        <f t="shared" si="0"/>
        <v>2011</v>
      </c>
      <c r="B24" s="50">
        <f>SUMIF('Quarter (GWh)'!$Z:$Z,'Annual (GWh)'!$Z24,'Quarter (GWh)'!B:B)</f>
        <v>511352.16000000003</v>
      </c>
      <c r="C24" s="46">
        <f>SUMIF('Quarter (GWh)'!$Z:$Z,'Annual (GWh)'!$Z24,'Quarter (GWh)'!C:C)</f>
        <v>603923.51</v>
      </c>
      <c r="D24" s="46">
        <f>SUMIF('Quarter (GWh)'!$Z:$Z,'Annual (GWh)'!$Z24,'Quarter (GWh)'!D:D)</f>
        <v>183684.51</v>
      </c>
      <c r="E24" s="47">
        <f>SUMIF('Quarter (GWh)'!$Z:$Z,'Annual (GWh)'!$Z24,'Quarter (GWh)'!E:E)</f>
        <v>420239.00000000006</v>
      </c>
      <c r="F24" s="45">
        <f>SUMIF('Quarter (GWh)'!$Z:$Z,'Annual (GWh)'!$Z24,'Quarter (GWh)'!F:F)</f>
        <v>-22623</v>
      </c>
      <c r="G24" s="46">
        <f>SUMIF('Quarter (GWh)'!$Z:$Z,'Annual (GWh)'!$Z24,'Quarter (GWh)'!G:G)</f>
        <v>-46.41</v>
      </c>
      <c r="H24" s="46">
        <f>SUMIF('Quarter (GWh)'!$Z:$Z,'Annual (GWh)'!$Z24,'Quarter (GWh)'!H:H)</f>
        <v>0</v>
      </c>
      <c r="I24" s="48">
        <f>SUMIF('Quarter (GWh)'!$Z:$Z,'Annual (GWh)'!$Z24,'Quarter (GWh)'!I:I)</f>
        <v>1115275.67</v>
      </c>
      <c r="J24" s="49">
        <f>SUMIF('Quarter (GWh)'!$Z:$Z,'Annual (GWh)'!$Z24,'Quarter (GWh)'!J:J)</f>
        <v>908921.75</v>
      </c>
      <c r="K24" s="45">
        <f>SUMIF('Quarter (GWh)'!$Z:$Z,'Annual (GWh)'!$Z24,'Quarter (GWh)'!K:K)</f>
        <v>308583.49</v>
      </c>
      <c r="L24" s="46">
        <f>SUMIF('Quarter (GWh)'!$Z:$Z,'Annual (GWh)'!$Z24,'Quarter (GWh)'!L:L)</f>
        <v>308840.75</v>
      </c>
      <c r="M24" s="46">
        <f>SUMIF('Quarter (GWh)'!$Z:$Z,'Annual (GWh)'!$Z24,'Quarter (GWh)'!M:M)</f>
        <v>104733.95999999999</v>
      </c>
      <c r="N24" s="50">
        <f>SUMIF('Quarter (GWh)'!$Z:$Z,'Annual (GWh)'!$Z24,'Quarter (GWh)'!N:N)</f>
        <v>85415.88</v>
      </c>
      <c r="O24" s="51">
        <f>SUMIF('Quarter (GWh)'!$Z:$Z,'Annual (GWh)'!$Z24,'Quarter (GWh)'!O:O)</f>
        <v>53725</v>
      </c>
      <c r="P24" s="51">
        <f>SUMIF('Quarter (GWh)'!$Z:$Z,'Annual (GWh)'!$Z24,'Quarter (GWh)'!P:P)</f>
        <v>1791</v>
      </c>
      <c r="Q24" s="51">
        <f>SUMIF('Quarter (GWh)'!$Z:$Z,'Annual (GWh)'!$Z24,'Quarter (GWh)'!Q:Q)</f>
        <v>4061.01</v>
      </c>
      <c r="R24" s="52">
        <f>SUMIF('Quarter (GWh)'!$Z:$Z,'Annual (GWh)'!$Z24,'Quarter (GWh)'!R:R)</f>
        <v>652.3900000000001</v>
      </c>
      <c r="S24" s="45">
        <f>SUMIF('Quarter (GWh)'!$Z:$Z,'Annual (GWh)'!$Z24,'Quarter (GWh)'!S:S)</f>
        <v>41726.230000000098</v>
      </c>
      <c r="T24" s="53">
        <f>SUMIF('Quarter (GWh)'!$Z:$Z,'Annual (GWh)'!$Z24,'Quarter (GWh)'!T:T)</f>
        <v>909529.71</v>
      </c>
      <c r="V24" s="123"/>
      <c r="W24" s="123"/>
      <c r="X24" s="123"/>
      <c r="Y24" s="123"/>
      <c r="Z24" s="123">
        <v>2011</v>
      </c>
    </row>
    <row r="25" spans="1:26" s="54" customFormat="1" ht="17.149999999999999" customHeight="1" x14ac:dyDescent="0.35">
      <c r="A25" s="55">
        <f t="shared" si="0"/>
        <v>2012</v>
      </c>
      <c r="B25" s="50">
        <f>SUMIF('Quarter (GWh)'!$Z:$Z,'Annual (GWh)'!$Z25,'Quarter (GWh)'!B:B)</f>
        <v>434941.41000000003</v>
      </c>
      <c r="C25" s="46">
        <f>SUMIF('Quarter (GWh)'!$Z:$Z,'Annual (GWh)'!$Z25,'Quarter (GWh)'!C:C)</f>
        <v>566668.8899999999</v>
      </c>
      <c r="D25" s="46">
        <f>SUMIF('Quarter (GWh)'!$Z:$Z,'Annual (GWh)'!$Z25,'Quarter (GWh)'!D:D)</f>
        <v>144022.96</v>
      </c>
      <c r="E25" s="47">
        <f>SUMIF('Quarter (GWh)'!$Z:$Z,'Annual (GWh)'!$Z25,'Quarter (GWh)'!E:E)</f>
        <v>422645.93</v>
      </c>
      <c r="F25" s="45">
        <f>SUMIF('Quarter (GWh)'!$Z:$Z,'Annual (GWh)'!$Z25,'Quarter (GWh)'!F:F)</f>
        <v>325.77000000000135</v>
      </c>
      <c r="G25" s="46">
        <f>SUMIF('Quarter (GWh)'!$Z:$Z,'Annual (GWh)'!$Z25,'Quarter (GWh)'!G:G)</f>
        <v>-67.67</v>
      </c>
      <c r="H25" s="46">
        <f>SUMIF('Quarter (GWh)'!$Z:$Z,'Annual (GWh)'!$Z25,'Quarter (GWh)'!H:H)</f>
        <v>0</v>
      </c>
      <c r="I25" s="48">
        <f>SUMIF('Quarter (GWh)'!$Z:$Z,'Annual (GWh)'!$Z25,'Quarter (GWh)'!I:I)</f>
        <v>1001610.2999999999</v>
      </c>
      <c r="J25" s="49">
        <f>SUMIF('Quarter (GWh)'!$Z:$Z,'Annual (GWh)'!$Z25,'Quarter (GWh)'!J:J)</f>
        <v>857845.44</v>
      </c>
      <c r="K25" s="45">
        <f>SUMIF('Quarter (GWh)'!$Z:$Z,'Annual (GWh)'!$Z25,'Quarter (GWh)'!K:K)</f>
        <v>216129.19999999998</v>
      </c>
      <c r="L25" s="46">
        <f>SUMIF('Quarter (GWh)'!$Z:$Z,'Annual (GWh)'!$Z25,'Quarter (GWh)'!L:L)</f>
        <v>343180.12</v>
      </c>
      <c r="M25" s="46">
        <f>SUMIF('Quarter (GWh)'!$Z:$Z,'Annual (GWh)'!$Z25,'Quarter (GWh)'!M:M)</f>
        <v>102575.84</v>
      </c>
      <c r="N25" s="50">
        <f>SUMIF('Quarter (GWh)'!$Z:$Z,'Annual (GWh)'!$Z25,'Quarter (GWh)'!N:N)</f>
        <v>99127.6</v>
      </c>
      <c r="O25" s="51">
        <f>SUMIF('Quarter (GWh)'!$Z:$Z,'Annual (GWh)'!$Z25,'Quarter (GWh)'!O:O)</f>
        <v>48460.58</v>
      </c>
      <c r="P25" s="51">
        <f>SUMIF('Quarter (GWh)'!$Z:$Z,'Annual (GWh)'!$Z25,'Quarter (GWh)'!P:P)</f>
        <v>1682</v>
      </c>
      <c r="Q25" s="51">
        <f>SUMIF('Quarter (GWh)'!$Z:$Z,'Annual (GWh)'!$Z25,'Quarter (GWh)'!Q:Q)</f>
        <v>2218.1900000000005</v>
      </c>
      <c r="R25" s="52">
        <f>SUMIF('Quarter (GWh)'!$Z:$Z,'Annual (GWh)'!$Z25,'Quarter (GWh)'!R:R)</f>
        <v>594.7700000000001</v>
      </c>
      <c r="S25" s="45">
        <f>SUMIF('Quarter (GWh)'!$Z:$Z,'Annual (GWh)'!$Z25,'Quarter (GWh)'!S:S)</f>
        <v>39932.579999999987</v>
      </c>
      <c r="T25" s="53">
        <f>SUMIF('Quarter (GWh)'!$Z:$Z,'Annual (GWh)'!$Z25,'Quarter (GWh)'!T:T)</f>
        <v>853900.88</v>
      </c>
      <c r="V25" s="123"/>
      <c r="W25" s="123"/>
      <c r="X25" s="123"/>
      <c r="Y25" s="123"/>
      <c r="Z25" s="123">
        <v>2012</v>
      </c>
    </row>
    <row r="26" spans="1:26" s="54" customFormat="1" ht="17.149999999999999" customHeight="1" x14ac:dyDescent="0.35">
      <c r="A26" s="55">
        <f t="shared" si="0"/>
        <v>2013</v>
      </c>
      <c r="B26" s="50">
        <f>SUMIF('Quarter (GWh)'!$Z:$Z,'Annual (GWh)'!$Z26,'Quarter (GWh)'!B:B)</f>
        <v>410460.11</v>
      </c>
      <c r="C26" s="46">
        <f>SUMIF('Quarter (GWh)'!$Z:$Z,'Annual (GWh)'!$Z26,'Quarter (GWh)'!C:C)</f>
        <v>548223.05000000005</v>
      </c>
      <c r="D26" s="46">
        <f>SUMIF('Quarter (GWh)'!$Z:$Z,'Annual (GWh)'!$Z26,'Quarter (GWh)'!D:D)</f>
        <v>109663.92</v>
      </c>
      <c r="E26" s="47">
        <f>SUMIF('Quarter (GWh)'!$Z:$Z,'Annual (GWh)'!$Z26,'Quarter (GWh)'!E:E)</f>
        <v>438559.13</v>
      </c>
      <c r="F26" s="45">
        <f>SUMIF('Quarter (GWh)'!$Z:$Z,'Annual (GWh)'!$Z26,'Quarter (GWh)'!F:F)</f>
        <v>1264.8699999999967</v>
      </c>
      <c r="G26" s="46">
        <f>SUMIF('Quarter (GWh)'!$Z:$Z,'Annual (GWh)'!$Z26,'Quarter (GWh)'!G:G)</f>
        <v>-47.28</v>
      </c>
      <c r="H26" s="46">
        <f>SUMIF('Quarter (GWh)'!$Z:$Z,'Annual (GWh)'!$Z26,'Quarter (GWh)'!H:H)</f>
        <v>0</v>
      </c>
      <c r="I26" s="48">
        <f>SUMIF('Quarter (GWh)'!$Z:$Z,'Annual (GWh)'!$Z26,'Quarter (GWh)'!I:I)</f>
        <v>958683.16</v>
      </c>
      <c r="J26" s="49">
        <f>SUMIF('Quarter (GWh)'!$Z:$Z,'Annual (GWh)'!$Z26,'Quarter (GWh)'!J:J)</f>
        <v>850236.83</v>
      </c>
      <c r="K26" s="45">
        <f>SUMIF('Quarter (GWh)'!$Z:$Z,'Annual (GWh)'!$Z26,'Quarter (GWh)'!K:K)</f>
        <v>205450.86</v>
      </c>
      <c r="L26" s="46">
        <f>SUMIF('Quarter (GWh)'!$Z:$Z,'Annual (GWh)'!$Z26,'Quarter (GWh)'!L:L)</f>
        <v>344500.96</v>
      </c>
      <c r="M26" s="46">
        <f>SUMIF('Quarter (GWh)'!$Z:$Z,'Annual (GWh)'!$Z26,'Quarter (GWh)'!M:M)</f>
        <v>104999.85999999999</v>
      </c>
      <c r="N26" s="50">
        <f>SUMIF('Quarter (GWh)'!$Z:$Z,'Annual (GWh)'!$Z26,'Quarter (GWh)'!N:N)</f>
        <v>102087.61</v>
      </c>
      <c r="O26" s="51">
        <f>SUMIF('Quarter (GWh)'!$Z:$Z,'Annual (GWh)'!$Z26,'Quarter (GWh)'!O:O)</f>
        <v>45999.950000000004</v>
      </c>
      <c r="P26" s="51">
        <f>SUMIF('Quarter (GWh)'!$Z:$Z,'Annual (GWh)'!$Z26,'Quarter (GWh)'!P:P)</f>
        <v>2017</v>
      </c>
      <c r="Q26" s="51">
        <f>SUMIF('Quarter (GWh)'!$Z:$Z,'Annual (GWh)'!$Z26,'Quarter (GWh)'!Q:Q)</f>
        <v>1516.54</v>
      </c>
      <c r="R26" s="52">
        <f>SUMIF('Quarter (GWh)'!$Z:$Z,'Annual (GWh)'!$Z26,'Quarter (GWh)'!R:R)</f>
        <v>643.87000000000012</v>
      </c>
      <c r="S26" s="45">
        <f>SUMIF('Quarter (GWh)'!$Z:$Z,'Annual (GWh)'!$Z26,'Quarter (GWh)'!S:S)</f>
        <v>40414.28999999995</v>
      </c>
      <c r="T26" s="53">
        <f>SUMIF('Quarter (GWh)'!$Z:$Z,'Annual (GWh)'!$Z26,'Quarter (GWh)'!T:T)</f>
        <v>847630.94</v>
      </c>
      <c r="V26" s="123"/>
      <c r="W26" s="123"/>
      <c r="X26" s="123"/>
      <c r="Y26" s="123"/>
      <c r="Z26" s="123">
        <v>2013</v>
      </c>
    </row>
    <row r="27" spans="1:26" ht="17.149999999999999" customHeight="1" x14ac:dyDescent="0.35">
      <c r="A27" s="55">
        <f t="shared" si="0"/>
        <v>2014</v>
      </c>
      <c r="B27" s="50">
        <f>SUMIF('Quarter (GWh)'!$Z:$Z,'Annual (GWh)'!$Z27,'Quarter (GWh)'!B:B)</f>
        <v>415514.96</v>
      </c>
      <c r="C27" s="46">
        <f>SUMIF('Quarter (GWh)'!$Z:$Z,'Annual (GWh)'!$Z27,'Quarter (GWh)'!C:C)</f>
        <v>488936.89</v>
      </c>
      <c r="D27" s="46">
        <f>SUMIF('Quarter (GWh)'!$Z:$Z,'Annual (GWh)'!$Z27,'Quarter (GWh)'!D:D)</f>
        <v>127907.32</v>
      </c>
      <c r="E27" s="47">
        <f>SUMIF('Quarter (GWh)'!$Z:$Z,'Annual (GWh)'!$Z27,'Quarter (GWh)'!E:E)</f>
        <v>361029.57</v>
      </c>
      <c r="F27" s="45">
        <f>SUMIF('Quarter (GWh)'!$Z:$Z,'Annual (GWh)'!$Z27,'Quarter (GWh)'!F:F)</f>
        <v>-1731.4200000000028</v>
      </c>
      <c r="G27" s="46">
        <f>SUMIF('Quarter (GWh)'!$Z:$Z,'Annual (GWh)'!$Z27,'Quarter (GWh)'!G:G)</f>
        <v>-195.17000000000002</v>
      </c>
      <c r="H27" s="46">
        <f>SUMIF('Quarter (GWh)'!$Z:$Z,'Annual (GWh)'!$Z27,'Quarter (GWh)'!H:H)</f>
        <v>136.04</v>
      </c>
      <c r="I27" s="48">
        <f>SUMIF('Quarter (GWh)'!$Z:$Z,'Annual (GWh)'!$Z27,'Quarter (GWh)'!I:I)</f>
        <v>904451.84999999986</v>
      </c>
      <c r="J27" s="49">
        <f>SUMIF('Quarter (GWh)'!$Z:$Z,'Annual (GWh)'!$Z27,'Quarter (GWh)'!J:J)</f>
        <v>774753.98</v>
      </c>
      <c r="K27" s="45">
        <f>SUMIF('Quarter (GWh)'!$Z:$Z,'Annual (GWh)'!$Z27,'Quarter (GWh)'!K:K)</f>
        <v>217458.96</v>
      </c>
      <c r="L27" s="46">
        <f>SUMIF('Quarter (GWh)'!$Z:$Z,'Annual (GWh)'!$Z27,'Quarter (GWh)'!L:L)</f>
        <v>283691</v>
      </c>
      <c r="M27" s="46">
        <f>SUMIF('Quarter (GWh)'!$Z:$Z,'Annual (GWh)'!$Z27,'Quarter (GWh)'!M:M)</f>
        <v>100623.35</v>
      </c>
      <c r="N27" s="50">
        <f>SUMIF('Quarter (GWh)'!$Z:$Z,'Annual (GWh)'!$Z27,'Quarter (GWh)'!N:N)</f>
        <v>85843.77</v>
      </c>
      <c r="O27" s="51">
        <f>SUMIF('Quarter (GWh)'!$Z:$Z,'Annual (GWh)'!$Z27,'Quarter (GWh)'!O:O)</f>
        <v>45312.57</v>
      </c>
      <c r="P27" s="51">
        <f>SUMIF('Quarter (GWh)'!$Z:$Z,'Annual (GWh)'!$Z27,'Quarter (GWh)'!P:P)</f>
        <v>1500</v>
      </c>
      <c r="Q27" s="51">
        <f>SUMIF('Quarter (GWh)'!$Z:$Z,'Annual (GWh)'!$Z27,'Quarter (GWh)'!Q:Q)</f>
        <v>1831.19</v>
      </c>
      <c r="R27" s="52">
        <f>SUMIF('Quarter (GWh)'!$Z:$Z,'Annual (GWh)'!$Z27,'Quarter (GWh)'!R:R)</f>
        <v>651.48</v>
      </c>
      <c r="S27" s="45">
        <f>SUMIF('Quarter (GWh)'!$Z:$Z,'Annual (GWh)'!$Z27,'Quarter (GWh)'!S:S)</f>
        <v>41091.460000000021</v>
      </c>
      <c r="T27" s="53">
        <f>SUMIF('Quarter (GWh)'!$Z:$Z,'Annual (GWh)'!$Z27,'Quarter (GWh)'!T:T)</f>
        <v>778003.78</v>
      </c>
      <c r="V27" s="124"/>
      <c r="W27" s="123"/>
      <c r="X27" s="123"/>
      <c r="Y27" s="123"/>
      <c r="Z27" s="124">
        <v>2014</v>
      </c>
    </row>
    <row r="28" spans="1:26" ht="17.149999999999999" customHeight="1" x14ac:dyDescent="0.35">
      <c r="A28" s="55">
        <f t="shared" si="0"/>
        <v>2015</v>
      </c>
      <c r="B28" s="50">
        <f>SUMIF('Quarter (GWh)'!$Z:$Z,'Annual (GWh)'!$Z28,'Quarter (GWh)'!B:B)</f>
        <v>451437.07000000007</v>
      </c>
      <c r="C28" s="46">
        <f>SUMIF('Quarter (GWh)'!$Z:$Z,'Annual (GWh)'!$Z28,'Quarter (GWh)'!C:C)</f>
        <v>501563.19</v>
      </c>
      <c r="D28" s="46">
        <f>SUMIF('Quarter (GWh)'!$Z:$Z,'Annual (GWh)'!$Z28,'Quarter (GWh)'!D:D)</f>
        <v>159516.66999999998</v>
      </c>
      <c r="E28" s="47">
        <f>SUMIF('Quarter (GWh)'!$Z:$Z,'Annual (GWh)'!$Z28,'Quarter (GWh)'!E:E)</f>
        <v>342046.52</v>
      </c>
      <c r="F28" s="45">
        <f>SUMIF('Quarter (GWh)'!$Z:$Z,'Annual (GWh)'!$Z28,'Quarter (GWh)'!F:F)</f>
        <v>3973.3200000000015</v>
      </c>
      <c r="G28" s="46">
        <f>SUMIF('Quarter (GWh)'!$Z:$Z,'Annual (GWh)'!$Z28,'Quarter (GWh)'!G:G)</f>
        <v>-443.42999999999995</v>
      </c>
      <c r="H28" s="46">
        <f>SUMIF('Quarter (GWh)'!$Z:$Z,'Annual (GWh)'!$Z28,'Quarter (GWh)'!H:H)</f>
        <v>979.6099999999999</v>
      </c>
      <c r="I28" s="48">
        <f>SUMIF('Quarter (GWh)'!$Z:$Z,'Annual (GWh)'!$Z28,'Quarter (GWh)'!I:I)</f>
        <v>953000.26</v>
      </c>
      <c r="J28" s="49">
        <f>SUMIF('Quarter (GWh)'!$Z:$Z,'Annual (GWh)'!$Z28,'Quarter (GWh)'!J:J)</f>
        <v>797993.08999999985</v>
      </c>
      <c r="K28" s="45">
        <f>SUMIF('Quarter (GWh)'!$Z:$Z,'Annual (GWh)'!$Z28,'Quarter (GWh)'!K:K)</f>
        <v>212289.04</v>
      </c>
      <c r="L28" s="46">
        <f>SUMIF('Quarter (GWh)'!$Z:$Z,'Annual (GWh)'!$Z28,'Quarter (GWh)'!L:L)</f>
        <v>297581.64</v>
      </c>
      <c r="M28" s="46">
        <f>SUMIF('Quarter (GWh)'!$Z:$Z,'Annual (GWh)'!$Z28,'Quarter (GWh)'!M:M)</f>
        <v>97890.91</v>
      </c>
      <c r="N28" s="50">
        <f>SUMIF('Quarter (GWh)'!$Z:$Z,'Annual (GWh)'!$Z28,'Quarter (GWh)'!N:N)</f>
        <v>91763.5</v>
      </c>
      <c r="O28" s="51">
        <f>SUMIF('Quarter (GWh)'!$Z:$Z,'Annual (GWh)'!$Z28,'Quarter (GWh)'!O:O)</f>
        <v>51024.11</v>
      </c>
      <c r="P28" s="51">
        <f>SUMIF('Quarter (GWh)'!$Z:$Z,'Annual (GWh)'!$Z28,'Quarter (GWh)'!P:P)</f>
        <v>1757</v>
      </c>
      <c r="Q28" s="51">
        <f>SUMIF('Quarter (GWh)'!$Z:$Z,'Annual (GWh)'!$Z28,'Quarter (GWh)'!Q:Q)</f>
        <v>2252.3000000000002</v>
      </c>
      <c r="R28" s="52">
        <f>SUMIF('Quarter (GWh)'!$Z:$Z,'Annual (GWh)'!$Z28,'Quarter (GWh)'!R:R)</f>
        <v>458.32</v>
      </c>
      <c r="S28" s="45">
        <f>SUMIF('Quarter (GWh)'!$Z:$Z,'Annual (GWh)'!$Z28,'Quarter (GWh)'!S:S)</f>
        <v>45134.429999999935</v>
      </c>
      <c r="T28" s="53">
        <f>SUMIF('Quarter (GWh)'!$Z:$Z,'Annual (GWh)'!$Z28,'Quarter (GWh)'!T:T)</f>
        <v>800151.24999999988</v>
      </c>
      <c r="V28" s="124"/>
      <c r="W28" s="123"/>
      <c r="X28" s="123"/>
      <c r="Y28" s="123"/>
      <c r="Z28" s="124">
        <v>2015</v>
      </c>
    </row>
    <row r="29" spans="1:26" ht="17.149999999999999" customHeight="1" x14ac:dyDescent="0.35">
      <c r="A29" s="55">
        <f t="shared" si="0"/>
        <v>2016</v>
      </c>
      <c r="B29" s="50">
        <f>SUMIF('Quarter (GWh)'!$Z:$Z,'Annual (GWh)'!$Z29,'Quarter (GWh)'!B:B)</f>
        <v>463314.52</v>
      </c>
      <c r="C29" s="46">
        <f>SUMIF('Quarter (GWh)'!$Z:$Z,'Annual (GWh)'!$Z29,'Quarter (GWh)'!C:C)</f>
        <v>516510.78</v>
      </c>
      <c r="D29" s="46">
        <f>SUMIF('Quarter (GWh)'!$Z:$Z,'Annual (GWh)'!$Z29,'Quarter (GWh)'!D:D)</f>
        <v>118276.4</v>
      </c>
      <c r="E29" s="47">
        <f>SUMIF('Quarter (GWh)'!$Z:$Z,'Annual (GWh)'!$Z29,'Quarter (GWh)'!E:E)</f>
        <v>398234.38</v>
      </c>
      <c r="F29" s="45">
        <f>SUMIF('Quarter (GWh)'!$Z:$Z,'Annual (GWh)'!$Z29,'Quarter (GWh)'!F:F)</f>
        <v>17489.739999999994</v>
      </c>
      <c r="G29" s="46">
        <f>SUMIF('Quarter (GWh)'!$Z:$Z,'Annual (GWh)'!$Z29,'Quarter (GWh)'!G:G)</f>
        <v>-250.34999999999997</v>
      </c>
      <c r="H29" s="46">
        <f>SUMIF('Quarter (GWh)'!$Z:$Z,'Annual (GWh)'!$Z29,'Quarter (GWh)'!H:H)</f>
        <v>3823.93</v>
      </c>
      <c r="I29" s="48">
        <f>SUMIF('Quarter (GWh)'!$Z:$Z,'Annual (GWh)'!$Z29,'Quarter (GWh)'!I:I)</f>
        <v>979825.29999999993</v>
      </c>
      <c r="J29" s="49">
        <f>SUMIF('Quarter (GWh)'!$Z:$Z,'Annual (GWh)'!$Z29,'Quarter (GWh)'!J:J)</f>
        <v>882612.22</v>
      </c>
      <c r="K29" s="45">
        <f>SUMIF('Quarter (GWh)'!$Z:$Z,'Annual (GWh)'!$Z29,'Quarter (GWh)'!K:K)</f>
        <v>298077.30000000005</v>
      </c>
      <c r="L29" s="46">
        <f>SUMIF('Quarter (GWh)'!$Z:$Z,'Annual (GWh)'!$Z29,'Quarter (GWh)'!L:L)</f>
        <v>302374.94</v>
      </c>
      <c r="M29" s="46">
        <f>SUMIF('Quarter (GWh)'!$Z:$Z,'Annual (GWh)'!$Z29,'Quarter (GWh)'!M:M)</f>
        <v>96155.12999999999</v>
      </c>
      <c r="N29" s="50">
        <f>SUMIF('Quarter (GWh)'!$Z:$Z,'Annual (GWh)'!$Z29,'Quarter (GWh)'!N:N)</f>
        <v>93215.17</v>
      </c>
      <c r="O29" s="51">
        <f>SUMIF('Quarter (GWh)'!$Z:$Z,'Annual (GWh)'!$Z29,'Quarter (GWh)'!O:O)</f>
        <v>50030.57</v>
      </c>
      <c r="P29" s="51">
        <f>SUMIF('Quarter (GWh)'!$Z:$Z,'Annual (GWh)'!$Z29,'Quarter (GWh)'!P:P)</f>
        <v>2369.1000000000004</v>
      </c>
      <c r="Q29" s="51">
        <f>SUMIF('Quarter (GWh)'!$Z:$Z,'Annual (GWh)'!$Z29,'Quarter (GWh)'!Q:Q)</f>
        <v>1599.7199999999998</v>
      </c>
      <c r="R29" s="52">
        <f>SUMIF('Quarter (GWh)'!$Z:$Z,'Annual (GWh)'!$Z29,'Quarter (GWh)'!R:R)</f>
        <v>140.11999999999998</v>
      </c>
      <c r="S29" s="45">
        <f>SUMIF('Quarter (GWh)'!$Z:$Z,'Annual (GWh)'!$Z29,'Quarter (GWh)'!S:S)</f>
        <v>43353.670000000071</v>
      </c>
      <c r="T29" s="53">
        <f>SUMIF('Quarter (GWh)'!$Z:$Z,'Annual (GWh)'!$Z29,'Quarter (GWh)'!T:T)</f>
        <v>887315.72</v>
      </c>
      <c r="V29" s="124"/>
      <c r="W29" s="123"/>
      <c r="X29" s="123"/>
      <c r="Y29" s="123"/>
      <c r="Z29" s="124">
        <v>2016</v>
      </c>
    </row>
    <row r="30" spans="1:26" ht="17.149999999999999" customHeight="1" x14ac:dyDescent="0.35">
      <c r="A30" s="55">
        <f t="shared" si="0"/>
        <v>2017</v>
      </c>
      <c r="B30" s="50">
        <f>SUMIF('Quarter (GWh)'!$Z:$Z,'Annual (GWh)'!$Z30,'Quarter (GWh)'!B:B)</f>
        <v>464981.26</v>
      </c>
      <c r="C30" s="46">
        <f>SUMIF('Quarter (GWh)'!$Z:$Z,'Annual (GWh)'!$Z30,'Quarter (GWh)'!C:C)</f>
        <v>514288.25</v>
      </c>
      <c r="D30" s="46">
        <f>SUMIF('Quarter (GWh)'!$Z:$Z,'Annual (GWh)'!$Z30,'Quarter (GWh)'!D:D)</f>
        <v>126139.2</v>
      </c>
      <c r="E30" s="47">
        <f>SUMIF('Quarter (GWh)'!$Z:$Z,'Annual (GWh)'!$Z30,'Quarter (GWh)'!E:E)</f>
        <v>388149.05</v>
      </c>
      <c r="F30" s="45">
        <f>SUMIF('Quarter (GWh)'!$Z:$Z,'Annual (GWh)'!$Z30,'Quarter (GWh)'!F:F)</f>
        <v>14556.490000000003</v>
      </c>
      <c r="G30" s="46">
        <f>SUMIF('Quarter (GWh)'!$Z:$Z,'Annual (GWh)'!$Z30,'Quarter (GWh)'!G:G)</f>
        <v>-154.82</v>
      </c>
      <c r="H30" s="46">
        <f>SUMIF('Quarter (GWh)'!$Z:$Z,'Annual (GWh)'!$Z30,'Quarter (GWh)'!H:H)</f>
        <v>4280.96</v>
      </c>
      <c r="I30" s="48">
        <f>SUMIF('Quarter (GWh)'!$Z:$Z,'Annual (GWh)'!$Z30,'Quarter (GWh)'!I:I)</f>
        <v>979269.51</v>
      </c>
      <c r="J30" s="49">
        <f>SUMIF('Quarter (GWh)'!$Z:$Z,'Annual (GWh)'!$Z30,'Quarter (GWh)'!J:J)</f>
        <v>871812.94</v>
      </c>
      <c r="K30" s="45">
        <f>SUMIF('Quarter (GWh)'!$Z:$Z,'Annual (GWh)'!$Z30,'Quarter (GWh)'!K:K)</f>
        <v>286031.45</v>
      </c>
      <c r="L30" s="46">
        <f>SUMIF('Quarter (GWh)'!$Z:$Z,'Annual (GWh)'!$Z30,'Quarter (GWh)'!L:L)</f>
        <v>295773.44999999995</v>
      </c>
      <c r="M30" s="46">
        <f>SUMIF('Quarter (GWh)'!$Z:$Z,'Annual (GWh)'!$Z30,'Quarter (GWh)'!M:M)</f>
        <v>98799.860000000015</v>
      </c>
      <c r="N30" s="50">
        <f>SUMIF('Quarter (GWh)'!$Z:$Z,'Annual (GWh)'!$Z30,'Quarter (GWh)'!N:N)</f>
        <v>92565.090000000011</v>
      </c>
      <c r="O30" s="51">
        <f>SUMIF('Quarter (GWh)'!$Z:$Z,'Annual (GWh)'!$Z30,'Quarter (GWh)'!O:O)</f>
        <v>49409.570000000007</v>
      </c>
      <c r="P30" s="51">
        <f>SUMIF('Quarter (GWh)'!$Z:$Z,'Annual (GWh)'!$Z30,'Quarter (GWh)'!P:P)</f>
        <v>2788.33</v>
      </c>
      <c r="Q30" s="51">
        <f>SUMIF('Quarter (GWh)'!$Z:$Z,'Annual (GWh)'!$Z30,'Quarter (GWh)'!Q:Q)</f>
        <v>1060.1499999999999</v>
      </c>
      <c r="R30" s="52">
        <f>SUMIF('Quarter (GWh)'!$Z:$Z,'Annual (GWh)'!$Z30,'Quarter (GWh)'!R:R)</f>
        <v>15.56</v>
      </c>
      <c r="S30" s="45">
        <f>SUMIF('Quarter (GWh)'!$Z:$Z,'Annual (GWh)'!$Z30,'Quarter (GWh)'!S:S)</f>
        <v>42361.290000000037</v>
      </c>
      <c r="T30" s="53">
        <f>SUMIF('Quarter (GWh)'!$Z:$Z,'Annual (GWh)'!$Z30,'Quarter (GWh)'!T:T)</f>
        <v>868804.75</v>
      </c>
      <c r="V30" s="124"/>
      <c r="W30" s="123"/>
      <c r="X30" s="123"/>
      <c r="Y30" s="123"/>
      <c r="Z30" s="124">
        <v>2017</v>
      </c>
    </row>
    <row r="31" spans="1:26" ht="17.149999999999999" customHeight="1" x14ac:dyDescent="0.35">
      <c r="A31" s="55">
        <f t="shared" si="0"/>
        <v>2018</v>
      </c>
      <c r="B31" s="50">
        <f>SUMIF('Quarter (GWh)'!$Z:$Z,'Annual (GWh)'!$Z31,'Quarter (GWh)'!B:B)</f>
        <v>450197.87</v>
      </c>
      <c r="C31" s="46">
        <f>SUMIF('Quarter (GWh)'!$Z:$Z,'Annual (GWh)'!$Z31,'Quarter (GWh)'!C:C)</f>
        <v>513759.60000000009</v>
      </c>
      <c r="D31" s="46">
        <f>SUMIF('Quarter (GWh)'!$Z:$Z,'Annual (GWh)'!$Z31,'Quarter (GWh)'!D:D)</f>
        <v>83675.700000000012</v>
      </c>
      <c r="E31" s="47">
        <f>SUMIF('Quarter (GWh)'!$Z:$Z,'Annual (GWh)'!$Z31,'Quarter (GWh)'!E:E)</f>
        <v>430083.9</v>
      </c>
      <c r="F31" s="45">
        <f>SUMIF('Quarter (GWh)'!$Z:$Z,'Annual (GWh)'!$Z31,'Quarter (GWh)'!F:F)</f>
        <v>-6630.4999999999991</v>
      </c>
      <c r="G31" s="46">
        <f>SUMIF('Quarter (GWh)'!$Z:$Z,'Annual (GWh)'!$Z31,'Quarter (GWh)'!G:G)</f>
        <v>-180.63</v>
      </c>
      <c r="H31" s="46">
        <f>SUMIF('Quarter (GWh)'!$Z:$Z,'Annual (GWh)'!$Z31,'Quarter (GWh)'!H:H)</f>
        <v>5105.4799999999996</v>
      </c>
      <c r="I31" s="48">
        <f>SUMIF('Quarter (GWh)'!$Z:$Z,'Annual (GWh)'!$Z31,'Quarter (GWh)'!I:I)</f>
        <v>963957.47000000009</v>
      </c>
      <c r="J31" s="49">
        <f>SUMIF('Quarter (GWh)'!$Z:$Z,'Annual (GWh)'!$Z31,'Quarter (GWh)'!J:J)</f>
        <v>878576.12</v>
      </c>
      <c r="K31" s="45">
        <f>SUMIF('Quarter (GWh)'!$Z:$Z,'Annual (GWh)'!$Z31,'Quarter (GWh)'!K:K)</f>
        <v>273397.56</v>
      </c>
      <c r="L31" s="46">
        <f>SUMIF('Quarter (GWh)'!$Z:$Z,'Annual (GWh)'!$Z31,'Quarter (GWh)'!L:L)</f>
        <v>302902.29000000004</v>
      </c>
      <c r="M31" s="46">
        <f>SUMIF('Quarter (GWh)'!$Z:$Z,'Annual (GWh)'!$Z31,'Quarter (GWh)'!M:M)</f>
        <v>104337.51</v>
      </c>
      <c r="N31" s="50">
        <f>SUMIF('Quarter (GWh)'!$Z:$Z,'Annual (GWh)'!$Z31,'Quarter (GWh)'!N:N)</f>
        <v>97794.73000000001</v>
      </c>
      <c r="O31" s="51">
        <f>SUMIF('Quarter (GWh)'!$Z:$Z,'Annual (GWh)'!$Z31,'Quarter (GWh)'!O:O)</f>
        <v>51111.719999999994</v>
      </c>
      <c r="P31" s="51">
        <f>SUMIF('Quarter (GWh)'!$Z:$Z,'Annual (GWh)'!$Z31,'Quarter (GWh)'!P:P)</f>
        <v>1843.3400000000001</v>
      </c>
      <c r="Q31" s="51">
        <f>SUMIF('Quarter (GWh)'!$Z:$Z,'Annual (GWh)'!$Z31,'Quarter (GWh)'!Q:Q)</f>
        <v>1121.83</v>
      </c>
      <c r="R31" s="52">
        <f>SUMIF('Quarter (GWh)'!$Z:$Z,'Annual (GWh)'!$Z31,'Quarter (GWh)'!R:R)</f>
        <v>0</v>
      </c>
      <c r="S31" s="45">
        <f>SUMIF('Quarter (GWh)'!$Z:$Z,'Annual (GWh)'!$Z31,'Quarter (GWh)'!S:S)</f>
        <v>43199.819999999949</v>
      </c>
      <c r="T31" s="53">
        <f>SUMIF('Quarter (GWh)'!$Z:$Z,'Annual (GWh)'!$Z31,'Quarter (GWh)'!T:T)</f>
        <v>875708.8</v>
      </c>
      <c r="V31" s="124"/>
      <c r="W31" s="123"/>
      <c r="X31" s="123"/>
      <c r="Y31" s="123"/>
      <c r="Z31" s="124">
        <v>2018</v>
      </c>
    </row>
    <row r="32" spans="1:26" ht="17.149999999999999" customHeight="1" x14ac:dyDescent="0.35">
      <c r="A32" s="55">
        <f t="shared" si="0"/>
        <v>2019</v>
      </c>
      <c r="B32" s="50">
        <f>SUMIF('Quarter (GWh)'!$Z:$Z,'Annual (GWh)'!$Z32,'Quarter (GWh)'!B:B)</f>
        <v>436207.69</v>
      </c>
      <c r="C32" s="46">
        <f>SUMIF('Quarter (GWh)'!$Z:$Z,'Annual (GWh)'!$Z32,'Quarter (GWh)'!C:C)</f>
        <v>503622.33</v>
      </c>
      <c r="D32" s="46">
        <f>SUMIF('Quarter (GWh)'!$Z:$Z,'Annual (GWh)'!$Z32,'Quarter (GWh)'!D:D)</f>
        <v>91793.94</v>
      </c>
      <c r="E32" s="47">
        <f>SUMIF('Quarter (GWh)'!$Z:$Z,'Annual (GWh)'!$Z32,'Quarter (GWh)'!E:E)</f>
        <v>411828.39</v>
      </c>
      <c r="F32" s="45">
        <f>SUMIF('Quarter (GWh)'!$Z:$Z,'Annual (GWh)'!$Z32,'Quarter (GWh)'!F:F)</f>
        <v>839.26</v>
      </c>
      <c r="G32" s="46">
        <f>SUMIF('Quarter (GWh)'!$Z:$Z,'Annual (GWh)'!$Z32,'Quarter (GWh)'!G:G)</f>
        <v>-277.39999999999998</v>
      </c>
      <c r="H32" s="46">
        <f>SUMIF('Quarter (GWh)'!$Z:$Z,'Annual (GWh)'!$Z32,'Quarter (GWh)'!H:H)</f>
        <v>5806.79</v>
      </c>
      <c r="I32" s="48">
        <f>SUMIF('Quarter (GWh)'!$Z:$Z,'Annual (GWh)'!$Z32,'Quarter (GWh)'!I:I)</f>
        <v>939830.02</v>
      </c>
      <c r="J32" s="49">
        <f>SUMIF('Quarter (GWh)'!$Z:$Z,'Annual (GWh)'!$Z32,'Quarter (GWh)'!J:J)</f>
        <v>854404.73</v>
      </c>
      <c r="K32" s="45">
        <f>SUMIF('Quarter (GWh)'!$Z:$Z,'Annual (GWh)'!$Z32,'Quarter (GWh)'!K:K)</f>
        <v>272725.39</v>
      </c>
      <c r="L32" s="46">
        <f>SUMIF('Quarter (GWh)'!$Z:$Z,'Annual (GWh)'!$Z32,'Quarter (GWh)'!L:L)</f>
        <v>292428.76</v>
      </c>
      <c r="M32" s="46">
        <f>SUMIF('Quarter (GWh)'!$Z:$Z,'Annual (GWh)'!$Z32,'Quarter (GWh)'!M:M)</f>
        <v>101389.58000000002</v>
      </c>
      <c r="N32" s="50">
        <f>SUMIF('Quarter (GWh)'!$Z:$Z,'Annual (GWh)'!$Z32,'Quarter (GWh)'!N:N)</f>
        <v>97620.35</v>
      </c>
      <c r="O32" s="51">
        <f>SUMIF('Quarter (GWh)'!$Z:$Z,'Annual (GWh)'!$Z32,'Quarter (GWh)'!O:O)</f>
        <v>54877.150000000009</v>
      </c>
      <c r="P32" s="51">
        <f>SUMIF('Quarter (GWh)'!$Z:$Z,'Annual (GWh)'!$Z32,'Quarter (GWh)'!P:P)</f>
        <v>913.69999999999982</v>
      </c>
      <c r="Q32" s="51">
        <f>SUMIF('Quarter (GWh)'!$Z:$Z,'Annual (GWh)'!$Z32,'Quarter (GWh)'!Q:Q)</f>
        <v>2916.69</v>
      </c>
      <c r="R32" s="52">
        <f>SUMIF('Quarter (GWh)'!$Z:$Z,'Annual (GWh)'!$Z32,'Quarter (GWh)'!R:R)</f>
        <v>0</v>
      </c>
      <c r="S32" s="45">
        <f>SUMIF('Quarter (GWh)'!$Z:$Z,'Annual (GWh)'!$Z32,'Quarter (GWh)'!S:S)</f>
        <v>42034.350000000108</v>
      </c>
      <c r="T32" s="53">
        <f>SUMIF('Quarter (GWh)'!$Z:$Z,'Annual (GWh)'!$Z32,'Quarter (GWh)'!T:T)</f>
        <v>864905.97</v>
      </c>
      <c r="V32" s="124"/>
      <c r="W32" s="123"/>
      <c r="X32" s="123"/>
      <c r="Y32" s="123"/>
      <c r="Z32" s="124">
        <v>2019</v>
      </c>
    </row>
    <row r="33" spans="1:26" ht="17.149999999999999" customHeight="1" x14ac:dyDescent="0.35">
      <c r="A33" s="55">
        <f t="shared" si="0"/>
        <v>2020</v>
      </c>
      <c r="B33" s="50">
        <f>SUMIF('Quarter (GWh)'!$Z:$Z,'Annual (GWh)'!$Z33,'Quarter (GWh)'!B:B)</f>
        <v>439394.46</v>
      </c>
      <c r="C33" s="46">
        <f>SUMIF('Quarter (GWh)'!$Z:$Z,'Annual (GWh)'!$Z33,'Quarter (GWh)'!C:C)</f>
        <v>478187.89</v>
      </c>
      <c r="D33" s="46">
        <f>SUMIF('Quarter (GWh)'!$Z:$Z,'Annual (GWh)'!$Z33,'Quarter (GWh)'!D:D)</f>
        <v>106030.25</v>
      </c>
      <c r="E33" s="47">
        <f>SUMIF('Quarter (GWh)'!$Z:$Z,'Annual (GWh)'!$Z33,'Quarter (GWh)'!E:E)</f>
        <v>372157.64</v>
      </c>
      <c r="F33" s="45">
        <f>SUMIF('Quarter (GWh)'!$Z:$Z,'Annual (GWh)'!$Z33,'Quarter (GWh)'!F:F)</f>
        <v>-171.70999999999822</v>
      </c>
      <c r="G33" s="46">
        <f>SUMIF('Quarter (GWh)'!$Z:$Z,'Annual (GWh)'!$Z33,'Quarter (GWh)'!G:G)</f>
        <v>-208.29000000000002</v>
      </c>
      <c r="H33" s="46">
        <f>SUMIF('Quarter (GWh)'!$Z:$Z,'Annual (GWh)'!$Z33,'Quarter (GWh)'!H:H)</f>
        <v>6331.6799999999994</v>
      </c>
      <c r="I33" s="48">
        <f>SUMIF('Quarter (GWh)'!$Z:$Z,'Annual (GWh)'!$Z33,'Quarter (GWh)'!I:I)</f>
        <v>917582.35000000009</v>
      </c>
      <c r="J33" s="49">
        <f>SUMIF('Quarter (GWh)'!$Z:$Z,'Annual (GWh)'!$Z33,'Quarter (GWh)'!J:J)</f>
        <v>817503.78</v>
      </c>
      <c r="K33" s="45">
        <f>SUMIF('Quarter (GWh)'!$Z:$Z,'Annual (GWh)'!$Z33,'Quarter (GWh)'!K:K)</f>
        <v>232470.31</v>
      </c>
      <c r="L33" s="46">
        <f>SUMIF('Quarter (GWh)'!$Z:$Z,'Annual (GWh)'!$Z33,'Quarter (GWh)'!L:L)</f>
        <v>300205.52</v>
      </c>
      <c r="M33" s="46">
        <f>SUMIF('Quarter (GWh)'!$Z:$Z,'Annual (GWh)'!$Z33,'Quarter (GWh)'!M:M)</f>
        <v>95824.76</v>
      </c>
      <c r="N33" s="50">
        <f>SUMIF('Quarter (GWh)'!$Z:$Z,'Annual (GWh)'!$Z33,'Quarter (GWh)'!N:N)</f>
        <v>89367.74</v>
      </c>
      <c r="O33" s="51">
        <f>SUMIF('Quarter (GWh)'!$Z:$Z,'Annual (GWh)'!$Z33,'Quarter (GWh)'!O:O)</f>
        <v>52168.200000000004</v>
      </c>
      <c r="P33" s="51">
        <f>SUMIF('Quarter (GWh)'!$Z:$Z,'Annual (GWh)'!$Z33,'Quarter (GWh)'!P:P)</f>
        <v>1014.8900000000001</v>
      </c>
      <c r="Q33" s="51">
        <f>SUMIF('Quarter (GWh)'!$Z:$Z,'Annual (GWh)'!$Z33,'Quarter (GWh)'!Q:Q)</f>
        <v>3001</v>
      </c>
      <c r="R33" s="52">
        <f>SUMIF('Quarter (GWh)'!$Z:$Z,'Annual (GWh)'!$Z33,'Quarter (GWh)'!R:R)</f>
        <v>0</v>
      </c>
      <c r="S33" s="45">
        <f>SUMIF('Quarter (GWh)'!$Z:$Z,'Annual (GWh)'!$Z33,'Quarter (GWh)'!S:S)</f>
        <v>41924.02999999997</v>
      </c>
      <c r="T33" s="53">
        <f>SUMIF('Quarter (GWh)'!$Z:$Z,'Annual (GWh)'!$Z33,'Quarter (GWh)'!T:T)</f>
        <v>815976.45000000007</v>
      </c>
      <c r="V33" s="124"/>
      <c r="W33" s="123"/>
      <c r="X33" s="123"/>
      <c r="Y33" s="123"/>
      <c r="Z33" s="124">
        <v>2020</v>
      </c>
    </row>
    <row r="34" spans="1:26" ht="17.149999999999999" customHeight="1" x14ac:dyDescent="0.35">
      <c r="A34" s="55">
        <f t="shared" si="0"/>
        <v>2021</v>
      </c>
      <c r="B34" s="50">
        <f>SUMIF('Quarter (GWh)'!$Z:$Z,'Annual (GWh)'!$Z34,'Quarter (GWh)'!B:B)</f>
        <v>363991.88</v>
      </c>
      <c r="C34" s="46">
        <f>SUMIF('Quarter (GWh)'!$Z:$Z,'Annual (GWh)'!$Z34,'Quarter (GWh)'!C:C)</f>
        <v>560844.18000000005</v>
      </c>
      <c r="D34" s="46">
        <f>SUMIF('Quarter (GWh)'!$Z:$Z,'Annual (GWh)'!$Z34,'Quarter (GWh)'!D:D)</f>
        <v>75681.8</v>
      </c>
      <c r="E34" s="47">
        <f>SUMIF('Quarter (GWh)'!$Z:$Z,'Annual (GWh)'!$Z34,'Quarter (GWh)'!E:E)</f>
        <v>485162.38</v>
      </c>
      <c r="F34" s="45">
        <f>SUMIF('Quarter (GWh)'!$Z:$Z,'Annual (GWh)'!$Z34,'Quarter (GWh)'!F:F)</f>
        <v>1950.7000000000003</v>
      </c>
      <c r="G34" s="46">
        <f>SUMIF('Quarter (GWh)'!$Z:$Z,'Annual (GWh)'!$Z34,'Quarter (GWh)'!G:G)</f>
        <v>-354.14</v>
      </c>
      <c r="H34" s="46">
        <f>SUMIF('Quarter (GWh)'!$Z:$Z,'Annual (GWh)'!$Z34,'Quarter (GWh)'!H:H)</f>
        <v>6480.9699999999993</v>
      </c>
      <c r="I34" s="48">
        <f>SUMIF('Quarter (GWh)'!$Z:$Z,'Annual (GWh)'!$Z34,'Quarter (GWh)'!I:I)</f>
        <v>924836.05999999994</v>
      </c>
      <c r="J34" s="49">
        <f>SUMIF('Quarter (GWh)'!$Z:$Z,'Annual (GWh)'!$Z34,'Quarter (GWh)'!J:J)</f>
        <v>857231.79</v>
      </c>
      <c r="K34" s="45">
        <f>SUMIF('Quarter (GWh)'!$Z:$Z,'Annual (GWh)'!$Z34,'Quarter (GWh)'!K:K)</f>
        <v>254256.53000000003</v>
      </c>
      <c r="L34" s="46">
        <f>SUMIF('Quarter (GWh)'!$Z:$Z,'Annual (GWh)'!$Z34,'Quarter (GWh)'!L:L)</f>
        <v>318796.36</v>
      </c>
      <c r="M34" s="46">
        <f>SUMIF('Quarter (GWh)'!$Z:$Z,'Annual (GWh)'!$Z34,'Quarter (GWh)'!M:M)</f>
        <v>95376.13</v>
      </c>
      <c r="N34" s="50">
        <f>SUMIF('Quarter (GWh)'!$Z:$Z,'Annual (GWh)'!$Z34,'Quarter (GWh)'!N:N)</f>
        <v>98529.66</v>
      </c>
      <c r="O34" s="51">
        <f>SUMIF('Quarter (GWh)'!$Z:$Z,'Annual (GWh)'!$Z34,'Quarter (GWh)'!O:O)</f>
        <v>42828.7</v>
      </c>
      <c r="P34" s="51">
        <f>SUMIF('Quarter (GWh)'!$Z:$Z,'Annual (GWh)'!$Z34,'Quarter (GWh)'!P:P)</f>
        <v>1328.62</v>
      </c>
      <c r="Q34" s="51">
        <f>SUMIF('Quarter (GWh)'!$Z:$Z,'Annual (GWh)'!$Z34,'Quarter (GWh)'!Q:Q)</f>
        <v>2397.9499999999998</v>
      </c>
      <c r="R34" s="52">
        <f>SUMIF('Quarter (GWh)'!$Z:$Z,'Annual (GWh)'!$Z34,'Quarter (GWh)'!R:R)</f>
        <v>0</v>
      </c>
      <c r="S34" s="45">
        <f>SUMIF('Quarter (GWh)'!$Z:$Z,'Annual (GWh)'!$Z34,'Quarter (GWh)'!S:S)</f>
        <v>41233.229999999996</v>
      </c>
      <c r="T34" s="53">
        <f>SUMIF('Quarter (GWh)'!$Z:$Z,'Annual (GWh)'!$Z34,'Quarter (GWh)'!T:T)</f>
        <v>854747.17999999993</v>
      </c>
      <c r="V34" s="124"/>
      <c r="W34" s="123"/>
      <c r="X34" s="123"/>
      <c r="Y34" s="123"/>
      <c r="Z34" s="124">
        <v>2021</v>
      </c>
    </row>
    <row r="35" spans="1:26" ht="17.149999999999999" customHeight="1" x14ac:dyDescent="0.35">
      <c r="A35" s="55">
        <f t="shared" si="0"/>
        <v>2022</v>
      </c>
      <c r="B35" s="50">
        <f>SUMIF('Quarter (GWh)'!$Z:$Z,'Annual (GWh)'!$Z35,'Quarter (GWh)'!B:B)</f>
        <v>423225.84</v>
      </c>
      <c r="C35" s="46">
        <f>SUMIF('Quarter (GWh)'!$Z:$Z,'Annual (GWh)'!$Z35,'Quarter (GWh)'!C:C)</f>
        <v>618291.13</v>
      </c>
      <c r="D35" s="46">
        <f>SUMIF('Quarter (GWh)'!$Z:$Z,'Annual (GWh)'!$Z35,'Quarter (GWh)'!D:D)</f>
        <v>260241.58000000002</v>
      </c>
      <c r="E35" s="47">
        <f>SUMIF('Quarter (GWh)'!$Z:$Z,'Annual (GWh)'!$Z35,'Quarter (GWh)'!E:E)</f>
        <v>358049.55</v>
      </c>
      <c r="F35" s="45">
        <f>SUMIF('Quarter (GWh)'!$Z:$Z,'Annual (GWh)'!$Z35,'Quarter (GWh)'!F:F)</f>
        <v>-4065.0699999999993</v>
      </c>
      <c r="G35" s="46">
        <f>SUMIF('Quarter (GWh)'!$Z:$Z,'Annual (GWh)'!$Z35,'Quarter (GWh)'!G:G)</f>
        <v>-437.52000000000004</v>
      </c>
      <c r="H35" s="46">
        <f>SUMIF('Quarter (GWh)'!$Z:$Z,'Annual (GWh)'!$Z35,'Quarter (GWh)'!H:H)</f>
        <v>6798.0899999999992</v>
      </c>
      <c r="I35" s="48">
        <f>SUMIF('Quarter (GWh)'!$Z:$Z,'Annual (GWh)'!$Z35,'Quarter (GWh)'!I:I)</f>
        <v>1041516.9700000001</v>
      </c>
      <c r="J35" s="49">
        <f>SUMIF('Quarter (GWh)'!$Z:$Z,'Annual (GWh)'!$Z35,'Quarter (GWh)'!J:J)</f>
        <v>783570.89</v>
      </c>
      <c r="K35" s="45">
        <f>SUMIF('Quarter (GWh)'!$Z:$Z,'Annual (GWh)'!$Z35,'Quarter (GWh)'!K:K)</f>
        <v>257800.22</v>
      </c>
      <c r="L35" s="46">
        <f>SUMIF('Quarter (GWh)'!$Z:$Z,'Annual (GWh)'!$Z35,'Quarter (GWh)'!L:L)</f>
        <v>259600.16999999998</v>
      </c>
      <c r="M35" s="46">
        <f>SUMIF('Quarter (GWh)'!$Z:$Z,'Annual (GWh)'!$Z35,'Quarter (GWh)'!M:M)</f>
        <v>84523.34</v>
      </c>
      <c r="N35" s="50">
        <f>SUMIF('Quarter (GWh)'!$Z:$Z,'Annual (GWh)'!$Z35,'Quarter (GWh)'!N:N)</f>
        <v>91387.99</v>
      </c>
      <c r="O35" s="51">
        <f>SUMIF('Quarter (GWh)'!$Z:$Z,'Annual (GWh)'!$Z35,'Quarter (GWh)'!O:O)</f>
        <v>44679.430000000008</v>
      </c>
      <c r="P35" s="51">
        <f>SUMIF('Quarter (GWh)'!$Z:$Z,'Annual (GWh)'!$Z35,'Quarter (GWh)'!P:P)</f>
        <v>1794.55</v>
      </c>
      <c r="Q35" s="51">
        <f>SUMIF('Quarter (GWh)'!$Z:$Z,'Annual (GWh)'!$Z35,'Quarter (GWh)'!Q:Q)</f>
        <v>4167.4699999999993</v>
      </c>
      <c r="R35" s="52">
        <f>SUMIF('Quarter (GWh)'!$Z:$Z,'Annual (GWh)'!$Z35,'Quarter (GWh)'!R:R)</f>
        <v>0</v>
      </c>
      <c r="S35" s="45">
        <f>SUMIF('Quarter (GWh)'!$Z:$Z,'Annual (GWh)'!$Z35,'Quarter (GWh)'!S:S)</f>
        <v>39100.179999999993</v>
      </c>
      <c r="T35" s="53">
        <f>SUMIF('Quarter (GWh)'!$Z:$Z,'Annual (GWh)'!$Z35,'Quarter (GWh)'!T:T)</f>
        <v>783053.35</v>
      </c>
      <c r="V35" s="124"/>
      <c r="W35" s="123"/>
      <c r="X35" s="123"/>
      <c r="Y35" s="123"/>
      <c r="Z35" s="124">
        <v>2022</v>
      </c>
    </row>
    <row r="36" spans="1:26" ht="17.149999999999999" customHeight="1" x14ac:dyDescent="0.35">
      <c r="A36" s="55">
        <v>2023</v>
      </c>
      <c r="B36" s="50">
        <f>SUMIF('Quarter (GWh)'!$Z:$Z,'Annual (GWh)'!$Z36,'Quarter (GWh)'!B:B)</f>
        <v>383036.54</v>
      </c>
      <c r="C36" s="46">
        <f>SUMIF('Quarter (GWh)'!$Z:$Z,'Annual (GWh)'!$Z36,'Quarter (GWh)'!C:C)</f>
        <v>494918.75</v>
      </c>
      <c r="D36" s="46">
        <f>SUMIF('Quarter (GWh)'!$Z:$Z,'Annual (GWh)'!$Z36,'Quarter (GWh)'!D:D)</f>
        <v>175590.77000000002</v>
      </c>
      <c r="E36" s="47">
        <f>SUMIF('Quarter (GWh)'!$Z:$Z,'Annual (GWh)'!$Z36,'Quarter (GWh)'!E:E)</f>
        <v>319327.98</v>
      </c>
      <c r="F36" s="45">
        <f>SUMIF('Quarter (GWh)'!$Z:$Z,'Annual (GWh)'!$Z36,'Quarter (GWh)'!F:F)</f>
        <v>-6714.66</v>
      </c>
      <c r="G36" s="46">
        <f>SUMIF('Quarter (GWh)'!$Z:$Z,'Annual (GWh)'!$Z36,'Quarter (GWh)'!G:G)</f>
        <v>-286.71000000000004</v>
      </c>
      <c r="H36" s="46">
        <f>SUMIF('Quarter (GWh)'!$Z:$Z,'Annual (GWh)'!$Z36,'Quarter (GWh)'!H:H)</f>
        <v>7526.1900000000005</v>
      </c>
      <c r="I36" s="48">
        <f>SUMIF('Quarter (GWh)'!$Z:$Z,'Annual (GWh)'!$Z36,'Quarter (GWh)'!I:I)</f>
        <v>877955.29</v>
      </c>
      <c r="J36" s="49">
        <f>SUMIF('Quarter (GWh)'!$Z:$Z,'Annual (GWh)'!$Z36,'Quarter (GWh)'!J:J)</f>
        <v>702889.34000000008</v>
      </c>
      <c r="K36" s="45">
        <f>SUMIF('Quarter (GWh)'!$Z:$Z,'Annual (GWh)'!$Z36,'Quarter (GWh)'!K:K)</f>
        <v>209390.63</v>
      </c>
      <c r="L36" s="46">
        <f>SUMIF('Quarter (GWh)'!$Z:$Z,'Annual (GWh)'!$Z36,'Quarter (GWh)'!L:L)</f>
        <v>242931.61</v>
      </c>
      <c r="M36" s="46">
        <f>SUMIF('Quarter (GWh)'!$Z:$Z,'Annual (GWh)'!$Z36,'Quarter (GWh)'!M:M)</f>
        <v>82892.990000000005</v>
      </c>
      <c r="N36" s="50">
        <f>SUMIF('Quarter (GWh)'!$Z:$Z,'Annual (GWh)'!$Z36,'Quarter (GWh)'!N:N)</f>
        <v>86569.919999999998</v>
      </c>
      <c r="O36" s="51">
        <f>SUMIF('Quarter (GWh)'!$Z:$Z,'Annual (GWh)'!$Z36,'Quarter (GWh)'!O:O)</f>
        <v>41794.559999999998</v>
      </c>
      <c r="P36" s="51">
        <f>SUMIF('Quarter (GWh)'!$Z:$Z,'Annual (GWh)'!$Z36,'Quarter (GWh)'!P:P)</f>
        <v>1251.9499999999998</v>
      </c>
      <c r="Q36" s="51">
        <f>SUMIF('Quarter (GWh)'!$Z:$Z,'Annual (GWh)'!$Z36,'Quarter (GWh)'!Q:Q)</f>
        <v>3163.2</v>
      </c>
      <c r="R36" s="52">
        <f>SUMIF('Quarter (GWh)'!$Z:$Z,'Annual (GWh)'!$Z36,'Quarter (GWh)'!R:R)</f>
        <v>0</v>
      </c>
      <c r="S36" s="45">
        <f>SUMIF('Quarter (GWh)'!$Z:$Z,'Annual (GWh)'!$Z36,'Quarter (GWh)'!S:S)</f>
        <v>36566.020000000004</v>
      </c>
      <c r="T36" s="53">
        <f>SUMIF('Quarter (GWh)'!$Z:$Z,'Annual (GWh)'!$Z36,'Quarter (GWh)'!T:T)</f>
        <v>704560.88000000012</v>
      </c>
      <c r="V36" s="124"/>
      <c r="W36" s="123"/>
      <c r="X36" s="123"/>
      <c r="Y36" s="123"/>
      <c r="Z36" s="124">
        <v>2023</v>
      </c>
    </row>
    <row r="37" spans="1:26" x14ac:dyDescent="0.35">
      <c r="A37" s="136">
        <v>2024</v>
      </c>
      <c r="B37" s="50">
        <f>SUMIF('Quarter (GWh)'!$Z:$Z,'Annual (GWh)'!$Z37,'Quarter (GWh)'!B:B)</f>
        <v>343722.11</v>
      </c>
      <c r="C37" s="46">
        <f>SUMIF('Quarter (GWh)'!$Z:$Z,'Annual (GWh)'!$Z37,'Quarter (GWh)'!C:C)</f>
        <v>453300.88</v>
      </c>
      <c r="D37" s="46">
        <f>SUMIF('Quarter (GWh)'!$Z:$Z,'Annual (GWh)'!$Z37,'Quarter (GWh)'!D:D)</f>
        <v>118427.45999999999</v>
      </c>
      <c r="E37" s="47">
        <f>SUMIF('Quarter (GWh)'!$Z:$Z,'Annual (GWh)'!$Z37,'Quarter (GWh)'!E:E)</f>
        <v>334873.42</v>
      </c>
      <c r="F37" s="45">
        <f>SUMIF('Quarter (GWh)'!$Z:$Z,'Annual (GWh)'!$Z37,'Quarter (GWh)'!F:F)</f>
        <v>2691.4700000000003</v>
      </c>
      <c r="G37" s="46">
        <f>SUMIF('Quarter (GWh)'!$Z:$Z,'Annual (GWh)'!$Z37,'Quarter (GWh)'!G:G)</f>
        <v>-387.69</v>
      </c>
      <c r="H37" s="46">
        <f>SUMIF('Quarter (GWh)'!$Z:$Z,'Annual (GWh)'!$Z37,'Quarter (GWh)'!H:H)</f>
        <v>7890.9600000000009</v>
      </c>
      <c r="I37" s="48">
        <f>SUMIF('Quarter (GWh)'!$Z:$Z,'Annual (GWh)'!$Z37,'Quarter (GWh)'!I:I)</f>
        <v>797022.99</v>
      </c>
      <c r="J37" s="49">
        <f>SUMIF('Quarter (GWh)'!$Z:$Z,'Annual (GWh)'!$Z37,'Quarter (GWh)'!J:J)</f>
        <v>688790.27</v>
      </c>
      <c r="K37" s="45">
        <f>SUMIF('Quarter (GWh)'!$Z:$Z,'Annual (GWh)'!$Z37,'Quarter (GWh)'!K:K)</f>
        <v>179594.46000000002</v>
      </c>
      <c r="L37" s="46">
        <f>SUMIF('Quarter (GWh)'!$Z:$Z,'Annual (GWh)'!$Z37,'Quarter (GWh)'!L:L)</f>
        <v>252994.85</v>
      </c>
      <c r="M37" s="46">
        <f>SUMIF('Quarter (GWh)'!$Z:$Z,'Annual (GWh)'!$Z37,'Quarter (GWh)'!M:M)</f>
        <v>81289.329999999987</v>
      </c>
      <c r="N37" s="50">
        <f>SUMIF('Quarter (GWh)'!$Z:$Z,'Annual (GWh)'!$Z37,'Quarter (GWh)'!N:N)</f>
        <v>91986.69</v>
      </c>
      <c r="O37" s="51">
        <f>SUMIF('Quarter (GWh)'!$Z:$Z,'Annual (GWh)'!$Z37,'Quarter (GWh)'!O:O)</f>
        <v>39683.94</v>
      </c>
      <c r="P37" s="51">
        <f>SUMIF('Quarter (GWh)'!$Z:$Z,'Annual (GWh)'!$Z37,'Quarter (GWh)'!P:P)</f>
        <v>915.71</v>
      </c>
      <c r="Q37" s="51">
        <f>SUMIF('Quarter (GWh)'!$Z:$Z,'Annual (GWh)'!$Z37,'Quarter (GWh)'!Q:Q)</f>
        <v>1667.32</v>
      </c>
      <c r="R37" s="52">
        <f>SUMIF('Quarter (GWh)'!$Z:$Z,'Annual (GWh)'!$Z37,'Quarter (GWh)'!R:R)</f>
        <v>0</v>
      </c>
      <c r="S37" s="45">
        <f>SUMIF('Quarter (GWh)'!$Z:$Z,'Annual (GWh)'!$Z37,'Quarter (GWh)'!S:S)</f>
        <v>37178.710000000006</v>
      </c>
      <c r="T37" s="53">
        <f>SUMIF('Quarter (GWh)'!$Z:$Z,'Annual (GWh)'!$Z37,'Quarter (GWh)'!T:T)</f>
        <v>685311.01</v>
      </c>
      <c r="V37" s="124"/>
      <c r="W37" s="123"/>
      <c r="X37" s="123"/>
      <c r="Y37" s="123"/>
      <c r="Z37" s="124">
        <v>2024</v>
      </c>
    </row>
    <row r="38" spans="1:26" x14ac:dyDescent="0.35">
      <c r="A38" s="169" t="s">
        <v>435</v>
      </c>
      <c r="B38" s="50">
        <f>SUMIF('Quarter (GWh)'!$Z:$Z,'Annual (GWh)'!$Z38,'Quarter (GWh)'!B:B)</f>
        <v>332444.46000000002</v>
      </c>
      <c r="C38" s="46">
        <f>SUMIF('Quarter (GWh)'!$Z:$Z,'Annual (GWh)'!$Z38,'Quarter (GWh)'!C:C)</f>
        <v>463691.91</v>
      </c>
      <c r="D38" s="46">
        <f>SUMIF('Quarter (GWh)'!$Z:$Z,'Annual (GWh)'!$Z38,'Quarter (GWh)'!D:D)</f>
        <v>133108.38</v>
      </c>
      <c r="E38" s="47">
        <f>SUMIF('Quarter (GWh)'!$Z:$Z,'Annual (GWh)'!$Z38,'Quarter (GWh)'!E:E)</f>
        <v>330583.53000000003</v>
      </c>
      <c r="F38" s="45">
        <f>SUMIF('Quarter (GWh)'!$Z:$Z,'Annual (GWh)'!$Z38,'Quarter (GWh)'!F:F)</f>
        <v>8585.3799999999992</v>
      </c>
      <c r="G38" s="46">
        <f>SUMIF('Quarter (GWh)'!$Z:$Z,'Annual (GWh)'!$Z38,'Quarter (GWh)'!G:G)</f>
        <v>-394.71</v>
      </c>
      <c r="H38" s="46">
        <f>SUMIF('Quarter (GWh)'!$Z:$Z,'Annual (GWh)'!$Z38,'Quarter (GWh)'!H:H)</f>
        <v>7869.4</v>
      </c>
      <c r="I38" s="48">
        <f>SUMIF('Quarter (GWh)'!$Z:$Z,'Annual (GWh)'!$Z38,'Quarter (GWh)'!I:I)</f>
        <v>796136.37000000011</v>
      </c>
      <c r="J38" s="49">
        <f>SUMIF('Quarter (GWh)'!$Z:$Z,'Annual (GWh)'!$Z38,'Quarter (GWh)'!J:J)</f>
        <v>679088.06</v>
      </c>
      <c r="K38" s="45">
        <f>SUMIF('Quarter (GWh)'!$Z:$Z,'Annual (GWh)'!$Z38,'Quarter (GWh)'!K:K)</f>
        <v>188811.83999999997</v>
      </c>
      <c r="L38" s="46">
        <f>SUMIF('Quarter (GWh)'!$Z:$Z,'Annual (GWh)'!$Z38,'Quarter (GWh)'!L:L)</f>
        <v>250152.21</v>
      </c>
      <c r="M38" s="46">
        <f>SUMIF('Quarter (GWh)'!$Z:$Z,'Annual (GWh)'!$Z38,'Quarter (GWh)'!M:M)</f>
        <v>74213.950000000012</v>
      </c>
      <c r="N38" s="50">
        <f>SUMIF('Quarter (GWh)'!$Z:$Z,'Annual (GWh)'!$Z38,'Quarter (GWh)'!N:N)</f>
        <v>90337</v>
      </c>
      <c r="O38" s="51">
        <f>SUMIF('Quarter (GWh)'!$Z:$Z,'Annual (GWh)'!$Z38,'Quarter (GWh)'!O:O)</f>
        <v>36950.86</v>
      </c>
      <c r="P38" s="51">
        <f>SUMIF('Quarter (GWh)'!$Z:$Z,'Annual (GWh)'!$Z38,'Quarter (GWh)'!P:P)</f>
        <v>846.86000000000013</v>
      </c>
      <c r="Q38" s="51">
        <f>SUMIF('Quarter (GWh)'!$Z:$Z,'Annual (GWh)'!$Z38,'Quarter (GWh)'!Q:Q)</f>
        <v>2060.4500000000003</v>
      </c>
      <c r="R38" s="52">
        <f>SUMIF('Quarter (GWh)'!$Z:$Z,'Annual (GWh)'!$Z38,'Quarter (GWh)'!R:R)</f>
        <v>0</v>
      </c>
      <c r="S38" s="45">
        <f>SUMIF('Quarter (GWh)'!$Z:$Z,'Annual (GWh)'!$Z38,'Quarter (GWh)'!S:S)</f>
        <v>36063.96</v>
      </c>
      <c r="T38" s="53">
        <f>SUMIF('Quarter (GWh)'!$Z:$Z,'Annual (GWh)'!$Z38,'Quarter (GWh)'!T:T)</f>
        <v>679437.12999999989</v>
      </c>
      <c r="V38" s="124"/>
      <c r="W38" s="123"/>
      <c r="X38" s="123"/>
      <c r="Y38" s="123"/>
      <c r="Z38" s="124">
        <v>2025</v>
      </c>
    </row>
    <row r="39" spans="1:26" x14ac:dyDescent="0.35">
      <c r="C39" s="46"/>
    </row>
    <row r="40" spans="1:26" x14ac:dyDescent="0.35">
      <c r="C40" s="46"/>
      <c r="M40" s="166"/>
    </row>
    <row r="41" spans="1:26" x14ac:dyDescent="0.35">
      <c r="C41" s="46"/>
      <c r="L41" s="166"/>
      <c r="M41" s="166"/>
      <c r="N41" s="166"/>
    </row>
    <row r="42" spans="1:26" x14ac:dyDescent="0.35">
      <c r="C42" s="46"/>
      <c r="L42" s="166"/>
      <c r="M42" s="166"/>
      <c r="N42" s="166"/>
    </row>
    <row r="43" spans="1:26" x14ac:dyDescent="0.35">
      <c r="C43" s="46"/>
      <c r="L43" s="166"/>
      <c r="M43" s="166"/>
      <c r="N43" s="166"/>
    </row>
    <row r="44" spans="1:26" x14ac:dyDescent="0.35">
      <c r="C44" s="46"/>
      <c r="L44" s="166"/>
      <c r="M44" s="166"/>
      <c r="N44" s="166"/>
    </row>
    <row r="45" spans="1:26" x14ac:dyDescent="0.35">
      <c r="C45" s="46"/>
      <c r="L45" s="166"/>
      <c r="M45" s="166"/>
      <c r="N45" s="166"/>
    </row>
    <row r="46" spans="1:26" x14ac:dyDescent="0.35">
      <c r="C46" s="46"/>
      <c r="L46" s="166"/>
      <c r="M46" s="166"/>
      <c r="N46" s="166"/>
    </row>
    <row r="47" spans="1:26" x14ac:dyDescent="0.35">
      <c r="C47" s="46"/>
      <c r="L47" s="166"/>
      <c r="M47" s="166"/>
      <c r="N47" s="166"/>
    </row>
    <row r="48" spans="1:26" x14ac:dyDescent="0.35">
      <c r="C48" s="46"/>
      <c r="M48" s="166"/>
    </row>
    <row r="49" spans="3:14" x14ac:dyDescent="0.35">
      <c r="C49" s="46"/>
      <c r="M49" s="166"/>
    </row>
    <row r="50" spans="3:14" x14ac:dyDescent="0.35">
      <c r="C50" s="46"/>
      <c r="L50" s="166"/>
      <c r="M50" s="166"/>
      <c r="N50" s="166"/>
    </row>
    <row r="51" spans="3:14" x14ac:dyDescent="0.35">
      <c r="C51" s="46"/>
    </row>
    <row r="52" spans="3:14" x14ac:dyDescent="0.35">
      <c r="C52" s="46"/>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5DBD-FAF4-4C42-8995-364439158662}">
  <sheetPr>
    <pageSetUpPr fitToPage="1"/>
  </sheetPr>
  <dimension ref="A1:Z130"/>
  <sheetViews>
    <sheetView showGridLines="0" zoomScaleNormal="100" workbookViewId="0">
      <pane xSplit="1" ySplit="8" topLeftCell="B127" activePane="bottomRight" state="frozen"/>
      <selection pane="topRight" activeCell="E1" sqref="E1"/>
      <selection pane="bottomLeft" activeCell="A9" sqref="A9"/>
      <selection pane="bottomRight" activeCell="B127" sqref="B127"/>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11.26953125" style="56" customWidth="1"/>
    <col min="25" max="26" width="7.5429687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86</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80.150000000000006" customHeight="1" x14ac:dyDescent="0.35">
      <c r="A8" s="80" t="s">
        <v>108</v>
      </c>
      <c r="B8" s="113" t="s">
        <v>71</v>
      </c>
      <c r="C8" s="114" t="s">
        <v>60</v>
      </c>
      <c r="D8" s="114" t="s">
        <v>61</v>
      </c>
      <c r="E8" s="115" t="s">
        <v>72</v>
      </c>
      <c r="F8" s="113" t="s">
        <v>73</v>
      </c>
      <c r="G8" s="114" t="s">
        <v>152</v>
      </c>
      <c r="H8" s="114" t="s">
        <v>163</v>
      </c>
      <c r="I8" s="116" t="s">
        <v>164</v>
      </c>
      <c r="J8" s="117" t="s">
        <v>165</v>
      </c>
      <c r="K8" s="113" t="s">
        <v>64</v>
      </c>
      <c r="L8" s="114" t="s">
        <v>65</v>
      </c>
      <c r="M8" s="114" t="s">
        <v>66</v>
      </c>
      <c r="N8" s="118" t="s">
        <v>166</v>
      </c>
      <c r="O8" s="114" t="s">
        <v>167</v>
      </c>
      <c r="P8" s="114" t="s">
        <v>168</v>
      </c>
      <c r="Q8" s="114" t="s">
        <v>169</v>
      </c>
      <c r="R8" s="119" t="s">
        <v>170</v>
      </c>
      <c r="S8" s="120" t="s">
        <v>171</v>
      </c>
      <c r="T8" s="121" t="s">
        <v>54</v>
      </c>
      <c r="V8" s="122" t="s">
        <v>105</v>
      </c>
      <c r="W8" s="122" t="s">
        <v>105</v>
      </c>
      <c r="X8" s="122" t="s">
        <v>106</v>
      </c>
      <c r="Y8" s="122" t="s">
        <v>106</v>
      </c>
      <c r="Z8" s="122" t="s">
        <v>177</v>
      </c>
    </row>
    <row r="9" spans="1:26" s="54" customFormat="1" ht="17.149999999999999" customHeight="1" x14ac:dyDescent="0.35">
      <c r="A9" s="56" t="str">
        <f>X9&amp;" "&amp;Z9</f>
        <v>Quarter 1 1996</v>
      </c>
      <c r="B9" s="50">
        <f>SUMIFS('Month (GWh)'!B:B,'Month (GWh)'!$Z:$Z,'Quarter (GWh)'!$Z9,'Month (GWh)'!$Y:$Y,'Quarter (GWh)'!$Y9)</f>
        <v>318349</v>
      </c>
      <c r="C9" s="46">
        <f>SUMIFS('Month (GWh)'!C:C,'Month (GWh)'!$Z:$Z,'Quarter (GWh)'!$Z9,'Month (GWh)'!$Y:$Y,'Quarter (GWh)'!$Y9)</f>
        <v>6457</v>
      </c>
      <c r="D9" s="46">
        <f>SUMIFS('Month (GWh)'!D:D,'Month (GWh)'!$Z:$Z,'Quarter (GWh)'!$Z9,'Month (GWh)'!$Y:$Y,'Quarter (GWh)'!$Y9)</f>
        <v>4091</v>
      </c>
      <c r="E9" s="47">
        <f>SUMIFS('Month (GWh)'!E:E,'Month (GWh)'!$Z:$Z,'Quarter (GWh)'!$Z9,'Month (GWh)'!$Y:$Y,'Quarter (GWh)'!$Y9)</f>
        <v>2366</v>
      </c>
      <c r="F9" s="45">
        <f>SUMIFS('Month (GWh)'!F:F,'Month (GWh)'!$Z:$Z,'Quarter (GWh)'!$Z9,'Month (GWh)'!$Y:$Y,'Quarter (GWh)'!$Y9)</f>
        <v>12262</v>
      </c>
      <c r="G9" s="46" t="s">
        <v>68</v>
      </c>
      <c r="H9" s="46">
        <f>SUMIFS('Month (GWh)'!H:H,'Month (GWh)'!$Z:$Z,'Quarter (GWh)'!$Z9,'Month (GWh)'!$Y:$Y,'Quarter (GWh)'!$Y9)</f>
        <v>0</v>
      </c>
      <c r="I9" s="48">
        <f>SUMIFS('Month (GWh)'!I:I,'Month (GWh)'!$Z:$Z,'Quarter (GWh)'!$Z9,'Month (GWh)'!$Y:$Y,'Quarter (GWh)'!$Y9)</f>
        <v>324806</v>
      </c>
      <c r="J9" s="49">
        <f>SUMIFS('Month (GWh)'!J:J,'Month (GWh)'!$Z:$Z,'Quarter (GWh)'!$Z9,'Month (GWh)'!$Y:$Y,'Quarter (GWh)'!$Y9)</f>
        <v>332977</v>
      </c>
      <c r="K9" s="45" t="s">
        <v>68</v>
      </c>
      <c r="L9" s="46" t="s">
        <v>68</v>
      </c>
      <c r="M9" s="46" t="s">
        <v>68</v>
      </c>
      <c r="N9" s="50" t="s">
        <v>68</v>
      </c>
      <c r="O9" s="51">
        <f>SUMIFS('Month (GWh)'!O:O,'Month (GWh)'!$Z:$Z,'Quarter (GWh)'!$Z9,'Month (GWh)'!$Y:$Y,'Quarter (GWh)'!$Y9)</f>
        <v>15049</v>
      </c>
      <c r="P9" s="51">
        <f>SUMIFS('Month (GWh)'!P:P,'Month (GWh)'!$Z:$Z,'Quarter (GWh)'!$Z9,'Month (GWh)'!$Y:$Y,'Quarter (GWh)'!$Y9)</f>
        <v>1971</v>
      </c>
      <c r="Q9" s="51">
        <f>SUMIFS('Month (GWh)'!Q:Q,'Month (GWh)'!$Z:$Z,'Quarter (GWh)'!$Z9,'Month (GWh)'!$Y:$Y,'Quarter (GWh)'!$Y9)</f>
        <v>0</v>
      </c>
      <c r="R9" s="52">
        <f>SUMIFS('Month (GWh)'!R:R,'Month (GWh)'!$Z:$Z,'Quarter (GWh)'!$Z9,'Month (GWh)'!$Y:$Y,'Quarter (GWh)'!$Y9)</f>
        <v>0</v>
      </c>
      <c r="S9" s="45" t="s">
        <v>68</v>
      </c>
      <c r="T9" s="53" t="s">
        <v>68</v>
      </c>
      <c r="V9" s="123"/>
      <c r="W9" s="123"/>
      <c r="X9" s="123" t="s">
        <v>101</v>
      </c>
      <c r="Y9" s="123" t="str">
        <f>RIGHT(X9,1)</f>
        <v>1</v>
      </c>
      <c r="Z9" s="123">
        <v>1996</v>
      </c>
    </row>
    <row r="10" spans="1:26" s="54" customFormat="1" ht="17.149999999999999" customHeight="1" x14ac:dyDescent="0.35">
      <c r="A10" s="56" t="str">
        <f t="shared" ref="A10:A73" si="0">X10&amp;" "&amp;Z10</f>
        <v>Quarter 2 1996</v>
      </c>
      <c r="B10" s="50">
        <f>SUMIFS('Month (GWh)'!B:B,'Month (GWh)'!$Z:$Z,'Quarter (GWh)'!$Z10,'Month (GWh)'!$Y:$Y,'Quarter (GWh)'!$Y10)</f>
        <v>201669</v>
      </c>
      <c r="C10" s="46">
        <f>SUMIFS('Month (GWh)'!C:C,'Month (GWh)'!$Z:$Z,'Quarter (GWh)'!$Z10,'Month (GWh)'!$Y:$Y,'Quarter (GWh)'!$Y10)</f>
        <v>5039</v>
      </c>
      <c r="D10" s="46">
        <f>SUMIFS('Month (GWh)'!D:D,'Month (GWh)'!$Z:$Z,'Quarter (GWh)'!$Z10,'Month (GWh)'!$Y:$Y,'Quarter (GWh)'!$Y10)</f>
        <v>4957</v>
      </c>
      <c r="E10" s="47">
        <f>SUMIFS('Month (GWh)'!E:E,'Month (GWh)'!$Z:$Z,'Quarter (GWh)'!$Z10,'Month (GWh)'!$Y:$Y,'Quarter (GWh)'!$Y10)</f>
        <v>82</v>
      </c>
      <c r="F10" s="45">
        <f>SUMIFS('Month (GWh)'!F:F,'Month (GWh)'!$Z:$Z,'Quarter (GWh)'!$Z10,'Month (GWh)'!$Y:$Y,'Quarter (GWh)'!$Y10)</f>
        <v>-1859</v>
      </c>
      <c r="G10" s="46" t="s">
        <v>68</v>
      </c>
      <c r="H10" s="46">
        <f>SUMIFS('Month (GWh)'!H:H,'Month (GWh)'!$Z:$Z,'Quarter (GWh)'!$Z10,'Month (GWh)'!$Y:$Y,'Quarter (GWh)'!$Y10)</f>
        <v>0</v>
      </c>
      <c r="I10" s="48">
        <f>SUMIFS('Month (GWh)'!I:I,'Month (GWh)'!$Z:$Z,'Quarter (GWh)'!$Z10,'Month (GWh)'!$Y:$Y,'Quarter (GWh)'!$Y10)</f>
        <v>206708</v>
      </c>
      <c r="J10" s="49">
        <f>SUMIFS('Month (GWh)'!J:J,'Month (GWh)'!$Z:$Z,'Quarter (GWh)'!$Z10,'Month (GWh)'!$Y:$Y,'Quarter (GWh)'!$Y10)</f>
        <v>199892</v>
      </c>
      <c r="K10" s="45" t="s">
        <v>68</v>
      </c>
      <c r="L10" s="46" t="s">
        <v>68</v>
      </c>
      <c r="M10" s="46" t="s">
        <v>68</v>
      </c>
      <c r="N10" s="50" t="s">
        <v>68</v>
      </c>
      <c r="O10" s="51">
        <f>SUMIFS('Month (GWh)'!O:O,'Month (GWh)'!$Z:$Z,'Quarter (GWh)'!$Z10,'Month (GWh)'!$Y:$Y,'Quarter (GWh)'!$Y10)</f>
        <v>13204</v>
      </c>
      <c r="P10" s="51">
        <f>SUMIFS('Month (GWh)'!P:P,'Month (GWh)'!$Z:$Z,'Quarter (GWh)'!$Z10,'Month (GWh)'!$Y:$Y,'Quarter (GWh)'!$Y10)</f>
        <v>747</v>
      </c>
      <c r="Q10" s="51">
        <f>SUMIFS('Month (GWh)'!Q:Q,'Month (GWh)'!$Z:$Z,'Quarter (GWh)'!$Z10,'Month (GWh)'!$Y:$Y,'Quarter (GWh)'!$Y10)</f>
        <v>0</v>
      </c>
      <c r="R10" s="52">
        <f>SUMIFS('Month (GWh)'!R:R,'Month (GWh)'!$Z:$Z,'Quarter (GWh)'!$Z10,'Month (GWh)'!$Y:$Y,'Quarter (GWh)'!$Y10)</f>
        <v>0</v>
      </c>
      <c r="S10" s="45" t="s">
        <v>68</v>
      </c>
      <c r="T10" s="53" t="s">
        <v>68</v>
      </c>
      <c r="V10" s="123"/>
      <c r="W10" s="123"/>
      <c r="X10" s="123" t="s">
        <v>102</v>
      </c>
      <c r="Y10" s="123" t="str">
        <f t="shared" ref="Y10:Y73" si="1">RIGHT(X10,1)</f>
        <v>2</v>
      </c>
      <c r="Z10" s="123">
        <v>1996</v>
      </c>
    </row>
    <row r="11" spans="1:26" s="54" customFormat="1" ht="17.149999999999999" customHeight="1" x14ac:dyDescent="0.35">
      <c r="A11" s="56" t="str">
        <f t="shared" si="0"/>
        <v>Quarter 3 1996</v>
      </c>
      <c r="B11" s="50">
        <f>SUMIFS('Month (GWh)'!B:B,'Month (GWh)'!$Z:$Z,'Quarter (GWh)'!$Z11,'Month (GWh)'!$Y:$Y,'Quarter (GWh)'!$Y11)</f>
        <v>159895</v>
      </c>
      <c r="C11" s="46">
        <f>SUMIFS('Month (GWh)'!C:C,'Month (GWh)'!$Z:$Z,'Quarter (GWh)'!$Z11,'Month (GWh)'!$Y:$Y,'Quarter (GWh)'!$Y11)</f>
        <v>4070</v>
      </c>
      <c r="D11" s="46">
        <f>SUMIFS('Month (GWh)'!D:D,'Month (GWh)'!$Z:$Z,'Quarter (GWh)'!$Z11,'Month (GWh)'!$Y:$Y,'Quarter (GWh)'!$Y11)</f>
        <v>1970</v>
      </c>
      <c r="E11" s="47">
        <f>SUMIFS('Month (GWh)'!E:E,'Month (GWh)'!$Z:$Z,'Quarter (GWh)'!$Z11,'Month (GWh)'!$Y:$Y,'Quarter (GWh)'!$Y11)</f>
        <v>2100</v>
      </c>
      <c r="F11" s="45">
        <f>SUMIFS('Month (GWh)'!F:F,'Month (GWh)'!$Z:$Z,'Quarter (GWh)'!$Z11,'Month (GWh)'!$Y:$Y,'Quarter (GWh)'!$Y11)</f>
        <v>-11344</v>
      </c>
      <c r="G11" s="46" t="s">
        <v>68</v>
      </c>
      <c r="H11" s="46">
        <f>SUMIFS('Month (GWh)'!H:H,'Month (GWh)'!$Z:$Z,'Quarter (GWh)'!$Z11,'Month (GWh)'!$Y:$Y,'Quarter (GWh)'!$Y11)</f>
        <v>0</v>
      </c>
      <c r="I11" s="48">
        <f>SUMIFS('Month (GWh)'!I:I,'Month (GWh)'!$Z:$Z,'Quarter (GWh)'!$Z11,'Month (GWh)'!$Y:$Y,'Quarter (GWh)'!$Y11)</f>
        <v>163965</v>
      </c>
      <c r="J11" s="49">
        <f>SUMIFS('Month (GWh)'!J:J,'Month (GWh)'!$Z:$Z,'Quarter (GWh)'!$Z11,'Month (GWh)'!$Y:$Y,'Quarter (GWh)'!$Y11)</f>
        <v>150651</v>
      </c>
      <c r="K11" s="45" t="s">
        <v>68</v>
      </c>
      <c r="L11" s="46" t="s">
        <v>68</v>
      </c>
      <c r="M11" s="46" t="s">
        <v>68</v>
      </c>
      <c r="N11" s="50" t="s">
        <v>68</v>
      </c>
      <c r="O11" s="51">
        <f>SUMIFS('Month (GWh)'!O:O,'Month (GWh)'!$Z:$Z,'Quarter (GWh)'!$Z11,'Month (GWh)'!$Y:$Y,'Quarter (GWh)'!$Y11)</f>
        <v>12206</v>
      </c>
      <c r="P11" s="51">
        <f>SUMIFS('Month (GWh)'!P:P,'Month (GWh)'!$Z:$Z,'Quarter (GWh)'!$Z11,'Month (GWh)'!$Y:$Y,'Quarter (GWh)'!$Y11)</f>
        <v>319</v>
      </c>
      <c r="Q11" s="51">
        <f>SUMIFS('Month (GWh)'!Q:Q,'Month (GWh)'!$Z:$Z,'Quarter (GWh)'!$Z11,'Month (GWh)'!$Y:$Y,'Quarter (GWh)'!$Y11)</f>
        <v>0</v>
      </c>
      <c r="R11" s="52">
        <f>SUMIFS('Month (GWh)'!R:R,'Month (GWh)'!$Z:$Z,'Quarter (GWh)'!$Z11,'Month (GWh)'!$Y:$Y,'Quarter (GWh)'!$Y11)</f>
        <v>0</v>
      </c>
      <c r="S11" s="45" t="s">
        <v>68</v>
      </c>
      <c r="T11" s="53" t="s">
        <v>68</v>
      </c>
      <c r="V11" s="123"/>
      <c r="W11" s="123"/>
      <c r="X11" s="123" t="s">
        <v>103</v>
      </c>
      <c r="Y11" s="123" t="str">
        <f t="shared" si="1"/>
        <v>3</v>
      </c>
      <c r="Z11" s="123">
        <v>1996</v>
      </c>
    </row>
    <row r="12" spans="1:26" s="54" customFormat="1" ht="17.149999999999999" customHeight="1" x14ac:dyDescent="0.35">
      <c r="A12" s="56" t="str">
        <f t="shared" si="0"/>
        <v>Quarter 4 1996</v>
      </c>
      <c r="B12" s="50">
        <f>SUMIFS('Month (GWh)'!B:B,'Month (GWh)'!$Z:$Z,'Quarter (GWh)'!$Z12,'Month (GWh)'!$Y:$Y,'Quarter (GWh)'!$Y12)</f>
        <v>298539</v>
      </c>
      <c r="C12" s="46">
        <f>SUMIFS('Month (GWh)'!C:C,'Month (GWh)'!$Z:$Z,'Quarter (GWh)'!$Z12,'Month (GWh)'!$Y:$Y,'Quarter (GWh)'!$Y12)</f>
        <v>4239</v>
      </c>
      <c r="D12" s="46">
        <f>SUMIFS('Month (GWh)'!D:D,'Month (GWh)'!$Z:$Z,'Quarter (GWh)'!$Z12,'Month (GWh)'!$Y:$Y,'Quarter (GWh)'!$Y12)</f>
        <v>4184</v>
      </c>
      <c r="E12" s="47">
        <f>SUMIFS('Month (GWh)'!E:E,'Month (GWh)'!$Z:$Z,'Quarter (GWh)'!$Z12,'Month (GWh)'!$Y:$Y,'Quarter (GWh)'!$Y12)</f>
        <v>55</v>
      </c>
      <c r="F12" s="45">
        <f>SUMIFS('Month (GWh)'!F:F,'Month (GWh)'!$Z:$Z,'Quarter (GWh)'!$Z12,'Month (GWh)'!$Y:$Y,'Quarter (GWh)'!$Y12)</f>
        <v>-2691</v>
      </c>
      <c r="G12" s="46" t="s">
        <v>68</v>
      </c>
      <c r="H12" s="46">
        <f>SUMIFS('Month (GWh)'!H:H,'Month (GWh)'!$Z:$Z,'Quarter (GWh)'!$Z12,'Month (GWh)'!$Y:$Y,'Quarter (GWh)'!$Y12)</f>
        <v>0</v>
      </c>
      <c r="I12" s="48">
        <f>SUMIFS('Month (GWh)'!I:I,'Month (GWh)'!$Z:$Z,'Quarter (GWh)'!$Z12,'Month (GWh)'!$Y:$Y,'Quarter (GWh)'!$Y12)</f>
        <v>302778</v>
      </c>
      <c r="J12" s="49">
        <f>SUMIFS('Month (GWh)'!J:J,'Month (GWh)'!$Z:$Z,'Quarter (GWh)'!$Z12,'Month (GWh)'!$Y:$Y,'Quarter (GWh)'!$Y12)</f>
        <v>295903</v>
      </c>
      <c r="K12" s="45" t="s">
        <v>68</v>
      </c>
      <c r="L12" s="46" t="s">
        <v>68</v>
      </c>
      <c r="M12" s="46" t="s">
        <v>68</v>
      </c>
      <c r="N12" s="50" t="s">
        <v>68</v>
      </c>
      <c r="O12" s="51">
        <f>SUMIFS('Month (GWh)'!O:O,'Month (GWh)'!$Z:$Z,'Quarter (GWh)'!$Z12,'Month (GWh)'!$Y:$Y,'Quarter (GWh)'!$Y12)</f>
        <v>15413</v>
      </c>
      <c r="P12" s="51">
        <f>SUMIFS('Month (GWh)'!P:P,'Month (GWh)'!$Z:$Z,'Quarter (GWh)'!$Z12,'Month (GWh)'!$Y:$Y,'Quarter (GWh)'!$Y12)</f>
        <v>1539</v>
      </c>
      <c r="Q12" s="51">
        <f>SUMIFS('Month (GWh)'!Q:Q,'Month (GWh)'!$Z:$Z,'Quarter (GWh)'!$Z12,'Month (GWh)'!$Y:$Y,'Quarter (GWh)'!$Y12)</f>
        <v>0</v>
      </c>
      <c r="R12" s="52">
        <f>SUMIFS('Month (GWh)'!R:R,'Month (GWh)'!$Z:$Z,'Quarter (GWh)'!$Z12,'Month (GWh)'!$Y:$Y,'Quarter (GWh)'!$Y12)</f>
        <v>0</v>
      </c>
      <c r="S12" s="45" t="s">
        <v>68</v>
      </c>
      <c r="T12" s="53" t="s">
        <v>68</v>
      </c>
      <c r="V12" s="123"/>
      <c r="W12" s="123"/>
      <c r="X12" s="123" t="s">
        <v>104</v>
      </c>
      <c r="Y12" s="123" t="str">
        <f t="shared" si="1"/>
        <v>4</v>
      </c>
      <c r="Z12" s="123">
        <v>1996</v>
      </c>
    </row>
    <row r="13" spans="1:26" s="54" customFormat="1" ht="17.149999999999999" customHeight="1" x14ac:dyDescent="0.35">
      <c r="A13" s="56" t="str">
        <f t="shared" si="0"/>
        <v>Quarter 1 1997</v>
      </c>
      <c r="B13" s="50">
        <f>SUMIFS('Month (GWh)'!B:B,'Month (GWh)'!$Z:$Z,'Quarter (GWh)'!$Z13,'Month (GWh)'!$Y:$Y,'Quarter (GWh)'!$Y13)</f>
        <v>314124</v>
      </c>
      <c r="C13" s="46">
        <f>SUMIFS('Month (GWh)'!C:C,'Month (GWh)'!$Z:$Z,'Quarter (GWh)'!$Z13,'Month (GWh)'!$Y:$Y,'Quarter (GWh)'!$Y13)</f>
        <v>5743</v>
      </c>
      <c r="D13" s="46">
        <f>SUMIFS('Month (GWh)'!D:D,'Month (GWh)'!$Z:$Z,'Quarter (GWh)'!$Z13,'Month (GWh)'!$Y:$Y,'Quarter (GWh)'!$Y13)</f>
        <v>5012</v>
      </c>
      <c r="E13" s="47">
        <f>SUMIFS('Month (GWh)'!E:E,'Month (GWh)'!$Z:$Z,'Quarter (GWh)'!$Z13,'Month (GWh)'!$Y:$Y,'Quarter (GWh)'!$Y13)</f>
        <v>731</v>
      </c>
      <c r="F13" s="45">
        <f>SUMIFS('Month (GWh)'!F:F,'Month (GWh)'!$Z:$Z,'Quarter (GWh)'!$Z13,'Month (GWh)'!$Y:$Y,'Quarter (GWh)'!$Y13)</f>
        <v>6325</v>
      </c>
      <c r="G13" s="46" t="s">
        <v>68</v>
      </c>
      <c r="H13" s="46">
        <f>SUMIFS('Month (GWh)'!H:H,'Month (GWh)'!$Z:$Z,'Quarter (GWh)'!$Z13,'Month (GWh)'!$Y:$Y,'Quarter (GWh)'!$Y13)</f>
        <v>0</v>
      </c>
      <c r="I13" s="48">
        <f>SUMIFS('Month (GWh)'!I:I,'Month (GWh)'!$Z:$Z,'Quarter (GWh)'!$Z13,'Month (GWh)'!$Y:$Y,'Quarter (GWh)'!$Y13)</f>
        <v>319867</v>
      </c>
      <c r="J13" s="49">
        <f>SUMIFS('Month (GWh)'!J:J,'Month (GWh)'!$Z:$Z,'Quarter (GWh)'!$Z13,'Month (GWh)'!$Y:$Y,'Quarter (GWh)'!$Y13)</f>
        <v>321180</v>
      </c>
      <c r="K13" s="45" t="s">
        <v>68</v>
      </c>
      <c r="L13" s="46" t="s">
        <v>68</v>
      </c>
      <c r="M13" s="46" t="s">
        <v>68</v>
      </c>
      <c r="N13" s="50" t="s">
        <v>68</v>
      </c>
      <c r="O13" s="51">
        <f>SUMIFS('Month (GWh)'!O:O,'Month (GWh)'!$Z:$Z,'Quarter (GWh)'!$Z13,'Month (GWh)'!$Y:$Y,'Quarter (GWh)'!$Y13)</f>
        <v>15921</v>
      </c>
      <c r="P13" s="51">
        <f>SUMIFS('Month (GWh)'!P:P,'Month (GWh)'!$Z:$Z,'Quarter (GWh)'!$Z13,'Month (GWh)'!$Y:$Y,'Quarter (GWh)'!$Y13)</f>
        <v>1731</v>
      </c>
      <c r="Q13" s="51">
        <f>SUMIFS('Month (GWh)'!Q:Q,'Month (GWh)'!$Z:$Z,'Quarter (GWh)'!$Z13,'Month (GWh)'!$Y:$Y,'Quarter (GWh)'!$Y13)</f>
        <v>0</v>
      </c>
      <c r="R13" s="52">
        <f>SUMIFS('Month (GWh)'!R:R,'Month (GWh)'!$Z:$Z,'Quarter (GWh)'!$Z13,'Month (GWh)'!$Y:$Y,'Quarter (GWh)'!$Y13)</f>
        <v>0</v>
      </c>
      <c r="S13" s="45" t="s">
        <v>68</v>
      </c>
      <c r="T13" s="53" t="s">
        <v>68</v>
      </c>
      <c r="V13" s="123"/>
      <c r="W13" s="123"/>
      <c r="X13" s="123" t="s">
        <v>101</v>
      </c>
      <c r="Y13" s="123" t="str">
        <f t="shared" si="1"/>
        <v>1</v>
      </c>
      <c r="Z13" s="123">
        <v>1997</v>
      </c>
    </row>
    <row r="14" spans="1:26" s="54" customFormat="1" ht="17.149999999999999" customHeight="1" x14ac:dyDescent="0.35">
      <c r="A14" s="56" t="str">
        <f t="shared" si="0"/>
        <v>Quarter 2 1997</v>
      </c>
      <c r="B14" s="50">
        <f>SUMIFS('Month (GWh)'!B:B,'Month (GWh)'!$Z:$Z,'Quarter (GWh)'!$Z14,'Month (GWh)'!$Y:$Y,'Quarter (GWh)'!$Y14)</f>
        <v>212947</v>
      </c>
      <c r="C14" s="46">
        <f>SUMIFS('Month (GWh)'!C:C,'Month (GWh)'!$Z:$Z,'Quarter (GWh)'!$Z14,'Month (GWh)'!$Y:$Y,'Quarter (GWh)'!$Y14)</f>
        <v>4106</v>
      </c>
      <c r="D14" s="46">
        <f>SUMIFS('Month (GWh)'!D:D,'Month (GWh)'!$Z:$Z,'Quarter (GWh)'!$Z14,'Month (GWh)'!$Y:$Y,'Quarter (GWh)'!$Y14)</f>
        <v>4590</v>
      </c>
      <c r="E14" s="47">
        <f>SUMIFS('Month (GWh)'!E:E,'Month (GWh)'!$Z:$Z,'Quarter (GWh)'!$Z14,'Month (GWh)'!$Y:$Y,'Quarter (GWh)'!$Y14)</f>
        <v>-484</v>
      </c>
      <c r="F14" s="45">
        <f>SUMIFS('Month (GWh)'!F:F,'Month (GWh)'!$Z:$Z,'Quarter (GWh)'!$Z14,'Month (GWh)'!$Y:$Y,'Quarter (GWh)'!$Y14)</f>
        <v>-3749</v>
      </c>
      <c r="G14" s="46" t="s">
        <v>68</v>
      </c>
      <c r="H14" s="46">
        <f>SUMIFS('Month (GWh)'!H:H,'Month (GWh)'!$Z:$Z,'Quarter (GWh)'!$Z14,'Month (GWh)'!$Y:$Y,'Quarter (GWh)'!$Y14)</f>
        <v>0</v>
      </c>
      <c r="I14" s="48">
        <f>SUMIFS('Month (GWh)'!I:I,'Month (GWh)'!$Z:$Z,'Quarter (GWh)'!$Z14,'Month (GWh)'!$Y:$Y,'Quarter (GWh)'!$Y14)</f>
        <v>217053</v>
      </c>
      <c r="J14" s="49">
        <f>SUMIFS('Month (GWh)'!J:J,'Month (GWh)'!$Z:$Z,'Quarter (GWh)'!$Z14,'Month (GWh)'!$Y:$Y,'Quarter (GWh)'!$Y14)</f>
        <v>208714</v>
      </c>
      <c r="K14" s="45" t="s">
        <v>68</v>
      </c>
      <c r="L14" s="46" t="s">
        <v>68</v>
      </c>
      <c r="M14" s="46" t="s">
        <v>68</v>
      </c>
      <c r="N14" s="50" t="s">
        <v>68</v>
      </c>
      <c r="O14" s="51">
        <f>SUMIFS('Month (GWh)'!O:O,'Month (GWh)'!$Z:$Z,'Quarter (GWh)'!$Z14,'Month (GWh)'!$Y:$Y,'Quarter (GWh)'!$Y14)</f>
        <v>13056</v>
      </c>
      <c r="P14" s="51">
        <f>SUMIFS('Month (GWh)'!P:P,'Month (GWh)'!$Z:$Z,'Quarter (GWh)'!$Z14,'Month (GWh)'!$Y:$Y,'Quarter (GWh)'!$Y14)</f>
        <v>642</v>
      </c>
      <c r="Q14" s="51">
        <f>SUMIFS('Month (GWh)'!Q:Q,'Month (GWh)'!$Z:$Z,'Quarter (GWh)'!$Z14,'Month (GWh)'!$Y:$Y,'Quarter (GWh)'!$Y14)</f>
        <v>0</v>
      </c>
      <c r="R14" s="52">
        <f>SUMIFS('Month (GWh)'!R:R,'Month (GWh)'!$Z:$Z,'Quarter (GWh)'!$Z14,'Month (GWh)'!$Y:$Y,'Quarter (GWh)'!$Y14)</f>
        <v>0</v>
      </c>
      <c r="S14" s="45" t="s">
        <v>68</v>
      </c>
      <c r="T14" s="53" t="s">
        <v>68</v>
      </c>
      <c r="V14" s="123"/>
      <c r="W14" s="123"/>
      <c r="X14" s="123" t="s">
        <v>102</v>
      </c>
      <c r="Y14" s="123" t="str">
        <f t="shared" si="1"/>
        <v>2</v>
      </c>
      <c r="Z14" s="123">
        <v>1997</v>
      </c>
    </row>
    <row r="15" spans="1:26" s="54" customFormat="1" ht="17.149999999999999" customHeight="1" x14ac:dyDescent="0.35">
      <c r="A15" s="56" t="str">
        <f t="shared" si="0"/>
        <v>Quarter 3 1997</v>
      </c>
      <c r="B15" s="50">
        <f>SUMIFS('Month (GWh)'!B:B,'Month (GWh)'!$Z:$Z,'Quarter (GWh)'!$Z15,'Month (GWh)'!$Y:$Y,'Quarter (GWh)'!$Y15)</f>
        <v>176785</v>
      </c>
      <c r="C15" s="46">
        <f>SUMIFS('Month (GWh)'!C:C,'Month (GWh)'!$Z:$Z,'Quarter (GWh)'!$Z15,'Month (GWh)'!$Y:$Y,'Quarter (GWh)'!$Y15)</f>
        <v>2498</v>
      </c>
      <c r="D15" s="46">
        <f>SUMIFS('Month (GWh)'!D:D,'Month (GWh)'!$Z:$Z,'Quarter (GWh)'!$Z15,'Month (GWh)'!$Y:$Y,'Quarter (GWh)'!$Y15)</f>
        <v>4783</v>
      </c>
      <c r="E15" s="47">
        <f>SUMIFS('Month (GWh)'!E:E,'Month (GWh)'!$Z:$Z,'Quarter (GWh)'!$Z15,'Month (GWh)'!$Y:$Y,'Quarter (GWh)'!$Y15)</f>
        <v>-2285</v>
      </c>
      <c r="F15" s="45">
        <f>SUMIFS('Month (GWh)'!F:F,'Month (GWh)'!$Z:$Z,'Quarter (GWh)'!$Z15,'Month (GWh)'!$Y:$Y,'Quarter (GWh)'!$Y15)</f>
        <v>-11490</v>
      </c>
      <c r="G15" s="46" t="s">
        <v>68</v>
      </c>
      <c r="H15" s="46">
        <f>SUMIFS('Month (GWh)'!H:H,'Month (GWh)'!$Z:$Z,'Quarter (GWh)'!$Z15,'Month (GWh)'!$Y:$Y,'Quarter (GWh)'!$Y15)</f>
        <v>0</v>
      </c>
      <c r="I15" s="48">
        <f>SUMIFS('Month (GWh)'!I:I,'Month (GWh)'!$Z:$Z,'Quarter (GWh)'!$Z15,'Month (GWh)'!$Y:$Y,'Quarter (GWh)'!$Y15)</f>
        <v>179283</v>
      </c>
      <c r="J15" s="49">
        <f>SUMIFS('Month (GWh)'!J:J,'Month (GWh)'!$Z:$Z,'Quarter (GWh)'!$Z15,'Month (GWh)'!$Y:$Y,'Quarter (GWh)'!$Y15)</f>
        <v>163010</v>
      </c>
      <c r="K15" s="45" t="s">
        <v>68</v>
      </c>
      <c r="L15" s="46" t="s">
        <v>68</v>
      </c>
      <c r="M15" s="46" t="s">
        <v>68</v>
      </c>
      <c r="N15" s="50" t="s">
        <v>68</v>
      </c>
      <c r="O15" s="51">
        <f>SUMIFS('Month (GWh)'!O:O,'Month (GWh)'!$Z:$Z,'Quarter (GWh)'!$Z15,'Month (GWh)'!$Y:$Y,'Quarter (GWh)'!$Y15)</f>
        <v>13279</v>
      </c>
      <c r="P15" s="51">
        <f>SUMIFS('Month (GWh)'!P:P,'Month (GWh)'!$Z:$Z,'Quarter (GWh)'!$Z15,'Month (GWh)'!$Y:$Y,'Quarter (GWh)'!$Y15)</f>
        <v>381</v>
      </c>
      <c r="Q15" s="51">
        <f>SUMIFS('Month (GWh)'!Q:Q,'Month (GWh)'!$Z:$Z,'Quarter (GWh)'!$Z15,'Month (GWh)'!$Y:$Y,'Quarter (GWh)'!$Y15)</f>
        <v>0</v>
      </c>
      <c r="R15" s="52">
        <f>SUMIFS('Month (GWh)'!R:R,'Month (GWh)'!$Z:$Z,'Quarter (GWh)'!$Z15,'Month (GWh)'!$Y:$Y,'Quarter (GWh)'!$Y15)</f>
        <v>0</v>
      </c>
      <c r="S15" s="45" t="s">
        <v>68</v>
      </c>
      <c r="T15" s="53" t="s">
        <v>68</v>
      </c>
      <c r="V15" s="123"/>
      <c r="W15" s="123"/>
      <c r="X15" s="123" t="s">
        <v>103</v>
      </c>
      <c r="Y15" s="123" t="str">
        <f t="shared" si="1"/>
        <v>3</v>
      </c>
      <c r="Z15" s="123">
        <v>1997</v>
      </c>
    </row>
    <row r="16" spans="1:26" s="54" customFormat="1" ht="17.149999999999999" customHeight="1" x14ac:dyDescent="0.35">
      <c r="A16" s="56" t="str">
        <f t="shared" si="0"/>
        <v>Quarter 4 1997</v>
      </c>
      <c r="B16" s="50">
        <f>SUMIFS('Month (GWh)'!B:B,'Month (GWh)'!$Z:$Z,'Quarter (GWh)'!$Z16,'Month (GWh)'!$Y:$Y,'Quarter (GWh)'!$Y16)</f>
        <v>294488</v>
      </c>
      <c r="C16" s="46">
        <f>SUMIFS('Month (GWh)'!C:C,'Month (GWh)'!$Z:$Z,'Quarter (GWh)'!$Z16,'Month (GWh)'!$Y:$Y,'Quarter (GWh)'!$Y16)</f>
        <v>1714</v>
      </c>
      <c r="D16" s="46">
        <f>SUMIFS('Month (GWh)'!D:D,'Month (GWh)'!$Z:$Z,'Quarter (GWh)'!$Z16,'Month (GWh)'!$Y:$Y,'Quarter (GWh)'!$Y16)</f>
        <v>7280</v>
      </c>
      <c r="E16" s="47">
        <f>SUMIFS('Month (GWh)'!E:E,'Month (GWh)'!$Z:$Z,'Quarter (GWh)'!$Z16,'Month (GWh)'!$Y:$Y,'Quarter (GWh)'!$Y16)</f>
        <v>-5566</v>
      </c>
      <c r="F16" s="45">
        <f>SUMIFS('Month (GWh)'!F:F,'Month (GWh)'!$Z:$Z,'Quarter (GWh)'!$Z16,'Month (GWh)'!$Y:$Y,'Quarter (GWh)'!$Y16)</f>
        <v>2575</v>
      </c>
      <c r="G16" s="46" t="s">
        <v>68</v>
      </c>
      <c r="H16" s="46">
        <f>SUMIFS('Month (GWh)'!H:H,'Month (GWh)'!$Z:$Z,'Quarter (GWh)'!$Z16,'Month (GWh)'!$Y:$Y,'Quarter (GWh)'!$Y16)</f>
        <v>0</v>
      </c>
      <c r="I16" s="48">
        <f>SUMIFS('Month (GWh)'!I:I,'Month (GWh)'!$Z:$Z,'Quarter (GWh)'!$Z16,'Month (GWh)'!$Y:$Y,'Quarter (GWh)'!$Y16)</f>
        <v>296202</v>
      </c>
      <c r="J16" s="49">
        <f>SUMIFS('Month (GWh)'!J:J,'Month (GWh)'!$Z:$Z,'Quarter (GWh)'!$Z16,'Month (GWh)'!$Y:$Y,'Quarter (GWh)'!$Y16)</f>
        <v>291497</v>
      </c>
      <c r="K16" s="45" t="s">
        <v>68</v>
      </c>
      <c r="L16" s="46" t="s">
        <v>68</v>
      </c>
      <c r="M16" s="46" t="s">
        <v>68</v>
      </c>
      <c r="N16" s="50" t="s">
        <v>68</v>
      </c>
      <c r="O16" s="51">
        <f>SUMIFS('Month (GWh)'!O:O,'Month (GWh)'!$Z:$Z,'Quarter (GWh)'!$Z16,'Month (GWh)'!$Y:$Y,'Quarter (GWh)'!$Y16)</f>
        <v>16024</v>
      </c>
      <c r="P16" s="51">
        <f>SUMIFS('Month (GWh)'!P:P,'Month (GWh)'!$Z:$Z,'Quarter (GWh)'!$Z16,'Month (GWh)'!$Y:$Y,'Quarter (GWh)'!$Y16)</f>
        <v>1312</v>
      </c>
      <c r="Q16" s="51">
        <f>SUMIFS('Month (GWh)'!Q:Q,'Month (GWh)'!$Z:$Z,'Quarter (GWh)'!$Z16,'Month (GWh)'!$Y:$Y,'Quarter (GWh)'!$Y16)</f>
        <v>0</v>
      </c>
      <c r="R16" s="52">
        <f>SUMIFS('Month (GWh)'!R:R,'Month (GWh)'!$Z:$Z,'Quarter (GWh)'!$Z16,'Month (GWh)'!$Y:$Y,'Quarter (GWh)'!$Y16)</f>
        <v>0</v>
      </c>
      <c r="S16" s="45" t="s">
        <v>68</v>
      </c>
      <c r="T16" s="53" t="s">
        <v>68</v>
      </c>
      <c r="V16" s="123"/>
      <c r="W16" s="123"/>
      <c r="X16" s="123" t="s">
        <v>104</v>
      </c>
      <c r="Y16" s="123" t="str">
        <f t="shared" si="1"/>
        <v>4</v>
      </c>
      <c r="Z16" s="123">
        <v>1997</v>
      </c>
    </row>
    <row r="17" spans="1:26" s="54" customFormat="1" ht="17.149999999999999" customHeight="1" x14ac:dyDescent="0.35">
      <c r="A17" s="56" t="str">
        <f t="shared" si="0"/>
        <v>Quarter 1 1998</v>
      </c>
      <c r="B17" s="50">
        <f>SUMIFS('Month (GWh)'!B:B,'Month (GWh)'!$Z:$Z,'Quarter (GWh)'!$Z17,'Month (GWh)'!$Y:$Y,'Quarter (GWh)'!$Y17)</f>
        <v>308503</v>
      </c>
      <c r="C17" s="46">
        <f>SUMIFS('Month (GWh)'!C:C,'Month (GWh)'!$Z:$Z,'Quarter (GWh)'!$Z17,'Month (GWh)'!$Y:$Y,'Quarter (GWh)'!$Y17)</f>
        <v>3924</v>
      </c>
      <c r="D17" s="46">
        <f>SUMIFS('Month (GWh)'!D:D,'Month (GWh)'!$Z:$Z,'Quarter (GWh)'!$Z17,'Month (GWh)'!$Y:$Y,'Quarter (GWh)'!$Y17)</f>
        <v>7747</v>
      </c>
      <c r="E17" s="47">
        <f>SUMIFS('Month (GWh)'!E:E,'Month (GWh)'!$Z:$Z,'Quarter (GWh)'!$Z17,'Month (GWh)'!$Y:$Y,'Quarter (GWh)'!$Y17)</f>
        <v>-3823</v>
      </c>
      <c r="F17" s="45">
        <f>SUMIFS('Month (GWh)'!F:F,'Month (GWh)'!$Z:$Z,'Quarter (GWh)'!$Z17,'Month (GWh)'!$Y:$Y,'Quarter (GWh)'!$Y17)</f>
        <v>11741</v>
      </c>
      <c r="G17" s="46" t="s">
        <v>68</v>
      </c>
      <c r="H17" s="46">
        <f>SUMIFS('Month (GWh)'!H:H,'Month (GWh)'!$Z:$Z,'Quarter (GWh)'!$Z17,'Month (GWh)'!$Y:$Y,'Quarter (GWh)'!$Y17)</f>
        <v>0</v>
      </c>
      <c r="I17" s="48">
        <f>SUMIFS('Month (GWh)'!I:I,'Month (GWh)'!$Z:$Z,'Quarter (GWh)'!$Z17,'Month (GWh)'!$Y:$Y,'Quarter (GWh)'!$Y17)</f>
        <v>312427</v>
      </c>
      <c r="J17" s="49">
        <f>SUMIFS('Month (GWh)'!J:J,'Month (GWh)'!$Z:$Z,'Quarter (GWh)'!$Z17,'Month (GWh)'!$Y:$Y,'Quarter (GWh)'!$Y17)</f>
        <v>316421</v>
      </c>
      <c r="K17" s="45">
        <v>68762</v>
      </c>
      <c r="L17" s="46">
        <v>134260</v>
      </c>
      <c r="M17" s="46">
        <v>51318</v>
      </c>
      <c r="N17" s="50">
        <v>37739</v>
      </c>
      <c r="O17" s="51">
        <f>SUMIFS('Month (GWh)'!O:O,'Month (GWh)'!$Z:$Z,'Quarter (GWh)'!$Z17,'Month (GWh)'!$Y:$Y,'Quarter (GWh)'!$Y17)</f>
        <v>16686</v>
      </c>
      <c r="P17" s="51">
        <f>SUMIFS('Month (GWh)'!P:P,'Month (GWh)'!$Z:$Z,'Quarter (GWh)'!$Z17,'Month (GWh)'!$Y:$Y,'Quarter (GWh)'!$Y17)</f>
        <v>1444</v>
      </c>
      <c r="Q17" s="51">
        <f>SUMIFS('Month (GWh)'!Q:Q,'Month (GWh)'!$Z:$Z,'Quarter (GWh)'!$Z17,'Month (GWh)'!$Y:$Y,'Quarter (GWh)'!$Y17)</f>
        <v>0</v>
      </c>
      <c r="R17" s="52">
        <f>SUMIFS('Month (GWh)'!R:R,'Month (GWh)'!$Z:$Z,'Quarter (GWh)'!$Z17,'Month (GWh)'!$Y:$Y,'Quarter (GWh)'!$Y17)</f>
        <v>0</v>
      </c>
      <c r="S17" s="45">
        <f>T17-SUM(K17:R17)</f>
        <v>8330</v>
      </c>
      <c r="T17" s="53">
        <v>318539</v>
      </c>
      <c r="V17" s="123"/>
      <c r="W17" s="123"/>
      <c r="X17" s="123" t="s">
        <v>101</v>
      </c>
      <c r="Y17" s="123" t="str">
        <f t="shared" si="1"/>
        <v>1</v>
      </c>
      <c r="Z17" s="123">
        <v>1998</v>
      </c>
    </row>
    <row r="18" spans="1:26" s="54" customFormat="1" ht="17.149999999999999" customHeight="1" x14ac:dyDescent="0.35">
      <c r="A18" s="56" t="str">
        <f t="shared" si="0"/>
        <v>Quarter 2 1998</v>
      </c>
      <c r="B18" s="50">
        <f>SUMIFS('Month (GWh)'!B:B,'Month (GWh)'!$Z:$Z,'Quarter (GWh)'!$Z18,'Month (GWh)'!$Y:$Y,'Quarter (GWh)'!$Y18)</f>
        <v>226684</v>
      </c>
      <c r="C18" s="46">
        <f>SUMIFS('Month (GWh)'!C:C,'Month (GWh)'!$Z:$Z,'Quarter (GWh)'!$Z18,'Month (GWh)'!$Y:$Y,'Quarter (GWh)'!$Y18)</f>
        <v>2415</v>
      </c>
      <c r="D18" s="46">
        <f>SUMIFS('Month (GWh)'!D:D,'Month (GWh)'!$Z:$Z,'Quarter (GWh)'!$Z18,'Month (GWh)'!$Y:$Y,'Quarter (GWh)'!$Y18)</f>
        <v>6312</v>
      </c>
      <c r="E18" s="47">
        <f>SUMIFS('Month (GWh)'!E:E,'Month (GWh)'!$Z:$Z,'Quarter (GWh)'!$Z18,'Month (GWh)'!$Y:$Y,'Quarter (GWh)'!$Y18)</f>
        <v>-3897</v>
      </c>
      <c r="F18" s="45">
        <f>SUMIFS('Month (GWh)'!F:F,'Month (GWh)'!$Z:$Z,'Quarter (GWh)'!$Z18,'Month (GWh)'!$Y:$Y,'Quarter (GWh)'!$Y18)</f>
        <v>-655</v>
      </c>
      <c r="G18" s="46" t="s">
        <v>68</v>
      </c>
      <c r="H18" s="46">
        <f>SUMIFS('Month (GWh)'!H:H,'Month (GWh)'!$Z:$Z,'Quarter (GWh)'!$Z18,'Month (GWh)'!$Y:$Y,'Quarter (GWh)'!$Y18)</f>
        <v>0</v>
      </c>
      <c r="I18" s="48">
        <f>SUMIFS('Month (GWh)'!I:I,'Month (GWh)'!$Z:$Z,'Quarter (GWh)'!$Z18,'Month (GWh)'!$Y:$Y,'Quarter (GWh)'!$Y18)</f>
        <v>229099</v>
      </c>
      <c r="J18" s="49">
        <f>SUMIFS('Month (GWh)'!J:J,'Month (GWh)'!$Z:$Z,'Quarter (GWh)'!$Z18,'Month (GWh)'!$Y:$Y,'Quarter (GWh)'!$Y18)</f>
        <v>222132</v>
      </c>
      <c r="K18" s="45">
        <v>62314</v>
      </c>
      <c r="L18" s="46">
        <v>68490</v>
      </c>
      <c r="M18" s="46">
        <v>41920</v>
      </c>
      <c r="N18" s="50">
        <v>25521</v>
      </c>
      <c r="O18" s="51">
        <f>SUMIFS('Month (GWh)'!O:O,'Month (GWh)'!$Z:$Z,'Quarter (GWh)'!$Z18,'Month (GWh)'!$Y:$Y,'Quarter (GWh)'!$Y18)</f>
        <v>18056</v>
      </c>
      <c r="P18" s="51">
        <f>SUMIFS('Month (GWh)'!P:P,'Month (GWh)'!$Z:$Z,'Quarter (GWh)'!$Z18,'Month (GWh)'!$Y:$Y,'Quarter (GWh)'!$Y18)</f>
        <v>674</v>
      </c>
      <c r="Q18" s="51">
        <f>SUMIFS('Month (GWh)'!Q:Q,'Month (GWh)'!$Z:$Z,'Quarter (GWh)'!$Z18,'Month (GWh)'!$Y:$Y,'Quarter (GWh)'!$Y18)</f>
        <v>0</v>
      </c>
      <c r="R18" s="52">
        <f>SUMIFS('Month (GWh)'!R:R,'Month (GWh)'!$Z:$Z,'Quarter (GWh)'!$Z18,'Month (GWh)'!$Y:$Y,'Quarter (GWh)'!$Y18)</f>
        <v>0</v>
      </c>
      <c r="S18" s="45">
        <f t="shared" ref="S18:S81" si="2">T18-SUM(K18:R18)</f>
        <v>7885</v>
      </c>
      <c r="T18" s="53">
        <v>224860</v>
      </c>
      <c r="V18" s="123"/>
      <c r="W18" s="123"/>
      <c r="X18" s="123" t="s">
        <v>102</v>
      </c>
      <c r="Y18" s="123" t="str">
        <f t="shared" si="1"/>
        <v>2</v>
      </c>
      <c r="Z18" s="123">
        <v>1998</v>
      </c>
    </row>
    <row r="19" spans="1:26" s="54" customFormat="1" ht="17.149999999999999" customHeight="1" x14ac:dyDescent="0.35">
      <c r="A19" s="56" t="str">
        <f t="shared" si="0"/>
        <v>Quarter 3 1998</v>
      </c>
      <c r="B19" s="50">
        <f>SUMIFS('Month (GWh)'!B:B,'Month (GWh)'!$Z:$Z,'Quarter (GWh)'!$Z19,'Month (GWh)'!$Y:$Y,'Quarter (GWh)'!$Y19)</f>
        <v>188236</v>
      </c>
      <c r="C19" s="46">
        <f>SUMIFS('Month (GWh)'!C:C,'Month (GWh)'!$Z:$Z,'Quarter (GWh)'!$Z19,'Month (GWh)'!$Y:$Y,'Quarter (GWh)'!$Y19)</f>
        <v>1537</v>
      </c>
      <c r="D19" s="46">
        <f>SUMIFS('Month (GWh)'!D:D,'Month (GWh)'!$Z:$Z,'Quarter (GWh)'!$Z19,'Month (GWh)'!$Y:$Y,'Quarter (GWh)'!$Y19)</f>
        <v>6202</v>
      </c>
      <c r="E19" s="47">
        <f>SUMIFS('Month (GWh)'!E:E,'Month (GWh)'!$Z:$Z,'Quarter (GWh)'!$Z19,'Month (GWh)'!$Y:$Y,'Quarter (GWh)'!$Y19)</f>
        <v>-4665</v>
      </c>
      <c r="F19" s="45">
        <f>SUMIFS('Month (GWh)'!F:F,'Month (GWh)'!$Z:$Z,'Quarter (GWh)'!$Z19,'Month (GWh)'!$Y:$Y,'Quarter (GWh)'!$Y19)</f>
        <v>-13402</v>
      </c>
      <c r="G19" s="46" t="s">
        <v>68</v>
      </c>
      <c r="H19" s="46">
        <f>SUMIFS('Month (GWh)'!H:H,'Month (GWh)'!$Z:$Z,'Quarter (GWh)'!$Z19,'Month (GWh)'!$Y:$Y,'Quarter (GWh)'!$Y19)</f>
        <v>0</v>
      </c>
      <c r="I19" s="48">
        <f>SUMIFS('Month (GWh)'!I:I,'Month (GWh)'!$Z:$Z,'Quarter (GWh)'!$Z19,'Month (GWh)'!$Y:$Y,'Quarter (GWh)'!$Y19)</f>
        <v>189773</v>
      </c>
      <c r="J19" s="49">
        <f>SUMIFS('Month (GWh)'!J:J,'Month (GWh)'!$Z:$Z,'Quarter (GWh)'!$Z19,'Month (GWh)'!$Y:$Y,'Quarter (GWh)'!$Y19)</f>
        <v>170169</v>
      </c>
      <c r="K19" s="45">
        <v>62963</v>
      </c>
      <c r="L19" s="46">
        <v>34005</v>
      </c>
      <c r="M19" s="46">
        <v>31924</v>
      </c>
      <c r="N19" s="50">
        <v>17751</v>
      </c>
      <c r="O19" s="51">
        <f>SUMIFS('Month (GWh)'!O:O,'Month (GWh)'!$Z:$Z,'Quarter (GWh)'!$Z19,'Month (GWh)'!$Y:$Y,'Quarter (GWh)'!$Y19)</f>
        <v>14218</v>
      </c>
      <c r="P19" s="51">
        <f>SUMIFS('Month (GWh)'!P:P,'Month (GWh)'!$Z:$Z,'Quarter (GWh)'!$Z19,'Month (GWh)'!$Y:$Y,'Quarter (GWh)'!$Y19)</f>
        <v>627</v>
      </c>
      <c r="Q19" s="51">
        <f>SUMIFS('Month (GWh)'!Q:Q,'Month (GWh)'!$Z:$Z,'Quarter (GWh)'!$Z19,'Month (GWh)'!$Y:$Y,'Quarter (GWh)'!$Y19)</f>
        <v>0</v>
      </c>
      <c r="R19" s="52">
        <f>SUMIFS('Month (GWh)'!R:R,'Month (GWh)'!$Z:$Z,'Quarter (GWh)'!$Z19,'Month (GWh)'!$Y:$Y,'Quarter (GWh)'!$Y19)</f>
        <v>0</v>
      </c>
      <c r="S19" s="45">
        <f t="shared" si="2"/>
        <v>7998</v>
      </c>
      <c r="T19" s="53">
        <v>169486</v>
      </c>
      <c r="V19" s="123"/>
      <c r="W19" s="123"/>
      <c r="X19" s="123" t="s">
        <v>103</v>
      </c>
      <c r="Y19" s="123" t="str">
        <f t="shared" si="1"/>
        <v>3</v>
      </c>
      <c r="Z19" s="123">
        <v>1998</v>
      </c>
    </row>
    <row r="20" spans="1:26" s="54" customFormat="1" ht="17.149999999999999" customHeight="1" x14ac:dyDescent="0.35">
      <c r="A20" s="56" t="str">
        <f t="shared" si="0"/>
        <v>Quarter 4 1998</v>
      </c>
      <c r="B20" s="50">
        <f>SUMIFS('Month (GWh)'!B:B,'Month (GWh)'!$Z:$Z,'Quarter (GWh)'!$Z20,'Month (GWh)'!$Y:$Y,'Quarter (GWh)'!$Y20)</f>
        <v>324963</v>
      </c>
      <c r="C20" s="46">
        <f>SUMIFS('Month (GWh)'!C:C,'Month (GWh)'!$Z:$Z,'Quarter (GWh)'!$Z20,'Month (GWh)'!$Y:$Y,'Quarter (GWh)'!$Y20)</f>
        <v>2704</v>
      </c>
      <c r="D20" s="46">
        <f>SUMIFS('Month (GWh)'!D:D,'Month (GWh)'!$Z:$Z,'Quarter (GWh)'!$Z20,'Month (GWh)'!$Y:$Y,'Quarter (GWh)'!$Y20)</f>
        <v>11341</v>
      </c>
      <c r="E20" s="47">
        <f>SUMIFS('Month (GWh)'!E:E,'Month (GWh)'!$Z:$Z,'Quarter (GWh)'!$Z20,'Month (GWh)'!$Y:$Y,'Quarter (GWh)'!$Y20)</f>
        <v>-8637</v>
      </c>
      <c r="F20" s="45">
        <f>SUMIFS('Month (GWh)'!F:F,'Month (GWh)'!$Z:$Z,'Quarter (GWh)'!$Z20,'Month (GWh)'!$Y:$Y,'Quarter (GWh)'!$Y20)</f>
        <v>221</v>
      </c>
      <c r="G20" s="46" t="s">
        <v>68</v>
      </c>
      <c r="H20" s="46">
        <f>SUMIFS('Month (GWh)'!H:H,'Month (GWh)'!$Z:$Z,'Quarter (GWh)'!$Z20,'Month (GWh)'!$Y:$Y,'Quarter (GWh)'!$Y20)</f>
        <v>0</v>
      </c>
      <c r="I20" s="48">
        <f>SUMIFS('Month (GWh)'!I:I,'Month (GWh)'!$Z:$Z,'Quarter (GWh)'!$Z20,'Month (GWh)'!$Y:$Y,'Quarter (GWh)'!$Y20)</f>
        <v>327667</v>
      </c>
      <c r="J20" s="49">
        <f>SUMIFS('Month (GWh)'!J:J,'Month (GWh)'!$Z:$Z,'Quarter (GWh)'!$Z20,'Month (GWh)'!$Y:$Y,'Quarter (GWh)'!$Y20)</f>
        <v>316547</v>
      </c>
      <c r="K20" s="45">
        <v>73664</v>
      </c>
      <c r="L20" s="46">
        <v>119140</v>
      </c>
      <c r="M20" s="46">
        <v>50742</v>
      </c>
      <c r="N20" s="50">
        <v>36613</v>
      </c>
      <c r="O20" s="51">
        <f>SUMIFS('Month (GWh)'!O:O,'Month (GWh)'!$Z:$Z,'Quarter (GWh)'!$Z20,'Month (GWh)'!$Y:$Y,'Quarter (GWh)'!$Y20)</f>
        <v>16540</v>
      </c>
      <c r="P20" s="51">
        <f>SUMIFS('Month (GWh)'!P:P,'Month (GWh)'!$Z:$Z,'Quarter (GWh)'!$Z20,'Month (GWh)'!$Y:$Y,'Quarter (GWh)'!$Y20)</f>
        <v>1592</v>
      </c>
      <c r="Q20" s="51">
        <f>SUMIFS('Month (GWh)'!Q:Q,'Month (GWh)'!$Z:$Z,'Quarter (GWh)'!$Z20,'Month (GWh)'!$Y:$Y,'Quarter (GWh)'!$Y20)</f>
        <v>0</v>
      </c>
      <c r="R20" s="52">
        <f>SUMIFS('Month (GWh)'!R:R,'Month (GWh)'!$Z:$Z,'Quarter (GWh)'!$Z20,'Month (GWh)'!$Y:$Y,'Quarter (GWh)'!$Y20)</f>
        <v>0</v>
      </c>
      <c r="S20" s="45">
        <f t="shared" si="2"/>
        <v>9911</v>
      </c>
      <c r="T20" s="53">
        <v>308202</v>
      </c>
      <c r="V20" s="123"/>
      <c r="W20" s="123"/>
      <c r="X20" s="123" t="s">
        <v>104</v>
      </c>
      <c r="Y20" s="123" t="str">
        <f t="shared" si="1"/>
        <v>4</v>
      </c>
      <c r="Z20" s="123">
        <v>1998</v>
      </c>
    </row>
    <row r="21" spans="1:26" s="54" customFormat="1" ht="17.149999999999999" customHeight="1" x14ac:dyDescent="0.35">
      <c r="A21" s="56" t="str">
        <f t="shared" si="0"/>
        <v>Quarter 1 1999</v>
      </c>
      <c r="B21" s="50">
        <f>SUMIFS('Month (GWh)'!B:B,'Month (GWh)'!$Z:$Z,'Quarter (GWh)'!$Z21,'Month (GWh)'!$Y:$Y,'Quarter (GWh)'!$Y21)</f>
        <v>342857</v>
      </c>
      <c r="C21" s="46">
        <f>SUMIFS('Month (GWh)'!C:C,'Month (GWh)'!$Z:$Z,'Quarter (GWh)'!$Z21,'Month (GWh)'!$Y:$Y,'Quarter (GWh)'!$Y21)</f>
        <v>4619</v>
      </c>
      <c r="D21" s="46">
        <f>SUMIFS('Month (GWh)'!D:D,'Month (GWh)'!$Z:$Z,'Quarter (GWh)'!$Z21,'Month (GWh)'!$Y:$Y,'Quarter (GWh)'!$Y21)</f>
        <v>14303</v>
      </c>
      <c r="E21" s="47">
        <f>SUMIFS('Month (GWh)'!E:E,'Month (GWh)'!$Z:$Z,'Quarter (GWh)'!$Z21,'Month (GWh)'!$Y:$Y,'Quarter (GWh)'!$Y21)</f>
        <v>-9684</v>
      </c>
      <c r="F21" s="45">
        <f>SUMIFS('Month (GWh)'!F:F,'Month (GWh)'!$Z:$Z,'Quarter (GWh)'!$Z21,'Month (GWh)'!$Y:$Y,'Quarter (GWh)'!$Y21)</f>
        <v>17147</v>
      </c>
      <c r="G21" s="46" t="s">
        <v>68</v>
      </c>
      <c r="H21" s="46">
        <f>SUMIFS('Month (GWh)'!H:H,'Month (GWh)'!$Z:$Z,'Quarter (GWh)'!$Z21,'Month (GWh)'!$Y:$Y,'Quarter (GWh)'!$Y21)</f>
        <v>0</v>
      </c>
      <c r="I21" s="48">
        <f>SUMIFS('Month (GWh)'!I:I,'Month (GWh)'!$Z:$Z,'Quarter (GWh)'!$Z21,'Month (GWh)'!$Y:$Y,'Quarter (GWh)'!$Y21)</f>
        <v>347476</v>
      </c>
      <c r="J21" s="49">
        <f>SUMIFS('Month (GWh)'!J:J,'Month (GWh)'!$Z:$Z,'Quarter (GWh)'!$Z21,'Month (GWh)'!$Y:$Y,'Quarter (GWh)'!$Y21)</f>
        <v>350320</v>
      </c>
      <c r="K21" s="45">
        <v>81063</v>
      </c>
      <c r="L21" s="46">
        <v>139555</v>
      </c>
      <c r="M21" s="46">
        <v>56606</v>
      </c>
      <c r="N21" s="50">
        <v>34897</v>
      </c>
      <c r="O21" s="51">
        <f>SUMIFS('Month (GWh)'!O:O,'Month (GWh)'!$Z:$Z,'Quarter (GWh)'!$Z21,'Month (GWh)'!$Y:$Y,'Quarter (GWh)'!$Y21)</f>
        <v>17277</v>
      </c>
      <c r="P21" s="51">
        <f>SUMIFS('Month (GWh)'!P:P,'Month (GWh)'!$Z:$Z,'Quarter (GWh)'!$Z21,'Month (GWh)'!$Y:$Y,'Quarter (GWh)'!$Y21)</f>
        <v>2070</v>
      </c>
      <c r="Q21" s="51">
        <f>SUMIFS('Month (GWh)'!Q:Q,'Month (GWh)'!$Z:$Z,'Quarter (GWh)'!$Z21,'Month (GWh)'!$Y:$Y,'Quarter (GWh)'!$Y21)</f>
        <v>0</v>
      </c>
      <c r="R21" s="52">
        <f>SUMIFS('Month (GWh)'!R:R,'Month (GWh)'!$Z:$Z,'Quarter (GWh)'!$Z21,'Month (GWh)'!$Y:$Y,'Quarter (GWh)'!$Y21)</f>
        <v>0</v>
      </c>
      <c r="S21" s="45">
        <f t="shared" si="2"/>
        <v>17829</v>
      </c>
      <c r="T21" s="53">
        <v>349297</v>
      </c>
      <c r="V21" s="123"/>
      <c r="W21" s="123"/>
      <c r="X21" s="123" t="s">
        <v>101</v>
      </c>
      <c r="Y21" s="123" t="str">
        <f t="shared" si="1"/>
        <v>1</v>
      </c>
      <c r="Z21" s="123">
        <v>1999</v>
      </c>
    </row>
    <row r="22" spans="1:26" s="54" customFormat="1" ht="17.149999999999999" customHeight="1" x14ac:dyDescent="0.35">
      <c r="A22" s="56" t="str">
        <f t="shared" si="0"/>
        <v>Quarter 2 1999</v>
      </c>
      <c r="B22" s="50">
        <f>SUMIFS('Month (GWh)'!B:B,'Month (GWh)'!$Z:$Z,'Quarter (GWh)'!$Z22,'Month (GWh)'!$Y:$Y,'Quarter (GWh)'!$Y22)</f>
        <v>245617</v>
      </c>
      <c r="C22" s="46">
        <f>SUMIFS('Month (GWh)'!C:C,'Month (GWh)'!$Z:$Z,'Quarter (GWh)'!$Z22,'Month (GWh)'!$Y:$Y,'Quarter (GWh)'!$Y22)</f>
        <v>2489</v>
      </c>
      <c r="D22" s="46">
        <f>SUMIFS('Month (GWh)'!D:D,'Month (GWh)'!$Z:$Z,'Quarter (GWh)'!$Z22,'Month (GWh)'!$Y:$Y,'Quarter (GWh)'!$Y22)</f>
        <v>20174</v>
      </c>
      <c r="E22" s="47">
        <f>SUMIFS('Month (GWh)'!E:E,'Month (GWh)'!$Z:$Z,'Quarter (GWh)'!$Z22,'Month (GWh)'!$Y:$Y,'Quarter (GWh)'!$Y22)</f>
        <v>-17685</v>
      </c>
      <c r="F22" s="45">
        <f>SUMIFS('Month (GWh)'!F:F,'Month (GWh)'!$Z:$Z,'Quarter (GWh)'!$Z22,'Month (GWh)'!$Y:$Y,'Quarter (GWh)'!$Y22)</f>
        <v>-4829</v>
      </c>
      <c r="G22" s="46" t="s">
        <v>68</v>
      </c>
      <c r="H22" s="46">
        <f>SUMIFS('Month (GWh)'!H:H,'Month (GWh)'!$Z:$Z,'Quarter (GWh)'!$Z22,'Month (GWh)'!$Y:$Y,'Quarter (GWh)'!$Y22)</f>
        <v>0</v>
      </c>
      <c r="I22" s="48">
        <f>SUMIFS('Month (GWh)'!I:I,'Month (GWh)'!$Z:$Z,'Quarter (GWh)'!$Z22,'Month (GWh)'!$Y:$Y,'Quarter (GWh)'!$Y22)</f>
        <v>248106</v>
      </c>
      <c r="J22" s="49">
        <f>SUMIFS('Month (GWh)'!J:J,'Month (GWh)'!$Z:$Z,'Quarter (GWh)'!$Z22,'Month (GWh)'!$Y:$Y,'Quarter (GWh)'!$Y22)</f>
        <v>223103</v>
      </c>
      <c r="K22" s="45">
        <v>73059</v>
      </c>
      <c r="L22" s="46">
        <v>66352</v>
      </c>
      <c r="M22" s="46">
        <v>41449</v>
      </c>
      <c r="N22" s="50">
        <v>21466</v>
      </c>
      <c r="O22" s="51">
        <f>SUMIFS('Month (GWh)'!O:O,'Month (GWh)'!$Z:$Z,'Quarter (GWh)'!$Z22,'Month (GWh)'!$Y:$Y,'Quarter (GWh)'!$Y22)</f>
        <v>14935</v>
      </c>
      <c r="P22" s="51">
        <f>SUMIFS('Month (GWh)'!P:P,'Month (GWh)'!$Z:$Z,'Quarter (GWh)'!$Z22,'Month (GWh)'!$Y:$Y,'Quarter (GWh)'!$Y22)</f>
        <v>916</v>
      </c>
      <c r="Q22" s="51">
        <f>SUMIFS('Month (GWh)'!Q:Q,'Month (GWh)'!$Z:$Z,'Quarter (GWh)'!$Z22,'Month (GWh)'!$Y:$Y,'Quarter (GWh)'!$Y22)</f>
        <v>0</v>
      </c>
      <c r="R22" s="52">
        <f>SUMIFS('Month (GWh)'!R:R,'Month (GWh)'!$Z:$Z,'Quarter (GWh)'!$Z22,'Month (GWh)'!$Y:$Y,'Quarter (GWh)'!$Y22)</f>
        <v>0</v>
      </c>
      <c r="S22" s="45">
        <f t="shared" si="2"/>
        <v>13651</v>
      </c>
      <c r="T22" s="53">
        <v>231828</v>
      </c>
      <c r="V22" s="123"/>
      <c r="W22" s="123"/>
      <c r="X22" s="123" t="s">
        <v>102</v>
      </c>
      <c r="Y22" s="123" t="str">
        <f t="shared" si="1"/>
        <v>2</v>
      </c>
      <c r="Z22" s="123">
        <v>1999</v>
      </c>
    </row>
    <row r="23" spans="1:26" s="54" customFormat="1" ht="17.149999999999999" customHeight="1" x14ac:dyDescent="0.35">
      <c r="A23" s="56" t="str">
        <f t="shared" si="0"/>
        <v>Quarter 3 1999</v>
      </c>
      <c r="B23" s="50">
        <f>SUMIFS('Month (GWh)'!B:B,'Month (GWh)'!$Z:$Z,'Quarter (GWh)'!$Z23,'Month (GWh)'!$Y:$Y,'Quarter (GWh)'!$Y23)</f>
        <v>215756</v>
      </c>
      <c r="C23" s="46">
        <f>SUMIFS('Month (GWh)'!C:C,'Month (GWh)'!$Z:$Z,'Quarter (GWh)'!$Z23,'Month (GWh)'!$Y:$Y,'Quarter (GWh)'!$Y23)</f>
        <v>1727</v>
      </c>
      <c r="D23" s="46">
        <f>SUMIFS('Month (GWh)'!D:D,'Month (GWh)'!$Z:$Z,'Quarter (GWh)'!$Z23,'Month (GWh)'!$Y:$Y,'Quarter (GWh)'!$Y23)</f>
        <v>22063</v>
      </c>
      <c r="E23" s="47">
        <f>SUMIFS('Month (GWh)'!E:E,'Month (GWh)'!$Z:$Z,'Quarter (GWh)'!$Z23,'Month (GWh)'!$Y:$Y,'Quarter (GWh)'!$Y23)</f>
        <v>-20336</v>
      </c>
      <c r="F23" s="45">
        <f>SUMIFS('Month (GWh)'!F:F,'Month (GWh)'!$Z:$Z,'Quarter (GWh)'!$Z23,'Month (GWh)'!$Y:$Y,'Quarter (GWh)'!$Y23)</f>
        <v>-15775</v>
      </c>
      <c r="G23" s="46" t="s">
        <v>68</v>
      </c>
      <c r="H23" s="46">
        <f>SUMIFS('Month (GWh)'!H:H,'Month (GWh)'!$Z:$Z,'Quarter (GWh)'!$Z23,'Month (GWh)'!$Y:$Y,'Quarter (GWh)'!$Y23)</f>
        <v>0</v>
      </c>
      <c r="I23" s="48">
        <f>SUMIFS('Month (GWh)'!I:I,'Month (GWh)'!$Z:$Z,'Quarter (GWh)'!$Z23,'Month (GWh)'!$Y:$Y,'Quarter (GWh)'!$Y23)</f>
        <v>217483</v>
      </c>
      <c r="J23" s="49">
        <f>SUMIFS('Month (GWh)'!J:J,'Month (GWh)'!$Z:$Z,'Quarter (GWh)'!$Z23,'Month (GWh)'!$Y:$Y,'Quarter (GWh)'!$Y23)</f>
        <v>179645</v>
      </c>
      <c r="K23" s="45">
        <v>74543</v>
      </c>
      <c r="L23" s="46">
        <v>31983</v>
      </c>
      <c r="M23" s="46">
        <v>33702</v>
      </c>
      <c r="N23" s="50">
        <v>15622</v>
      </c>
      <c r="O23" s="51">
        <f>SUMIFS('Month (GWh)'!O:O,'Month (GWh)'!$Z:$Z,'Quarter (GWh)'!$Z23,'Month (GWh)'!$Y:$Y,'Quarter (GWh)'!$Y23)</f>
        <v>15125</v>
      </c>
      <c r="P23" s="51">
        <f>SUMIFS('Month (GWh)'!P:P,'Month (GWh)'!$Z:$Z,'Quarter (GWh)'!$Z23,'Month (GWh)'!$Y:$Y,'Quarter (GWh)'!$Y23)</f>
        <v>752</v>
      </c>
      <c r="Q23" s="51">
        <f>SUMIFS('Month (GWh)'!Q:Q,'Month (GWh)'!$Z:$Z,'Quarter (GWh)'!$Z23,'Month (GWh)'!$Y:$Y,'Quarter (GWh)'!$Y23)</f>
        <v>0</v>
      </c>
      <c r="R23" s="52">
        <f>SUMIFS('Month (GWh)'!R:R,'Month (GWh)'!$Z:$Z,'Quarter (GWh)'!$Z23,'Month (GWh)'!$Y:$Y,'Quarter (GWh)'!$Y23)</f>
        <v>0</v>
      </c>
      <c r="S23" s="45">
        <f t="shared" si="2"/>
        <v>11861</v>
      </c>
      <c r="T23" s="53">
        <v>183588</v>
      </c>
      <c r="V23" s="123"/>
      <c r="W23" s="123"/>
      <c r="X23" s="123" t="s">
        <v>103</v>
      </c>
      <c r="Y23" s="123" t="str">
        <f t="shared" si="1"/>
        <v>3</v>
      </c>
      <c r="Z23" s="123">
        <v>1999</v>
      </c>
    </row>
    <row r="24" spans="1:26" s="54" customFormat="1" ht="17.149999999999999" customHeight="1" x14ac:dyDescent="0.35">
      <c r="A24" s="56" t="str">
        <f t="shared" si="0"/>
        <v>Quarter 4 1999</v>
      </c>
      <c r="B24" s="50">
        <f>SUMIFS('Month (GWh)'!B:B,'Month (GWh)'!$Z:$Z,'Quarter (GWh)'!$Z24,'Month (GWh)'!$Y:$Y,'Quarter (GWh)'!$Y24)</f>
        <v>347919</v>
      </c>
      <c r="C24" s="46">
        <f>SUMIFS('Month (GWh)'!C:C,'Month (GWh)'!$Z:$Z,'Quarter (GWh)'!$Z24,'Month (GWh)'!$Y:$Y,'Quarter (GWh)'!$Y24)</f>
        <v>4028</v>
      </c>
      <c r="D24" s="46">
        <f>SUMIFS('Month (GWh)'!D:D,'Month (GWh)'!$Z:$Z,'Quarter (GWh)'!$Z24,'Month (GWh)'!$Y:$Y,'Quarter (GWh)'!$Y24)</f>
        <v>27892</v>
      </c>
      <c r="E24" s="47">
        <f>SUMIFS('Month (GWh)'!E:E,'Month (GWh)'!$Z:$Z,'Quarter (GWh)'!$Z24,'Month (GWh)'!$Y:$Y,'Quarter (GWh)'!$Y24)</f>
        <v>-23864</v>
      </c>
      <c r="F24" s="45">
        <f>SUMIFS('Month (GWh)'!F:F,'Month (GWh)'!$Z:$Z,'Quarter (GWh)'!$Z24,'Month (GWh)'!$Y:$Y,'Quarter (GWh)'!$Y24)</f>
        <v>10402</v>
      </c>
      <c r="G24" s="46" t="s">
        <v>68</v>
      </c>
      <c r="H24" s="46">
        <f>SUMIFS('Month (GWh)'!H:H,'Month (GWh)'!$Z:$Z,'Quarter (GWh)'!$Z24,'Month (GWh)'!$Y:$Y,'Quarter (GWh)'!$Y24)</f>
        <v>0</v>
      </c>
      <c r="I24" s="48">
        <f>SUMIFS('Month (GWh)'!I:I,'Month (GWh)'!$Z:$Z,'Quarter (GWh)'!$Z24,'Month (GWh)'!$Y:$Y,'Quarter (GWh)'!$Y24)</f>
        <v>351947</v>
      </c>
      <c r="J24" s="49">
        <f>SUMIFS('Month (GWh)'!J:J,'Month (GWh)'!$Z:$Z,'Quarter (GWh)'!$Z24,'Month (GWh)'!$Y:$Y,'Quarter (GWh)'!$Y24)</f>
        <v>334457</v>
      </c>
      <c r="K24" s="45">
        <v>86735</v>
      </c>
      <c r="L24" s="46">
        <v>120176</v>
      </c>
      <c r="M24" s="46">
        <v>44909</v>
      </c>
      <c r="N24" s="50">
        <v>34502</v>
      </c>
      <c r="O24" s="51">
        <f>SUMIFS('Month (GWh)'!O:O,'Month (GWh)'!$Z:$Z,'Quarter (GWh)'!$Z24,'Month (GWh)'!$Y:$Y,'Quarter (GWh)'!$Y24)</f>
        <v>17299</v>
      </c>
      <c r="P24" s="51">
        <f>SUMIFS('Month (GWh)'!P:P,'Month (GWh)'!$Z:$Z,'Quarter (GWh)'!$Z24,'Month (GWh)'!$Y:$Y,'Quarter (GWh)'!$Y24)</f>
        <v>1888</v>
      </c>
      <c r="Q24" s="51">
        <f>SUMIFS('Month (GWh)'!Q:Q,'Month (GWh)'!$Z:$Z,'Quarter (GWh)'!$Z24,'Month (GWh)'!$Y:$Y,'Quarter (GWh)'!$Y24)</f>
        <v>0</v>
      </c>
      <c r="R24" s="52">
        <f>SUMIFS('Month (GWh)'!R:R,'Month (GWh)'!$Z:$Z,'Quarter (GWh)'!$Z24,'Month (GWh)'!$Y:$Y,'Quarter (GWh)'!$Y24)</f>
        <v>0</v>
      </c>
      <c r="S24" s="45">
        <f t="shared" si="2"/>
        <v>16938</v>
      </c>
      <c r="T24" s="53">
        <v>322447</v>
      </c>
      <c r="V24" s="123"/>
      <c r="W24" s="123"/>
      <c r="X24" s="123" t="s">
        <v>104</v>
      </c>
      <c r="Y24" s="123" t="str">
        <f t="shared" si="1"/>
        <v>4</v>
      </c>
      <c r="Z24" s="123">
        <v>1999</v>
      </c>
    </row>
    <row r="25" spans="1:26" s="54" customFormat="1" ht="17.149999999999999" customHeight="1" x14ac:dyDescent="0.35">
      <c r="A25" s="56" t="str">
        <f t="shared" si="0"/>
        <v>Quarter 1 2000</v>
      </c>
      <c r="B25" s="50">
        <f>SUMIFS('Month (GWh)'!B:B,'Month (GWh)'!$Z:$Z,'Quarter (GWh)'!$Z25,'Month (GWh)'!$Y:$Y,'Quarter (GWh)'!$Y25)</f>
        <v>376669</v>
      </c>
      <c r="C25" s="46">
        <f>SUMIFS('Month (GWh)'!C:C,'Month (GWh)'!$Z:$Z,'Quarter (GWh)'!$Z25,'Month (GWh)'!$Y:$Y,'Quarter (GWh)'!$Y25)</f>
        <v>3411</v>
      </c>
      <c r="D25" s="46">
        <f>SUMIFS('Month (GWh)'!D:D,'Month (GWh)'!$Z:$Z,'Quarter (GWh)'!$Z25,'Month (GWh)'!$Y:$Y,'Quarter (GWh)'!$Y25)</f>
        <v>33015</v>
      </c>
      <c r="E25" s="47">
        <f>SUMIFS('Month (GWh)'!E:E,'Month (GWh)'!$Z:$Z,'Quarter (GWh)'!$Z25,'Month (GWh)'!$Y:$Y,'Quarter (GWh)'!$Y25)</f>
        <v>-29604</v>
      </c>
      <c r="F25" s="45">
        <f>SUMIFS('Month (GWh)'!F:F,'Month (GWh)'!$Z:$Z,'Quarter (GWh)'!$Z25,'Month (GWh)'!$Y:$Y,'Quarter (GWh)'!$Y25)</f>
        <v>17803</v>
      </c>
      <c r="G25" s="46" t="s">
        <v>68</v>
      </c>
      <c r="H25" s="46">
        <f>SUMIFS('Month (GWh)'!H:H,'Month (GWh)'!$Z:$Z,'Quarter (GWh)'!$Z25,'Month (GWh)'!$Y:$Y,'Quarter (GWh)'!$Y25)</f>
        <v>0</v>
      </c>
      <c r="I25" s="48">
        <f>SUMIFS('Month (GWh)'!I:I,'Month (GWh)'!$Z:$Z,'Quarter (GWh)'!$Z25,'Month (GWh)'!$Y:$Y,'Quarter (GWh)'!$Y25)</f>
        <v>380080</v>
      </c>
      <c r="J25" s="49">
        <f>SUMIFS('Month (GWh)'!J:J,'Month (GWh)'!$Z:$Z,'Quarter (GWh)'!$Z25,'Month (GWh)'!$Y:$Y,'Quarter (GWh)'!$Y25)</f>
        <v>364868</v>
      </c>
      <c r="K25" s="45">
        <v>88096</v>
      </c>
      <c r="L25" s="46">
        <v>140860</v>
      </c>
      <c r="M25" s="46">
        <v>56358</v>
      </c>
      <c r="N25" s="50">
        <v>36689</v>
      </c>
      <c r="O25" s="51">
        <f>SUMIFS('Month (GWh)'!O:O,'Month (GWh)'!$Z:$Z,'Quarter (GWh)'!$Z25,'Month (GWh)'!$Y:$Y,'Quarter (GWh)'!$Y25)</f>
        <v>18188</v>
      </c>
      <c r="P25" s="51">
        <f>SUMIFS('Month (GWh)'!P:P,'Month (GWh)'!$Z:$Z,'Quarter (GWh)'!$Z25,'Month (GWh)'!$Y:$Y,'Quarter (GWh)'!$Y25)</f>
        <v>2183</v>
      </c>
      <c r="Q25" s="51">
        <f>SUMIFS('Month (GWh)'!Q:Q,'Month (GWh)'!$Z:$Z,'Quarter (GWh)'!$Z25,'Month (GWh)'!$Y:$Y,'Quarter (GWh)'!$Y25)</f>
        <v>0</v>
      </c>
      <c r="R25" s="52">
        <f>SUMIFS('Month (GWh)'!R:R,'Month (GWh)'!$Z:$Z,'Quarter (GWh)'!$Z25,'Month (GWh)'!$Y:$Y,'Quarter (GWh)'!$Y25)</f>
        <v>0</v>
      </c>
      <c r="S25" s="45">
        <f t="shared" si="2"/>
        <v>19496</v>
      </c>
      <c r="T25" s="53">
        <v>361870</v>
      </c>
      <c r="V25" s="123"/>
      <c r="W25" s="123"/>
      <c r="X25" s="123" t="s">
        <v>101</v>
      </c>
      <c r="Y25" s="123" t="str">
        <f t="shared" si="1"/>
        <v>1</v>
      </c>
      <c r="Z25" s="123">
        <v>2000</v>
      </c>
    </row>
    <row r="26" spans="1:26" s="54" customFormat="1" ht="17.149999999999999" customHeight="1" x14ac:dyDescent="0.35">
      <c r="A26" s="56" t="str">
        <f t="shared" si="0"/>
        <v>Quarter 2 2000</v>
      </c>
      <c r="B26" s="50">
        <f>SUMIFS('Month (GWh)'!B:B,'Month (GWh)'!$Z:$Z,'Quarter (GWh)'!$Z26,'Month (GWh)'!$Y:$Y,'Quarter (GWh)'!$Y26)</f>
        <v>295244</v>
      </c>
      <c r="C26" s="46">
        <f>SUMIFS('Month (GWh)'!C:C,'Month (GWh)'!$Z:$Z,'Quarter (GWh)'!$Z26,'Month (GWh)'!$Y:$Y,'Quarter (GWh)'!$Y26)</f>
        <v>6214</v>
      </c>
      <c r="D26" s="46">
        <f>SUMIFS('Month (GWh)'!D:D,'Month (GWh)'!$Z:$Z,'Quarter (GWh)'!$Z26,'Month (GWh)'!$Y:$Y,'Quarter (GWh)'!$Y26)</f>
        <v>48511</v>
      </c>
      <c r="E26" s="47">
        <f>SUMIFS('Month (GWh)'!E:E,'Month (GWh)'!$Z:$Z,'Quarter (GWh)'!$Z26,'Month (GWh)'!$Y:$Y,'Quarter (GWh)'!$Y26)</f>
        <v>-42297</v>
      </c>
      <c r="F26" s="45">
        <f>SUMIFS('Month (GWh)'!F:F,'Month (GWh)'!$Z:$Z,'Quarter (GWh)'!$Z26,'Month (GWh)'!$Y:$Y,'Quarter (GWh)'!$Y26)</f>
        <v>-9101</v>
      </c>
      <c r="G26" s="46" t="s">
        <v>68</v>
      </c>
      <c r="H26" s="46">
        <f>SUMIFS('Month (GWh)'!H:H,'Month (GWh)'!$Z:$Z,'Quarter (GWh)'!$Z26,'Month (GWh)'!$Y:$Y,'Quarter (GWh)'!$Y26)</f>
        <v>0</v>
      </c>
      <c r="I26" s="48">
        <f>SUMIFS('Month (GWh)'!I:I,'Month (GWh)'!$Z:$Z,'Quarter (GWh)'!$Z26,'Month (GWh)'!$Y:$Y,'Quarter (GWh)'!$Y26)</f>
        <v>301458</v>
      </c>
      <c r="J26" s="49">
        <f>SUMIFS('Month (GWh)'!J:J,'Month (GWh)'!$Z:$Z,'Quarter (GWh)'!$Z26,'Month (GWh)'!$Y:$Y,'Quarter (GWh)'!$Y26)</f>
        <v>243846</v>
      </c>
      <c r="K26" s="45">
        <v>77685</v>
      </c>
      <c r="L26" s="46">
        <v>69014</v>
      </c>
      <c r="M26" s="46">
        <v>43220</v>
      </c>
      <c r="N26" s="50">
        <v>27348</v>
      </c>
      <c r="O26" s="51">
        <f>SUMIFS('Month (GWh)'!O:O,'Month (GWh)'!$Z:$Z,'Quarter (GWh)'!$Z26,'Month (GWh)'!$Y:$Y,'Quarter (GWh)'!$Y26)</f>
        <v>16056</v>
      </c>
      <c r="P26" s="51">
        <f>SUMIFS('Month (GWh)'!P:P,'Month (GWh)'!$Z:$Z,'Quarter (GWh)'!$Z26,'Month (GWh)'!$Y:$Y,'Quarter (GWh)'!$Y26)</f>
        <v>1441</v>
      </c>
      <c r="Q26" s="51">
        <f>SUMIFS('Month (GWh)'!Q:Q,'Month (GWh)'!$Z:$Z,'Quarter (GWh)'!$Z26,'Month (GWh)'!$Y:$Y,'Quarter (GWh)'!$Y26)</f>
        <v>0</v>
      </c>
      <c r="R26" s="52">
        <f>SUMIFS('Month (GWh)'!R:R,'Month (GWh)'!$Z:$Z,'Quarter (GWh)'!$Z26,'Month (GWh)'!$Y:$Y,'Quarter (GWh)'!$Y26)</f>
        <v>0</v>
      </c>
      <c r="S26" s="45">
        <f t="shared" si="2"/>
        <v>14214</v>
      </c>
      <c r="T26" s="53">
        <v>248978</v>
      </c>
      <c r="V26" s="123"/>
      <c r="W26" s="123"/>
      <c r="X26" s="123" t="s">
        <v>102</v>
      </c>
      <c r="Y26" s="123" t="str">
        <f t="shared" si="1"/>
        <v>2</v>
      </c>
      <c r="Z26" s="123">
        <v>2000</v>
      </c>
    </row>
    <row r="27" spans="1:26" ht="17.149999999999999" customHeight="1" x14ac:dyDescent="0.35">
      <c r="A27" s="56" t="str">
        <f t="shared" si="0"/>
        <v>Quarter 3 2000</v>
      </c>
      <c r="B27" s="50">
        <f>SUMIFS('Month (GWh)'!B:B,'Month (GWh)'!$Z:$Z,'Quarter (GWh)'!$Z27,'Month (GWh)'!$Y:$Y,'Quarter (GWh)'!$Y27)</f>
        <v>242910</v>
      </c>
      <c r="C27" s="46">
        <f>SUMIFS('Month (GWh)'!C:C,'Month (GWh)'!$Z:$Z,'Quarter (GWh)'!$Z27,'Month (GWh)'!$Y:$Y,'Quarter (GWh)'!$Y27)</f>
        <v>4557</v>
      </c>
      <c r="D27" s="46">
        <f>SUMIFS('Month (GWh)'!D:D,'Month (GWh)'!$Z:$Z,'Quarter (GWh)'!$Z27,'Month (GWh)'!$Y:$Y,'Quarter (GWh)'!$Y27)</f>
        <v>42357</v>
      </c>
      <c r="E27" s="47">
        <f>SUMIFS('Month (GWh)'!E:E,'Month (GWh)'!$Z:$Z,'Quarter (GWh)'!$Z27,'Month (GWh)'!$Y:$Y,'Quarter (GWh)'!$Y27)</f>
        <v>-37800</v>
      </c>
      <c r="F27" s="45">
        <f>SUMIFS('Month (GWh)'!F:F,'Month (GWh)'!$Z:$Z,'Quarter (GWh)'!$Z27,'Month (GWh)'!$Y:$Y,'Quarter (GWh)'!$Y27)</f>
        <v>-18159</v>
      </c>
      <c r="G27" s="46" t="s">
        <v>68</v>
      </c>
      <c r="H27" s="46">
        <f>SUMIFS('Month (GWh)'!H:H,'Month (GWh)'!$Z:$Z,'Quarter (GWh)'!$Z27,'Month (GWh)'!$Y:$Y,'Quarter (GWh)'!$Y27)</f>
        <v>0</v>
      </c>
      <c r="I27" s="48">
        <f>SUMIFS('Month (GWh)'!I:I,'Month (GWh)'!$Z:$Z,'Quarter (GWh)'!$Z27,'Month (GWh)'!$Y:$Y,'Quarter (GWh)'!$Y27)</f>
        <v>247467</v>
      </c>
      <c r="J27" s="49">
        <f>SUMIFS('Month (GWh)'!J:J,'Month (GWh)'!$Z:$Z,'Quarter (GWh)'!$Z27,'Month (GWh)'!$Y:$Y,'Quarter (GWh)'!$Y27)</f>
        <v>186951</v>
      </c>
      <c r="K27" s="45">
        <v>76027</v>
      </c>
      <c r="L27" s="46">
        <v>34609</v>
      </c>
      <c r="M27" s="46">
        <v>31321</v>
      </c>
      <c r="N27" s="50">
        <v>17251</v>
      </c>
      <c r="O27" s="46">
        <f>SUMIFS('Month (GWh)'!O:O,'Month (GWh)'!$Z:$Z,'Quarter (GWh)'!$Z27,'Month (GWh)'!$Y:$Y,'Quarter (GWh)'!$Y27)</f>
        <v>14055</v>
      </c>
      <c r="P27" s="46">
        <f>SUMIFS('Month (GWh)'!P:P,'Month (GWh)'!$Z:$Z,'Quarter (GWh)'!$Z27,'Month (GWh)'!$Y:$Y,'Quarter (GWh)'!$Y27)</f>
        <v>1034</v>
      </c>
      <c r="Q27" s="46">
        <f>SUMIFS('Month (GWh)'!Q:Q,'Month (GWh)'!$Z:$Z,'Quarter (GWh)'!$Z27,'Month (GWh)'!$Y:$Y,'Quarter (GWh)'!$Y27)</f>
        <v>0</v>
      </c>
      <c r="R27" s="50">
        <f>SUMIFS('Month (GWh)'!R:R,'Month (GWh)'!$Z:$Z,'Quarter (GWh)'!$Z27,'Month (GWh)'!$Y:$Y,'Quarter (GWh)'!$Y27)</f>
        <v>0</v>
      </c>
      <c r="S27" s="45">
        <f t="shared" si="2"/>
        <v>12771</v>
      </c>
      <c r="T27" s="53">
        <v>187068</v>
      </c>
      <c r="V27" s="124"/>
      <c r="W27" s="123"/>
      <c r="X27" s="123" t="s">
        <v>103</v>
      </c>
      <c r="Y27" s="123" t="str">
        <f t="shared" si="1"/>
        <v>3</v>
      </c>
      <c r="Z27" s="124">
        <v>2000</v>
      </c>
    </row>
    <row r="28" spans="1:26" ht="17.149999999999999" customHeight="1" x14ac:dyDescent="0.35">
      <c r="A28" s="56" t="str">
        <f t="shared" si="0"/>
        <v>Quarter 4 2000</v>
      </c>
      <c r="B28" s="50">
        <f>SUMIFS('Month (GWh)'!B:B,'Month (GWh)'!$Z:$Z,'Quarter (GWh)'!$Z28,'Month (GWh)'!$Y:$Y,'Quarter (GWh)'!$Y28)</f>
        <v>345345</v>
      </c>
      <c r="C28" s="46">
        <f>SUMIFS('Month (GWh)'!C:C,'Month (GWh)'!$Z:$Z,'Quarter (GWh)'!$Z28,'Month (GWh)'!$Y:$Y,'Quarter (GWh)'!$Y28)</f>
        <v>11850</v>
      </c>
      <c r="D28" s="46">
        <f>SUMIFS('Month (GWh)'!D:D,'Month (GWh)'!$Z:$Z,'Quarter (GWh)'!$Z28,'Month (GWh)'!$Y:$Y,'Quarter (GWh)'!$Y28)</f>
        <v>22460</v>
      </c>
      <c r="E28" s="47">
        <f>SUMIFS('Month (GWh)'!E:E,'Month (GWh)'!$Z:$Z,'Quarter (GWh)'!$Z28,'Month (GWh)'!$Y:$Y,'Quarter (GWh)'!$Y28)</f>
        <v>-10610</v>
      </c>
      <c r="F28" s="45">
        <f>SUMIFS('Month (GWh)'!F:F,'Month (GWh)'!$Z:$Z,'Quarter (GWh)'!$Z28,'Month (GWh)'!$Y:$Y,'Quarter (GWh)'!$Y28)</f>
        <v>-1450</v>
      </c>
      <c r="G28" s="46" t="s">
        <v>68</v>
      </c>
      <c r="H28" s="46">
        <f>SUMIFS('Month (GWh)'!H:H,'Month (GWh)'!$Z:$Z,'Quarter (GWh)'!$Z28,'Month (GWh)'!$Y:$Y,'Quarter (GWh)'!$Y28)</f>
        <v>0</v>
      </c>
      <c r="I28" s="48">
        <f>SUMIFS('Month (GWh)'!I:I,'Month (GWh)'!$Z:$Z,'Quarter (GWh)'!$Z28,'Month (GWh)'!$Y:$Y,'Quarter (GWh)'!$Y28)</f>
        <v>357195</v>
      </c>
      <c r="J28" s="49">
        <f>SUMIFS('Month (GWh)'!J:J,'Month (GWh)'!$Z:$Z,'Quarter (GWh)'!$Z28,'Month (GWh)'!$Y:$Y,'Quarter (GWh)'!$Y28)</f>
        <v>333285</v>
      </c>
      <c r="K28" s="45">
        <v>82604</v>
      </c>
      <c r="L28" s="46">
        <v>125426</v>
      </c>
      <c r="M28" s="46">
        <v>52424</v>
      </c>
      <c r="N28" s="50">
        <v>29169</v>
      </c>
      <c r="O28" s="46">
        <f>SUMIFS('Month (GWh)'!O:O,'Month (GWh)'!$Z:$Z,'Quarter (GWh)'!$Z28,'Month (GWh)'!$Y:$Y,'Quarter (GWh)'!$Y28)</f>
        <v>17256</v>
      </c>
      <c r="P28" s="46">
        <f>SUMIFS('Month (GWh)'!P:P,'Month (GWh)'!$Z:$Z,'Quarter (GWh)'!$Z28,'Month (GWh)'!$Y:$Y,'Quarter (GWh)'!$Y28)</f>
        <v>2043</v>
      </c>
      <c r="Q28" s="46">
        <f>SUMIFS('Month (GWh)'!Q:Q,'Month (GWh)'!$Z:$Z,'Quarter (GWh)'!$Z28,'Month (GWh)'!$Y:$Y,'Quarter (GWh)'!$Y28)</f>
        <v>0</v>
      </c>
      <c r="R28" s="50">
        <f>SUMIFS('Month (GWh)'!R:R,'Month (GWh)'!$Z:$Z,'Quarter (GWh)'!$Z28,'Month (GWh)'!$Y:$Y,'Quarter (GWh)'!$Y28)</f>
        <v>0</v>
      </c>
      <c r="S28" s="45">
        <f t="shared" si="2"/>
        <v>18693</v>
      </c>
      <c r="T28" s="53">
        <v>327615</v>
      </c>
      <c r="V28" s="124"/>
      <c r="W28" s="123"/>
      <c r="X28" s="123" t="s">
        <v>104</v>
      </c>
      <c r="Y28" s="123" t="str">
        <f t="shared" si="1"/>
        <v>4</v>
      </c>
      <c r="Z28" s="124">
        <v>2000</v>
      </c>
    </row>
    <row r="29" spans="1:26" ht="17.149999999999999" customHeight="1" x14ac:dyDescent="0.35">
      <c r="A29" s="56" t="str">
        <f t="shared" si="0"/>
        <v>Quarter 1 2001</v>
      </c>
      <c r="B29" s="50">
        <f>SUMIFS('Month (GWh)'!B:B,'Month (GWh)'!$Z:$Z,'Quarter (GWh)'!$Z29,'Month (GWh)'!$Y:$Y,'Quarter (GWh)'!$Y29)</f>
        <v>362755</v>
      </c>
      <c r="C29" s="46">
        <f>SUMIFS('Month (GWh)'!C:C,'Month (GWh)'!$Z:$Z,'Quarter (GWh)'!$Z29,'Month (GWh)'!$Y:$Y,'Quarter (GWh)'!$Y29)</f>
        <v>13842</v>
      </c>
      <c r="D29" s="46">
        <f>SUMIFS('Month (GWh)'!D:D,'Month (GWh)'!$Z:$Z,'Quarter (GWh)'!$Z29,'Month (GWh)'!$Y:$Y,'Quarter (GWh)'!$Y29)</f>
        <v>22243</v>
      </c>
      <c r="E29" s="47">
        <f>SUMIFS('Month (GWh)'!E:E,'Month (GWh)'!$Z:$Z,'Quarter (GWh)'!$Z29,'Month (GWh)'!$Y:$Y,'Quarter (GWh)'!$Y29)</f>
        <v>-8401</v>
      </c>
      <c r="F29" s="45">
        <f>SUMIFS('Month (GWh)'!F:F,'Month (GWh)'!$Z:$Z,'Quarter (GWh)'!$Z29,'Month (GWh)'!$Y:$Y,'Quarter (GWh)'!$Y29)</f>
        <v>25584</v>
      </c>
      <c r="G29" s="46" t="s">
        <v>68</v>
      </c>
      <c r="H29" s="46">
        <f>SUMIFS('Month (GWh)'!H:H,'Month (GWh)'!$Z:$Z,'Quarter (GWh)'!$Z29,'Month (GWh)'!$Y:$Y,'Quarter (GWh)'!$Y29)</f>
        <v>0</v>
      </c>
      <c r="I29" s="48">
        <f>SUMIFS('Month (GWh)'!I:I,'Month (GWh)'!$Z:$Z,'Quarter (GWh)'!$Z29,'Month (GWh)'!$Y:$Y,'Quarter (GWh)'!$Y29)</f>
        <v>376597</v>
      </c>
      <c r="J29" s="49">
        <f>SUMIFS('Month (GWh)'!J:J,'Month (GWh)'!$Z:$Z,'Quarter (GWh)'!$Z29,'Month (GWh)'!$Y:$Y,'Quarter (GWh)'!$Y29)</f>
        <v>379938</v>
      </c>
      <c r="K29" s="45">
        <v>82019</v>
      </c>
      <c r="L29" s="46">
        <v>154586</v>
      </c>
      <c r="M29" s="46">
        <v>61949</v>
      </c>
      <c r="N29" s="50">
        <v>37626</v>
      </c>
      <c r="O29" s="46">
        <f>SUMIFS('Month (GWh)'!O:O,'Month (GWh)'!$Z:$Z,'Quarter (GWh)'!$Z29,'Month (GWh)'!$Y:$Y,'Quarter (GWh)'!$Y29)</f>
        <v>20415</v>
      </c>
      <c r="P29" s="46">
        <f>SUMIFS('Month (GWh)'!P:P,'Month (GWh)'!$Z:$Z,'Quarter (GWh)'!$Z29,'Month (GWh)'!$Y:$Y,'Quarter (GWh)'!$Y29)</f>
        <v>2248</v>
      </c>
      <c r="Q29" s="46">
        <f>SUMIFS('Month (GWh)'!Q:Q,'Month (GWh)'!$Z:$Z,'Quarter (GWh)'!$Z29,'Month (GWh)'!$Y:$Y,'Quarter (GWh)'!$Y29)</f>
        <v>0</v>
      </c>
      <c r="R29" s="50">
        <f>SUMIFS('Month (GWh)'!R:R,'Month (GWh)'!$Z:$Z,'Quarter (GWh)'!$Z29,'Month (GWh)'!$Y:$Y,'Quarter (GWh)'!$Y29)</f>
        <v>0</v>
      </c>
      <c r="S29" s="45">
        <f t="shared" si="2"/>
        <v>15383</v>
      </c>
      <c r="T29" s="53">
        <v>374226</v>
      </c>
      <c r="V29" s="124"/>
      <c r="W29" s="123"/>
      <c r="X29" s="123" t="s">
        <v>101</v>
      </c>
      <c r="Y29" s="123" t="str">
        <f t="shared" si="1"/>
        <v>1</v>
      </c>
      <c r="Z29" s="124">
        <v>2001</v>
      </c>
    </row>
    <row r="30" spans="1:26" ht="17.149999999999999" customHeight="1" x14ac:dyDescent="0.35">
      <c r="A30" s="56" t="str">
        <f t="shared" si="0"/>
        <v>Quarter 2 2001</v>
      </c>
      <c r="B30" s="50">
        <f>SUMIFS('Month (GWh)'!B:B,'Month (GWh)'!$Z:$Z,'Quarter (GWh)'!$Z30,'Month (GWh)'!$Y:$Y,'Quarter (GWh)'!$Y30)</f>
        <v>289959</v>
      </c>
      <c r="C30" s="46">
        <f>SUMIFS('Month (GWh)'!C:C,'Month (GWh)'!$Z:$Z,'Quarter (GWh)'!$Z30,'Month (GWh)'!$Y:$Y,'Quarter (GWh)'!$Y30)</f>
        <v>3601</v>
      </c>
      <c r="D30" s="46">
        <f>SUMIFS('Month (GWh)'!D:D,'Month (GWh)'!$Z:$Z,'Quarter (GWh)'!$Z30,'Month (GWh)'!$Y:$Y,'Quarter (GWh)'!$Y30)</f>
        <v>38827</v>
      </c>
      <c r="E30" s="47">
        <f>SUMIFS('Month (GWh)'!E:E,'Month (GWh)'!$Z:$Z,'Quarter (GWh)'!$Z30,'Month (GWh)'!$Y:$Y,'Quarter (GWh)'!$Y30)</f>
        <v>-35226</v>
      </c>
      <c r="F30" s="45">
        <f>SUMIFS('Month (GWh)'!F:F,'Month (GWh)'!$Z:$Z,'Quarter (GWh)'!$Z30,'Month (GWh)'!$Y:$Y,'Quarter (GWh)'!$Y30)</f>
        <v>-13214</v>
      </c>
      <c r="G30" s="46" t="s">
        <v>68</v>
      </c>
      <c r="H30" s="46">
        <f>SUMIFS('Month (GWh)'!H:H,'Month (GWh)'!$Z:$Z,'Quarter (GWh)'!$Z30,'Month (GWh)'!$Y:$Y,'Quarter (GWh)'!$Y30)</f>
        <v>0</v>
      </c>
      <c r="I30" s="48">
        <f>SUMIFS('Month (GWh)'!I:I,'Month (GWh)'!$Z:$Z,'Quarter (GWh)'!$Z30,'Month (GWh)'!$Y:$Y,'Quarter (GWh)'!$Y30)</f>
        <v>293560</v>
      </c>
      <c r="J30" s="49">
        <f>SUMIFS('Month (GWh)'!J:J,'Month (GWh)'!$Z:$Z,'Quarter (GWh)'!$Z30,'Month (GWh)'!$Y:$Y,'Quarter (GWh)'!$Y30)</f>
        <v>241519</v>
      </c>
      <c r="K30" s="45">
        <v>78583</v>
      </c>
      <c r="L30" s="46">
        <v>69547</v>
      </c>
      <c r="M30" s="46">
        <v>43106</v>
      </c>
      <c r="N30" s="50">
        <v>25028</v>
      </c>
      <c r="O30" s="46">
        <f>SUMIFS('Month (GWh)'!O:O,'Month (GWh)'!$Z:$Z,'Quarter (GWh)'!$Z30,'Month (GWh)'!$Y:$Y,'Quarter (GWh)'!$Y30)</f>
        <v>19250</v>
      </c>
      <c r="P30" s="46">
        <f>SUMIFS('Month (GWh)'!P:P,'Month (GWh)'!$Z:$Z,'Quarter (GWh)'!$Z30,'Month (GWh)'!$Y:$Y,'Quarter (GWh)'!$Y30)</f>
        <v>1327</v>
      </c>
      <c r="Q30" s="46">
        <f>SUMIFS('Month (GWh)'!Q:Q,'Month (GWh)'!$Z:$Z,'Quarter (GWh)'!$Z30,'Month (GWh)'!$Y:$Y,'Quarter (GWh)'!$Y30)</f>
        <v>0</v>
      </c>
      <c r="R30" s="50">
        <f>SUMIFS('Month (GWh)'!R:R,'Month (GWh)'!$Z:$Z,'Quarter (GWh)'!$Z30,'Month (GWh)'!$Y:$Y,'Quarter (GWh)'!$Y30)</f>
        <v>0</v>
      </c>
      <c r="S30" s="45">
        <f t="shared" si="2"/>
        <v>10976</v>
      </c>
      <c r="T30" s="53">
        <v>247817</v>
      </c>
      <c r="V30" s="124"/>
      <c r="W30" s="123"/>
      <c r="X30" s="123" t="s">
        <v>102</v>
      </c>
      <c r="Y30" s="123" t="str">
        <f t="shared" si="1"/>
        <v>2</v>
      </c>
      <c r="Z30" s="124">
        <v>2001</v>
      </c>
    </row>
    <row r="31" spans="1:26" ht="17.149999999999999" customHeight="1" x14ac:dyDescent="0.35">
      <c r="A31" s="56" t="str">
        <f t="shared" si="0"/>
        <v>Quarter 3 2001</v>
      </c>
      <c r="B31" s="50">
        <f>SUMIFS('Month (GWh)'!B:B,'Month (GWh)'!$Z:$Z,'Quarter (GWh)'!$Z31,'Month (GWh)'!$Y:$Y,'Quarter (GWh)'!$Y31)</f>
        <v>248206</v>
      </c>
      <c r="C31" s="46">
        <f>SUMIFS('Month (GWh)'!C:C,'Month (GWh)'!$Z:$Z,'Quarter (GWh)'!$Z31,'Month (GWh)'!$Y:$Y,'Quarter (GWh)'!$Y31)</f>
        <v>2012</v>
      </c>
      <c r="D31" s="46">
        <f>SUMIFS('Month (GWh)'!D:D,'Month (GWh)'!$Z:$Z,'Quarter (GWh)'!$Z31,'Month (GWh)'!$Y:$Y,'Quarter (GWh)'!$Y31)</f>
        <v>46377</v>
      </c>
      <c r="E31" s="47">
        <f>SUMIFS('Month (GWh)'!E:E,'Month (GWh)'!$Z:$Z,'Quarter (GWh)'!$Z31,'Month (GWh)'!$Y:$Y,'Quarter (GWh)'!$Y31)</f>
        <v>-44365</v>
      </c>
      <c r="F31" s="45">
        <f>SUMIFS('Month (GWh)'!F:F,'Month (GWh)'!$Z:$Z,'Quarter (GWh)'!$Z31,'Month (GWh)'!$Y:$Y,'Quarter (GWh)'!$Y31)</f>
        <v>-18017</v>
      </c>
      <c r="G31" s="46" t="s">
        <v>68</v>
      </c>
      <c r="H31" s="46">
        <f>SUMIFS('Month (GWh)'!H:H,'Month (GWh)'!$Z:$Z,'Quarter (GWh)'!$Z31,'Month (GWh)'!$Y:$Y,'Quarter (GWh)'!$Y31)</f>
        <v>0</v>
      </c>
      <c r="I31" s="48">
        <f>SUMIFS('Month (GWh)'!I:I,'Month (GWh)'!$Z:$Z,'Quarter (GWh)'!$Z31,'Month (GWh)'!$Y:$Y,'Quarter (GWh)'!$Y31)</f>
        <v>250218</v>
      </c>
      <c r="J31" s="49">
        <f>SUMIFS('Month (GWh)'!J:J,'Month (GWh)'!$Z:$Z,'Quarter (GWh)'!$Z31,'Month (GWh)'!$Y:$Y,'Quarter (GWh)'!$Y31)</f>
        <v>185824</v>
      </c>
      <c r="K31" s="45">
        <v>72592</v>
      </c>
      <c r="L31" s="46">
        <v>35197</v>
      </c>
      <c r="M31" s="46">
        <v>32242</v>
      </c>
      <c r="N31" s="50">
        <v>15464</v>
      </c>
      <c r="O31" s="46">
        <f>SUMIFS('Month (GWh)'!O:O,'Month (GWh)'!$Z:$Z,'Quarter (GWh)'!$Z31,'Month (GWh)'!$Y:$Y,'Quarter (GWh)'!$Y31)</f>
        <v>17828</v>
      </c>
      <c r="P31" s="46">
        <f>SUMIFS('Month (GWh)'!P:P,'Month (GWh)'!$Z:$Z,'Quarter (GWh)'!$Z31,'Month (GWh)'!$Y:$Y,'Quarter (GWh)'!$Y31)</f>
        <v>844</v>
      </c>
      <c r="Q31" s="46">
        <f>SUMIFS('Month (GWh)'!Q:Q,'Month (GWh)'!$Z:$Z,'Quarter (GWh)'!$Z31,'Month (GWh)'!$Y:$Y,'Quarter (GWh)'!$Y31)</f>
        <v>0</v>
      </c>
      <c r="R31" s="50">
        <f>SUMIFS('Month (GWh)'!R:R,'Month (GWh)'!$Z:$Z,'Quarter (GWh)'!$Z31,'Month (GWh)'!$Y:$Y,'Quarter (GWh)'!$Y31)</f>
        <v>0</v>
      </c>
      <c r="S31" s="45">
        <f t="shared" si="2"/>
        <v>9996</v>
      </c>
      <c r="T31" s="53">
        <v>184163</v>
      </c>
      <c r="V31" s="124"/>
      <c r="W31" s="123"/>
      <c r="X31" s="123" t="s">
        <v>103</v>
      </c>
      <c r="Y31" s="123" t="str">
        <f t="shared" si="1"/>
        <v>3</v>
      </c>
      <c r="Z31" s="124">
        <v>2001</v>
      </c>
    </row>
    <row r="32" spans="1:26" ht="17.149999999999999" customHeight="1" x14ac:dyDescent="0.35">
      <c r="A32" s="56" t="str">
        <f t="shared" si="0"/>
        <v>Quarter 4 2001</v>
      </c>
      <c r="B32" s="50">
        <f>SUMIFS('Month (GWh)'!B:B,'Month (GWh)'!$Z:$Z,'Quarter (GWh)'!$Z32,'Month (GWh)'!$Y:$Y,'Quarter (GWh)'!$Y32)</f>
        <v>329613</v>
      </c>
      <c r="C32" s="46">
        <f>SUMIFS('Month (GWh)'!C:C,'Month (GWh)'!$Z:$Z,'Quarter (GWh)'!$Z32,'Month (GWh)'!$Y:$Y,'Quarter (GWh)'!$Y32)</f>
        <v>11009</v>
      </c>
      <c r="D32" s="46">
        <f>SUMIFS('Month (GWh)'!D:D,'Month (GWh)'!$Z:$Z,'Quarter (GWh)'!$Z32,'Month (GWh)'!$Y:$Y,'Quarter (GWh)'!$Y32)</f>
        <v>30883</v>
      </c>
      <c r="E32" s="47">
        <f>SUMIFS('Month (GWh)'!E:E,'Month (GWh)'!$Z:$Z,'Quarter (GWh)'!$Z32,'Month (GWh)'!$Y:$Y,'Quarter (GWh)'!$Y32)</f>
        <v>-19874</v>
      </c>
      <c r="F32" s="45">
        <f>SUMIFS('Month (GWh)'!F:F,'Month (GWh)'!$Z:$Z,'Quarter (GWh)'!$Z32,'Month (GWh)'!$Y:$Y,'Quarter (GWh)'!$Y32)</f>
        <v>4986</v>
      </c>
      <c r="G32" s="46" t="s">
        <v>68</v>
      </c>
      <c r="H32" s="46">
        <f>SUMIFS('Month (GWh)'!H:H,'Month (GWh)'!$Z:$Z,'Quarter (GWh)'!$Z32,'Month (GWh)'!$Y:$Y,'Quarter (GWh)'!$Y32)</f>
        <v>0</v>
      </c>
      <c r="I32" s="48">
        <f>SUMIFS('Month (GWh)'!I:I,'Month (GWh)'!$Z:$Z,'Quarter (GWh)'!$Z32,'Month (GWh)'!$Y:$Y,'Quarter (GWh)'!$Y32)</f>
        <v>340622</v>
      </c>
      <c r="J32" s="49">
        <f>SUMIFS('Month (GWh)'!J:J,'Month (GWh)'!$Z:$Z,'Quarter (GWh)'!$Z32,'Month (GWh)'!$Y:$Y,'Quarter (GWh)'!$Y32)</f>
        <v>314725</v>
      </c>
      <c r="K32" s="45">
        <v>79324</v>
      </c>
      <c r="L32" s="46">
        <v>120097</v>
      </c>
      <c r="M32" s="46">
        <v>42442</v>
      </c>
      <c r="N32" s="50">
        <v>34992</v>
      </c>
      <c r="O32" s="46">
        <f>SUMIFS('Month (GWh)'!O:O,'Month (GWh)'!$Z:$Z,'Quarter (GWh)'!$Z32,'Month (GWh)'!$Y:$Y,'Quarter (GWh)'!$Y32)</f>
        <v>20964</v>
      </c>
      <c r="P32" s="46">
        <f>SUMIFS('Month (GWh)'!P:P,'Month (GWh)'!$Z:$Z,'Quarter (GWh)'!$Z32,'Month (GWh)'!$Y:$Y,'Quarter (GWh)'!$Y32)</f>
        <v>2130</v>
      </c>
      <c r="Q32" s="46">
        <f>SUMIFS('Month (GWh)'!Q:Q,'Month (GWh)'!$Z:$Z,'Quarter (GWh)'!$Z32,'Month (GWh)'!$Y:$Y,'Quarter (GWh)'!$Y32)</f>
        <v>0</v>
      </c>
      <c r="R32" s="50">
        <f>SUMIFS('Month (GWh)'!R:R,'Month (GWh)'!$Z:$Z,'Quarter (GWh)'!$Z32,'Month (GWh)'!$Y:$Y,'Quarter (GWh)'!$Y32)</f>
        <v>0</v>
      </c>
      <c r="S32" s="45">
        <f t="shared" si="2"/>
        <v>13706</v>
      </c>
      <c r="T32" s="53">
        <v>313655</v>
      </c>
      <c r="V32" s="124"/>
      <c r="W32" s="123"/>
      <c r="X32" s="123" t="s">
        <v>104</v>
      </c>
      <c r="Y32" s="123" t="str">
        <f t="shared" si="1"/>
        <v>4</v>
      </c>
      <c r="Z32" s="124">
        <v>2001</v>
      </c>
    </row>
    <row r="33" spans="1:26" ht="17.149999999999999" customHeight="1" x14ac:dyDescent="0.35">
      <c r="A33" s="56" t="str">
        <f t="shared" si="0"/>
        <v>Quarter 1 2002</v>
      </c>
      <c r="B33" s="50">
        <f>SUMIFS('Month (GWh)'!B:B,'Month (GWh)'!$Z:$Z,'Quarter (GWh)'!$Z33,'Month (GWh)'!$Y:$Y,'Quarter (GWh)'!$Y33)</f>
        <v>333547</v>
      </c>
      <c r="C33" s="46">
        <f>SUMIFS('Month (GWh)'!C:C,'Month (GWh)'!$Z:$Z,'Quarter (GWh)'!$Z33,'Month (GWh)'!$Y:$Y,'Quarter (GWh)'!$Y33)</f>
        <v>24409</v>
      </c>
      <c r="D33" s="46">
        <f>SUMIFS('Month (GWh)'!D:D,'Month (GWh)'!$Z:$Z,'Quarter (GWh)'!$Z33,'Month (GWh)'!$Y:$Y,'Quarter (GWh)'!$Y33)</f>
        <v>23081</v>
      </c>
      <c r="E33" s="47">
        <f>SUMIFS('Month (GWh)'!E:E,'Month (GWh)'!$Z:$Z,'Quarter (GWh)'!$Z33,'Month (GWh)'!$Y:$Y,'Quarter (GWh)'!$Y33)</f>
        <v>1328</v>
      </c>
      <c r="F33" s="45">
        <f>SUMIFS('Month (GWh)'!F:F,'Month (GWh)'!$Z:$Z,'Quarter (GWh)'!$Z33,'Month (GWh)'!$Y:$Y,'Quarter (GWh)'!$Y33)</f>
        <v>14402</v>
      </c>
      <c r="G33" s="46" t="s">
        <v>68</v>
      </c>
      <c r="H33" s="46">
        <f>SUMIFS('Month (GWh)'!H:H,'Month (GWh)'!$Z:$Z,'Quarter (GWh)'!$Z33,'Month (GWh)'!$Y:$Y,'Quarter (GWh)'!$Y33)</f>
        <v>0</v>
      </c>
      <c r="I33" s="48">
        <f>SUMIFS('Month (GWh)'!I:I,'Month (GWh)'!$Z:$Z,'Quarter (GWh)'!$Z33,'Month (GWh)'!$Y:$Y,'Quarter (GWh)'!$Y33)</f>
        <v>357956</v>
      </c>
      <c r="J33" s="49">
        <f>SUMIFS('Month (GWh)'!J:J,'Month (GWh)'!$Z:$Z,'Quarter (GWh)'!$Z33,'Month (GWh)'!$Y:$Y,'Quarter (GWh)'!$Y33)</f>
        <v>349277</v>
      </c>
      <c r="K33" s="45">
        <v>82446</v>
      </c>
      <c r="L33" s="46">
        <v>148988</v>
      </c>
      <c r="M33" s="46">
        <v>52670</v>
      </c>
      <c r="N33" s="50">
        <v>35837</v>
      </c>
      <c r="O33" s="46">
        <f>SUMIFS('Month (GWh)'!O:O,'Month (GWh)'!$Z:$Z,'Quarter (GWh)'!$Z33,'Month (GWh)'!$Y:$Y,'Quarter (GWh)'!$Y33)</f>
        <v>20727</v>
      </c>
      <c r="P33" s="46">
        <f>SUMIFS('Month (GWh)'!P:P,'Month (GWh)'!$Z:$Z,'Quarter (GWh)'!$Z33,'Month (GWh)'!$Y:$Y,'Quarter (GWh)'!$Y33)</f>
        <v>2287</v>
      </c>
      <c r="Q33" s="46">
        <f>SUMIFS('Month (GWh)'!Q:Q,'Month (GWh)'!$Z:$Z,'Quarter (GWh)'!$Z33,'Month (GWh)'!$Y:$Y,'Quarter (GWh)'!$Y33)</f>
        <v>0</v>
      </c>
      <c r="R33" s="50">
        <f>SUMIFS('Month (GWh)'!R:R,'Month (GWh)'!$Z:$Z,'Quarter (GWh)'!$Z33,'Month (GWh)'!$Y:$Y,'Quarter (GWh)'!$Y33)</f>
        <v>0</v>
      </c>
      <c r="S33" s="45">
        <f t="shared" si="2"/>
        <v>13790</v>
      </c>
      <c r="T33" s="53">
        <v>356745</v>
      </c>
      <c r="V33" s="124"/>
      <c r="W33" s="123"/>
      <c r="X33" s="123" t="s">
        <v>101</v>
      </c>
      <c r="Y33" s="123" t="str">
        <f t="shared" si="1"/>
        <v>1</v>
      </c>
      <c r="Z33" s="124">
        <v>2002</v>
      </c>
    </row>
    <row r="34" spans="1:26" ht="17.149999999999999" customHeight="1" x14ac:dyDescent="0.35">
      <c r="A34" s="56" t="str">
        <f t="shared" si="0"/>
        <v>Quarter 2 2002</v>
      </c>
      <c r="B34" s="50">
        <f>SUMIFS('Month (GWh)'!B:B,'Month (GWh)'!$Z:$Z,'Quarter (GWh)'!$Z34,'Month (GWh)'!$Y:$Y,'Quarter (GWh)'!$Y34)</f>
        <v>295520</v>
      </c>
      <c r="C34" s="46">
        <f>SUMIFS('Month (GWh)'!C:C,'Month (GWh)'!$Z:$Z,'Quarter (GWh)'!$Z34,'Month (GWh)'!$Y:$Y,'Quarter (GWh)'!$Y34)</f>
        <v>7340</v>
      </c>
      <c r="D34" s="46">
        <f>SUMIFS('Month (GWh)'!D:D,'Month (GWh)'!$Z:$Z,'Quarter (GWh)'!$Z34,'Month (GWh)'!$Y:$Y,'Quarter (GWh)'!$Y34)</f>
        <v>52892</v>
      </c>
      <c r="E34" s="47">
        <f>SUMIFS('Month (GWh)'!E:E,'Month (GWh)'!$Z:$Z,'Quarter (GWh)'!$Z34,'Month (GWh)'!$Y:$Y,'Quarter (GWh)'!$Y34)</f>
        <v>-45552</v>
      </c>
      <c r="F34" s="45">
        <f>SUMIFS('Month (GWh)'!F:F,'Month (GWh)'!$Z:$Z,'Quarter (GWh)'!$Z34,'Month (GWh)'!$Y:$Y,'Quarter (GWh)'!$Y34)</f>
        <v>-8741</v>
      </c>
      <c r="G34" s="46" t="s">
        <v>68</v>
      </c>
      <c r="H34" s="46">
        <f>SUMIFS('Month (GWh)'!H:H,'Month (GWh)'!$Z:$Z,'Quarter (GWh)'!$Z34,'Month (GWh)'!$Y:$Y,'Quarter (GWh)'!$Y34)</f>
        <v>0</v>
      </c>
      <c r="I34" s="48">
        <f>SUMIFS('Month (GWh)'!I:I,'Month (GWh)'!$Z:$Z,'Quarter (GWh)'!$Z34,'Month (GWh)'!$Y:$Y,'Quarter (GWh)'!$Y34)</f>
        <v>302860</v>
      </c>
      <c r="J34" s="49">
        <f>SUMIFS('Month (GWh)'!J:J,'Month (GWh)'!$Z:$Z,'Quarter (GWh)'!$Z34,'Month (GWh)'!$Y:$Y,'Quarter (GWh)'!$Y34)</f>
        <v>241227</v>
      </c>
      <c r="K34" s="45">
        <v>82900</v>
      </c>
      <c r="L34" s="46">
        <v>66371</v>
      </c>
      <c r="M34" s="46">
        <v>36375</v>
      </c>
      <c r="N34" s="50">
        <v>22062</v>
      </c>
      <c r="O34" s="46">
        <f>SUMIFS('Month (GWh)'!O:O,'Month (GWh)'!$Z:$Z,'Quarter (GWh)'!$Z34,'Month (GWh)'!$Y:$Y,'Quarter (GWh)'!$Y34)</f>
        <v>20038</v>
      </c>
      <c r="P34" s="46">
        <f>SUMIFS('Month (GWh)'!P:P,'Month (GWh)'!$Z:$Z,'Quarter (GWh)'!$Z34,'Month (GWh)'!$Y:$Y,'Quarter (GWh)'!$Y34)</f>
        <v>1600</v>
      </c>
      <c r="Q34" s="46">
        <f>SUMIFS('Month (GWh)'!Q:Q,'Month (GWh)'!$Z:$Z,'Quarter (GWh)'!$Z34,'Month (GWh)'!$Y:$Y,'Quarter (GWh)'!$Y34)</f>
        <v>0</v>
      </c>
      <c r="R34" s="50">
        <f>SUMIFS('Month (GWh)'!R:R,'Month (GWh)'!$Z:$Z,'Quarter (GWh)'!$Z34,'Month (GWh)'!$Y:$Y,'Quarter (GWh)'!$Y34)</f>
        <v>0</v>
      </c>
      <c r="S34" s="45">
        <f t="shared" si="2"/>
        <v>10903</v>
      </c>
      <c r="T34" s="53">
        <v>240249</v>
      </c>
      <c r="V34" s="124"/>
      <c r="W34" s="123"/>
      <c r="X34" s="123" t="s">
        <v>102</v>
      </c>
      <c r="Y34" s="123" t="str">
        <f t="shared" si="1"/>
        <v>2</v>
      </c>
      <c r="Z34" s="124">
        <v>2002</v>
      </c>
    </row>
    <row r="35" spans="1:26" ht="17.149999999999999" customHeight="1" x14ac:dyDescent="0.35">
      <c r="A35" s="56" t="str">
        <f t="shared" si="0"/>
        <v>Quarter 3 2002</v>
      </c>
      <c r="B35" s="50">
        <f>SUMIFS('Month (GWh)'!B:B,'Month (GWh)'!$Z:$Z,'Quarter (GWh)'!$Z35,'Month (GWh)'!$Y:$Y,'Quarter (GWh)'!$Y35)</f>
        <v>235677</v>
      </c>
      <c r="C35" s="46">
        <f>SUMIFS('Month (GWh)'!C:C,'Month (GWh)'!$Z:$Z,'Quarter (GWh)'!$Z35,'Month (GWh)'!$Y:$Y,'Quarter (GWh)'!$Y35)</f>
        <v>7882</v>
      </c>
      <c r="D35" s="46">
        <f>SUMIFS('Month (GWh)'!D:D,'Month (GWh)'!$Z:$Z,'Quarter (GWh)'!$Z35,'Month (GWh)'!$Y:$Y,'Quarter (GWh)'!$Y35)</f>
        <v>35399</v>
      </c>
      <c r="E35" s="47">
        <f>SUMIFS('Month (GWh)'!E:E,'Month (GWh)'!$Z:$Z,'Quarter (GWh)'!$Z35,'Month (GWh)'!$Y:$Y,'Quarter (GWh)'!$Y35)</f>
        <v>-27517</v>
      </c>
      <c r="F35" s="45">
        <f>SUMIFS('Month (GWh)'!F:F,'Month (GWh)'!$Z:$Z,'Quarter (GWh)'!$Z35,'Month (GWh)'!$Y:$Y,'Quarter (GWh)'!$Y35)</f>
        <v>-14640</v>
      </c>
      <c r="G35" s="46" t="s">
        <v>68</v>
      </c>
      <c r="H35" s="46">
        <f>SUMIFS('Month (GWh)'!H:H,'Month (GWh)'!$Z:$Z,'Quarter (GWh)'!$Z35,'Month (GWh)'!$Y:$Y,'Quarter (GWh)'!$Y35)</f>
        <v>0</v>
      </c>
      <c r="I35" s="48">
        <f>SUMIFS('Month (GWh)'!I:I,'Month (GWh)'!$Z:$Z,'Quarter (GWh)'!$Z35,'Month (GWh)'!$Y:$Y,'Quarter (GWh)'!$Y35)</f>
        <v>243559</v>
      </c>
      <c r="J35" s="49">
        <f>SUMIFS('Month (GWh)'!J:J,'Month (GWh)'!$Z:$Z,'Quarter (GWh)'!$Z35,'Month (GWh)'!$Y:$Y,'Quarter (GWh)'!$Y35)</f>
        <v>193520</v>
      </c>
      <c r="K35" s="45">
        <v>83238</v>
      </c>
      <c r="L35" s="46">
        <v>32744</v>
      </c>
      <c r="M35" s="46">
        <v>30597</v>
      </c>
      <c r="N35" s="50">
        <v>14280</v>
      </c>
      <c r="O35" s="46">
        <f>SUMIFS('Month (GWh)'!O:O,'Month (GWh)'!$Z:$Z,'Quarter (GWh)'!$Z35,'Month (GWh)'!$Y:$Y,'Quarter (GWh)'!$Y35)</f>
        <v>17281</v>
      </c>
      <c r="P35" s="46">
        <f>SUMIFS('Month (GWh)'!P:P,'Month (GWh)'!$Z:$Z,'Quarter (GWh)'!$Z35,'Month (GWh)'!$Y:$Y,'Quarter (GWh)'!$Y35)</f>
        <v>929</v>
      </c>
      <c r="Q35" s="46">
        <f>SUMIFS('Month (GWh)'!Q:Q,'Month (GWh)'!$Z:$Z,'Quarter (GWh)'!$Z35,'Month (GWh)'!$Y:$Y,'Quarter (GWh)'!$Y35)</f>
        <v>0</v>
      </c>
      <c r="R35" s="50">
        <f>SUMIFS('Month (GWh)'!R:R,'Month (GWh)'!$Z:$Z,'Quarter (GWh)'!$Z35,'Month (GWh)'!$Y:$Y,'Quarter (GWh)'!$Y35)</f>
        <v>0</v>
      </c>
      <c r="S35" s="45">
        <f t="shared" si="2"/>
        <v>9544</v>
      </c>
      <c r="T35" s="53">
        <v>188613</v>
      </c>
      <c r="V35" s="124"/>
      <c r="W35" s="123"/>
      <c r="X35" s="123" t="s">
        <v>103</v>
      </c>
      <c r="Y35" s="123" t="str">
        <f t="shared" si="1"/>
        <v>3</v>
      </c>
      <c r="Z35" s="124">
        <v>2002</v>
      </c>
    </row>
    <row r="36" spans="1:26" ht="17.149999999999999" customHeight="1" x14ac:dyDescent="0.35">
      <c r="A36" s="56" t="str">
        <f t="shared" si="0"/>
        <v>Quarter 4 2002</v>
      </c>
      <c r="B36" s="50">
        <f>SUMIFS('Month (GWh)'!B:B,'Month (GWh)'!$Z:$Z,'Quarter (GWh)'!$Z36,'Month (GWh)'!$Y:$Y,'Quarter (GWh)'!$Y36)</f>
        <v>339969</v>
      </c>
      <c r="C36" s="46">
        <f>SUMIFS('Month (GWh)'!C:C,'Month (GWh)'!$Z:$Z,'Quarter (GWh)'!$Z36,'Month (GWh)'!$Y:$Y,'Quarter (GWh)'!$Y36)</f>
        <v>20862</v>
      </c>
      <c r="D36" s="46">
        <f>SUMIFS('Month (GWh)'!D:D,'Month (GWh)'!$Z:$Z,'Quarter (GWh)'!$Z36,'Month (GWh)'!$Y:$Y,'Quarter (GWh)'!$Y36)</f>
        <v>39359</v>
      </c>
      <c r="E36" s="47">
        <f>SUMIFS('Month (GWh)'!E:E,'Month (GWh)'!$Z:$Z,'Quarter (GWh)'!$Z36,'Month (GWh)'!$Y:$Y,'Quarter (GWh)'!$Y36)</f>
        <v>-18497</v>
      </c>
      <c r="F36" s="45">
        <f>SUMIFS('Month (GWh)'!F:F,'Month (GWh)'!$Z:$Z,'Quarter (GWh)'!$Z36,'Month (GWh)'!$Y:$Y,'Quarter (GWh)'!$Y36)</f>
        <v>1623</v>
      </c>
      <c r="G36" s="46" t="s">
        <v>68</v>
      </c>
      <c r="H36" s="46">
        <f>SUMIFS('Month (GWh)'!H:H,'Month (GWh)'!$Z:$Z,'Quarter (GWh)'!$Z36,'Month (GWh)'!$Y:$Y,'Quarter (GWh)'!$Y36)</f>
        <v>0</v>
      </c>
      <c r="I36" s="48">
        <f>SUMIFS('Month (GWh)'!I:I,'Month (GWh)'!$Z:$Z,'Quarter (GWh)'!$Z36,'Month (GWh)'!$Y:$Y,'Quarter (GWh)'!$Y36)</f>
        <v>360831</v>
      </c>
      <c r="J36" s="49">
        <f>SUMIFS('Month (GWh)'!J:J,'Month (GWh)'!$Z:$Z,'Quarter (GWh)'!$Z36,'Month (GWh)'!$Y:$Y,'Quarter (GWh)'!$Y36)</f>
        <v>323095</v>
      </c>
      <c r="K36" s="45">
        <v>80858</v>
      </c>
      <c r="L36" s="46">
        <v>128269</v>
      </c>
      <c r="M36" s="46">
        <v>45434</v>
      </c>
      <c r="N36" s="50">
        <v>28654</v>
      </c>
      <c r="O36" s="46">
        <f>SUMIFS('Month (GWh)'!O:O,'Month (GWh)'!$Z:$Z,'Quarter (GWh)'!$Z36,'Month (GWh)'!$Y:$Y,'Quarter (GWh)'!$Y36)</f>
        <v>21318</v>
      </c>
      <c r="P36" s="46">
        <f>SUMIFS('Month (GWh)'!P:P,'Month (GWh)'!$Z:$Z,'Quarter (GWh)'!$Z36,'Month (GWh)'!$Y:$Y,'Quarter (GWh)'!$Y36)</f>
        <v>2201</v>
      </c>
      <c r="Q36" s="46">
        <f>SUMIFS('Month (GWh)'!Q:Q,'Month (GWh)'!$Z:$Z,'Quarter (GWh)'!$Z36,'Month (GWh)'!$Y:$Y,'Quarter (GWh)'!$Y36)</f>
        <v>0</v>
      </c>
      <c r="R36" s="50">
        <f>SUMIFS('Month (GWh)'!R:R,'Month (GWh)'!$Z:$Z,'Quarter (GWh)'!$Z36,'Month (GWh)'!$Y:$Y,'Quarter (GWh)'!$Y36)</f>
        <v>0</v>
      </c>
      <c r="S36" s="45">
        <f t="shared" si="2"/>
        <v>12902</v>
      </c>
      <c r="T36" s="53">
        <v>319636</v>
      </c>
      <c r="V36" s="124"/>
      <c r="W36" s="123"/>
      <c r="X36" s="123" t="s">
        <v>104</v>
      </c>
      <c r="Y36" s="123" t="str">
        <f t="shared" si="1"/>
        <v>4</v>
      </c>
      <c r="Z36" s="124">
        <v>2002</v>
      </c>
    </row>
    <row r="37" spans="1:26" ht="17.149999999999999" customHeight="1" x14ac:dyDescent="0.35">
      <c r="A37" s="56" t="str">
        <f t="shared" si="0"/>
        <v>Quarter 1 2003</v>
      </c>
      <c r="B37" s="50">
        <f>SUMIFS('Month (GWh)'!B:B,'Month (GWh)'!$Z:$Z,'Quarter (GWh)'!$Z37,'Month (GWh)'!$Y:$Y,'Quarter (GWh)'!$Y37)</f>
        <v>350860.44</v>
      </c>
      <c r="C37" s="46">
        <f>SUMIFS('Month (GWh)'!C:C,'Month (GWh)'!$Z:$Z,'Quarter (GWh)'!$Z37,'Month (GWh)'!$Y:$Y,'Quarter (GWh)'!$Y37)</f>
        <v>23846.870000000003</v>
      </c>
      <c r="D37" s="46">
        <f>SUMIFS('Month (GWh)'!D:D,'Month (GWh)'!$Z:$Z,'Quarter (GWh)'!$Z37,'Month (GWh)'!$Y:$Y,'Quarter (GWh)'!$Y37)</f>
        <v>38070.43</v>
      </c>
      <c r="E37" s="47">
        <f>SUMIFS('Month (GWh)'!E:E,'Month (GWh)'!$Z:$Z,'Quarter (GWh)'!$Z37,'Month (GWh)'!$Y:$Y,'Quarter (GWh)'!$Y37)</f>
        <v>-14223.559999999998</v>
      </c>
      <c r="F37" s="45">
        <f>SUMIFS('Month (GWh)'!F:F,'Month (GWh)'!$Z:$Z,'Quarter (GWh)'!$Z37,'Month (GWh)'!$Y:$Y,'Quarter (GWh)'!$Y37)</f>
        <v>28266</v>
      </c>
      <c r="G37" s="46" t="s">
        <v>68</v>
      </c>
      <c r="H37" s="46">
        <f>SUMIFS('Month (GWh)'!H:H,'Month (GWh)'!$Z:$Z,'Quarter (GWh)'!$Z37,'Month (GWh)'!$Y:$Y,'Quarter (GWh)'!$Y37)</f>
        <v>0</v>
      </c>
      <c r="I37" s="48">
        <f>SUMIFS('Month (GWh)'!I:I,'Month (GWh)'!$Z:$Z,'Quarter (GWh)'!$Z37,'Month (GWh)'!$Y:$Y,'Quarter (GWh)'!$Y37)</f>
        <v>374707.31000000006</v>
      </c>
      <c r="J37" s="49">
        <f>SUMIFS('Month (GWh)'!J:J,'Month (GWh)'!$Z:$Z,'Quarter (GWh)'!$Z37,'Month (GWh)'!$Y:$Y,'Quarter (GWh)'!$Y37)</f>
        <v>364902.88</v>
      </c>
      <c r="K37" s="45">
        <v>79390.98</v>
      </c>
      <c r="L37" s="46">
        <v>157738.6</v>
      </c>
      <c r="M37" s="46">
        <v>53213.21</v>
      </c>
      <c r="N37" s="50">
        <v>35444.71</v>
      </c>
      <c r="O37" s="46">
        <f>SUMIFS('Month (GWh)'!O:O,'Month (GWh)'!$Z:$Z,'Quarter (GWh)'!$Z37,'Month (GWh)'!$Y:$Y,'Quarter (GWh)'!$Y37)</f>
        <v>21256.17</v>
      </c>
      <c r="P37" s="46">
        <f>SUMIFS('Month (GWh)'!P:P,'Month (GWh)'!$Z:$Z,'Quarter (GWh)'!$Z37,'Month (GWh)'!$Y:$Y,'Quarter (GWh)'!$Y37)</f>
        <v>2443</v>
      </c>
      <c r="Q37" s="46">
        <f>SUMIFS('Month (GWh)'!Q:Q,'Month (GWh)'!$Z:$Z,'Quarter (GWh)'!$Z37,'Month (GWh)'!$Y:$Y,'Quarter (GWh)'!$Y37)</f>
        <v>0</v>
      </c>
      <c r="R37" s="50">
        <f>SUMIFS('Month (GWh)'!R:R,'Month (GWh)'!$Z:$Z,'Quarter (GWh)'!$Z37,'Month (GWh)'!$Y:$Y,'Quarter (GWh)'!$Y37)</f>
        <v>0</v>
      </c>
      <c r="S37" s="45">
        <f t="shared" si="2"/>
        <v>12383.729999999981</v>
      </c>
      <c r="T37" s="53">
        <v>361870.4</v>
      </c>
      <c r="V37" s="124"/>
      <c r="W37" s="123"/>
      <c r="X37" s="123" t="s">
        <v>101</v>
      </c>
      <c r="Y37" s="123" t="str">
        <f t="shared" si="1"/>
        <v>1</v>
      </c>
      <c r="Z37" s="124">
        <v>2003</v>
      </c>
    </row>
    <row r="38" spans="1:26" ht="17.149999999999999" customHeight="1" x14ac:dyDescent="0.35">
      <c r="A38" s="56" t="str">
        <f t="shared" si="0"/>
        <v>Quarter 2 2003</v>
      </c>
      <c r="B38" s="50">
        <f>SUMIFS('Month (GWh)'!B:B,'Month (GWh)'!$Z:$Z,'Quarter (GWh)'!$Z38,'Month (GWh)'!$Y:$Y,'Quarter (GWh)'!$Y38)</f>
        <v>283116.33999999997</v>
      </c>
      <c r="C38" s="46">
        <f>SUMIFS('Month (GWh)'!C:C,'Month (GWh)'!$Z:$Z,'Quarter (GWh)'!$Z38,'Month (GWh)'!$Y:$Y,'Quarter (GWh)'!$Y38)</f>
        <v>13813.35</v>
      </c>
      <c r="D38" s="46">
        <f>SUMIFS('Month (GWh)'!D:D,'Month (GWh)'!$Z:$Z,'Quarter (GWh)'!$Z38,'Month (GWh)'!$Y:$Y,'Quarter (GWh)'!$Y38)</f>
        <v>63870.38</v>
      </c>
      <c r="E38" s="47">
        <f>SUMIFS('Month (GWh)'!E:E,'Month (GWh)'!$Z:$Z,'Quarter (GWh)'!$Z38,'Month (GWh)'!$Y:$Y,'Quarter (GWh)'!$Y38)</f>
        <v>-50057.03</v>
      </c>
      <c r="F38" s="45">
        <f>SUMIFS('Month (GWh)'!F:F,'Month (GWh)'!$Z:$Z,'Quarter (GWh)'!$Z38,'Month (GWh)'!$Y:$Y,'Quarter (GWh)'!$Y38)</f>
        <v>-7475</v>
      </c>
      <c r="G38" s="46" t="s">
        <v>68</v>
      </c>
      <c r="H38" s="46">
        <f>SUMIFS('Month (GWh)'!H:H,'Month (GWh)'!$Z:$Z,'Quarter (GWh)'!$Z38,'Month (GWh)'!$Y:$Y,'Quarter (GWh)'!$Y38)</f>
        <v>0</v>
      </c>
      <c r="I38" s="48">
        <f>SUMIFS('Month (GWh)'!I:I,'Month (GWh)'!$Z:$Z,'Quarter (GWh)'!$Z38,'Month (GWh)'!$Y:$Y,'Quarter (GWh)'!$Y38)</f>
        <v>296929.69</v>
      </c>
      <c r="J38" s="49">
        <f>SUMIFS('Month (GWh)'!J:J,'Month (GWh)'!$Z:$Z,'Quarter (GWh)'!$Z38,'Month (GWh)'!$Y:$Y,'Quarter (GWh)'!$Y38)</f>
        <v>225584.31</v>
      </c>
      <c r="K38" s="45">
        <v>76333.33</v>
      </c>
      <c r="L38" s="46">
        <v>62658.52</v>
      </c>
      <c r="M38" s="46">
        <v>39306.659999999996</v>
      </c>
      <c r="N38" s="50">
        <v>22532.080000000002</v>
      </c>
      <c r="O38" s="46">
        <f>SUMIFS('Month (GWh)'!O:O,'Month (GWh)'!$Z:$Z,'Quarter (GWh)'!$Z38,'Month (GWh)'!$Y:$Y,'Quarter (GWh)'!$Y38)</f>
        <v>18887.25</v>
      </c>
      <c r="P38" s="46">
        <f>SUMIFS('Month (GWh)'!P:P,'Month (GWh)'!$Z:$Z,'Quarter (GWh)'!$Z38,'Month (GWh)'!$Y:$Y,'Quarter (GWh)'!$Y38)</f>
        <v>1787</v>
      </c>
      <c r="Q38" s="46">
        <f>SUMIFS('Month (GWh)'!Q:Q,'Month (GWh)'!$Z:$Z,'Quarter (GWh)'!$Z38,'Month (GWh)'!$Y:$Y,'Quarter (GWh)'!$Y38)</f>
        <v>0</v>
      </c>
      <c r="R38" s="50">
        <f>SUMIFS('Month (GWh)'!R:R,'Month (GWh)'!$Z:$Z,'Quarter (GWh)'!$Z38,'Month (GWh)'!$Y:$Y,'Quarter (GWh)'!$Y38)</f>
        <v>0</v>
      </c>
      <c r="S38" s="45">
        <f t="shared" si="2"/>
        <v>8308.3699999999662</v>
      </c>
      <c r="T38" s="53">
        <v>229813.21</v>
      </c>
      <c r="V38" s="124"/>
      <c r="W38" s="123"/>
      <c r="X38" s="123" t="s">
        <v>102</v>
      </c>
      <c r="Y38" s="123" t="str">
        <f t="shared" si="1"/>
        <v>2</v>
      </c>
      <c r="Z38" s="124">
        <v>2003</v>
      </c>
    </row>
    <row r="39" spans="1:26" ht="17.149999999999999" customHeight="1" x14ac:dyDescent="0.35">
      <c r="A39" s="56" t="str">
        <f t="shared" si="0"/>
        <v>Quarter 3 2003</v>
      </c>
      <c r="B39" s="50">
        <f>SUMIFS('Month (GWh)'!B:B,'Month (GWh)'!$Z:$Z,'Quarter (GWh)'!$Z39,'Month (GWh)'!$Y:$Y,'Quarter (GWh)'!$Y39)</f>
        <v>244212.24</v>
      </c>
      <c r="C39" s="46">
        <f>SUMIFS('Month (GWh)'!C:C,'Month (GWh)'!$Z:$Z,'Quarter (GWh)'!$Z39,'Month (GWh)'!$Y:$Y,'Quarter (GWh)'!$Y39)</f>
        <v>11329.35</v>
      </c>
      <c r="D39" s="46">
        <f>SUMIFS('Month (GWh)'!D:D,'Month (GWh)'!$Z:$Z,'Quarter (GWh)'!$Z39,'Month (GWh)'!$Y:$Y,'Quarter (GWh)'!$Y39)</f>
        <v>51557.630000000005</v>
      </c>
      <c r="E39" s="47">
        <f>SUMIFS('Month (GWh)'!E:E,'Month (GWh)'!$Z:$Z,'Quarter (GWh)'!$Z39,'Month (GWh)'!$Y:$Y,'Quarter (GWh)'!$Y39)</f>
        <v>-40228.28</v>
      </c>
      <c r="F39" s="45">
        <f>SUMIFS('Month (GWh)'!F:F,'Month (GWh)'!$Z:$Z,'Quarter (GWh)'!$Z39,'Month (GWh)'!$Y:$Y,'Quarter (GWh)'!$Y39)</f>
        <v>-18333</v>
      </c>
      <c r="G39" s="46" t="s">
        <v>68</v>
      </c>
      <c r="H39" s="46">
        <f>SUMIFS('Month (GWh)'!H:H,'Month (GWh)'!$Z:$Z,'Quarter (GWh)'!$Z39,'Month (GWh)'!$Y:$Y,'Quarter (GWh)'!$Y39)</f>
        <v>0</v>
      </c>
      <c r="I39" s="48">
        <f>SUMIFS('Month (GWh)'!I:I,'Month (GWh)'!$Z:$Z,'Quarter (GWh)'!$Z39,'Month (GWh)'!$Y:$Y,'Quarter (GWh)'!$Y39)</f>
        <v>255541.59</v>
      </c>
      <c r="J39" s="49">
        <f>SUMIFS('Month (GWh)'!J:J,'Month (GWh)'!$Z:$Z,'Quarter (GWh)'!$Z39,'Month (GWh)'!$Y:$Y,'Quarter (GWh)'!$Y39)</f>
        <v>185650.95999999996</v>
      </c>
      <c r="K39" s="45">
        <v>82068.83</v>
      </c>
      <c r="L39" s="46">
        <v>34287.589999999997</v>
      </c>
      <c r="M39" s="46">
        <v>29729.45</v>
      </c>
      <c r="N39" s="50">
        <v>12661.04</v>
      </c>
      <c r="O39" s="46">
        <f>SUMIFS('Month (GWh)'!O:O,'Month (GWh)'!$Z:$Z,'Quarter (GWh)'!$Z39,'Month (GWh)'!$Y:$Y,'Quarter (GWh)'!$Y39)</f>
        <v>16806.8</v>
      </c>
      <c r="P39" s="46">
        <f>SUMIFS('Month (GWh)'!P:P,'Month (GWh)'!$Z:$Z,'Quarter (GWh)'!$Z39,'Month (GWh)'!$Y:$Y,'Quarter (GWh)'!$Y39)</f>
        <v>1300</v>
      </c>
      <c r="Q39" s="46">
        <f>SUMIFS('Month (GWh)'!Q:Q,'Month (GWh)'!$Z:$Z,'Quarter (GWh)'!$Z39,'Month (GWh)'!$Y:$Y,'Quarter (GWh)'!$Y39)</f>
        <v>0</v>
      </c>
      <c r="R39" s="50">
        <f>SUMIFS('Month (GWh)'!R:R,'Month (GWh)'!$Z:$Z,'Quarter (GWh)'!$Z39,'Month (GWh)'!$Y:$Y,'Quarter (GWh)'!$Y39)</f>
        <v>0</v>
      </c>
      <c r="S39" s="45">
        <f t="shared" si="2"/>
        <v>8358.890000000014</v>
      </c>
      <c r="T39" s="53">
        <v>185212.6</v>
      </c>
      <c r="V39" s="124"/>
      <c r="W39" s="123"/>
      <c r="X39" s="123" t="s">
        <v>103</v>
      </c>
      <c r="Y39" s="123" t="str">
        <f t="shared" si="1"/>
        <v>3</v>
      </c>
      <c r="Z39" s="124">
        <v>2003</v>
      </c>
    </row>
    <row r="40" spans="1:26" ht="17.149999999999999" customHeight="1" x14ac:dyDescent="0.35">
      <c r="A40" s="56" t="str">
        <f t="shared" si="0"/>
        <v>Quarter 4 2003</v>
      </c>
      <c r="B40" s="50">
        <f>SUMIFS('Month (GWh)'!B:B,'Month (GWh)'!$Z:$Z,'Quarter (GWh)'!$Z40,'Month (GWh)'!$Y:$Y,'Quarter (GWh)'!$Y40)</f>
        <v>318741.60000000003</v>
      </c>
      <c r="C40" s="46">
        <f>SUMIFS('Month (GWh)'!C:C,'Month (GWh)'!$Z:$Z,'Quarter (GWh)'!$Z40,'Month (GWh)'!$Y:$Y,'Quarter (GWh)'!$Y40)</f>
        <v>37308.850000000006</v>
      </c>
      <c r="D40" s="46">
        <f>SUMIFS('Month (GWh)'!D:D,'Month (GWh)'!$Z:$Z,'Quarter (GWh)'!$Z40,'Month (GWh)'!$Y:$Y,'Quarter (GWh)'!$Y40)</f>
        <v>23539.03</v>
      </c>
      <c r="E40" s="47">
        <f>SUMIFS('Month (GWh)'!E:E,'Month (GWh)'!$Z:$Z,'Quarter (GWh)'!$Z40,'Month (GWh)'!$Y:$Y,'Quarter (GWh)'!$Y40)</f>
        <v>13769.82</v>
      </c>
      <c r="F40" s="45">
        <f>SUMIFS('Month (GWh)'!F:F,'Month (GWh)'!$Z:$Z,'Quarter (GWh)'!$Z40,'Month (GWh)'!$Y:$Y,'Quarter (GWh)'!$Y40)</f>
        <v>1074</v>
      </c>
      <c r="G40" s="46" t="s">
        <v>68</v>
      </c>
      <c r="H40" s="46">
        <f>SUMIFS('Month (GWh)'!H:H,'Month (GWh)'!$Z:$Z,'Quarter (GWh)'!$Z40,'Month (GWh)'!$Y:$Y,'Quarter (GWh)'!$Y40)</f>
        <v>0</v>
      </c>
      <c r="I40" s="48">
        <f>SUMIFS('Month (GWh)'!I:I,'Month (GWh)'!$Z:$Z,'Quarter (GWh)'!$Z40,'Month (GWh)'!$Y:$Y,'Quarter (GWh)'!$Y40)</f>
        <v>356050.45</v>
      </c>
      <c r="J40" s="49">
        <f>SUMIFS('Month (GWh)'!J:J,'Month (GWh)'!$Z:$Z,'Quarter (GWh)'!$Z40,'Month (GWh)'!$Y:$Y,'Quarter (GWh)'!$Y40)</f>
        <v>333585.42</v>
      </c>
      <c r="K40" s="45">
        <v>86132.62</v>
      </c>
      <c r="L40" s="46">
        <v>131801.59</v>
      </c>
      <c r="M40" s="46">
        <v>43890.43</v>
      </c>
      <c r="N40" s="50">
        <v>36099.019999999997</v>
      </c>
      <c r="O40" s="46">
        <f>SUMIFS('Month (GWh)'!O:O,'Month (GWh)'!$Z:$Z,'Quarter (GWh)'!$Z40,'Month (GWh)'!$Y:$Y,'Quarter (GWh)'!$Y40)</f>
        <v>19897.95</v>
      </c>
      <c r="P40" s="46">
        <f>SUMIFS('Month (GWh)'!P:P,'Month (GWh)'!$Z:$Z,'Quarter (GWh)'!$Z40,'Month (GWh)'!$Y:$Y,'Quarter (GWh)'!$Y40)</f>
        <v>1945</v>
      </c>
      <c r="Q40" s="46">
        <f>SUMIFS('Month (GWh)'!Q:Q,'Month (GWh)'!$Z:$Z,'Quarter (GWh)'!$Z40,'Month (GWh)'!$Y:$Y,'Quarter (GWh)'!$Y40)</f>
        <v>0</v>
      </c>
      <c r="R40" s="50">
        <f>SUMIFS('Month (GWh)'!R:R,'Month (GWh)'!$Z:$Z,'Quarter (GWh)'!$Z40,'Month (GWh)'!$Y:$Y,'Quarter (GWh)'!$Y40)</f>
        <v>0</v>
      </c>
      <c r="S40" s="45">
        <f t="shared" si="2"/>
        <v>11413.080000000016</v>
      </c>
      <c r="T40" s="53">
        <v>331179.69</v>
      </c>
      <c r="V40" s="124"/>
      <c r="W40" s="123"/>
      <c r="X40" s="123" t="s">
        <v>104</v>
      </c>
      <c r="Y40" s="123" t="str">
        <f t="shared" si="1"/>
        <v>4</v>
      </c>
      <c r="Z40" s="124">
        <v>2003</v>
      </c>
    </row>
    <row r="41" spans="1:26" ht="17.149999999999999" customHeight="1" x14ac:dyDescent="0.35">
      <c r="A41" s="56" t="str">
        <f t="shared" si="0"/>
        <v>Quarter 1 2004</v>
      </c>
      <c r="B41" s="50">
        <f>SUMIFS('Month (GWh)'!B:B,'Month (GWh)'!$Z:$Z,'Quarter (GWh)'!$Z41,'Month (GWh)'!$Y:$Y,'Quarter (GWh)'!$Y41)</f>
        <v>317719.06999999995</v>
      </c>
      <c r="C41" s="46">
        <f>SUMIFS('Month (GWh)'!C:C,'Month (GWh)'!$Z:$Z,'Quarter (GWh)'!$Z41,'Month (GWh)'!$Y:$Y,'Quarter (GWh)'!$Y41)</f>
        <v>47720.09</v>
      </c>
      <c r="D41" s="46">
        <f>SUMIFS('Month (GWh)'!D:D,'Month (GWh)'!$Z:$Z,'Quarter (GWh)'!$Z41,'Month (GWh)'!$Y:$Y,'Quarter (GWh)'!$Y41)</f>
        <v>14876.54</v>
      </c>
      <c r="E41" s="47">
        <f>SUMIFS('Month (GWh)'!E:E,'Month (GWh)'!$Z:$Z,'Quarter (GWh)'!$Z41,'Month (GWh)'!$Y:$Y,'Quarter (GWh)'!$Y41)</f>
        <v>32843.550000000003</v>
      </c>
      <c r="F41" s="45">
        <f>SUMIFS('Month (GWh)'!F:F,'Month (GWh)'!$Z:$Z,'Quarter (GWh)'!$Z41,'Month (GWh)'!$Y:$Y,'Quarter (GWh)'!$Y41)</f>
        <v>22956</v>
      </c>
      <c r="G41" s="46" t="s">
        <v>68</v>
      </c>
      <c r="H41" s="46">
        <f>SUMIFS('Month (GWh)'!H:H,'Month (GWh)'!$Z:$Z,'Quarter (GWh)'!$Z41,'Month (GWh)'!$Y:$Y,'Quarter (GWh)'!$Y41)</f>
        <v>0</v>
      </c>
      <c r="I41" s="48">
        <f>SUMIFS('Month (GWh)'!I:I,'Month (GWh)'!$Z:$Z,'Quarter (GWh)'!$Z41,'Month (GWh)'!$Y:$Y,'Quarter (GWh)'!$Y41)</f>
        <v>365439.16000000003</v>
      </c>
      <c r="J41" s="49">
        <f>SUMIFS('Month (GWh)'!J:J,'Month (GWh)'!$Z:$Z,'Quarter (GWh)'!$Z41,'Month (GWh)'!$Y:$Y,'Quarter (GWh)'!$Y41)</f>
        <v>373518.62</v>
      </c>
      <c r="K41" s="45">
        <v>83686.69</v>
      </c>
      <c r="L41" s="46">
        <v>159662.94</v>
      </c>
      <c r="M41" s="46">
        <v>52565.65</v>
      </c>
      <c r="N41" s="50">
        <v>41112.75</v>
      </c>
      <c r="O41" s="46">
        <f>SUMIFS('Month (GWh)'!O:O,'Month (GWh)'!$Z:$Z,'Quarter (GWh)'!$Z41,'Month (GWh)'!$Y:$Y,'Quarter (GWh)'!$Y41)</f>
        <v>20215.439999999999</v>
      </c>
      <c r="P41" s="46">
        <f>SUMIFS('Month (GWh)'!P:P,'Month (GWh)'!$Z:$Z,'Quarter (GWh)'!$Z41,'Month (GWh)'!$Y:$Y,'Quarter (GWh)'!$Y41)</f>
        <v>2263</v>
      </c>
      <c r="Q41" s="46">
        <f>SUMIFS('Month (GWh)'!Q:Q,'Month (GWh)'!$Z:$Z,'Quarter (GWh)'!$Z41,'Month (GWh)'!$Y:$Y,'Quarter (GWh)'!$Y41)</f>
        <v>0</v>
      </c>
      <c r="R41" s="50">
        <f>SUMIFS('Month (GWh)'!R:R,'Month (GWh)'!$Z:$Z,'Quarter (GWh)'!$Z41,'Month (GWh)'!$Y:$Y,'Quarter (GWh)'!$Y41)</f>
        <v>0</v>
      </c>
      <c r="S41" s="45">
        <f t="shared" si="2"/>
        <v>13025.909999999974</v>
      </c>
      <c r="T41" s="53">
        <v>372532.38</v>
      </c>
      <c r="V41" s="124"/>
      <c r="W41" s="123"/>
      <c r="X41" s="123" t="s">
        <v>101</v>
      </c>
      <c r="Y41" s="123" t="str">
        <f t="shared" si="1"/>
        <v>1</v>
      </c>
      <c r="Z41" s="124">
        <v>2004</v>
      </c>
    </row>
    <row r="42" spans="1:26" ht="17.149999999999999" customHeight="1" x14ac:dyDescent="0.35">
      <c r="A42" s="56" t="str">
        <f t="shared" si="0"/>
        <v>Quarter 2 2004</v>
      </c>
      <c r="B42" s="50">
        <f>SUMIFS('Month (GWh)'!B:B,'Month (GWh)'!$Z:$Z,'Quarter (GWh)'!$Z42,'Month (GWh)'!$Y:$Y,'Quarter (GWh)'!$Y42)</f>
        <v>282014.13</v>
      </c>
      <c r="C42" s="46">
        <f>SUMIFS('Month (GWh)'!C:C,'Month (GWh)'!$Z:$Z,'Quarter (GWh)'!$Z42,'Month (GWh)'!$Y:$Y,'Quarter (GWh)'!$Y42)</f>
        <v>17541.560000000001</v>
      </c>
      <c r="D42" s="46">
        <f>SUMIFS('Month (GWh)'!D:D,'Month (GWh)'!$Z:$Z,'Quarter (GWh)'!$Z42,'Month (GWh)'!$Y:$Y,'Quarter (GWh)'!$Y42)</f>
        <v>46558.770000000004</v>
      </c>
      <c r="E42" s="47">
        <f>SUMIFS('Month (GWh)'!E:E,'Month (GWh)'!$Z:$Z,'Quarter (GWh)'!$Z42,'Month (GWh)'!$Y:$Y,'Quarter (GWh)'!$Y42)</f>
        <v>-29017.210000000003</v>
      </c>
      <c r="F42" s="45">
        <f>SUMIFS('Month (GWh)'!F:F,'Month (GWh)'!$Z:$Z,'Quarter (GWh)'!$Z42,'Month (GWh)'!$Y:$Y,'Quarter (GWh)'!$Y42)</f>
        <v>-14424</v>
      </c>
      <c r="G42" s="46" t="s">
        <v>68</v>
      </c>
      <c r="H42" s="46">
        <f>SUMIFS('Month (GWh)'!H:H,'Month (GWh)'!$Z:$Z,'Quarter (GWh)'!$Z42,'Month (GWh)'!$Y:$Y,'Quarter (GWh)'!$Y42)</f>
        <v>0</v>
      </c>
      <c r="I42" s="48">
        <f>SUMIFS('Month (GWh)'!I:I,'Month (GWh)'!$Z:$Z,'Quarter (GWh)'!$Z42,'Month (GWh)'!$Y:$Y,'Quarter (GWh)'!$Y42)</f>
        <v>299555.69</v>
      </c>
      <c r="J42" s="49">
        <f>SUMIFS('Month (GWh)'!J:J,'Month (GWh)'!$Z:$Z,'Quarter (GWh)'!$Z42,'Month (GWh)'!$Y:$Y,'Quarter (GWh)'!$Y42)</f>
        <v>238572.91999999998</v>
      </c>
      <c r="K42" s="45">
        <v>81845.240000000005</v>
      </c>
      <c r="L42" s="46">
        <v>66867.320000000007</v>
      </c>
      <c r="M42" s="46">
        <v>34018.67</v>
      </c>
      <c r="N42" s="50">
        <v>24097.53</v>
      </c>
      <c r="O42" s="46">
        <f>SUMIFS('Month (GWh)'!O:O,'Month (GWh)'!$Z:$Z,'Quarter (GWh)'!$Z42,'Month (GWh)'!$Y:$Y,'Quarter (GWh)'!$Y42)</f>
        <v>19769.440000000002</v>
      </c>
      <c r="P42" s="46">
        <f>SUMIFS('Month (GWh)'!P:P,'Month (GWh)'!$Z:$Z,'Quarter (GWh)'!$Z42,'Month (GWh)'!$Y:$Y,'Quarter (GWh)'!$Y42)</f>
        <v>1439</v>
      </c>
      <c r="Q42" s="46">
        <f>SUMIFS('Month (GWh)'!Q:Q,'Month (GWh)'!$Z:$Z,'Quarter (GWh)'!$Z42,'Month (GWh)'!$Y:$Y,'Quarter (GWh)'!$Y42)</f>
        <v>0</v>
      </c>
      <c r="R42" s="50">
        <f>SUMIFS('Month (GWh)'!R:R,'Month (GWh)'!$Z:$Z,'Quarter (GWh)'!$Z42,'Month (GWh)'!$Y:$Y,'Quarter (GWh)'!$Y42)</f>
        <v>0</v>
      </c>
      <c r="S42" s="45">
        <f t="shared" si="2"/>
        <v>10058.610000000015</v>
      </c>
      <c r="T42" s="53">
        <v>238095.81</v>
      </c>
      <c r="V42" s="124"/>
      <c r="W42" s="123"/>
      <c r="X42" s="123" t="s">
        <v>102</v>
      </c>
      <c r="Y42" s="123" t="str">
        <f t="shared" si="1"/>
        <v>2</v>
      </c>
      <c r="Z42" s="124">
        <v>2004</v>
      </c>
    </row>
    <row r="43" spans="1:26" ht="17.149999999999999" customHeight="1" x14ac:dyDescent="0.35">
      <c r="A43" s="56" t="str">
        <f t="shared" si="0"/>
        <v>Quarter 3 2004</v>
      </c>
      <c r="B43" s="50">
        <f>SUMIFS('Month (GWh)'!B:B,'Month (GWh)'!$Z:$Z,'Quarter (GWh)'!$Z43,'Month (GWh)'!$Y:$Y,'Quarter (GWh)'!$Y43)</f>
        <v>224953.47999999998</v>
      </c>
      <c r="C43" s="46">
        <f>SUMIFS('Month (GWh)'!C:C,'Month (GWh)'!$Z:$Z,'Quarter (GWh)'!$Z43,'Month (GWh)'!$Y:$Y,'Quarter (GWh)'!$Y43)</f>
        <v>18820.870000000003</v>
      </c>
      <c r="D43" s="46">
        <f>SUMIFS('Month (GWh)'!D:D,'Month (GWh)'!$Z:$Z,'Quarter (GWh)'!$Z43,'Month (GWh)'!$Y:$Y,'Quarter (GWh)'!$Y43)</f>
        <v>37713.660000000003</v>
      </c>
      <c r="E43" s="47">
        <f>SUMIFS('Month (GWh)'!E:E,'Month (GWh)'!$Z:$Z,'Quarter (GWh)'!$Z43,'Month (GWh)'!$Y:$Y,'Quarter (GWh)'!$Y43)</f>
        <v>-18892.79</v>
      </c>
      <c r="F43" s="45">
        <f>SUMIFS('Month (GWh)'!F:F,'Month (GWh)'!$Z:$Z,'Quarter (GWh)'!$Z43,'Month (GWh)'!$Y:$Y,'Quarter (GWh)'!$Y43)</f>
        <v>-14348</v>
      </c>
      <c r="G43" s="46" t="s">
        <v>68</v>
      </c>
      <c r="H43" s="46">
        <f>SUMIFS('Month (GWh)'!H:H,'Month (GWh)'!$Z:$Z,'Quarter (GWh)'!$Z43,'Month (GWh)'!$Y:$Y,'Quarter (GWh)'!$Y43)</f>
        <v>0</v>
      </c>
      <c r="I43" s="48">
        <f>SUMIFS('Month (GWh)'!I:I,'Month (GWh)'!$Z:$Z,'Quarter (GWh)'!$Z43,'Month (GWh)'!$Y:$Y,'Quarter (GWh)'!$Y43)</f>
        <v>243774.34999999998</v>
      </c>
      <c r="J43" s="49">
        <f>SUMIFS('Month (GWh)'!J:J,'Month (GWh)'!$Z:$Z,'Quarter (GWh)'!$Z43,'Month (GWh)'!$Y:$Y,'Quarter (GWh)'!$Y43)</f>
        <v>191712.69</v>
      </c>
      <c r="K43" s="45">
        <v>85611.87</v>
      </c>
      <c r="L43" s="46">
        <v>37341.15</v>
      </c>
      <c r="M43" s="46">
        <v>26016.13</v>
      </c>
      <c r="N43" s="50">
        <v>15189.17</v>
      </c>
      <c r="O43" s="46">
        <f>SUMIFS('Month (GWh)'!O:O,'Month (GWh)'!$Z:$Z,'Quarter (GWh)'!$Z43,'Month (GWh)'!$Y:$Y,'Quarter (GWh)'!$Y43)</f>
        <v>17191.400000000001</v>
      </c>
      <c r="P43" s="46">
        <f>SUMIFS('Month (GWh)'!P:P,'Month (GWh)'!$Z:$Z,'Quarter (GWh)'!$Z43,'Month (GWh)'!$Y:$Y,'Quarter (GWh)'!$Y43)</f>
        <v>862</v>
      </c>
      <c r="Q43" s="46">
        <f>SUMIFS('Month (GWh)'!Q:Q,'Month (GWh)'!$Z:$Z,'Quarter (GWh)'!$Z43,'Month (GWh)'!$Y:$Y,'Quarter (GWh)'!$Y43)</f>
        <v>0</v>
      </c>
      <c r="R43" s="50">
        <f>SUMIFS('Month (GWh)'!R:R,'Month (GWh)'!$Z:$Z,'Quarter (GWh)'!$Z43,'Month (GWh)'!$Y:$Y,'Quarter (GWh)'!$Y43)</f>
        <v>0</v>
      </c>
      <c r="S43" s="45">
        <f t="shared" si="2"/>
        <v>9321.7200000000012</v>
      </c>
      <c r="T43" s="53">
        <v>191533.44</v>
      </c>
      <c r="V43" s="124"/>
      <c r="W43" s="123"/>
      <c r="X43" s="123" t="s">
        <v>103</v>
      </c>
      <c r="Y43" s="123" t="str">
        <f t="shared" si="1"/>
        <v>3</v>
      </c>
      <c r="Z43" s="124">
        <v>2004</v>
      </c>
    </row>
    <row r="44" spans="1:26" ht="17.149999999999999" customHeight="1" x14ac:dyDescent="0.35">
      <c r="A44" s="56" t="str">
        <f t="shared" si="0"/>
        <v>Quarter 4 2004</v>
      </c>
      <c r="B44" s="50">
        <f>SUMIFS('Month (GWh)'!B:B,'Month (GWh)'!$Z:$Z,'Quarter (GWh)'!$Z44,'Month (GWh)'!$Y:$Y,'Quarter (GWh)'!$Y44)</f>
        <v>295760.44</v>
      </c>
      <c r="C44" s="46">
        <f>SUMIFS('Month (GWh)'!C:C,'Month (GWh)'!$Z:$Z,'Quarter (GWh)'!$Z44,'Month (GWh)'!$Y:$Y,'Quarter (GWh)'!$Y44)</f>
        <v>48950.28</v>
      </c>
      <c r="D44" s="46">
        <f>SUMIFS('Month (GWh)'!D:D,'Month (GWh)'!$Z:$Z,'Quarter (GWh)'!$Z44,'Month (GWh)'!$Y:$Y,'Quarter (GWh)'!$Y44)</f>
        <v>14962.8</v>
      </c>
      <c r="E44" s="47">
        <f>SUMIFS('Month (GWh)'!E:E,'Month (GWh)'!$Z:$Z,'Quarter (GWh)'!$Z44,'Month (GWh)'!$Y:$Y,'Quarter (GWh)'!$Y44)</f>
        <v>33987.479999999996</v>
      </c>
      <c r="F44" s="45">
        <f>SUMIFS('Month (GWh)'!F:F,'Month (GWh)'!$Z:$Z,'Quarter (GWh)'!$Z44,'Month (GWh)'!$Y:$Y,'Quarter (GWh)'!$Y44)</f>
        <v>-419</v>
      </c>
      <c r="G44" s="46" t="s">
        <v>68</v>
      </c>
      <c r="H44" s="46">
        <f>SUMIFS('Month (GWh)'!H:H,'Month (GWh)'!$Z:$Z,'Quarter (GWh)'!$Z44,'Month (GWh)'!$Y:$Y,'Quarter (GWh)'!$Y44)</f>
        <v>0</v>
      </c>
      <c r="I44" s="48">
        <f>SUMIFS('Month (GWh)'!I:I,'Month (GWh)'!$Z:$Z,'Quarter (GWh)'!$Z44,'Month (GWh)'!$Y:$Y,'Quarter (GWh)'!$Y44)</f>
        <v>344710.72000000003</v>
      </c>
      <c r="J44" s="49">
        <f>SUMIFS('Month (GWh)'!J:J,'Month (GWh)'!$Z:$Z,'Quarter (GWh)'!$Z44,'Month (GWh)'!$Y:$Y,'Quarter (GWh)'!$Y44)</f>
        <v>329328.92000000004</v>
      </c>
      <c r="K44" s="45">
        <v>89085.74</v>
      </c>
      <c r="L44" s="46">
        <v>132539.75</v>
      </c>
      <c r="M44" s="46">
        <v>41288.11</v>
      </c>
      <c r="N44" s="50">
        <v>33075.199999999997</v>
      </c>
      <c r="O44" s="46">
        <f>SUMIFS('Month (GWh)'!O:O,'Month (GWh)'!$Z:$Z,'Quarter (GWh)'!$Z44,'Month (GWh)'!$Y:$Y,'Quarter (GWh)'!$Y44)</f>
        <v>19805.48</v>
      </c>
      <c r="P44" s="46">
        <f>SUMIFS('Month (GWh)'!P:P,'Month (GWh)'!$Z:$Z,'Quarter (GWh)'!$Z44,'Month (GWh)'!$Y:$Y,'Quarter (GWh)'!$Y44)</f>
        <v>1996</v>
      </c>
      <c r="Q44" s="46">
        <f>SUMIFS('Month (GWh)'!Q:Q,'Month (GWh)'!$Z:$Z,'Quarter (GWh)'!$Z44,'Month (GWh)'!$Y:$Y,'Quarter (GWh)'!$Y44)</f>
        <v>0</v>
      </c>
      <c r="R44" s="50">
        <f>SUMIFS('Month (GWh)'!R:R,'Month (GWh)'!$Z:$Z,'Quarter (GWh)'!$Z44,'Month (GWh)'!$Y:$Y,'Quarter (GWh)'!$Y44)</f>
        <v>0</v>
      </c>
      <c r="S44" s="45">
        <f t="shared" si="2"/>
        <v>12437.070000000007</v>
      </c>
      <c r="T44" s="53">
        <v>330227.34999999998</v>
      </c>
      <c r="V44" s="124"/>
      <c r="W44" s="123"/>
      <c r="X44" s="123" t="s">
        <v>104</v>
      </c>
      <c r="Y44" s="123" t="str">
        <f t="shared" si="1"/>
        <v>4</v>
      </c>
      <c r="Z44" s="124">
        <v>2004</v>
      </c>
    </row>
    <row r="45" spans="1:26" ht="17.149999999999999" customHeight="1" x14ac:dyDescent="0.35">
      <c r="A45" s="56" t="str">
        <f t="shared" si="0"/>
        <v>Quarter 1 2005</v>
      </c>
      <c r="B45" s="50">
        <f>SUMIFS('Month (GWh)'!B:B,'Month (GWh)'!$Z:$Z,'Quarter (GWh)'!$Z45,'Month (GWh)'!$Y:$Y,'Quarter (GWh)'!$Y45)</f>
        <v>299476.88</v>
      </c>
      <c r="C45" s="46">
        <f>SUMIFS('Month (GWh)'!C:C,'Month (GWh)'!$Z:$Z,'Quarter (GWh)'!$Z45,'Month (GWh)'!$Y:$Y,'Quarter (GWh)'!$Y45)</f>
        <v>52597.279999999999</v>
      </c>
      <c r="D45" s="46">
        <f>SUMIFS('Month (GWh)'!D:D,'Month (GWh)'!$Z:$Z,'Quarter (GWh)'!$Z45,'Month (GWh)'!$Y:$Y,'Quarter (GWh)'!$Y45)</f>
        <v>16725.88</v>
      </c>
      <c r="E45" s="47">
        <f>SUMIFS('Month (GWh)'!E:E,'Month (GWh)'!$Z:$Z,'Quarter (GWh)'!$Z45,'Month (GWh)'!$Y:$Y,'Quarter (GWh)'!$Y45)</f>
        <v>35871.399999999994</v>
      </c>
      <c r="F45" s="45">
        <f>SUMIFS('Month (GWh)'!F:F,'Month (GWh)'!$Z:$Z,'Quarter (GWh)'!$Z45,'Month (GWh)'!$Y:$Y,'Quarter (GWh)'!$Y45)</f>
        <v>24768</v>
      </c>
      <c r="G45" s="46" t="s">
        <v>68</v>
      </c>
      <c r="H45" s="46">
        <f>SUMIFS('Month (GWh)'!H:H,'Month (GWh)'!$Z:$Z,'Quarter (GWh)'!$Z45,'Month (GWh)'!$Y:$Y,'Quarter (GWh)'!$Y45)</f>
        <v>0</v>
      </c>
      <c r="I45" s="48">
        <f>SUMIFS('Month (GWh)'!I:I,'Month (GWh)'!$Z:$Z,'Quarter (GWh)'!$Z45,'Month (GWh)'!$Y:$Y,'Quarter (GWh)'!$Y45)</f>
        <v>352074.16000000003</v>
      </c>
      <c r="J45" s="49">
        <f>SUMIFS('Month (GWh)'!J:J,'Month (GWh)'!$Z:$Z,'Quarter (GWh)'!$Z45,'Month (GWh)'!$Y:$Y,'Quarter (GWh)'!$Y45)</f>
        <v>360116.27999999997</v>
      </c>
      <c r="K45" s="45">
        <v>78777.289999999994</v>
      </c>
      <c r="L45" s="46">
        <v>154894.1</v>
      </c>
      <c r="M45" s="46">
        <v>50268.61</v>
      </c>
      <c r="N45" s="50">
        <v>40469.86</v>
      </c>
      <c r="O45" s="46">
        <f>SUMIFS('Month (GWh)'!O:O,'Month (GWh)'!$Z:$Z,'Quarter (GWh)'!$Z45,'Month (GWh)'!$Y:$Y,'Quarter (GWh)'!$Y45)</f>
        <v>19942.990000000002</v>
      </c>
      <c r="P45" s="46">
        <f>SUMIFS('Month (GWh)'!P:P,'Month (GWh)'!$Z:$Z,'Quarter (GWh)'!$Z45,'Month (GWh)'!$Y:$Y,'Quarter (GWh)'!$Y45)</f>
        <v>2158</v>
      </c>
      <c r="Q45" s="46">
        <f>SUMIFS('Month (GWh)'!Q:Q,'Month (GWh)'!$Z:$Z,'Quarter (GWh)'!$Z45,'Month (GWh)'!$Y:$Y,'Quarter (GWh)'!$Y45)</f>
        <v>0</v>
      </c>
      <c r="R45" s="50">
        <f>SUMIFS('Month (GWh)'!R:R,'Month (GWh)'!$Z:$Z,'Quarter (GWh)'!$Z45,'Month (GWh)'!$Y:$Y,'Quarter (GWh)'!$Y45)</f>
        <v>0</v>
      </c>
      <c r="S45" s="45">
        <f t="shared" si="2"/>
        <v>13886.380000000005</v>
      </c>
      <c r="T45" s="53">
        <v>360397.23</v>
      </c>
      <c r="V45" s="124"/>
      <c r="W45" s="123"/>
      <c r="X45" s="123" t="s">
        <v>101</v>
      </c>
      <c r="Y45" s="123" t="str">
        <f t="shared" si="1"/>
        <v>1</v>
      </c>
      <c r="Z45" s="124">
        <v>2005</v>
      </c>
    </row>
    <row r="46" spans="1:26" ht="17.149999999999999" customHeight="1" x14ac:dyDescent="0.35">
      <c r="A46" s="56" t="str">
        <f t="shared" si="0"/>
        <v>Quarter 2 2005</v>
      </c>
      <c r="B46" s="50">
        <f>SUMIFS('Month (GWh)'!B:B,'Month (GWh)'!$Z:$Z,'Quarter (GWh)'!$Z46,'Month (GWh)'!$Y:$Y,'Quarter (GWh)'!$Y46)</f>
        <v>267538.43</v>
      </c>
      <c r="C46" s="46">
        <f>SUMIFS('Month (GWh)'!C:C,'Month (GWh)'!$Z:$Z,'Quarter (GWh)'!$Z46,'Month (GWh)'!$Y:$Y,'Quarter (GWh)'!$Y46)</f>
        <v>26951.89</v>
      </c>
      <c r="D46" s="46">
        <f>SUMIFS('Month (GWh)'!D:D,'Month (GWh)'!$Z:$Z,'Quarter (GWh)'!$Z46,'Month (GWh)'!$Y:$Y,'Quarter (GWh)'!$Y46)</f>
        <v>33517.379999999997</v>
      </c>
      <c r="E46" s="47">
        <f>SUMIFS('Month (GWh)'!E:E,'Month (GWh)'!$Z:$Z,'Quarter (GWh)'!$Z46,'Month (GWh)'!$Y:$Y,'Quarter (GWh)'!$Y46)</f>
        <v>-6565.489999999998</v>
      </c>
      <c r="F46" s="45">
        <f>SUMIFS('Month (GWh)'!F:F,'Month (GWh)'!$Z:$Z,'Quarter (GWh)'!$Z46,'Month (GWh)'!$Y:$Y,'Quarter (GWh)'!$Y46)</f>
        <v>-16688</v>
      </c>
      <c r="G46" s="46" t="s">
        <v>68</v>
      </c>
      <c r="H46" s="46">
        <f>SUMIFS('Month (GWh)'!H:H,'Month (GWh)'!$Z:$Z,'Quarter (GWh)'!$Z46,'Month (GWh)'!$Y:$Y,'Quarter (GWh)'!$Y46)</f>
        <v>0</v>
      </c>
      <c r="I46" s="48">
        <f>SUMIFS('Month (GWh)'!I:I,'Month (GWh)'!$Z:$Z,'Quarter (GWh)'!$Z46,'Month (GWh)'!$Y:$Y,'Quarter (GWh)'!$Y46)</f>
        <v>294490.32</v>
      </c>
      <c r="J46" s="49">
        <f>SUMIFS('Month (GWh)'!J:J,'Month (GWh)'!$Z:$Z,'Quarter (GWh)'!$Z46,'Month (GWh)'!$Y:$Y,'Quarter (GWh)'!$Y46)</f>
        <v>244284.94</v>
      </c>
      <c r="K46" s="45">
        <v>85551.06</v>
      </c>
      <c r="L46" s="46">
        <v>68174.570000000007</v>
      </c>
      <c r="M46" s="46">
        <v>34186.480000000003</v>
      </c>
      <c r="N46" s="50">
        <v>24286.41</v>
      </c>
      <c r="O46" s="46">
        <f>SUMIFS('Month (GWh)'!O:O,'Month (GWh)'!$Z:$Z,'Quarter (GWh)'!$Z46,'Month (GWh)'!$Y:$Y,'Quarter (GWh)'!$Y46)</f>
        <v>18811.18</v>
      </c>
      <c r="P46" s="46">
        <f>SUMIFS('Month (GWh)'!P:P,'Month (GWh)'!$Z:$Z,'Quarter (GWh)'!$Z46,'Month (GWh)'!$Y:$Y,'Quarter (GWh)'!$Y46)</f>
        <v>1523</v>
      </c>
      <c r="Q46" s="46">
        <f>SUMIFS('Month (GWh)'!Q:Q,'Month (GWh)'!$Z:$Z,'Quarter (GWh)'!$Z46,'Month (GWh)'!$Y:$Y,'Quarter (GWh)'!$Y46)</f>
        <v>0</v>
      </c>
      <c r="R46" s="50">
        <f>SUMIFS('Month (GWh)'!R:R,'Month (GWh)'!$Z:$Z,'Quarter (GWh)'!$Z46,'Month (GWh)'!$Y:$Y,'Quarter (GWh)'!$Y46)</f>
        <v>0</v>
      </c>
      <c r="S46" s="45">
        <f t="shared" si="2"/>
        <v>12008.440000000002</v>
      </c>
      <c r="T46" s="53">
        <v>244541.14</v>
      </c>
      <c r="V46" s="124"/>
      <c r="W46" s="123"/>
      <c r="X46" s="123" t="s">
        <v>102</v>
      </c>
      <c r="Y46" s="123" t="str">
        <f t="shared" si="1"/>
        <v>2</v>
      </c>
      <c r="Z46" s="124">
        <v>2005</v>
      </c>
    </row>
    <row r="47" spans="1:26" ht="17.149999999999999" customHeight="1" x14ac:dyDescent="0.35">
      <c r="A47" s="56" t="str">
        <f t="shared" si="0"/>
        <v>Quarter 3 2005</v>
      </c>
      <c r="B47" s="50">
        <f>SUMIFS('Month (GWh)'!B:B,'Month (GWh)'!$Z:$Z,'Quarter (GWh)'!$Z47,'Month (GWh)'!$Y:$Y,'Quarter (GWh)'!$Y47)</f>
        <v>191512.84</v>
      </c>
      <c r="C47" s="46">
        <f>SUMIFS('Month (GWh)'!C:C,'Month (GWh)'!$Z:$Z,'Quarter (GWh)'!$Z47,'Month (GWh)'!$Y:$Y,'Quarter (GWh)'!$Y47)</f>
        <v>34872.799999999996</v>
      </c>
      <c r="D47" s="46">
        <f>SUMIFS('Month (GWh)'!D:D,'Month (GWh)'!$Z:$Z,'Quarter (GWh)'!$Z47,'Month (GWh)'!$Y:$Y,'Quarter (GWh)'!$Y47)</f>
        <v>25603.800000000003</v>
      </c>
      <c r="E47" s="47">
        <f>SUMIFS('Month (GWh)'!E:E,'Month (GWh)'!$Z:$Z,'Quarter (GWh)'!$Z47,'Month (GWh)'!$Y:$Y,'Quarter (GWh)'!$Y47)</f>
        <v>9268.9999999999982</v>
      </c>
      <c r="F47" s="45">
        <f>SUMIFS('Month (GWh)'!F:F,'Month (GWh)'!$Z:$Z,'Quarter (GWh)'!$Z47,'Month (GWh)'!$Y:$Y,'Quarter (GWh)'!$Y47)</f>
        <v>-12932</v>
      </c>
      <c r="G47" s="46" t="s">
        <v>68</v>
      </c>
      <c r="H47" s="46">
        <f>SUMIFS('Month (GWh)'!H:H,'Month (GWh)'!$Z:$Z,'Quarter (GWh)'!$Z47,'Month (GWh)'!$Y:$Y,'Quarter (GWh)'!$Y47)</f>
        <v>0</v>
      </c>
      <c r="I47" s="48">
        <f>SUMIFS('Month (GWh)'!I:I,'Month (GWh)'!$Z:$Z,'Quarter (GWh)'!$Z47,'Month (GWh)'!$Y:$Y,'Quarter (GWh)'!$Y47)</f>
        <v>226385.63999999998</v>
      </c>
      <c r="J47" s="49">
        <f>SUMIFS('Month (GWh)'!J:J,'Month (GWh)'!$Z:$Z,'Quarter (GWh)'!$Z47,'Month (GWh)'!$Y:$Y,'Quarter (GWh)'!$Y47)</f>
        <v>187849.84000000003</v>
      </c>
      <c r="K47" s="45">
        <v>88820.96</v>
      </c>
      <c r="L47" s="46">
        <v>33242.32</v>
      </c>
      <c r="M47" s="46">
        <v>25458.58</v>
      </c>
      <c r="N47" s="50">
        <v>13389.27</v>
      </c>
      <c r="O47" s="46">
        <f>SUMIFS('Month (GWh)'!O:O,'Month (GWh)'!$Z:$Z,'Quarter (GWh)'!$Z47,'Month (GWh)'!$Y:$Y,'Quarter (GWh)'!$Y47)</f>
        <v>15910.11</v>
      </c>
      <c r="P47" s="46">
        <f>SUMIFS('Month (GWh)'!P:P,'Month (GWh)'!$Z:$Z,'Quarter (GWh)'!$Z47,'Month (GWh)'!$Y:$Y,'Quarter (GWh)'!$Y47)</f>
        <v>1082</v>
      </c>
      <c r="Q47" s="46">
        <f>SUMIFS('Month (GWh)'!Q:Q,'Month (GWh)'!$Z:$Z,'Quarter (GWh)'!$Z47,'Month (GWh)'!$Y:$Y,'Quarter (GWh)'!$Y47)</f>
        <v>0</v>
      </c>
      <c r="R47" s="50">
        <f>SUMIFS('Month (GWh)'!R:R,'Month (GWh)'!$Z:$Z,'Quarter (GWh)'!$Z47,'Month (GWh)'!$Y:$Y,'Quarter (GWh)'!$Y47)</f>
        <v>0</v>
      </c>
      <c r="S47" s="45">
        <f t="shared" si="2"/>
        <v>9871.8399999999965</v>
      </c>
      <c r="T47" s="53">
        <v>187775.08</v>
      </c>
      <c r="V47" s="124"/>
      <c r="W47" s="123"/>
      <c r="X47" s="123" t="s">
        <v>103</v>
      </c>
      <c r="Y47" s="123" t="str">
        <f t="shared" si="1"/>
        <v>3</v>
      </c>
      <c r="Z47" s="124">
        <v>2005</v>
      </c>
    </row>
    <row r="48" spans="1:26" ht="17.149999999999999" customHeight="1" x14ac:dyDescent="0.35">
      <c r="A48" s="56" t="str">
        <f t="shared" si="0"/>
        <v>Quarter 4 2005</v>
      </c>
      <c r="B48" s="50">
        <f>SUMIFS('Month (GWh)'!B:B,'Month (GWh)'!$Z:$Z,'Quarter (GWh)'!$Z48,'Month (GWh)'!$Y:$Y,'Quarter (GWh)'!$Y48)</f>
        <v>266704</v>
      </c>
      <c r="C48" s="46">
        <f>SUMIFS('Month (GWh)'!C:C,'Month (GWh)'!$Z:$Z,'Quarter (GWh)'!$Z48,'Month (GWh)'!$Y:$Y,'Quarter (GWh)'!$Y48)</f>
        <v>58906.240000000005</v>
      </c>
      <c r="D48" s="46">
        <f>SUMIFS('Month (GWh)'!D:D,'Month (GWh)'!$Z:$Z,'Quarter (GWh)'!$Z48,'Month (GWh)'!$Y:$Y,'Quarter (GWh)'!$Y48)</f>
        <v>20334.23</v>
      </c>
      <c r="E48" s="47">
        <f>SUMIFS('Month (GWh)'!E:E,'Month (GWh)'!$Z:$Z,'Quarter (GWh)'!$Z48,'Month (GWh)'!$Y:$Y,'Quarter (GWh)'!$Y48)</f>
        <v>38572.009999999995</v>
      </c>
      <c r="F48" s="45">
        <f>SUMIFS('Month (GWh)'!F:F,'Month (GWh)'!$Z:$Z,'Quarter (GWh)'!$Z48,'Month (GWh)'!$Y:$Y,'Quarter (GWh)'!$Y48)</f>
        <v>6173</v>
      </c>
      <c r="G48" s="46" t="s">
        <v>68</v>
      </c>
      <c r="H48" s="46">
        <f>SUMIFS('Month (GWh)'!H:H,'Month (GWh)'!$Z:$Z,'Quarter (GWh)'!$Z48,'Month (GWh)'!$Y:$Y,'Quarter (GWh)'!$Y48)</f>
        <v>0</v>
      </c>
      <c r="I48" s="48">
        <f>SUMIFS('Month (GWh)'!I:I,'Month (GWh)'!$Z:$Z,'Quarter (GWh)'!$Z48,'Month (GWh)'!$Y:$Y,'Quarter (GWh)'!$Y48)</f>
        <v>325610.23999999999</v>
      </c>
      <c r="J48" s="49">
        <f>SUMIFS('Month (GWh)'!J:J,'Month (GWh)'!$Z:$Z,'Quarter (GWh)'!$Z48,'Month (GWh)'!$Y:$Y,'Quarter (GWh)'!$Y48)</f>
        <v>311449.01</v>
      </c>
      <c r="K48" s="45">
        <v>77920.350000000006</v>
      </c>
      <c r="L48" s="46">
        <v>125568.25</v>
      </c>
      <c r="M48" s="46">
        <v>41471.800000000003</v>
      </c>
      <c r="N48" s="50">
        <v>32645.77</v>
      </c>
      <c r="O48" s="46">
        <f>SUMIFS('Month (GWh)'!O:O,'Month (GWh)'!$Z:$Z,'Quarter (GWh)'!$Z48,'Month (GWh)'!$Y:$Y,'Quarter (GWh)'!$Y48)</f>
        <v>18707.53</v>
      </c>
      <c r="P48" s="46">
        <f>SUMIFS('Month (GWh)'!P:P,'Month (GWh)'!$Z:$Z,'Quarter (GWh)'!$Z48,'Month (GWh)'!$Y:$Y,'Quarter (GWh)'!$Y48)</f>
        <v>1792</v>
      </c>
      <c r="Q48" s="46">
        <f>SUMIFS('Month (GWh)'!Q:Q,'Month (GWh)'!$Z:$Z,'Quarter (GWh)'!$Z48,'Month (GWh)'!$Y:$Y,'Quarter (GWh)'!$Y48)</f>
        <v>0</v>
      </c>
      <c r="R48" s="50">
        <f>SUMIFS('Month (GWh)'!R:R,'Month (GWh)'!$Z:$Z,'Quarter (GWh)'!$Z48,'Month (GWh)'!$Y:$Y,'Quarter (GWh)'!$Y48)</f>
        <v>0</v>
      </c>
      <c r="S48" s="45">
        <f t="shared" si="2"/>
        <v>12719.089999999909</v>
      </c>
      <c r="T48" s="53">
        <v>310824.78999999998</v>
      </c>
      <c r="V48" s="124"/>
      <c r="W48" s="123"/>
      <c r="X48" s="123" t="s">
        <v>104</v>
      </c>
      <c r="Y48" s="123" t="str">
        <f t="shared" si="1"/>
        <v>4</v>
      </c>
      <c r="Z48" s="124">
        <v>2005</v>
      </c>
    </row>
    <row r="49" spans="1:26" ht="17.149999999999999" customHeight="1" x14ac:dyDescent="0.35">
      <c r="A49" s="56" t="str">
        <f t="shared" si="0"/>
        <v>Quarter 1 2006</v>
      </c>
      <c r="B49" s="50">
        <f>SUMIFS('Month (GWh)'!B:B,'Month (GWh)'!$Z:$Z,'Quarter (GWh)'!$Z49,'Month (GWh)'!$Y:$Y,'Quarter (GWh)'!$Y49)</f>
        <v>285269</v>
      </c>
      <c r="C49" s="46">
        <f>SUMIFS('Month (GWh)'!C:C,'Month (GWh)'!$Z:$Z,'Quarter (GWh)'!$Z49,'Month (GWh)'!$Y:$Y,'Quarter (GWh)'!$Y49)</f>
        <v>75927.78</v>
      </c>
      <c r="D49" s="46">
        <f>SUMIFS('Month (GWh)'!D:D,'Month (GWh)'!$Z:$Z,'Quarter (GWh)'!$Z49,'Month (GWh)'!$Y:$Y,'Quarter (GWh)'!$Y49)</f>
        <v>16104.68</v>
      </c>
      <c r="E49" s="47">
        <f>SUMIFS('Month (GWh)'!E:E,'Month (GWh)'!$Z:$Z,'Quarter (GWh)'!$Z49,'Month (GWh)'!$Y:$Y,'Quarter (GWh)'!$Y49)</f>
        <v>59823.1</v>
      </c>
      <c r="F49" s="45">
        <f>SUMIFS('Month (GWh)'!F:F,'Month (GWh)'!$Z:$Z,'Quarter (GWh)'!$Z49,'Month (GWh)'!$Y:$Y,'Quarter (GWh)'!$Y49)</f>
        <v>13746</v>
      </c>
      <c r="G49" s="46" t="s">
        <v>68</v>
      </c>
      <c r="H49" s="46">
        <f>SUMIFS('Month (GWh)'!H:H,'Month (GWh)'!$Z:$Z,'Quarter (GWh)'!$Z49,'Month (GWh)'!$Y:$Y,'Quarter (GWh)'!$Y49)</f>
        <v>0</v>
      </c>
      <c r="I49" s="48">
        <f>SUMIFS('Month (GWh)'!I:I,'Month (GWh)'!$Z:$Z,'Quarter (GWh)'!$Z49,'Month (GWh)'!$Y:$Y,'Quarter (GWh)'!$Y49)</f>
        <v>361196.77999999997</v>
      </c>
      <c r="J49" s="49">
        <f>SUMIFS('Month (GWh)'!J:J,'Month (GWh)'!$Z:$Z,'Quarter (GWh)'!$Z49,'Month (GWh)'!$Y:$Y,'Quarter (GWh)'!$Y49)</f>
        <v>358838.10000000003</v>
      </c>
      <c r="K49" s="45">
        <v>67286.47</v>
      </c>
      <c r="L49" s="46">
        <v>157415.56</v>
      </c>
      <c r="M49" s="46">
        <v>58184.509999999995</v>
      </c>
      <c r="N49" s="50">
        <v>40370.379999999997</v>
      </c>
      <c r="O49" s="46">
        <f>SUMIFS('Month (GWh)'!O:O,'Month (GWh)'!$Z:$Z,'Quarter (GWh)'!$Z49,'Month (GWh)'!$Y:$Y,'Quarter (GWh)'!$Y49)</f>
        <v>19192</v>
      </c>
      <c r="P49" s="46">
        <f>SUMIFS('Month (GWh)'!P:P,'Month (GWh)'!$Z:$Z,'Quarter (GWh)'!$Z49,'Month (GWh)'!$Y:$Y,'Quarter (GWh)'!$Y49)</f>
        <v>2003</v>
      </c>
      <c r="Q49" s="46">
        <f>SUMIFS('Month (GWh)'!Q:Q,'Month (GWh)'!$Z:$Z,'Quarter (GWh)'!$Z49,'Month (GWh)'!$Y:$Y,'Quarter (GWh)'!$Y49)</f>
        <v>0</v>
      </c>
      <c r="R49" s="50">
        <f>SUMIFS('Month (GWh)'!R:R,'Month (GWh)'!$Z:$Z,'Quarter (GWh)'!$Z49,'Month (GWh)'!$Y:$Y,'Quarter (GWh)'!$Y49)</f>
        <v>0</v>
      </c>
      <c r="S49" s="45">
        <f t="shared" si="2"/>
        <v>14373.010000000009</v>
      </c>
      <c r="T49" s="53">
        <v>358824.93</v>
      </c>
      <c r="V49" s="124"/>
      <c r="W49" s="123"/>
      <c r="X49" s="123" t="s">
        <v>101</v>
      </c>
      <c r="Y49" s="123" t="str">
        <f t="shared" si="1"/>
        <v>1</v>
      </c>
      <c r="Z49" s="124">
        <v>2006</v>
      </c>
    </row>
    <row r="50" spans="1:26" ht="17.149999999999999" customHeight="1" x14ac:dyDescent="0.35">
      <c r="A50" s="56" t="str">
        <f t="shared" si="0"/>
        <v>Quarter 2 2006</v>
      </c>
      <c r="B50" s="50">
        <f>SUMIFS('Month (GWh)'!B:B,'Month (GWh)'!$Z:$Z,'Quarter (GWh)'!$Z50,'Month (GWh)'!$Y:$Y,'Quarter (GWh)'!$Y50)</f>
        <v>227830</v>
      </c>
      <c r="C50" s="46">
        <f>SUMIFS('Month (GWh)'!C:C,'Month (GWh)'!$Z:$Z,'Quarter (GWh)'!$Z50,'Month (GWh)'!$Y:$Y,'Quarter (GWh)'!$Y50)</f>
        <v>35121.93</v>
      </c>
      <c r="D50" s="46">
        <f>SUMIFS('Month (GWh)'!D:D,'Month (GWh)'!$Z:$Z,'Quarter (GWh)'!$Z50,'Month (GWh)'!$Y:$Y,'Quarter (GWh)'!$Y50)</f>
        <v>35594.58</v>
      </c>
      <c r="E50" s="47">
        <f>SUMIFS('Month (GWh)'!E:E,'Month (GWh)'!$Z:$Z,'Quarter (GWh)'!$Z50,'Month (GWh)'!$Y:$Y,'Quarter (GWh)'!$Y50)</f>
        <v>-472.64999999999964</v>
      </c>
      <c r="F50" s="45">
        <f>SUMIFS('Month (GWh)'!F:F,'Month (GWh)'!$Z:$Z,'Quarter (GWh)'!$Z50,'Month (GWh)'!$Y:$Y,'Quarter (GWh)'!$Y50)</f>
        <v>-6156</v>
      </c>
      <c r="G50" s="46" t="s">
        <v>68</v>
      </c>
      <c r="H50" s="46">
        <f>SUMIFS('Month (GWh)'!H:H,'Month (GWh)'!$Z:$Z,'Quarter (GWh)'!$Z50,'Month (GWh)'!$Y:$Y,'Quarter (GWh)'!$Y50)</f>
        <v>0</v>
      </c>
      <c r="I50" s="48">
        <f>SUMIFS('Month (GWh)'!I:I,'Month (GWh)'!$Z:$Z,'Quarter (GWh)'!$Z50,'Month (GWh)'!$Y:$Y,'Quarter (GWh)'!$Y50)</f>
        <v>262951.93</v>
      </c>
      <c r="J50" s="49">
        <f>SUMIFS('Month (GWh)'!J:J,'Month (GWh)'!$Z:$Z,'Quarter (GWh)'!$Z50,'Month (GWh)'!$Y:$Y,'Quarter (GWh)'!$Y50)</f>
        <v>221201.34999999998</v>
      </c>
      <c r="K50" s="45">
        <v>74499.179999999993</v>
      </c>
      <c r="L50" s="46">
        <v>70160.69</v>
      </c>
      <c r="M50" s="46">
        <v>26940.84</v>
      </c>
      <c r="N50" s="50">
        <v>19972.080000000002</v>
      </c>
      <c r="O50" s="46">
        <f>SUMIFS('Month (GWh)'!O:O,'Month (GWh)'!$Z:$Z,'Quarter (GWh)'!$Z50,'Month (GWh)'!$Y:$Y,'Quarter (GWh)'!$Y50)</f>
        <v>17171</v>
      </c>
      <c r="P50" s="46">
        <f>SUMIFS('Month (GWh)'!P:P,'Month (GWh)'!$Z:$Z,'Quarter (GWh)'!$Z50,'Month (GWh)'!$Y:$Y,'Quarter (GWh)'!$Y50)</f>
        <v>1112</v>
      </c>
      <c r="Q50" s="46">
        <f>SUMIFS('Month (GWh)'!Q:Q,'Month (GWh)'!$Z:$Z,'Quarter (GWh)'!$Z50,'Month (GWh)'!$Y:$Y,'Quarter (GWh)'!$Y50)</f>
        <v>0</v>
      </c>
      <c r="R50" s="50">
        <f>SUMIFS('Month (GWh)'!R:R,'Month (GWh)'!$Z:$Z,'Quarter (GWh)'!$Z50,'Month (GWh)'!$Y:$Y,'Quarter (GWh)'!$Y50)</f>
        <v>0</v>
      </c>
      <c r="S50" s="45">
        <f t="shared" si="2"/>
        <v>11303.24000000002</v>
      </c>
      <c r="T50" s="53">
        <v>221159.03</v>
      </c>
      <c r="V50" s="124"/>
      <c r="W50" s="123"/>
      <c r="X50" s="123" t="s">
        <v>102</v>
      </c>
      <c r="Y50" s="123" t="str">
        <f t="shared" si="1"/>
        <v>2</v>
      </c>
      <c r="Z50" s="124">
        <v>2006</v>
      </c>
    </row>
    <row r="51" spans="1:26" ht="17.149999999999999" customHeight="1" x14ac:dyDescent="0.35">
      <c r="A51" s="56" t="str">
        <f t="shared" si="0"/>
        <v>Quarter 3 2006</v>
      </c>
      <c r="B51" s="50">
        <f>SUMIFS('Month (GWh)'!B:B,'Month (GWh)'!$Z:$Z,'Quarter (GWh)'!$Z51,'Month (GWh)'!$Y:$Y,'Quarter (GWh)'!$Y51)</f>
        <v>186632</v>
      </c>
      <c r="C51" s="46">
        <f>SUMIFS('Month (GWh)'!C:C,'Month (GWh)'!$Z:$Z,'Quarter (GWh)'!$Z51,'Month (GWh)'!$Y:$Y,'Quarter (GWh)'!$Y51)</f>
        <v>39823.22</v>
      </c>
      <c r="D51" s="46">
        <f>SUMIFS('Month (GWh)'!D:D,'Month (GWh)'!$Z:$Z,'Quarter (GWh)'!$Z51,'Month (GWh)'!$Y:$Y,'Quarter (GWh)'!$Y51)</f>
        <v>41677.71</v>
      </c>
      <c r="E51" s="47">
        <f>SUMIFS('Month (GWh)'!E:E,'Month (GWh)'!$Z:$Z,'Quarter (GWh)'!$Z51,'Month (GWh)'!$Y:$Y,'Quarter (GWh)'!$Y51)</f>
        <v>-1854.489999999998</v>
      </c>
      <c r="F51" s="45">
        <f>SUMIFS('Month (GWh)'!F:F,'Month (GWh)'!$Z:$Z,'Quarter (GWh)'!$Z51,'Month (GWh)'!$Y:$Y,'Quarter (GWh)'!$Y51)</f>
        <v>-14606</v>
      </c>
      <c r="G51" s="46" t="s">
        <v>68</v>
      </c>
      <c r="H51" s="46">
        <f>SUMIFS('Month (GWh)'!H:H,'Month (GWh)'!$Z:$Z,'Quarter (GWh)'!$Z51,'Month (GWh)'!$Y:$Y,'Quarter (GWh)'!$Y51)</f>
        <v>0</v>
      </c>
      <c r="I51" s="48">
        <f>SUMIFS('Month (GWh)'!I:I,'Month (GWh)'!$Z:$Z,'Quarter (GWh)'!$Z51,'Month (GWh)'!$Y:$Y,'Quarter (GWh)'!$Y51)</f>
        <v>226455.22</v>
      </c>
      <c r="J51" s="49">
        <f>SUMIFS('Month (GWh)'!J:J,'Month (GWh)'!$Z:$Z,'Quarter (GWh)'!$Z51,'Month (GWh)'!$Y:$Y,'Quarter (GWh)'!$Y51)</f>
        <v>170171.51</v>
      </c>
      <c r="K51" s="45">
        <v>80173.84</v>
      </c>
      <c r="L51" s="46">
        <v>27141.200000000001</v>
      </c>
      <c r="M51" s="46">
        <v>22114.34</v>
      </c>
      <c r="N51" s="50">
        <v>14017.8</v>
      </c>
      <c r="O51" s="46">
        <f>SUMIFS('Month (GWh)'!O:O,'Month (GWh)'!$Z:$Z,'Quarter (GWh)'!$Z51,'Month (GWh)'!$Y:$Y,'Quarter (GWh)'!$Y51)</f>
        <v>15237</v>
      </c>
      <c r="P51" s="46">
        <f>SUMIFS('Month (GWh)'!P:P,'Month (GWh)'!$Z:$Z,'Quarter (GWh)'!$Z51,'Month (GWh)'!$Y:$Y,'Quarter (GWh)'!$Y51)</f>
        <v>1313</v>
      </c>
      <c r="Q51" s="46">
        <f>SUMIFS('Month (GWh)'!Q:Q,'Month (GWh)'!$Z:$Z,'Quarter (GWh)'!$Z51,'Month (GWh)'!$Y:$Y,'Quarter (GWh)'!$Y51)</f>
        <v>0</v>
      </c>
      <c r="R51" s="50">
        <f>SUMIFS('Month (GWh)'!R:R,'Month (GWh)'!$Z:$Z,'Quarter (GWh)'!$Z51,'Month (GWh)'!$Y:$Y,'Quarter (GWh)'!$Y51)</f>
        <v>0</v>
      </c>
      <c r="S51" s="45">
        <f t="shared" si="2"/>
        <v>10072.75</v>
      </c>
      <c r="T51" s="53">
        <v>170069.93</v>
      </c>
      <c r="V51" s="124"/>
      <c r="W51" s="123"/>
      <c r="X51" s="123" t="s">
        <v>103</v>
      </c>
      <c r="Y51" s="123" t="str">
        <f t="shared" si="1"/>
        <v>3</v>
      </c>
      <c r="Z51" s="124">
        <v>2006</v>
      </c>
    </row>
    <row r="52" spans="1:26" ht="17.149999999999999" customHeight="1" x14ac:dyDescent="0.35">
      <c r="A52" s="56" t="str">
        <f t="shared" si="0"/>
        <v>Quarter 4 2006</v>
      </c>
      <c r="B52" s="50">
        <f>SUMIFS('Month (GWh)'!B:B,'Month (GWh)'!$Z:$Z,'Quarter (GWh)'!$Z52,'Month (GWh)'!$Y:$Y,'Quarter (GWh)'!$Y52)</f>
        <v>230053</v>
      </c>
      <c r="C52" s="46">
        <f>SUMIFS('Month (GWh)'!C:C,'Month (GWh)'!$Z:$Z,'Quarter (GWh)'!$Z52,'Month (GWh)'!$Y:$Y,'Quarter (GWh)'!$Y52)</f>
        <v>93156.38</v>
      </c>
      <c r="D52" s="46">
        <f>SUMIFS('Month (GWh)'!D:D,'Month (GWh)'!$Z:$Z,'Quarter (GWh)'!$Z52,'Month (GWh)'!$Y:$Y,'Quarter (GWh)'!$Y52)</f>
        <v>27213.72</v>
      </c>
      <c r="E52" s="47">
        <f>SUMIFS('Month (GWh)'!E:E,'Month (GWh)'!$Z:$Z,'Quarter (GWh)'!$Z52,'Month (GWh)'!$Y:$Y,'Quarter (GWh)'!$Y52)</f>
        <v>65942.66</v>
      </c>
      <c r="F52" s="45">
        <f>SUMIFS('Month (GWh)'!F:F,'Month (GWh)'!$Z:$Z,'Quarter (GWh)'!$Z52,'Month (GWh)'!$Y:$Y,'Quarter (GWh)'!$Y52)</f>
        <v>581</v>
      </c>
      <c r="G52" s="46" t="s">
        <v>68</v>
      </c>
      <c r="H52" s="46">
        <f>SUMIFS('Month (GWh)'!H:H,'Month (GWh)'!$Z:$Z,'Quarter (GWh)'!$Z52,'Month (GWh)'!$Y:$Y,'Quarter (GWh)'!$Y52)</f>
        <v>0</v>
      </c>
      <c r="I52" s="48">
        <f>SUMIFS('Month (GWh)'!I:I,'Month (GWh)'!$Z:$Z,'Quarter (GWh)'!$Z52,'Month (GWh)'!$Y:$Y,'Quarter (GWh)'!$Y52)</f>
        <v>323209.38</v>
      </c>
      <c r="J52" s="49">
        <f>SUMIFS('Month (GWh)'!J:J,'Month (GWh)'!$Z:$Z,'Quarter (GWh)'!$Z52,'Month (GWh)'!$Y:$Y,'Quarter (GWh)'!$Y52)</f>
        <v>296576.66000000003</v>
      </c>
      <c r="K52" s="45">
        <v>88853.27</v>
      </c>
      <c r="L52" s="46">
        <v>112210.43</v>
      </c>
      <c r="M52" s="46">
        <v>37253.909999999996</v>
      </c>
      <c r="N52" s="50">
        <v>26293.51</v>
      </c>
      <c r="O52" s="46">
        <f>SUMIFS('Month (GWh)'!O:O,'Month (GWh)'!$Z:$Z,'Quarter (GWh)'!$Z52,'Month (GWh)'!$Y:$Y,'Quarter (GWh)'!$Y52)</f>
        <v>17652</v>
      </c>
      <c r="P52" s="46">
        <f>SUMIFS('Month (GWh)'!P:P,'Month (GWh)'!$Z:$Z,'Quarter (GWh)'!$Z52,'Month (GWh)'!$Y:$Y,'Quarter (GWh)'!$Y52)</f>
        <v>1403</v>
      </c>
      <c r="Q52" s="46">
        <f>SUMIFS('Month (GWh)'!Q:Q,'Month (GWh)'!$Z:$Z,'Quarter (GWh)'!$Z52,'Month (GWh)'!$Y:$Y,'Quarter (GWh)'!$Y52)</f>
        <v>0</v>
      </c>
      <c r="R52" s="50">
        <f>SUMIFS('Month (GWh)'!R:R,'Month (GWh)'!$Z:$Z,'Quarter (GWh)'!$Z52,'Month (GWh)'!$Y:$Y,'Quarter (GWh)'!$Y52)</f>
        <v>0</v>
      </c>
      <c r="S52" s="45">
        <f t="shared" si="2"/>
        <v>12861.97000000003</v>
      </c>
      <c r="T52" s="53">
        <v>296528.09000000003</v>
      </c>
      <c r="V52" s="124"/>
      <c r="W52" s="123"/>
      <c r="X52" s="123" t="s">
        <v>104</v>
      </c>
      <c r="Y52" s="123" t="str">
        <f t="shared" si="1"/>
        <v>4</v>
      </c>
      <c r="Z52" s="124">
        <v>2006</v>
      </c>
    </row>
    <row r="53" spans="1:26" ht="17.149999999999999" customHeight="1" x14ac:dyDescent="0.35">
      <c r="A53" s="56" t="str">
        <f t="shared" si="0"/>
        <v>Quarter 1 2007</v>
      </c>
      <c r="B53" s="50">
        <f>SUMIFS('Month (GWh)'!B:B,'Month (GWh)'!$Z:$Z,'Quarter (GWh)'!$Z53,'Month (GWh)'!$Y:$Y,'Quarter (GWh)'!$Y53)</f>
        <v>237300.03</v>
      </c>
      <c r="C53" s="46">
        <f>SUMIFS('Month (GWh)'!C:C,'Month (GWh)'!$Z:$Z,'Quarter (GWh)'!$Z53,'Month (GWh)'!$Y:$Y,'Quarter (GWh)'!$Y53)</f>
        <v>114360.25</v>
      </c>
      <c r="D53" s="46">
        <f>SUMIFS('Month (GWh)'!D:D,'Month (GWh)'!$Z:$Z,'Quarter (GWh)'!$Z53,'Month (GWh)'!$Y:$Y,'Quarter (GWh)'!$Y53)</f>
        <v>23185.85</v>
      </c>
      <c r="E53" s="47">
        <f>SUMIFS('Month (GWh)'!E:E,'Month (GWh)'!$Z:$Z,'Quarter (GWh)'!$Z53,'Month (GWh)'!$Y:$Y,'Quarter (GWh)'!$Y53)</f>
        <v>91174.399999999994</v>
      </c>
      <c r="F53" s="45">
        <f>SUMIFS('Month (GWh)'!F:F,'Month (GWh)'!$Z:$Z,'Quarter (GWh)'!$Z53,'Month (GWh)'!$Y:$Y,'Quarter (GWh)'!$Y53)</f>
        <v>15066</v>
      </c>
      <c r="G53" s="46">
        <f>SUMIFS('Month (GWh)'!G:G,'Month (GWh)'!$Z:$Z,'Quarter (GWh)'!$Z53,'Month (GWh)'!$Y:$Y,'Quarter (GWh)'!$Y53)</f>
        <v>-28.83</v>
      </c>
      <c r="H53" s="46">
        <f>SUMIFS('Month (GWh)'!H:H,'Month (GWh)'!$Z:$Z,'Quarter (GWh)'!$Z53,'Month (GWh)'!$Y:$Y,'Quarter (GWh)'!$Y53)</f>
        <v>0</v>
      </c>
      <c r="I53" s="48">
        <f>SUMIFS('Month (GWh)'!I:I,'Month (GWh)'!$Z:$Z,'Quarter (GWh)'!$Z53,'Month (GWh)'!$Y:$Y,'Quarter (GWh)'!$Y53)</f>
        <v>351660.28</v>
      </c>
      <c r="J53" s="49">
        <f>SUMIFS('Month (GWh)'!J:J,'Month (GWh)'!$Z:$Z,'Quarter (GWh)'!$Z53,'Month (GWh)'!$Y:$Y,'Quarter (GWh)'!$Y53)</f>
        <v>343511.60000000003</v>
      </c>
      <c r="K53" s="45">
        <v>93428.89</v>
      </c>
      <c r="L53" s="46">
        <v>128264.72</v>
      </c>
      <c r="M53" s="46">
        <v>48793.3</v>
      </c>
      <c r="N53" s="50">
        <v>39023.15</v>
      </c>
      <c r="O53" s="46">
        <f>SUMIFS('Month (GWh)'!O:O,'Month (GWh)'!$Z:$Z,'Quarter (GWh)'!$Z53,'Month (GWh)'!$Y:$Y,'Quarter (GWh)'!$Y53)</f>
        <v>17278.370000000003</v>
      </c>
      <c r="P53" s="46">
        <f>SUMIFS('Month (GWh)'!P:P,'Month (GWh)'!$Z:$Z,'Quarter (GWh)'!$Z53,'Month (GWh)'!$Y:$Y,'Quarter (GWh)'!$Y53)</f>
        <v>1735</v>
      </c>
      <c r="Q53" s="46">
        <f>SUMIFS('Month (GWh)'!Q:Q,'Month (GWh)'!$Z:$Z,'Quarter (GWh)'!$Z53,'Month (GWh)'!$Y:$Y,'Quarter (GWh)'!$Y53)</f>
        <v>0</v>
      </c>
      <c r="R53" s="50">
        <f>SUMIFS('Month (GWh)'!R:R,'Month (GWh)'!$Z:$Z,'Quarter (GWh)'!$Z53,'Month (GWh)'!$Y:$Y,'Quarter (GWh)'!$Y53)</f>
        <v>0</v>
      </c>
      <c r="S53" s="45">
        <f t="shared" si="2"/>
        <v>15219.479999999981</v>
      </c>
      <c r="T53" s="53">
        <v>343742.91</v>
      </c>
      <c r="V53" s="124"/>
      <c r="W53" s="123"/>
      <c r="X53" s="123" t="s">
        <v>101</v>
      </c>
      <c r="Y53" s="123" t="str">
        <f t="shared" si="1"/>
        <v>1</v>
      </c>
      <c r="Z53" s="124">
        <v>2007</v>
      </c>
    </row>
    <row r="54" spans="1:26" ht="17.149999999999999" customHeight="1" x14ac:dyDescent="0.35">
      <c r="A54" s="56" t="str">
        <f t="shared" si="0"/>
        <v>Quarter 2 2007</v>
      </c>
      <c r="B54" s="50">
        <f>SUMIFS('Month (GWh)'!B:B,'Month (GWh)'!$Z:$Z,'Quarter (GWh)'!$Z54,'Month (GWh)'!$Y:$Y,'Quarter (GWh)'!$Y54)</f>
        <v>206241.84999999998</v>
      </c>
      <c r="C54" s="46">
        <f>SUMIFS('Month (GWh)'!C:C,'Month (GWh)'!$Z:$Z,'Quarter (GWh)'!$Z54,'Month (GWh)'!$Y:$Y,'Quarter (GWh)'!$Y54)</f>
        <v>64725.98</v>
      </c>
      <c r="D54" s="46">
        <f>SUMIFS('Month (GWh)'!D:D,'Month (GWh)'!$Z:$Z,'Quarter (GWh)'!$Z54,'Month (GWh)'!$Y:$Y,'Quarter (GWh)'!$Y54)</f>
        <v>39839.56</v>
      </c>
      <c r="E54" s="47">
        <f>SUMIFS('Month (GWh)'!E:E,'Month (GWh)'!$Z:$Z,'Quarter (GWh)'!$Z54,'Month (GWh)'!$Y:$Y,'Quarter (GWh)'!$Y54)</f>
        <v>24886.420000000002</v>
      </c>
      <c r="F54" s="45">
        <f>SUMIFS('Month (GWh)'!F:F,'Month (GWh)'!$Z:$Z,'Quarter (GWh)'!$Z54,'Month (GWh)'!$Y:$Y,'Quarter (GWh)'!$Y54)</f>
        <v>-7017</v>
      </c>
      <c r="G54" s="46">
        <f>SUMIFS('Month (GWh)'!G:G,'Month (GWh)'!$Z:$Z,'Quarter (GWh)'!$Z54,'Month (GWh)'!$Y:$Y,'Quarter (GWh)'!$Y54)</f>
        <v>-26.880000000000003</v>
      </c>
      <c r="H54" s="46">
        <f>SUMIFS('Month (GWh)'!H:H,'Month (GWh)'!$Z:$Z,'Quarter (GWh)'!$Z54,'Month (GWh)'!$Y:$Y,'Quarter (GWh)'!$Y54)</f>
        <v>0</v>
      </c>
      <c r="I54" s="48">
        <f>SUMIFS('Month (GWh)'!I:I,'Month (GWh)'!$Z:$Z,'Quarter (GWh)'!$Z54,'Month (GWh)'!$Y:$Y,'Quarter (GWh)'!$Y54)</f>
        <v>270967.83</v>
      </c>
      <c r="J54" s="49">
        <f>SUMIFS('Month (GWh)'!J:J,'Month (GWh)'!$Z:$Z,'Quarter (GWh)'!$Z54,'Month (GWh)'!$Y:$Y,'Quarter (GWh)'!$Y54)</f>
        <v>224084.39</v>
      </c>
      <c r="K54" s="45">
        <v>94436.01</v>
      </c>
      <c r="L54" s="46">
        <v>54402.6</v>
      </c>
      <c r="M54" s="46">
        <v>26449.949999999997</v>
      </c>
      <c r="N54" s="50">
        <v>18825.07</v>
      </c>
      <c r="O54" s="46">
        <f>SUMIFS('Month (GWh)'!O:O,'Month (GWh)'!$Z:$Z,'Quarter (GWh)'!$Z54,'Month (GWh)'!$Y:$Y,'Quarter (GWh)'!$Y54)</f>
        <v>16484.45</v>
      </c>
      <c r="P54" s="46">
        <f>SUMIFS('Month (GWh)'!P:P,'Month (GWh)'!$Z:$Z,'Quarter (GWh)'!$Z54,'Month (GWh)'!$Y:$Y,'Quarter (GWh)'!$Y54)</f>
        <v>868</v>
      </c>
      <c r="Q54" s="46">
        <f>SUMIFS('Month (GWh)'!Q:Q,'Month (GWh)'!$Z:$Z,'Quarter (GWh)'!$Z54,'Month (GWh)'!$Y:$Y,'Quarter (GWh)'!$Y54)</f>
        <v>0</v>
      </c>
      <c r="R54" s="50">
        <f>SUMIFS('Month (GWh)'!R:R,'Month (GWh)'!$Z:$Z,'Quarter (GWh)'!$Z54,'Month (GWh)'!$Y:$Y,'Quarter (GWh)'!$Y54)</f>
        <v>0</v>
      </c>
      <c r="S54" s="45">
        <f t="shared" si="2"/>
        <v>11830.619999999995</v>
      </c>
      <c r="T54" s="53">
        <v>223296.7</v>
      </c>
      <c r="V54" s="124"/>
      <c r="W54" s="123"/>
      <c r="X54" s="123" t="s">
        <v>102</v>
      </c>
      <c r="Y54" s="123" t="str">
        <f t="shared" si="1"/>
        <v>2</v>
      </c>
      <c r="Z54" s="124">
        <v>2007</v>
      </c>
    </row>
    <row r="55" spans="1:26" ht="17.149999999999999" customHeight="1" x14ac:dyDescent="0.35">
      <c r="A55" s="56" t="str">
        <f t="shared" si="0"/>
        <v>Quarter 3 2007</v>
      </c>
      <c r="B55" s="50">
        <f>SUMIFS('Month (GWh)'!B:B,'Month (GWh)'!$Z:$Z,'Quarter (GWh)'!$Z55,'Month (GWh)'!$Y:$Y,'Quarter (GWh)'!$Y55)</f>
        <v>165567.66</v>
      </c>
      <c r="C55" s="46">
        <f>SUMIFS('Month (GWh)'!C:C,'Month (GWh)'!$Z:$Z,'Quarter (GWh)'!$Z55,'Month (GWh)'!$Y:$Y,'Quarter (GWh)'!$Y55)</f>
        <v>52279.020000000004</v>
      </c>
      <c r="D55" s="46">
        <f>SUMIFS('Month (GWh)'!D:D,'Month (GWh)'!$Z:$Z,'Quarter (GWh)'!$Z55,'Month (GWh)'!$Y:$Y,'Quarter (GWh)'!$Y55)</f>
        <v>30651.999999999996</v>
      </c>
      <c r="E55" s="47">
        <f>SUMIFS('Month (GWh)'!E:E,'Month (GWh)'!$Z:$Z,'Quarter (GWh)'!$Z55,'Month (GWh)'!$Y:$Y,'Quarter (GWh)'!$Y55)</f>
        <v>21627.02</v>
      </c>
      <c r="F55" s="45">
        <f>SUMIFS('Month (GWh)'!F:F,'Month (GWh)'!$Z:$Z,'Quarter (GWh)'!$Z55,'Month (GWh)'!$Y:$Y,'Quarter (GWh)'!$Y55)</f>
        <v>-6660</v>
      </c>
      <c r="G55" s="46">
        <f>SUMIFS('Month (GWh)'!G:G,'Month (GWh)'!$Z:$Z,'Quarter (GWh)'!$Z55,'Month (GWh)'!$Y:$Y,'Quarter (GWh)'!$Y55)</f>
        <v>-15.99</v>
      </c>
      <c r="H55" s="46">
        <f>SUMIFS('Month (GWh)'!H:H,'Month (GWh)'!$Z:$Z,'Quarter (GWh)'!$Z55,'Month (GWh)'!$Y:$Y,'Quarter (GWh)'!$Y55)</f>
        <v>0</v>
      </c>
      <c r="I55" s="48">
        <f>SUMIFS('Month (GWh)'!I:I,'Month (GWh)'!$Z:$Z,'Quarter (GWh)'!$Z55,'Month (GWh)'!$Y:$Y,'Quarter (GWh)'!$Y55)</f>
        <v>217846.68000000002</v>
      </c>
      <c r="J55" s="49">
        <f>SUMIFS('Month (GWh)'!J:J,'Month (GWh)'!$Z:$Z,'Quarter (GWh)'!$Z55,'Month (GWh)'!$Y:$Y,'Quarter (GWh)'!$Y55)</f>
        <v>180518.69</v>
      </c>
      <c r="K55" s="45">
        <v>80409.02</v>
      </c>
      <c r="L55" s="46">
        <v>39499.550000000003</v>
      </c>
      <c r="M55" s="46">
        <v>21510.7</v>
      </c>
      <c r="N55" s="50">
        <v>13052.87</v>
      </c>
      <c r="O55" s="46">
        <f>SUMIFS('Month (GWh)'!O:O,'Month (GWh)'!$Z:$Z,'Quarter (GWh)'!$Z55,'Month (GWh)'!$Y:$Y,'Quarter (GWh)'!$Y55)</f>
        <v>14267.86</v>
      </c>
      <c r="P55" s="46">
        <f>SUMIFS('Month (GWh)'!P:P,'Month (GWh)'!$Z:$Z,'Quarter (GWh)'!$Z55,'Month (GWh)'!$Y:$Y,'Quarter (GWh)'!$Y55)</f>
        <v>755</v>
      </c>
      <c r="Q55" s="46">
        <f>SUMIFS('Month (GWh)'!Q:Q,'Month (GWh)'!$Z:$Z,'Quarter (GWh)'!$Z55,'Month (GWh)'!$Y:$Y,'Quarter (GWh)'!$Y55)</f>
        <v>0</v>
      </c>
      <c r="R55" s="50">
        <f>SUMIFS('Month (GWh)'!R:R,'Month (GWh)'!$Z:$Z,'Quarter (GWh)'!$Z55,'Month (GWh)'!$Y:$Y,'Quarter (GWh)'!$Y55)</f>
        <v>0</v>
      </c>
      <c r="S55" s="45">
        <f t="shared" si="2"/>
        <v>10972.540000000008</v>
      </c>
      <c r="T55" s="53">
        <v>180467.54</v>
      </c>
      <c r="V55" s="124"/>
      <c r="W55" s="123"/>
      <c r="X55" s="123" t="s">
        <v>103</v>
      </c>
      <c r="Y55" s="123" t="str">
        <f t="shared" si="1"/>
        <v>3</v>
      </c>
      <c r="Z55" s="124">
        <v>2007</v>
      </c>
    </row>
    <row r="56" spans="1:26" ht="17.149999999999999" customHeight="1" x14ac:dyDescent="0.35">
      <c r="A56" s="56" t="str">
        <f t="shared" si="0"/>
        <v>Quarter 4 2007</v>
      </c>
      <c r="B56" s="50">
        <f>SUMIFS('Month (GWh)'!B:B,'Month (GWh)'!$Z:$Z,'Quarter (GWh)'!$Z56,'Month (GWh)'!$Y:$Y,'Quarter (GWh)'!$Y56)</f>
        <v>228982.75</v>
      </c>
      <c r="C56" s="46">
        <f>SUMIFS('Month (GWh)'!C:C,'Month (GWh)'!$Z:$Z,'Quarter (GWh)'!$Z56,'Month (GWh)'!$Y:$Y,'Quarter (GWh)'!$Y56)</f>
        <v>106662.2</v>
      </c>
      <c r="D56" s="46">
        <f>SUMIFS('Month (GWh)'!D:D,'Month (GWh)'!$Z:$Z,'Quarter (GWh)'!$Z56,'Month (GWh)'!$Y:$Y,'Quarter (GWh)'!$Y56)</f>
        <v>29480.59</v>
      </c>
      <c r="E56" s="47">
        <f>SUMIFS('Month (GWh)'!E:E,'Month (GWh)'!$Z:$Z,'Quarter (GWh)'!$Z56,'Month (GWh)'!$Y:$Y,'Quarter (GWh)'!$Y56)</f>
        <v>77181.61</v>
      </c>
      <c r="F56" s="45">
        <f>SUMIFS('Month (GWh)'!F:F,'Month (GWh)'!$Z:$Z,'Quarter (GWh)'!$Z56,'Month (GWh)'!$Y:$Y,'Quarter (GWh)'!$Y56)</f>
        <v>4091</v>
      </c>
      <c r="G56" s="46">
        <f>SUMIFS('Month (GWh)'!G:G,'Month (GWh)'!$Z:$Z,'Quarter (GWh)'!$Z56,'Month (GWh)'!$Y:$Y,'Quarter (GWh)'!$Y56)</f>
        <v>-6.0600000000000005</v>
      </c>
      <c r="H56" s="46">
        <f>SUMIFS('Month (GWh)'!H:H,'Month (GWh)'!$Z:$Z,'Quarter (GWh)'!$Z56,'Month (GWh)'!$Y:$Y,'Quarter (GWh)'!$Y56)</f>
        <v>0</v>
      </c>
      <c r="I56" s="48">
        <f>SUMIFS('Month (GWh)'!I:I,'Month (GWh)'!$Z:$Z,'Quarter (GWh)'!$Z56,'Month (GWh)'!$Y:$Y,'Quarter (GWh)'!$Y56)</f>
        <v>335644.95</v>
      </c>
      <c r="J56" s="49">
        <f>SUMIFS('Month (GWh)'!J:J,'Month (GWh)'!$Z:$Z,'Quarter (GWh)'!$Z56,'Month (GWh)'!$Y:$Y,'Quarter (GWh)'!$Y56)</f>
        <v>310249.3</v>
      </c>
      <c r="K56" s="45">
        <v>87018.4</v>
      </c>
      <c r="L56" s="46">
        <v>130701.18</v>
      </c>
      <c r="M56" s="46">
        <v>36556.519999999997</v>
      </c>
      <c r="N56" s="50">
        <v>23925.37</v>
      </c>
      <c r="O56" s="46">
        <f>SUMIFS('Month (GWh)'!O:O,'Month (GWh)'!$Z:$Z,'Quarter (GWh)'!$Z56,'Month (GWh)'!$Y:$Y,'Quarter (GWh)'!$Y56)</f>
        <v>16199.1</v>
      </c>
      <c r="P56" s="46">
        <f>SUMIFS('Month (GWh)'!P:P,'Month (GWh)'!$Z:$Z,'Quarter (GWh)'!$Z56,'Month (GWh)'!$Y:$Y,'Quarter (GWh)'!$Y56)</f>
        <v>1340</v>
      </c>
      <c r="Q56" s="46">
        <f>SUMIFS('Month (GWh)'!Q:Q,'Month (GWh)'!$Z:$Z,'Quarter (GWh)'!$Z56,'Month (GWh)'!$Y:$Y,'Quarter (GWh)'!$Y56)</f>
        <v>0</v>
      </c>
      <c r="R56" s="50">
        <f>SUMIFS('Month (GWh)'!R:R,'Month (GWh)'!$Z:$Z,'Quarter (GWh)'!$Z56,'Month (GWh)'!$Y:$Y,'Quarter (GWh)'!$Y56)</f>
        <v>0</v>
      </c>
      <c r="S56" s="45">
        <f t="shared" si="2"/>
        <v>14929.880000000063</v>
      </c>
      <c r="T56" s="53">
        <v>310670.45</v>
      </c>
      <c r="V56" s="124"/>
      <c r="W56" s="123"/>
      <c r="X56" s="123" t="s">
        <v>104</v>
      </c>
      <c r="Y56" s="123" t="str">
        <f t="shared" si="1"/>
        <v>4</v>
      </c>
      <c r="Z56" s="124">
        <v>2007</v>
      </c>
    </row>
    <row r="57" spans="1:26" ht="17.149999999999999" customHeight="1" x14ac:dyDescent="0.35">
      <c r="A57" s="56" t="str">
        <f t="shared" si="0"/>
        <v>Quarter 1 2008</v>
      </c>
      <c r="B57" s="50">
        <f>SUMIFS('Month (GWh)'!B:B,'Month (GWh)'!$Z:$Z,'Quarter (GWh)'!$Z57,'Month (GWh)'!$Y:$Y,'Quarter (GWh)'!$Y57)</f>
        <v>229600.30000000002</v>
      </c>
      <c r="C57" s="46">
        <f>SUMIFS('Month (GWh)'!C:C,'Month (GWh)'!$Z:$Z,'Quarter (GWh)'!$Z57,'Month (GWh)'!$Y:$Y,'Quarter (GWh)'!$Y57)</f>
        <v>130731.28</v>
      </c>
      <c r="D57" s="46">
        <f>SUMIFS('Month (GWh)'!D:D,'Month (GWh)'!$Z:$Z,'Quarter (GWh)'!$Z57,'Month (GWh)'!$Y:$Y,'Quarter (GWh)'!$Y57)</f>
        <v>21511.93</v>
      </c>
      <c r="E57" s="47">
        <f>SUMIFS('Month (GWh)'!E:E,'Month (GWh)'!$Z:$Z,'Quarter (GWh)'!$Z57,'Month (GWh)'!$Y:$Y,'Quarter (GWh)'!$Y57)</f>
        <v>109219.35</v>
      </c>
      <c r="F57" s="45">
        <f>SUMIFS('Month (GWh)'!F:F,'Month (GWh)'!$Z:$Z,'Quarter (GWh)'!$Z57,'Month (GWh)'!$Y:$Y,'Quarter (GWh)'!$Y57)</f>
        <v>22199</v>
      </c>
      <c r="G57" s="46">
        <f>SUMIFS('Month (GWh)'!G:G,'Month (GWh)'!$Z:$Z,'Quarter (GWh)'!$Z57,'Month (GWh)'!$Y:$Y,'Quarter (GWh)'!$Y57)</f>
        <v>-13.919999999999998</v>
      </c>
      <c r="H57" s="46">
        <f>SUMIFS('Month (GWh)'!H:H,'Month (GWh)'!$Z:$Z,'Quarter (GWh)'!$Z57,'Month (GWh)'!$Y:$Y,'Quarter (GWh)'!$Y57)</f>
        <v>0</v>
      </c>
      <c r="I57" s="48">
        <f>SUMIFS('Month (GWh)'!I:I,'Month (GWh)'!$Z:$Z,'Quarter (GWh)'!$Z57,'Month (GWh)'!$Y:$Y,'Quarter (GWh)'!$Y57)</f>
        <v>360331.58</v>
      </c>
      <c r="J57" s="49">
        <f>SUMIFS('Month (GWh)'!J:J,'Month (GWh)'!$Z:$Z,'Quarter (GWh)'!$Z57,'Month (GWh)'!$Y:$Y,'Quarter (GWh)'!$Y57)</f>
        <v>361004.73000000004</v>
      </c>
      <c r="K57" s="45">
        <v>99533.48</v>
      </c>
      <c r="L57" s="46">
        <v>142631.4</v>
      </c>
      <c r="M57" s="46">
        <v>46774.47</v>
      </c>
      <c r="N57" s="50">
        <v>39545.43</v>
      </c>
      <c r="O57" s="46">
        <f>SUMIFS('Month (GWh)'!O:O,'Month (GWh)'!$Z:$Z,'Quarter (GWh)'!$Z57,'Month (GWh)'!$Y:$Y,'Quarter (GWh)'!$Y57)</f>
        <v>16370.150000000001</v>
      </c>
      <c r="P57" s="46">
        <f>SUMIFS('Month (GWh)'!P:P,'Month (GWh)'!$Z:$Z,'Quarter (GWh)'!$Z57,'Month (GWh)'!$Y:$Y,'Quarter (GWh)'!$Y57)</f>
        <v>1585</v>
      </c>
      <c r="Q57" s="46">
        <f>SUMIFS('Month (GWh)'!Q:Q,'Month (GWh)'!$Z:$Z,'Quarter (GWh)'!$Z57,'Month (GWh)'!$Y:$Y,'Quarter (GWh)'!$Y57)</f>
        <v>30.95</v>
      </c>
      <c r="R57" s="50">
        <f>SUMIFS('Month (GWh)'!R:R,'Month (GWh)'!$Z:$Z,'Quarter (GWh)'!$Z57,'Month (GWh)'!$Y:$Y,'Quarter (GWh)'!$Y57)</f>
        <v>62.28</v>
      </c>
      <c r="S57" s="45">
        <f t="shared" si="2"/>
        <v>13252.829999999958</v>
      </c>
      <c r="T57" s="53">
        <v>359785.99</v>
      </c>
      <c r="V57" s="124"/>
      <c r="W57" s="123"/>
      <c r="X57" s="123" t="s">
        <v>101</v>
      </c>
      <c r="Y57" s="123" t="str">
        <f t="shared" si="1"/>
        <v>1</v>
      </c>
      <c r="Z57" s="124">
        <v>2008</v>
      </c>
    </row>
    <row r="58" spans="1:26" ht="17.149999999999999" customHeight="1" x14ac:dyDescent="0.35">
      <c r="A58" s="56" t="str">
        <f t="shared" si="0"/>
        <v>Quarter 2 2008</v>
      </c>
      <c r="B58" s="50">
        <f>SUMIFS('Month (GWh)'!B:B,'Month (GWh)'!$Z:$Z,'Quarter (GWh)'!$Z58,'Month (GWh)'!$Y:$Y,'Quarter (GWh)'!$Y58)</f>
        <v>204029.08000000002</v>
      </c>
      <c r="C58" s="46">
        <f>SUMIFS('Month (GWh)'!C:C,'Month (GWh)'!$Z:$Z,'Quarter (GWh)'!$Z58,'Month (GWh)'!$Y:$Y,'Quarter (GWh)'!$Y58)</f>
        <v>82143.670000000013</v>
      </c>
      <c r="D58" s="46">
        <f>SUMIFS('Month (GWh)'!D:D,'Month (GWh)'!$Z:$Z,'Quarter (GWh)'!$Z58,'Month (GWh)'!$Y:$Y,'Quarter (GWh)'!$Y58)</f>
        <v>32106.229999999996</v>
      </c>
      <c r="E58" s="47">
        <f>SUMIFS('Month (GWh)'!E:E,'Month (GWh)'!$Z:$Z,'Quarter (GWh)'!$Z58,'Month (GWh)'!$Y:$Y,'Quarter (GWh)'!$Y58)</f>
        <v>50037.440000000002</v>
      </c>
      <c r="F58" s="45">
        <f>SUMIFS('Month (GWh)'!F:F,'Month (GWh)'!$Z:$Z,'Quarter (GWh)'!$Z58,'Month (GWh)'!$Y:$Y,'Quarter (GWh)'!$Y58)</f>
        <v>-21058</v>
      </c>
      <c r="G58" s="46">
        <f>SUMIFS('Month (GWh)'!G:G,'Month (GWh)'!$Z:$Z,'Quarter (GWh)'!$Z58,'Month (GWh)'!$Y:$Y,'Quarter (GWh)'!$Y58)</f>
        <v>-29.060000000000002</v>
      </c>
      <c r="H58" s="46">
        <f>SUMIFS('Month (GWh)'!H:H,'Month (GWh)'!$Z:$Z,'Quarter (GWh)'!$Z58,'Month (GWh)'!$Y:$Y,'Quarter (GWh)'!$Y58)</f>
        <v>0</v>
      </c>
      <c r="I58" s="48">
        <f>SUMIFS('Month (GWh)'!I:I,'Month (GWh)'!$Z:$Z,'Quarter (GWh)'!$Z58,'Month (GWh)'!$Y:$Y,'Quarter (GWh)'!$Y58)</f>
        <v>286172.75</v>
      </c>
      <c r="J58" s="49">
        <f>SUMIFS('Month (GWh)'!J:J,'Month (GWh)'!$Z:$Z,'Quarter (GWh)'!$Z58,'Month (GWh)'!$Y:$Y,'Quarter (GWh)'!$Y58)</f>
        <v>232979.46000000002</v>
      </c>
      <c r="K58" s="45">
        <v>91485.06</v>
      </c>
      <c r="L58" s="46">
        <v>59015.13</v>
      </c>
      <c r="M58" s="46">
        <v>27143.53</v>
      </c>
      <c r="N58" s="50">
        <v>27263.99</v>
      </c>
      <c r="O58" s="46">
        <f>SUMIFS('Month (GWh)'!O:O,'Month (GWh)'!$Z:$Z,'Quarter (GWh)'!$Z58,'Month (GWh)'!$Y:$Y,'Quarter (GWh)'!$Y58)</f>
        <v>15521.129999999997</v>
      </c>
      <c r="P58" s="46">
        <f>SUMIFS('Month (GWh)'!P:P,'Month (GWh)'!$Z:$Z,'Quarter (GWh)'!$Z58,'Month (GWh)'!$Y:$Y,'Quarter (GWh)'!$Y58)</f>
        <v>887</v>
      </c>
      <c r="Q58" s="46">
        <f>SUMIFS('Month (GWh)'!Q:Q,'Month (GWh)'!$Z:$Z,'Quarter (GWh)'!$Z58,'Month (GWh)'!$Y:$Y,'Quarter (GWh)'!$Y58)</f>
        <v>14.22</v>
      </c>
      <c r="R58" s="50">
        <f>SUMIFS('Month (GWh)'!R:R,'Month (GWh)'!$Z:$Z,'Quarter (GWh)'!$Z58,'Month (GWh)'!$Y:$Y,'Quarter (GWh)'!$Y58)</f>
        <v>263.70999999999998</v>
      </c>
      <c r="S58" s="45">
        <f t="shared" si="2"/>
        <v>10132</v>
      </c>
      <c r="T58" s="53">
        <v>231725.77</v>
      </c>
      <c r="V58" s="124"/>
      <c r="W58" s="123"/>
      <c r="X58" s="123" t="s">
        <v>102</v>
      </c>
      <c r="Y58" s="123" t="str">
        <f t="shared" si="1"/>
        <v>2</v>
      </c>
      <c r="Z58" s="124">
        <v>2008</v>
      </c>
    </row>
    <row r="59" spans="1:26" ht="17.149999999999999" customHeight="1" x14ac:dyDescent="0.35">
      <c r="A59" s="56" t="str">
        <f t="shared" si="0"/>
        <v>Quarter 3 2008</v>
      </c>
      <c r="B59" s="50">
        <f>SUMIFS('Month (GWh)'!B:B,'Month (GWh)'!$Z:$Z,'Quarter (GWh)'!$Z59,'Month (GWh)'!$Y:$Y,'Quarter (GWh)'!$Y59)</f>
        <v>162701.15999999997</v>
      </c>
      <c r="C59" s="46">
        <f>SUMIFS('Month (GWh)'!C:C,'Month (GWh)'!$Z:$Z,'Quarter (GWh)'!$Z59,'Month (GWh)'!$Y:$Y,'Quarter (GWh)'!$Y59)</f>
        <v>70673.59</v>
      </c>
      <c r="D59" s="46">
        <f>SUMIFS('Month (GWh)'!D:D,'Month (GWh)'!$Z:$Z,'Quarter (GWh)'!$Z59,'Month (GWh)'!$Y:$Y,'Quarter (GWh)'!$Y59)</f>
        <v>33112.67</v>
      </c>
      <c r="E59" s="47">
        <f>SUMIFS('Month (GWh)'!E:E,'Month (GWh)'!$Z:$Z,'Quarter (GWh)'!$Z59,'Month (GWh)'!$Y:$Y,'Quarter (GWh)'!$Y59)</f>
        <v>37560.919999999991</v>
      </c>
      <c r="F59" s="45">
        <f>SUMIFS('Month (GWh)'!F:F,'Month (GWh)'!$Z:$Z,'Quarter (GWh)'!$Z59,'Month (GWh)'!$Y:$Y,'Quarter (GWh)'!$Y59)</f>
        <v>-11055</v>
      </c>
      <c r="G59" s="46">
        <f>SUMIFS('Month (GWh)'!G:G,'Month (GWh)'!$Z:$Z,'Quarter (GWh)'!$Z59,'Month (GWh)'!$Y:$Y,'Quarter (GWh)'!$Y59)</f>
        <v>-20.14</v>
      </c>
      <c r="H59" s="46">
        <f>SUMIFS('Month (GWh)'!H:H,'Month (GWh)'!$Z:$Z,'Quarter (GWh)'!$Z59,'Month (GWh)'!$Y:$Y,'Quarter (GWh)'!$Y59)</f>
        <v>0</v>
      </c>
      <c r="I59" s="48">
        <f>SUMIFS('Month (GWh)'!I:I,'Month (GWh)'!$Z:$Z,'Quarter (GWh)'!$Z59,'Month (GWh)'!$Y:$Y,'Quarter (GWh)'!$Y59)</f>
        <v>233374.75</v>
      </c>
      <c r="J59" s="49">
        <f>SUMIFS('Month (GWh)'!J:J,'Month (GWh)'!$Z:$Z,'Quarter (GWh)'!$Z59,'Month (GWh)'!$Y:$Y,'Quarter (GWh)'!$Y59)</f>
        <v>189186.94</v>
      </c>
      <c r="K59" s="45">
        <v>97453.55</v>
      </c>
      <c r="L59" s="46">
        <v>33466.839999999997</v>
      </c>
      <c r="M59" s="46">
        <v>22063.629999999997</v>
      </c>
      <c r="N59" s="50">
        <v>12005.11</v>
      </c>
      <c r="O59" s="46">
        <f>SUMIFS('Month (GWh)'!O:O,'Month (GWh)'!$Z:$Z,'Quarter (GWh)'!$Z59,'Month (GWh)'!$Y:$Y,'Quarter (GWh)'!$Y59)</f>
        <v>13496.849999999999</v>
      </c>
      <c r="P59" s="46">
        <f>SUMIFS('Month (GWh)'!P:P,'Month (GWh)'!$Z:$Z,'Quarter (GWh)'!$Z59,'Month (GWh)'!$Y:$Y,'Quarter (GWh)'!$Y59)</f>
        <v>366</v>
      </c>
      <c r="Q59" s="46">
        <f>SUMIFS('Month (GWh)'!Q:Q,'Month (GWh)'!$Z:$Z,'Quarter (GWh)'!$Z59,'Month (GWh)'!$Y:$Y,'Quarter (GWh)'!$Y59)</f>
        <v>11.77</v>
      </c>
      <c r="R59" s="50">
        <f>SUMIFS('Month (GWh)'!R:R,'Month (GWh)'!$Z:$Z,'Quarter (GWh)'!$Z59,'Month (GWh)'!$Y:$Y,'Quarter (GWh)'!$Y59)</f>
        <v>305.02</v>
      </c>
      <c r="S59" s="45">
        <f t="shared" si="2"/>
        <v>9257.7700000000186</v>
      </c>
      <c r="T59" s="53">
        <v>188426.54</v>
      </c>
      <c r="V59" s="124"/>
      <c r="W59" s="123"/>
      <c r="X59" s="123" t="s">
        <v>103</v>
      </c>
      <c r="Y59" s="123" t="str">
        <f t="shared" si="1"/>
        <v>3</v>
      </c>
      <c r="Z59" s="124">
        <v>2008</v>
      </c>
    </row>
    <row r="60" spans="1:26" ht="17.149999999999999" customHeight="1" x14ac:dyDescent="0.35">
      <c r="A60" s="56" t="str">
        <f t="shared" si="0"/>
        <v>Quarter 4 2008</v>
      </c>
      <c r="B60" s="50">
        <f>SUMIFS('Month (GWh)'!B:B,'Month (GWh)'!$Z:$Z,'Quarter (GWh)'!$Z60,'Month (GWh)'!$Y:$Y,'Quarter (GWh)'!$Y60)</f>
        <v>211490.82</v>
      </c>
      <c r="C60" s="46">
        <f>SUMIFS('Month (GWh)'!C:C,'Month (GWh)'!$Z:$Z,'Quarter (GWh)'!$Z60,'Month (GWh)'!$Y:$Y,'Quarter (GWh)'!$Y60)</f>
        <v>125500.09999999999</v>
      </c>
      <c r="D60" s="46">
        <f>SUMIFS('Month (GWh)'!D:D,'Month (GWh)'!$Z:$Z,'Quarter (GWh)'!$Z60,'Month (GWh)'!$Y:$Y,'Quarter (GWh)'!$Y60)</f>
        <v>35939.199999999997</v>
      </c>
      <c r="E60" s="47">
        <f>SUMIFS('Month (GWh)'!E:E,'Month (GWh)'!$Z:$Z,'Quarter (GWh)'!$Z60,'Month (GWh)'!$Y:$Y,'Quarter (GWh)'!$Y60)</f>
        <v>89560.9</v>
      </c>
      <c r="F60" s="45">
        <f>SUMIFS('Month (GWh)'!F:F,'Month (GWh)'!$Z:$Z,'Quarter (GWh)'!$Z60,'Month (GWh)'!$Y:$Y,'Quarter (GWh)'!$Y60)</f>
        <v>6827</v>
      </c>
      <c r="G60" s="46">
        <f>SUMIFS('Month (GWh)'!G:G,'Month (GWh)'!$Z:$Z,'Quarter (GWh)'!$Z60,'Month (GWh)'!$Y:$Y,'Quarter (GWh)'!$Y60)</f>
        <v>-30.2</v>
      </c>
      <c r="H60" s="46">
        <f>SUMIFS('Month (GWh)'!H:H,'Month (GWh)'!$Z:$Z,'Quarter (GWh)'!$Z60,'Month (GWh)'!$Y:$Y,'Quarter (GWh)'!$Y60)</f>
        <v>0</v>
      </c>
      <c r="I60" s="48">
        <f>SUMIFS('Month (GWh)'!I:I,'Month (GWh)'!$Z:$Z,'Quarter (GWh)'!$Z60,'Month (GWh)'!$Y:$Y,'Quarter (GWh)'!$Y60)</f>
        <v>336990.92</v>
      </c>
      <c r="J60" s="49">
        <f>SUMIFS('Month (GWh)'!J:J,'Month (GWh)'!$Z:$Z,'Quarter (GWh)'!$Z60,'Month (GWh)'!$Y:$Y,'Quarter (GWh)'!$Y60)</f>
        <v>307848.52</v>
      </c>
      <c r="K60" s="45">
        <v>87726.92</v>
      </c>
      <c r="L60" s="46">
        <v>124440.45</v>
      </c>
      <c r="M60" s="46">
        <v>32259.86</v>
      </c>
      <c r="N60" s="50">
        <v>32328.37</v>
      </c>
      <c r="O60" s="46">
        <f>SUMIFS('Month (GWh)'!O:O,'Month (GWh)'!$Z:$Z,'Quarter (GWh)'!$Z60,'Month (GWh)'!$Y:$Y,'Quarter (GWh)'!$Y60)</f>
        <v>15936.17</v>
      </c>
      <c r="P60" s="46">
        <f>SUMIFS('Month (GWh)'!P:P,'Month (GWh)'!$Z:$Z,'Quarter (GWh)'!$Z60,'Month (GWh)'!$Y:$Y,'Quarter (GWh)'!$Y60)</f>
        <v>1427</v>
      </c>
      <c r="Q60" s="46">
        <f>SUMIFS('Month (GWh)'!Q:Q,'Month (GWh)'!$Z:$Z,'Quarter (GWh)'!$Z60,'Month (GWh)'!$Y:$Y,'Quarter (GWh)'!$Y60)</f>
        <v>76.759999999999991</v>
      </c>
      <c r="R60" s="50">
        <f>SUMIFS('Month (GWh)'!R:R,'Month (GWh)'!$Z:$Z,'Quarter (GWh)'!$Z60,'Month (GWh)'!$Y:$Y,'Quarter (GWh)'!$Y60)</f>
        <v>159.56</v>
      </c>
      <c r="S60" s="45">
        <f t="shared" si="2"/>
        <v>11994.200000000012</v>
      </c>
      <c r="T60" s="53">
        <v>306349.28999999998</v>
      </c>
      <c r="V60" s="124"/>
      <c r="W60" s="123"/>
      <c r="X60" s="123" t="s">
        <v>104</v>
      </c>
      <c r="Y60" s="123" t="str">
        <f t="shared" si="1"/>
        <v>4</v>
      </c>
      <c r="Z60" s="124">
        <v>2008</v>
      </c>
    </row>
    <row r="61" spans="1:26" ht="17.149999999999999" customHeight="1" x14ac:dyDescent="0.35">
      <c r="A61" s="56" t="str">
        <f t="shared" si="0"/>
        <v>Quarter 1 2009</v>
      </c>
      <c r="B61" s="50">
        <f>SUMIFS('Month (GWh)'!B:B,'Month (GWh)'!$Z:$Z,'Quarter (GWh)'!$Z61,'Month (GWh)'!$Y:$Y,'Quarter (GWh)'!$Y61)</f>
        <v>198753.92000000001</v>
      </c>
      <c r="C61" s="46">
        <f>SUMIFS('Month (GWh)'!C:C,'Month (GWh)'!$Z:$Z,'Quarter (GWh)'!$Z61,'Month (GWh)'!$Y:$Y,'Quarter (GWh)'!$Y61)</f>
        <v>143508.93</v>
      </c>
      <c r="D61" s="46">
        <f>SUMIFS('Month (GWh)'!D:D,'Month (GWh)'!$Z:$Z,'Quarter (GWh)'!$Z61,'Month (GWh)'!$Y:$Y,'Quarter (GWh)'!$Y61)</f>
        <v>34357.1</v>
      </c>
      <c r="E61" s="47">
        <f>SUMIFS('Month (GWh)'!E:E,'Month (GWh)'!$Z:$Z,'Quarter (GWh)'!$Z61,'Month (GWh)'!$Y:$Y,'Quarter (GWh)'!$Y61)</f>
        <v>109151.83000000002</v>
      </c>
      <c r="F61" s="45">
        <f>SUMIFS('Month (GWh)'!F:F,'Month (GWh)'!$Z:$Z,'Quarter (GWh)'!$Z61,'Month (GWh)'!$Y:$Y,'Quarter (GWh)'!$Y61)</f>
        <v>19930</v>
      </c>
      <c r="G61" s="46">
        <f>SUMIFS('Month (GWh)'!G:G,'Month (GWh)'!$Z:$Z,'Quarter (GWh)'!$Z61,'Month (GWh)'!$Y:$Y,'Quarter (GWh)'!$Y61)</f>
        <v>-94.7</v>
      </c>
      <c r="H61" s="46">
        <f>SUMIFS('Month (GWh)'!H:H,'Month (GWh)'!$Z:$Z,'Quarter (GWh)'!$Z61,'Month (GWh)'!$Y:$Y,'Quarter (GWh)'!$Y61)</f>
        <v>0</v>
      </c>
      <c r="I61" s="48">
        <f>SUMIFS('Month (GWh)'!I:I,'Month (GWh)'!$Z:$Z,'Quarter (GWh)'!$Z61,'Month (GWh)'!$Y:$Y,'Quarter (GWh)'!$Y61)</f>
        <v>342262.85000000003</v>
      </c>
      <c r="J61" s="49">
        <f>SUMIFS('Month (GWh)'!J:J,'Month (GWh)'!$Z:$Z,'Quarter (GWh)'!$Z61,'Month (GWh)'!$Y:$Y,'Quarter (GWh)'!$Y61)</f>
        <v>327741.05</v>
      </c>
      <c r="K61" s="45">
        <v>82509.81</v>
      </c>
      <c r="L61" s="46">
        <v>148491.43</v>
      </c>
      <c r="M61" s="46">
        <v>37530.350000000006</v>
      </c>
      <c r="N61" s="50">
        <v>30220.49</v>
      </c>
      <c r="O61" s="46">
        <f>SUMIFS('Month (GWh)'!O:O,'Month (GWh)'!$Z:$Z,'Quarter (GWh)'!$Z61,'Month (GWh)'!$Y:$Y,'Quarter (GWh)'!$Y61)</f>
        <v>16144.079999999998</v>
      </c>
      <c r="P61" s="46">
        <f>SUMIFS('Month (GWh)'!P:P,'Month (GWh)'!$Z:$Z,'Quarter (GWh)'!$Z61,'Month (GWh)'!$Y:$Y,'Quarter (GWh)'!$Y61)</f>
        <v>1403</v>
      </c>
      <c r="Q61" s="46">
        <f>SUMIFS('Month (GWh)'!Q:Q,'Month (GWh)'!$Z:$Z,'Quarter (GWh)'!$Z61,'Month (GWh)'!$Y:$Y,'Quarter (GWh)'!$Y61)</f>
        <v>198.36</v>
      </c>
      <c r="R61" s="50">
        <f>SUMIFS('Month (GWh)'!R:R,'Month (GWh)'!$Z:$Z,'Quarter (GWh)'!$Z61,'Month (GWh)'!$Y:$Y,'Quarter (GWh)'!$Y61)</f>
        <v>92.91</v>
      </c>
      <c r="S61" s="45">
        <f t="shared" si="2"/>
        <v>12697.850000000093</v>
      </c>
      <c r="T61" s="53">
        <v>329288.28000000003</v>
      </c>
      <c r="V61" s="124"/>
      <c r="W61" s="123"/>
      <c r="X61" s="123" t="s">
        <v>101</v>
      </c>
      <c r="Y61" s="123" t="str">
        <f t="shared" si="1"/>
        <v>1</v>
      </c>
      <c r="Z61" s="124">
        <v>2009</v>
      </c>
    </row>
    <row r="62" spans="1:26" ht="17.149999999999999" customHeight="1" x14ac:dyDescent="0.35">
      <c r="A62" s="56" t="str">
        <f t="shared" si="0"/>
        <v>Quarter 2 2009</v>
      </c>
      <c r="B62" s="50">
        <f>SUMIFS('Month (GWh)'!B:B,'Month (GWh)'!$Z:$Z,'Quarter (GWh)'!$Z62,'Month (GWh)'!$Y:$Y,'Quarter (GWh)'!$Y62)</f>
        <v>181093.51</v>
      </c>
      <c r="C62" s="46">
        <f>SUMIFS('Month (GWh)'!C:C,'Month (GWh)'!$Z:$Z,'Quarter (GWh)'!$Z62,'Month (GWh)'!$Y:$Y,'Quarter (GWh)'!$Y62)</f>
        <v>86323.39</v>
      </c>
      <c r="D62" s="46">
        <f>SUMIFS('Month (GWh)'!D:D,'Month (GWh)'!$Z:$Z,'Quarter (GWh)'!$Z62,'Month (GWh)'!$Y:$Y,'Quarter (GWh)'!$Y62)</f>
        <v>45419.990000000005</v>
      </c>
      <c r="E62" s="47">
        <f>SUMIFS('Month (GWh)'!E:E,'Month (GWh)'!$Z:$Z,'Quarter (GWh)'!$Z62,'Month (GWh)'!$Y:$Y,'Quarter (GWh)'!$Y62)</f>
        <v>40903.4</v>
      </c>
      <c r="F62" s="45">
        <f>SUMIFS('Month (GWh)'!F:F,'Month (GWh)'!$Z:$Z,'Quarter (GWh)'!$Z62,'Month (GWh)'!$Y:$Y,'Quarter (GWh)'!$Y62)</f>
        <v>-22147</v>
      </c>
      <c r="G62" s="46">
        <f>SUMIFS('Month (GWh)'!G:G,'Month (GWh)'!$Z:$Z,'Quarter (GWh)'!$Z62,'Month (GWh)'!$Y:$Y,'Quarter (GWh)'!$Y62)</f>
        <v>-95.59</v>
      </c>
      <c r="H62" s="46">
        <f>SUMIFS('Month (GWh)'!H:H,'Month (GWh)'!$Z:$Z,'Quarter (GWh)'!$Z62,'Month (GWh)'!$Y:$Y,'Quarter (GWh)'!$Y62)</f>
        <v>0</v>
      </c>
      <c r="I62" s="48">
        <f>SUMIFS('Month (GWh)'!I:I,'Month (GWh)'!$Z:$Z,'Quarter (GWh)'!$Z62,'Month (GWh)'!$Y:$Y,'Quarter (GWh)'!$Y62)</f>
        <v>267416.90000000002</v>
      </c>
      <c r="J62" s="49">
        <f>SUMIFS('Month (GWh)'!J:J,'Month (GWh)'!$Z:$Z,'Quarter (GWh)'!$Z62,'Month (GWh)'!$Y:$Y,'Quarter (GWh)'!$Y62)</f>
        <v>199754.32</v>
      </c>
      <c r="K62" s="45">
        <v>83485.72</v>
      </c>
      <c r="L62" s="46">
        <v>51150.44</v>
      </c>
      <c r="M62" s="46">
        <v>20387.740000000002</v>
      </c>
      <c r="N62" s="50">
        <v>18541.2</v>
      </c>
      <c r="O62" s="46">
        <f>SUMIFS('Month (GWh)'!O:O,'Month (GWh)'!$Z:$Z,'Quarter (GWh)'!$Z62,'Month (GWh)'!$Y:$Y,'Quarter (GWh)'!$Y62)</f>
        <v>16145.470000000001</v>
      </c>
      <c r="P62" s="46">
        <f>SUMIFS('Month (GWh)'!P:P,'Month (GWh)'!$Z:$Z,'Quarter (GWh)'!$Z62,'Month (GWh)'!$Y:$Y,'Quarter (GWh)'!$Y62)</f>
        <v>602</v>
      </c>
      <c r="Q62" s="46">
        <f>SUMIFS('Month (GWh)'!Q:Q,'Month (GWh)'!$Z:$Z,'Quarter (GWh)'!$Z62,'Month (GWh)'!$Y:$Y,'Quarter (GWh)'!$Y62)</f>
        <v>281.15999999999997</v>
      </c>
      <c r="R62" s="50">
        <f>SUMIFS('Month (GWh)'!R:R,'Month (GWh)'!$Z:$Z,'Quarter (GWh)'!$Z62,'Month (GWh)'!$Y:$Y,'Quarter (GWh)'!$Y62)</f>
        <v>360.46</v>
      </c>
      <c r="S62" s="45">
        <f t="shared" si="2"/>
        <v>9261.6199999999953</v>
      </c>
      <c r="T62" s="53">
        <v>200215.81</v>
      </c>
      <c r="V62" s="124"/>
      <c r="W62" s="123"/>
      <c r="X62" s="123" t="s">
        <v>102</v>
      </c>
      <c r="Y62" s="123" t="str">
        <f t="shared" si="1"/>
        <v>2</v>
      </c>
      <c r="Z62" s="124">
        <v>2009</v>
      </c>
    </row>
    <row r="63" spans="1:26" ht="17.149999999999999" customHeight="1" x14ac:dyDescent="0.35">
      <c r="A63" s="56" t="str">
        <f t="shared" si="0"/>
        <v>Quarter 3 2009</v>
      </c>
      <c r="B63" s="50">
        <f>SUMIFS('Month (GWh)'!B:B,'Month (GWh)'!$Z:$Z,'Quarter (GWh)'!$Z63,'Month (GWh)'!$Y:$Y,'Quarter (GWh)'!$Y63)</f>
        <v>129951.46</v>
      </c>
      <c r="C63" s="46">
        <f>SUMIFS('Month (GWh)'!C:C,'Month (GWh)'!$Z:$Z,'Quarter (GWh)'!$Z63,'Month (GWh)'!$Y:$Y,'Quarter (GWh)'!$Y63)</f>
        <v>82206.260000000009</v>
      </c>
      <c r="D63" s="46">
        <f>SUMIFS('Month (GWh)'!D:D,'Month (GWh)'!$Z:$Z,'Quarter (GWh)'!$Z63,'Month (GWh)'!$Y:$Y,'Quarter (GWh)'!$Y63)</f>
        <v>27409.469999999998</v>
      </c>
      <c r="E63" s="47">
        <f>SUMIFS('Month (GWh)'!E:E,'Month (GWh)'!$Z:$Z,'Quarter (GWh)'!$Z63,'Month (GWh)'!$Y:$Y,'Quarter (GWh)'!$Y63)</f>
        <v>54796.789999999994</v>
      </c>
      <c r="F63" s="45">
        <f>SUMIFS('Month (GWh)'!F:F,'Month (GWh)'!$Z:$Z,'Quarter (GWh)'!$Z63,'Month (GWh)'!$Y:$Y,'Quarter (GWh)'!$Y63)</f>
        <v>-8763</v>
      </c>
      <c r="G63" s="46">
        <f>SUMIFS('Month (GWh)'!G:G,'Month (GWh)'!$Z:$Z,'Quarter (GWh)'!$Z63,'Month (GWh)'!$Y:$Y,'Quarter (GWh)'!$Y63)</f>
        <v>-99.73</v>
      </c>
      <c r="H63" s="46">
        <f>SUMIFS('Month (GWh)'!H:H,'Month (GWh)'!$Z:$Z,'Quarter (GWh)'!$Z63,'Month (GWh)'!$Y:$Y,'Quarter (GWh)'!$Y63)</f>
        <v>0</v>
      </c>
      <c r="I63" s="48">
        <f>SUMIFS('Month (GWh)'!I:I,'Month (GWh)'!$Z:$Z,'Quarter (GWh)'!$Z63,'Month (GWh)'!$Y:$Y,'Quarter (GWh)'!$Y63)</f>
        <v>212157.72</v>
      </c>
      <c r="J63" s="49">
        <f>SUMIFS('Month (GWh)'!J:J,'Month (GWh)'!$Z:$Z,'Quarter (GWh)'!$Z63,'Month (GWh)'!$Y:$Y,'Quarter (GWh)'!$Y63)</f>
        <v>175885.52</v>
      </c>
      <c r="K63" s="45">
        <v>91782.55</v>
      </c>
      <c r="L63" s="46">
        <v>30106.21</v>
      </c>
      <c r="M63" s="46">
        <v>18134.59</v>
      </c>
      <c r="N63" s="50">
        <v>13368.84</v>
      </c>
      <c r="O63" s="46">
        <f>SUMIFS('Month (GWh)'!O:O,'Month (GWh)'!$Z:$Z,'Quarter (GWh)'!$Z63,'Month (GWh)'!$Y:$Y,'Quarter (GWh)'!$Y63)</f>
        <v>13379.09</v>
      </c>
      <c r="P63" s="46">
        <f>SUMIFS('Month (GWh)'!P:P,'Month (GWh)'!$Z:$Z,'Quarter (GWh)'!$Z63,'Month (GWh)'!$Y:$Y,'Quarter (GWh)'!$Y63)</f>
        <v>225</v>
      </c>
      <c r="Q63" s="46">
        <f>SUMIFS('Month (GWh)'!Q:Q,'Month (GWh)'!$Z:$Z,'Quarter (GWh)'!$Z63,'Month (GWh)'!$Y:$Y,'Quarter (GWh)'!$Y63)</f>
        <v>448.09999999999997</v>
      </c>
      <c r="R63" s="50">
        <f>SUMIFS('Month (GWh)'!R:R,'Month (GWh)'!$Z:$Z,'Quarter (GWh)'!$Z63,'Month (GWh)'!$Y:$Y,'Quarter (GWh)'!$Y63)</f>
        <v>168.35</v>
      </c>
      <c r="S63" s="45">
        <f t="shared" si="2"/>
        <v>8916.0099999999802</v>
      </c>
      <c r="T63" s="53">
        <v>176528.74</v>
      </c>
      <c r="V63" s="124"/>
      <c r="W63" s="123"/>
      <c r="X63" s="123" t="s">
        <v>103</v>
      </c>
      <c r="Y63" s="123" t="str">
        <f t="shared" si="1"/>
        <v>3</v>
      </c>
      <c r="Z63" s="124">
        <v>2009</v>
      </c>
    </row>
    <row r="64" spans="1:26" ht="17.149999999999999" customHeight="1" x14ac:dyDescent="0.35">
      <c r="A64" s="56" t="str">
        <f t="shared" si="0"/>
        <v>Quarter 4 2009</v>
      </c>
      <c r="B64" s="50">
        <f>SUMIFS('Month (GWh)'!B:B,'Month (GWh)'!$Z:$Z,'Quarter (GWh)'!$Z64,'Month (GWh)'!$Y:$Y,'Quarter (GWh)'!$Y64)</f>
        <v>169545.34</v>
      </c>
      <c r="C64" s="46">
        <f>SUMIFS('Month (GWh)'!C:C,'Month (GWh)'!$Z:$Z,'Quarter (GWh)'!$Z64,'Month (GWh)'!$Y:$Y,'Quarter (GWh)'!$Y64)</f>
        <v>159804.09000000003</v>
      </c>
      <c r="D64" s="46">
        <f>SUMIFS('Month (GWh)'!D:D,'Month (GWh)'!$Z:$Z,'Quarter (GWh)'!$Z64,'Month (GWh)'!$Y:$Y,'Quarter (GWh)'!$Y64)</f>
        <v>29913.25</v>
      </c>
      <c r="E64" s="47">
        <f>SUMIFS('Month (GWh)'!E:E,'Month (GWh)'!$Z:$Z,'Quarter (GWh)'!$Z64,'Month (GWh)'!$Y:$Y,'Quarter (GWh)'!$Y64)</f>
        <v>129890.84000000001</v>
      </c>
      <c r="F64" s="45">
        <f>SUMIFS('Month (GWh)'!F:F,'Month (GWh)'!$Z:$Z,'Quarter (GWh)'!$Z64,'Month (GWh)'!$Y:$Y,'Quarter (GWh)'!$Y64)</f>
        <v>6104</v>
      </c>
      <c r="G64" s="46">
        <f>SUMIFS('Month (GWh)'!G:G,'Month (GWh)'!$Z:$Z,'Quarter (GWh)'!$Z64,'Month (GWh)'!$Y:$Y,'Quarter (GWh)'!$Y64)</f>
        <v>-110.22</v>
      </c>
      <c r="H64" s="46">
        <f>SUMIFS('Month (GWh)'!H:H,'Month (GWh)'!$Z:$Z,'Quarter (GWh)'!$Z64,'Month (GWh)'!$Y:$Y,'Quarter (GWh)'!$Y64)</f>
        <v>0</v>
      </c>
      <c r="I64" s="48">
        <f>SUMIFS('Month (GWh)'!I:I,'Month (GWh)'!$Z:$Z,'Quarter (GWh)'!$Z64,'Month (GWh)'!$Y:$Y,'Quarter (GWh)'!$Y64)</f>
        <v>329349.43</v>
      </c>
      <c r="J64" s="49">
        <f>SUMIFS('Month (GWh)'!J:J,'Month (GWh)'!$Z:$Z,'Quarter (GWh)'!$Z64,'Month (GWh)'!$Y:$Y,'Quarter (GWh)'!$Y64)</f>
        <v>305429.95999999996</v>
      </c>
      <c r="K64" s="45">
        <v>100973.2</v>
      </c>
      <c r="L64" s="46">
        <v>115451.2</v>
      </c>
      <c r="M64" s="46">
        <v>30281.94</v>
      </c>
      <c r="N64" s="50">
        <v>30911.58</v>
      </c>
      <c r="O64" s="46">
        <f>SUMIFS('Month (GWh)'!O:O,'Month (GWh)'!$Z:$Z,'Quarter (GWh)'!$Z64,'Month (GWh)'!$Y:$Y,'Quarter (GWh)'!$Y64)</f>
        <v>15429.36</v>
      </c>
      <c r="P64" s="46">
        <f>SUMIFS('Month (GWh)'!P:P,'Month (GWh)'!$Z:$Z,'Quarter (GWh)'!$Z64,'Month (GWh)'!$Y:$Y,'Quarter (GWh)'!$Y64)</f>
        <v>580</v>
      </c>
      <c r="Q64" s="46">
        <f>SUMIFS('Month (GWh)'!Q:Q,'Month (GWh)'!$Z:$Z,'Quarter (GWh)'!$Z64,'Month (GWh)'!$Y:$Y,'Quarter (GWh)'!$Y64)</f>
        <v>731.06</v>
      </c>
      <c r="R64" s="50">
        <f>SUMIFS('Month (GWh)'!R:R,'Month (GWh)'!$Z:$Z,'Quarter (GWh)'!$Z64,'Month (GWh)'!$Y:$Y,'Quarter (GWh)'!$Y64)</f>
        <v>60.5</v>
      </c>
      <c r="S64" s="45">
        <f t="shared" si="2"/>
        <v>12425.360000000044</v>
      </c>
      <c r="T64" s="53">
        <v>306844.2</v>
      </c>
      <c r="V64" s="124"/>
      <c r="W64" s="123"/>
      <c r="X64" s="123" t="s">
        <v>104</v>
      </c>
      <c r="Y64" s="123" t="str">
        <f t="shared" si="1"/>
        <v>4</v>
      </c>
      <c r="Z64" s="124">
        <v>2009</v>
      </c>
    </row>
    <row r="65" spans="1:26" ht="17.149999999999999" customHeight="1" x14ac:dyDescent="0.35">
      <c r="A65" s="56" t="str">
        <f t="shared" si="0"/>
        <v>Quarter 1 2010</v>
      </c>
      <c r="B65" s="50">
        <f>SUMIFS('Month (GWh)'!B:B,'Month (GWh)'!$Z:$Z,'Quarter (GWh)'!$Z65,'Month (GWh)'!$Y:$Y,'Quarter (GWh)'!$Y65)</f>
        <v>178842.46</v>
      </c>
      <c r="C65" s="46">
        <f>SUMIFS('Month (GWh)'!C:C,'Month (GWh)'!$Z:$Z,'Quarter (GWh)'!$Z65,'Month (GWh)'!$Y:$Y,'Quarter (GWh)'!$Y65)</f>
        <v>189635.19</v>
      </c>
      <c r="D65" s="46">
        <f>SUMIFS('Month (GWh)'!D:D,'Month (GWh)'!$Z:$Z,'Quarter (GWh)'!$Z65,'Month (GWh)'!$Y:$Y,'Quarter (GWh)'!$Y65)</f>
        <v>28390.960000000003</v>
      </c>
      <c r="E65" s="47">
        <f>SUMIFS('Month (GWh)'!E:E,'Month (GWh)'!$Z:$Z,'Quarter (GWh)'!$Z65,'Month (GWh)'!$Y:$Y,'Quarter (GWh)'!$Y65)</f>
        <v>161244.22999999998</v>
      </c>
      <c r="F65" s="45">
        <f>SUMIFS('Month (GWh)'!F:F,'Month (GWh)'!$Z:$Z,'Quarter (GWh)'!$Z65,'Month (GWh)'!$Y:$Y,'Quarter (GWh)'!$Y65)</f>
        <v>32558</v>
      </c>
      <c r="G65" s="46">
        <f>SUMIFS('Month (GWh)'!G:G,'Month (GWh)'!$Z:$Z,'Quarter (GWh)'!$Z65,'Month (GWh)'!$Y:$Y,'Quarter (GWh)'!$Y65)</f>
        <v>-55.53</v>
      </c>
      <c r="H65" s="46">
        <f>SUMIFS('Month (GWh)'!H:H,'Month (GWh)'!$Z:$Z,'Quarter (GWh)'!$Z65,'Month (GWh)'!$Y:$Y,'Quarter (GWh)'!$Y65)</f>
        <v>0</v>
      </c>
      <c r="I65" s="48">
        <f>SUMIFS('Month (GWh)'!I:I,'Month (GWh)'!$Z:$Z,'Quarter (GWh)'!$Z65,'Month (GWh)'!$Y:$Y,'Quarter (GWh)'!$Y65)</f>
        <v>368477.64999999997</v>
      </c>
      <c r="J65" s="49">
        <f>SUMIFS('Month (GWh)'!J:J,'Month (GWh)'!$Z:$Z,'Quarter (GWh)'!$Z65,'Month (GWh)'!$Y:$Y,'Quarter (GWh)'!$Y65)</f>
        <v>372589.16</v>
      </c>
      <c r="K65" s="45">
        <v>103118.04</v>
      </c>
      <c r="L65" s="46">
        <v>163307.75</v>
      </c>
      <c r="M65" s="46">
        <v>38948.219999999994</v>
      </c>
      <c r="N65" s="50">
        <v>32586.51</v>
      </c>
      <c r="O65" s="46">
        <f>SUMIFS('Month (GWh)'!O:O,'Month (GWh)'!$Z:$Z,'Quarter (GWh)'!$Z65,'Month (GWh)'!$Y:$Y,'Quarter (GWh)'!$Y65)</f>
        <v>16455.940000000002</v>
      </c>
      <c r="P65" s="46">
        <f>SUMIFS('Month (GWh)'!P:P,'Month (GWh)'!$Z:$Z,'Quarter (GWh)'!$Z65,'Month (GWh)'!$Y:$Y,'Quarter (GWh)'!$Y65)</f>
        <v>1378</v>
      </c>
      <c r="Q65" s="46">
        <f>SUMIFS('Month (GWh)'!Q:Q,'Month (GWh)'!$Z:$Z,'Quarter (GWh)'!$Z65,'Month (GWh)'!$Y:$Y,'Quarter (GWh)'!$Y65)</f>
        <v>720.49</v>
      </c>
      <c r="R65" s="50">
        <f>SUMIFS('Month (GWh)'!R:R,'Month (GWh)'!$Z:$Z,'Quarter (GWh)'!$Z65,'Month (GWh)'!$Y:$Y,'Quarter (GWh)'!$Y65)</f>
        <v>67.09</v>
      </c>
      <c r="S65" s="45">
        <f t="shared" si="2"/>
        <v>14825.869999999995</v>
      </c>
      <c r="T65" s="53">
        <v>371407.91</v>
      </c>
      <c r="V65" s="124"/>
      <c r="W65" s="123"/>
      <c r="X65" s="123" t="s">
        <v>101</v>
      </c>
      <c r="Y65" s="123" t="str">
        <f t="shared" si="1"/>
        <v>1</v>
      </c>
      <c r="Z65" s="124">
        <v>2010</v>
      </c>
    </row>
    <row r="66" spans="1:26" ht="17.149999999999999" customHeight="1" x14ac:dyDescent="0.35">
      <c r="A66" s="56" t="str">
        <f t="shared" si="0"/>
        <v>Quarter 2 2010</v>
      </c>
      <c r="B66" s="50">
        <f>SUMIFS('Month (GWh)'!B:B,'Month (GWh)'!$Z:$Z,'Quarter (GWh)'!$Z66,'Month (GWh)'!$Y:$Y,'Quarter (GWh)'!$Y66)</f>
        <v>169541.99</v>
      </c>
      <c r="C66" s="46">
        <f>SUMIFS('Month (GWh)'!C:C,'Month (GWh)'!$Z:$Z,'Quarter (GWh)'!$Z66,'Month (GWh)'!$Y:$Y,'Quarter (GWh)'!$Y66)</f>
        <v>133824.63</v>
      </c>
      <c r="D66" s="46">
        <f>SUMIFS('Month (GWh)'!D:D,'Month (GWh)'!$Z:$Z,'Quarter (GWh)'!$Z66,'Month (GWh)'!$Y:$Y,'Quarter (GWh)'!$Y66)</f>
        <v>57614.7</v>
      </c>
      <c r="E66" s="47">
        <f>SUMIFS('Month (GWh)'!E:E,'Month (GWh)'!$Z:$Z,'Quarter (GWh)'!$Z66,'Month (GWh)'!$Y:$Y,'Quarter (GWh)'!$Y66)</f>
        <v>76209.930000000008</v>
      </c>
      <c r="F66" s="45">
        <f>SUMIFS('Month (GWh)'!F:F,'Month (GWh)'!$Z:$Z,'Quarter (GWh)'!$Z66,'Month (GWh)'!$Y:$Y,'Quarter (GWh)'!$Y66)</f>
        <v>-21833</v>
      </c>
      <c r="G66" s="46">
        <f>SUMIFS('Month (GWh)'!G:G,'Month (GWh)'!$Z:$Z,'Quarter (GWh)'!$Z66,'Month (GWh)'!$Y:$Y,'Quarter (GWh)'!$Y66)</f>
        <v>-53.269999999999996</v>
      </c>
      <c r="H66" s="46">
        <f>SUMIFS('Month (GWh)'!H:H,'Month (GWh)'!$Z:$Z,'Quarter (GWh)'!$Z66,'Month (GWh)'!$Y:$Y,'Quarter (GWh)'!$Y66)</f>
        <v>0</v>
      </c>
      <c r="I66" s="48">
        <f>SUMIFS('Month (GWh)'!I:I,'Month (GWh)'!$Z:$Z,'Quarter (GWh)'!$Z66,'Month (GWh)'!$Y:$Y,'Quarter (GWh)'!$Y66)</f>
        <v>303366.62</v>
      </c>
      <c r="J66" s="49">
        <f>SUMIFS('Month (GWh)'!J:J,'Month (GWh)'!$Z:$Z,'Quarter (GWh)'!$Z66,'Month (GWh)'!$Y:$Y,'Quarter (GWh)'!$Y66)</f>
        <v>223865.64999999997</v>
      </c>
      <c r="K66" s="45">
        <v>98054.86</v>
      </c>
      <c r="L66" s="46">
        <v>55225.61</v>
      </c>
      <c r="M66" s="46">
        <v>21412.35</v>
      </c>
      <c r="N66" s="50">
        <v>19370.55</v>
      </c>
      <c r="O66" s="46">
        <f>SUMIFS('Month (GWh)'!O:O,'Month (GWh)'!$Z:$Z,'Quarter (GWh)'!$Z66,'Month (GWh)'!$Y:$Y,'Quarter (GWh)'!$Y66)</f>
        <v>16107.210000000001</v>
      </c>
      <c r="P66" s="46">
        <f>SUMIFS('Month (GWh)'!P:P,'Month (GWh)'!$Z:$Z,'Quarter (GWh)'!$Z66,'Month (GWh)'!$Y:$Y,'Quarter (GWh)'!$Y66)</f>
        <v>707</v>
      </c>
      <c r="Q66" s="46">
        <f>SUMIFS('Month (GWh)'!Q:Q,'Month (GWh)'!$Z:$Z,'Quarter (GWh)'!$Z66,'Month (GWh)'!$Y:$Y,'Quarter (GWh)'!$Y66)</f>
        <v>727.18000000000006</v>
      </c>
      <c r="R66" s="50">
        <f>SUMIFS('Month (GWh)'!R:R,'Month (GWh)'!$Z:$Z,'Quarter (GWh)'!$Z66,'Month (GWh)'!$Y:$Y,'Quarter (GWh)'!$Y66)</f>
        <v>304.22999999999996</v>
      </c>
      <c r="S66" s="45">
        <f t="shared" si="2"/>
        <v>11414.880000000005</v>
      </c>
      <c r="T66" s="53">
        <v>223323.87</v>
      </c>
      <c r="V66" s="124"/>
      <c r="W66" s="123"/>
      <c r="X66" s="123" t="s">
        <v>102</v>
      </c>
      <c r="Y66" s="123" t="str">
        <f t="shared" si="1"/>
        <v>2</v>
      </c>
      <c r="Z66" s="124">
        <v>2010</v>
      </c>
    </row>
    <row r="67" spans="1:26" ht="17.149999999999999" customHeight="1" x14ac:dyDescent="0.35">
      <c r="A67" s="56" t="str">
        <f t="shared" si="0"/>
        <v>Quarter 3 2010</v>
      </c>
      <c r="B67" s="50">
        <f>SUMIFS('Month (GWh)'!B:B,'Month (GWh)'!$Z:$Z,'Quarter (GWh)'!$Z67,'Month (GWh)'!$Y:$Y,'Quarter (GWh)'!$Y67)</f>
        <v>140433.57</v>
      </c>
      <c r="C67" s="46">
        <f>SUMIFS('Month (GWh)'!C:C,'Month (GWh)'!$Z:$Z,'Quarter (GWh)'!$Z67,'Month (GWh)'!$Y:$Y,'Quarter (GWh)'!$Y67)</f>
        <v>97626.79</v>
      </c>
      <c r="D67" s="46">
        <f>SUMIFS('Month (GWh)'!D:D,'Month (GWh)'!$Z:$Z,'Quarter (GWh)'!$Z67,'Month (GWh)'!$Y:$Y,'Quarter (GWh)'!$Y67)</f>
        <v>49278.03</v>
      </c>
      <c r="E67" s="47">
        <f>SUMIFS('Month (GWh)'!E:E,'Month (GWh)'!$Z:$Z,'Quarter (GWh)'!$Z67,'Month (GWh)'!$Y:$Y,'Quarter (GWh)'!$Y67)</f>
        <v>48348.759999999995</v>
      </c>
      <c r="F67" s="45">
        <f>SUMIFS('Month (GWh)'!F:F,'Month (GWh)'!$Z:$Z,'Quarter (GWh)'!$Z67,'Month (GWh)'!$Y:$Y,'Quarter (GWh)'!$Y67)</f>
        <v>-13945</v>
      </c>
      <c r="G67" s="46">
        <f>SUMIFS('Month (GWh)'!G:G,'Month (GWh)'!$Z:$Z,'Quarter (GWh)'!$Z67,'Month (GWh)'!$Y:$Y,'Quarter (GWh)'!$Y67)</f>
        <v>-60.84</v>
      </c>
      <c r="H67" s="46">
        <f>SUMIFS('Month (GWh)'!H:H,'Month (GWh)'!$Z:$Z,'Quarter (GWh)'!$Z67,'Month (GWh)'!$Y:$Y,'Quarter (GWh)'!$Y67)</f>
        <v>0</v>
      </c>
      <c r="I67" s="48">
        <f>SUMIFS('Month (GWh)'!I:I,'Month (GWh)'!$Z:$Z,'Quarter (GWh)'!$Z67,'Month (GWh)'!$Y:$Y,'Quarter (GWh)'!$Y67)</f>
        <v>238060.36</v>
      </c>
      <c r="J67" s="49">
        <f>SUMIFS('Month (GWh)'!J:J,'Month (GWh)'!$Z:$Z,'Quarter (GWh)'!$Z67,'Month (GWh)'!$Y:$Y,'Quarter (GWh)'!$Y67)</f>
        <v>174776.49</v>
      </c>
      <c r="K67" s="45">
        <v>87389.81</v>
      </c>
      <c r="L67" s="46">
        <v>30519.48</v>
      </c>
      <c r="M67" s="46">
        <v>18039.27</v>
      </c>
      <c r="N67" s="50">
        <v>13342.53</v>
      </c>
      <c r="O67" s="46">
        <f>SUMIFS('Month (GWh)'!O:O,'Month (GWh)'!$Z:$Z,'Quarter (GWh)'!$Z67,'Month (GWh)'!$Y:$Y,'Quarter (GWh)'!$Y67)</f>
        <v>13557.519999999999</v>
      </c>
      <c r="P67" s="46">
        <f>SUMIFS('Month (GWh)'!P:P,'Month (GWh)'!$Z:$Z,'Quarter (GWh)'!$Z67,'Month (GWh)'!$Y:$Y,'Quarter (GWh)'!$Y67)</f>
        <v>328</v>
      </c>
      <c r="Q67" s="46">
        <f>SUMIFS('Month (GWh)'!Q:Q,'Month (GWh)'!$Z:$Z,'Quarter (GWh)'!$Z67,'Month (GWh)'!$Y:$Y,'Quarter (GWh)'!$Y67)</f>
        <v>657.57999999999993</v>
      </c>
      <c r="R67" s="50">
        <f>SUMIFS('Month (GWh)'!R:R,'Month (GWh)'!$Z:$Z,'Quarter (GWh)'!$Z67,'Month (GWh)'!$Y:$Y,'Quarter (GWh)'!$Y67)</f>
        <v>215.64</v>
      </c>
      <c r="S67" s="45">
        <f t="shared" si="2"/>
        <v>9726.5400000000081</v>
      </c>
      <c r="T67" s="53">
        <v>173776.37</v>
      </c>
      <c r="V67" s="124"/>
      <c r="W67" s="123"/>
      <c r="X67" s="123" t="s">
        <v>103</v>
      </c>
      <c r="Y67" s="123" t="str">
        <f t="shared" si="1"/>
        <v>3</v>
      </c>
      <c r="Z67" s="124">
        <v>2010</v>
      </c>
    </row>
    <row r="68" spans="1:26" ht="17.149999999999999" customHeight="1" x14ac:dyDescent="0.35">
      <c r="A68" s="56" t="str">
        <f t="shared" si="0"/>
        <v>Quarter 4 2010</v>
      </c>
      <c r="B68" s="50">
        <f>SUMIFS('Month (GWh)'!B:B,'Month (GWh)'!$Z:$Z,'Quarter (GWh)'!$Z68,'Month (GWh)'!$Y:$Y,'Quarter (GWh)'!$Y68)</f>
        <v>153696.66999999998</v>
      </c>
      <c r="C68" s="46">
        <f>SUMIFS('Month (GWh)'!C:C,'Month (GWh)'!$Z:$Z,'Quarter (GWh)'!$Z68,'Month (GWh)'!$Y:$Y,'Quarter (GWh)'!$Y68)</f>
        <v>193392.05</v>
      </c>
      <c r="D68" s="46">
        <f>SUMIFS('Month (GWh)'!D:D,'Month (GWh)'!$Z:$Z,'Quarter (GWh)'!$Z68,'Month (GWh)'!$Y:$Y,'Quarter (GWh)'!$Y68)</f>
        <v>41115.449999999997</v>
      </c>
      <c r="E68" s="47">
        <f>SUMIFS('Month (GWh)'!E:E,'Month (GWh)'!$Z:$Z,'Quarter (GWh)'!$Z68,'Month (GWh)'!$Y:$Y,'Quarter (GWh)'!$Y68)</f>
        <v>152276.6</v>
      </c>
      <c r="F68" s="45">
        <f>SUMIFS('Month (GWh)'!F:F,'Month (GWh)'!$Z:$Z,'Quarter (GWh)'!$Z68,'Month (GWh)'!$Y:$Y,'Quarter (GWh)'!$Y68)</f>
        <v>18491</v>
      </c>
      <c r="G68" s="46">
        <f>SUMIFS('Month (GWh)'!G:G,'Month (GWh)'!$Z:$Z,'Quarter (GWh)'!$Z68,'Month (GWh)'!$Y:$Y,'Quarter (GWh)'!$Y68)</f>
        <v>-40.659999999999997</v>
      </c>
      <c r="H68" s="46">
        <f>SUMIFS('Month (GWh)'!H:H,'Month (GWh)'!$Z:$Z,'Quarter (GWh)'!$Z68,'Month (GWh)'!$Y:$Y,'Quarter (GWh)'!$Y68)</f>
        <v>0</v>
      </c>
      <c r="I68" s="48">
        <f>SUMIFS('Month (GWh)'!I:I,'Month (GWh)'!$Z:$Z,'Quarter (GWh)'!$Z68,'Month (GWh)'!$Y:$Y,'Quarter (GWh)'!$Y68)</f>
        <v>347088.72</v>
      </c>
      <c r="J68" s="49">
        <f>SUMIFS('Month (GWh)'!J:J,'Month (GWh)'!$Z:$Z,'Quarter (GWh)'!$Z68,'Month (GWh)'!$Y:$Y,'Quarter (GWh)'!$Y68)</f>
        <v>324423.61</v>
      </c>
      <c r="K68" s="45">
        <v>87935.52</v>
      </c>
      <c r="L68" s="46">
        <v>140542.66</v>
      </c>
      <c r="M68" s="46">
        <v>30843.95</v>
      </c>
      <c r="N68" s="50">
        <v>36298.18</v>
      </c>
      <c r="O68" s="46">
        <f>SUMIFS('Month (GWh)'!O:O,'Month (GWh)'!$Z:$Z,'Quarter (GWh)'!$Z68,'Month (GWh)'!$Y:$Y,'Quarter (GWh)'!$Y68)</f>
        <v>15089.580000000002</v>
      </c>
      <c r="P68" s="46">
        <f>SUMIFS('Month (GWh)'!P:P,'Month (GWh)'!$Z:$Z,'Quarter (GWh)'!$Z68,'Month (GWh)'!$Y:$Y,'Quarter (GWh)'!$Y68)</f>
        <v>798</v>
      </c>
      <c r="Q68" s="46">
        <f>SUMIFS('Month (GWh)'!Q:Q,'Month (GWh)'!$Z:$Z,'Quarter (GWh)'!$Z68,'Month (GWh)'!$Y:$Y,'Quarter (GWh)'!$Y68)</f>
        <v>951.58</v>
      </c>
      <c r="R68" s="50">
        <f>SUMIFS('Month (GWh)'!R:R,'Month (GWh)'!$Z:$Z,'Quarter (GWh)'!$Z68,'Month (GWh)'!$Y:$Y,'Quarter (GWh)'!$Y68)</f>
        <v>77.709999999999994</v>
      </c>
      <c r="S68" s="45">
        <f t="shared" si="2"/>
        <v>12490.589999999967</v>
      </c>
      <c r="T68" s="53">
        <v>325027.77</v>
      </c>
      <c r="V68" s="124"/>
      <c r="W68" s="123"/>
      <c r="X68" s="123" t="s">
        <v>104</v>
      </c>
      <c r="Y68" s="123" t="str">
        <f t="shared" si="1"/>
        <v>4</v>
      </c>
      <c r="Z68" s="124">
        <v>2010</v>
      </c>
    </row>
    <row r="69" spans="1:26" ht="17.149999999999999" customHeight="1" x14ac:dyDescent="0.35">
      <c r="A69" s="56" t="str">
        <f t="shared" si="0"/>
        <v>Quarter 1 2011</v>
      </c>
      <c r="B69" s="50">
        <f>SUMIFS('Month (GWh)'!B:B,'Month (GWh)'!$Z:$Z,'Quarter (GWh)'!$Z69,'Month (GWh)'!$Y:$Y,'Quarter (GWh)'!$Y69)</f>
        <v>146728.71000000002</v>
      </c>
      <c r="C69" s="46">
        <f>SUMIFS('Month (GWh)'!C:C,'Month (GWh)'!$Z:$Z,'Quarter (GWh)'!$Z69,'Month (GWh)'!$Y:$Y,'Quarter (GWh)'!$Y69)</f>
        <v>187065.23</v>
      </c>
      <c r="D69" s="46">
        <f>SUMIFS('Month (GWh)'!D:D,'Month (GWh)'!$Z:$Z,'Quarter (GWh)'!$Z69,'Month (GWh)'!$Y:$Y,'Quarter (GWh)'!$Y69)</f>
        <v>24865.58</v>
      </c>
      <c r="E69" s="47">
        <f>SUMIFS('Month (GWh)'!E:E,'Month (GWh)'!$Z:$Z,'Quarter (GWh)'!$Z69,'Month (GWh)'!$Y:$Y,'Quarter (GWh)'!$Y69)</f>
        <v>162199.65000000002</v>
      </c>
      <c r="F69" s="45">
        <f>SUMIFS('Month (GWh)'!F:F,'Month (GWh)'!$Z:$Z,'Quarter (GWh)'!$Z69,'Month (GWh)'!$Y:$Y,'Quarter (GWh)'!$Y69)</f>
        <v>6805</v>
      </c>
      <c r="G69" s="46">
        <f>SUMIFS('Month (GWh)'!G:G,'Month (GWh)'!$Z:$Z,'Quarter (GWh)'!$Z69,'Month (GWh)'!$Y:$Y,'Quarter (GWh)'!$Y69)</f>
        <v>-17.2</v>
      </c>
      <c r="H69" s="46">
        <f>SUMIFS('Month (GWh)'!H:H,'Month (GWh)'!$Z:$Z,'Quarter (GWh)'!$Z69,'Month (GWh)'!$Y:$Y,'Quarter (GWh)'!$Y69)</f>
        <v>0</v>
      </c>
      <c r="I69" s="48">
        <f>SUMIFS('Month (GWh)'!I:I,'Month (GWh)'!$Z:$Z,'Quarter (GWh)'!$Z69,'Month (GWh)'!$Y:$Y,'Quarter (GWh)'!$Y69)</f>
        <v>333793.94</v>
      </c>
      <c r="J69" s="49">
        <f>SUMIFS('Month (GWh)'!J:J,'Month (GWh)'!$Z:$Z,'Quarter (GWh)'!$Z69,'Month (GWh)'!$Y:$Y,'Quarter (GWh)'!$Y69)</f>
        <v>315716.16000000003</v>
      </c>
      <c r="K69" s="45">
        <v>81234.080000000002</v>
      </c>
      <c r="L69" s="46">
        <v>137965.99</v>
      </c>
      <c r="M69" s="46">
        <v>38410.870000000003</v>
      </c>
      <c r="N69" s="50">
        <v>28829.37</v>
      </c>
      <c r="O69" s="46">
        <f>SUMIFS('Month (GWh)'!O:O,'Month (GWh)'!$Z:$Z,'Quarter (GWh)'!$Z69,'Month (GWh)'!$Y:$Y,'Quarter (GWh)'!$Y69)</f>
        <v>14635.63</v>
      </c>
      <c r="P69" s="46">
        <f>SUMIFS('Month (GWh)'!P:P,'Month (GWh)'!$Z:$Z,'Quarter (GWh)'!$Z69,'Month (GWh)'!$Y:$Y,'Quarter (GWh)'!$Y69)</f>
        <v>654</v>
      </c>
      <c r="Q69" s="46">
        <f>SUMIFS('Month (GWh)'!Q:Q,'Month (GWh)'!$Z:$Z,'Quarter (GWh)'!$Z69,'Month (GWh)'!$Y:$Y,'Quarter (GWh)'!$Y69)</f>
        <v>1175.55</v>
      </c>
      <c r="R69" s="50">
        <f>SUMIFS('Month (GWh)'!R:R,'Month (GWh)'!$Z:$Z,'Quarter (GWh)'!$Z69,'Month (GWh)'!$Y:$Y,'Quarter (GWh)'!$Y69)</f>
        <v>109.96000000000001</v>
      </c>
      <c r="S69" s="45">
        <f t="shared" si="2"/>
        <v>12344.940000000002</v>
      </c>
      <c r="T69" s="53">
        <v>315360.39</v>
      </c>
      <c r="V69" s="124"/>
      <c r="W69" s="123"/>
      <c r="X69" s="123" t="s">
        <v>101</v>
      </c>
      <c r="Y69" s="123" t="str">
        <f t="shared" si="1"/>
        <v>1</v>
      </c>
      <c r="Z69" s="124">
        <v>2011</v>
      </c>
    </row>
    <row r="70" spans="1:26" ht="17.149999999999999" customHeight="1" x14ac:dyDescent="0.35">
      <c r="A70" s="56" t="str">
        <f t="shared" si="0"/>
        <v>Quarter 2 2011</v>
      </c>
      <c r="B70" s="50">
        <f>SUMIFS('Month (GWh)'!B:B,'Month (GWh)'!$Z:$Z,'Quarter (GWh)'!$Z70,'Month (GWh)'!$Y:$Y,'Quarter (GWh)'!$Y70)</f>
        <v>127397.62</v>
      </c>
      <c r="C70" s="46">
        <f>SUMIFS('Month (GWh)'!C:C,'Month (GWh)'!$Z:$Z,'Quarter (GWh)'!$Z70,'Month (GWh)'!$Y:$Y,'Quarter (GWh)'!$Y70)</f>
        <v>132696.49</v>
      </c>
      <c r="D70" s="46">
        <f>SUMIFS('Month (GWh)'!D:D,'Month (GWh)'!$Z:$Z,'Quarter (GWh)'!$Z70,'Month (GWh)'!$Y:$Y,'Quarter (GWh)'!$Y70)</f>
        <v>53665.679999999993</v>
      </c>
      <c r="E70" s="47">
        <f>SUMIFS('Month (GWh)'!E:E,'Month (GWh)'!$Z:$Z,'Quarter (GWh)'!$Z70,'Month (GWh)'!$Y:$Y,'Quarter (GWh)'!$Y70)</f>
        <v>79030.810000000012</v>
      </c>
      <c r="F70" s="45">
        <f>SUMIFS('Month (GWh)'!F:F,'Month (GWh)'!$Z:$Z,'Quarter (GWh)'!$Z70,'Month (GWh)'!$Y:$Y,'Quarter (GWh)'!$Y70)</f>
        <v>-21374</v>
      </c>
      <c r="G70" s="46">
        <f>SUMIFS('Month (GWh)'!G:G,'Month (GWh)'!$Z:$Z,'Quarter (GWh)'!$Z70,'Month (GWh)'!$Y:$Y,'Quarter (GWh)'!$Y70)</f>
        <v>-10.690000000000001</v>
      </c>
      <c r="H70" s="46">
        <f>SUMIFS('Month (GWh)'!H:H,'Month (GWh)'!$Z:$Z,'Quarter (GWh)'!$Z70,'Month (GWh)'!$Y:$Y,'Quarter (GWh)'!$Y70)</f>
        <v>0</v>
      </c>
      <c r="I70" s="48">
        <f>SUMIFS('Month (GWh)'!I:I,'Month (GWh)'!$Z:$Z,'Quarter (GWh)'!$Z70,'Month (GWh)'!$Y:$Y,'Quarter (GWh)'!$Y70)</f>
        <v>260094.11000000002</v>
      </c>
      <c r="J70" s="49">
        <f>SUMIFS('Month (GWh)'!J:J,'Month (GWh)'!$Z:$Z,'Quarter (GWh)'!$Z70,'Month (GWh)'!$Y:$Y,'Quarter (GWh)'!$Y70)</f>
        <v>185043.74000000002</v>
      </c>
      <c r="K70" s="45">
        <v>77811.59</v>
      </c>
      <c r="L70" s="46">
        <v>45067.59</v>
      </c>
      <c r="M70" s="46">
        <v>20490.63</v>
      </c>
      <c r="N70" s="50">
        <v>16604.18</v>
      </c>
      <c r="O70" s="46">
        <f>SUMIFS('Month (GWh)'!O:O,'Month (GWh)'!$Z:$Z,'Quarter (GWh)'!$Z70,'Month (GWh)'!$Y:$Y,'Quarter (GWh)'!$Y70)</f>
        <v>13571.849999999999</v>
      </c>
      <c r="P70" s="46">
        <f>SUMIFS('Month (GWh)'!P:P,'Month (GWh)'!$Z:$Z,'Quarter (GWh)'!$Z70,'Month (GWh)'!$Y:$Y,'Quarter (GWh)'!$Y70)</f>
        <v>422</v>
      </c>
      <c r="Q70" s="46">
        <f>SUMIFS('Month (GWh)'!Q:Q,'Month (GWh)'!$Z:$Z,'Quarter (GWh)'!$Z70,'Month (GWh)'!$Y:$Y,'Quarter (GWh)'!$Y70)</f>
        <v>1222.71</v>
      </c>
      <c r="R70" s="50">
        <f>SUMIFS('Month (GWh)'!R:R,'Month (GWh)'!$Z:$Z,'Quarter (GWh)'!$Z70,'Month (GWh)'!$Y:$Y,'Quarter (GWh)'!$Y70)</f>
        <v>328.11</v>
      </c>
      <c r="S70" s="45">
        <f t="shared" si="2"/>
        <v>9551.5100000000384</v>
      </c>
      <c r="T70" s="53">
        <v>185070.17</v>
      </c>
      <c r="V70" s="124"/>
      <c r="W70" s="123"/>
      <c r="X70" s="123" t="s">
        <v>102</v>
      </c>
      <c r="Y70" s="123" t="str">
        <f t="shared" si="1"/>
        <v>2</v>
      </c>
      <c r="Z70" s="124">
        <v>2011</v>
      </c>
    </row>
    <row r="71" spans="1:26" ht="17.149999999999999" customHeight="1" x14ac:dyDescent="0.35">
      <c r="A71" s="56" t="str">
        <f t="shared" si="0"/>
        <v>Quarter 3 2011</v>
      </c>
      <c r="B71" s="50">
        <f>SUMIFS('Month (GWh)'!B:B,'Month (GWh)'!$Z:$Z,'Quarter (GWh)'!$Z71,'Month (GWh)'!$Y:$Y,'Quarter (GWh)'!$Y71)</f>
        <v>101190.31</v>
      </c>
      <c r="C71" s="46">
        <f>SUMIFS('Month (GWh)'!C:C,'Month (GWh)'!$Z:$Z,'Quarter (GWh)'!$Z71,'Month (GWh)'!$Y:$Y,'Quarter (GWh)'!$Y71)</f>
        <v>124785.23</v>
      </c>
      <c r="D71" s="46">
        <f>SUMIFS('Month (GWh)'!D:D,'Month (GWh)'!$Z:$Z,'Quarter (GWh)'!$Z71,'Month (GWh)'!$Y:$Y,'Quarter (GWh)'!$Y71)</f>
        <v>51881.270000000004</v>
      </c>
      <c r="E71" s="47">
        <f>SUMIFS('Month (GWh)'!E:E,'Month (GWh)'!$Z:$Z,'Quarter (GWh)'!$Z71,'Month (GWh)'!$Y:$Y,'Quarter (GWh)'!$Y71)</f>
        <v>72903.960000000006</v>
      </c>
      <c r="F71" s="45">
        <f>SUMIFS('Month (GWh)'!F:F,'Month (GWh)'!$Z:$Z,'Quarter (GWh)'!$Z71,'Month (GWh)'!$Y:$Y,'Quarter (GWh)'!$Y71)</f>
        <v>-11109</v>
      </c>
      <c r="G71" s="46">
        <f>SUMIFS('Month (GWh)'!G:G,'Month (GWh)'!$Z:$Z,'Quarter (GWh)'!$Z71,'Month (GWh)'!$Y:$Y,'Quarter (GWh)'!$Y71)</f>
        <v>-8.5</v>
      </c>
      <c r="H71" s="46">
        <f>SUMIFS('Month (GWh)'!H:H,'Month (GWh)'!$Z:$Z,'Quarter (GWh)'!$Z71,'Month (GWh)'!$Y:$Y,'Quarter (GWh)'!$Y71)</f>
        <v>0</v>
      </c>
      <c r="I71" s="48">
        <f>SUMIFS('Month (GWh)'!I:I,'Month (GWh)'!$Z:$Z,'Quarter (GWh)'!$Z71,'Month (GWh)'!$Y:$Y,'Quarter (GWh)'!$Y71)</f>
        <v>225975.54</v>
      </c>
      <c r="J71" s="49">
        <f>SUMIFS('Month (GWh)'!J:J,'Month (GWh)'!$Z:$Z,'Quarter (GWh)'!$Z71,'Month (GWh)'!$Y:$Y,'Quarter (GWh)'!$Y71)</f>
        <v>162976.77000000002</v>
      </c>
      <c r="K71" s="45">
        <v>80371.98</v>
      </c>
      <c r="L71" s="46">
        <v>29825.32</v>
      </c>
      <c r="M71" s="46">
        <v>17622.47</v>
      </c>
      <c r="N71" s="50">
        <v>13588.22</v>
      </c>
      <c r="O71" s="46">
        <f>SUMIFS('Month (GWh)'!O:O,'Month (GWh)'!$Z:$Z,'Quarter (GWh)'!$Z71,'Month (GWh)'!$Y:$Y,'Quarter (GWh)'!$Y71)</f>
        <v>11663.86</v>
      </c>
      <c r="P71" s="46">
        <f>SUMIFS('Month (GWh)'!P:P,'Month (GWh)'!$Z:$Z,'Quarter (GWh)'!$Z71,'Month (GWh)'!$Y:$Y,'Quarter (GWh)'!$Y71)</f>
        <v>248</v>
      </c>
      <c r="Q71" s="46">
        <f>SUMIFS('Month (GWh)'!Q:Q,'Month (GWh)'!$Z:$Z,'Quarter (GWh)'!$Z71,'Month (GWh)'!$Y:$Y,'Quarter (GWh)'!$Y71)</f>
        <v>898.72</v>
      </c>
      <c r="R71" s="50">
        <f>SUMIFS('Month (GWh)'!R:R,'Month (GWh)'!$Z:$Z,'Quarter (GWh)'!$Z71,'Month (GWh)'!$Y:$Y,'Quarter (GWh)'!$Y71)</f>
        <v>178.8</v>
      </c>
      <c r="S71" s="45">
        <f t="shared" si="2"/>
        <v>8749.7300000000396</v>
      </c>
      <c r="T71" s="53">
        <v>163147.1</v>
      </c>
      <c r="V71" s="124"/>
      <c r="W71" s="123"/>
      <c r="X71" s="123" t="s">
        <v>103</v>
      </c>
      <c r="Y71" s="123" t="str">
        <f t="shared" si="1"/>
        <v>3</v>
      </c>
      <c r="Z71" s="124">
        <v>2011</v>
      </c>
    </row>
    <row r="72" spans="1:26" ht="17.149999999999999" customHeight="1" x14ac:dyDescent="0.35">
      <c r="A72" s="56" t="str">
        <f t="shared" si="0"/>
        <v>Quarter 4 2011</v>
      </c>
      <c r="B72" s="50">
        <f>SUMIFS('Month (GWh)'!B:B,'Month (GWh)'!$Z:$Z,'Quarter (GWh)'!$Z72,'Month (GWh)'!$Y:$Y,'Quarter (GWh)'!$Y72)</f>
        <v>136035.52000000002</v>
      </c>
      <c r="C72" s="46">
        <f>SUMIFS('Month (GWh)'!C:C,'Month (GWh)'!$Z:$Z,'Quarter (GWh)'!$Z72,'Month (GWh)'!$Y:$Y,'Quarter (GWh)'!$Y72)</f>
        <v>159376.56</v>
      </c>
      <c r="D72" s="46">
        <f>SUMIFS('Month (GWh)'!D:D,'Month (GWh)'!$Z:$Z,'Quarter (GWh)'!$Z72,'Month (GWh)'!$Y:$Y,'Quarter (GWh)'!$Y72)</f>
        <v>53271.979999999996</v>
      </c>
      <c r="E72" s="47">
        <f>SUMIFS('Month (GWh)'!E:E,'Month (GWh)'!$Z:$Z,'Quarter (GWh)'!$Z72,'Month (GWh)'!$Y:$Y,'Quarter (GWh)'!$Y72)</f>
        <v>106104.58000000002</v>
      </c>
      <c r="F72" s="45">
        <f>SUMIFS('Month (GWh)'!F:F,'Month (GWh)'!$Z:$Z,'Quarter (GWh)'!$Z72,'Month (GWh)'!$Y:$Y,'Quarter (GWh)'!$Y72)</f>
        <v>3055</v>
      </c>
      <c r="G72" s="46">
        <f>SUMIFS('Month (GWh)'!G:G,'Month (GWh)'!$Z:$Z,'Quarter (GWh)'!$Z72,'Month (GWh)'!$Y:$Y,'Quarter (GWh)'!$Y72)</f>
        <v>-10.02</v>
      </c>
      <c r="H72" s="46">
        <f>SUMIFS('Month (GWh)'!H:H,'Month (GWh)'!$Z:$Z,'Quarter (GWh)'!$Z72,'Month (GWh)'!$Y:$Y,'Quarter (GWh)'!$Y72)</f>
        <v>0</v>
      </c>
      <c r="I72" s="48">
        <f>SUMIFS('Month (GWh)'!I:I,'Month (GWh)'!$Z:$Z,'Quarter (GWh)'!$Z72,'Month (GWh)'!$Y:$Y,'Quarter (GWh)'!$Y72)</f>
        <v>295412.07999999996</v>
      </c>
      <c r="J72" s="49">
        <f>SUMIFS('Month (GWh)'!J:J,'Month (GWh)'!$Z:$Z,'Quarter (GWh)'!$Z72,'Month (GWh)'!$Y:$Y,'Quarter (GWh)'!$Y72)</f>
        <v>245185.08</v>
      </c>
      <c r="K72" s="45">
        <v>69165.84</v>
      </c>
      <c r="L72" s="46">
        <v>95981.85</v>
      </c>
      <c r="M72" s="46">
        <v>28209.989999999998</v>
      </c>
      <c r="N72" s="50">
        <v>26394.11</v>
      </c>
      <c r="O72" s="46">
        <f>SUMIFS('Month (GWh)'!O:O,'Month (GWh)'!$Z:$Z,'Quarter (GWh)'!$Z72,'Month (GWh)'!$Y:$Y,'Quarter (GWh)'!$Y72)</f>
        <v>13853.66</v>
      </c>
      <c r="P72" s="46">
        <f>SUMIFS('Month (GWh)'!P:P,'Month (GWh)'!$Z:$Z,'Quarter (GWh)'!$Z72,'Month (GWh)'!$Y:$Y,'Quarter (GWh)'!$Y72)</f>
        <v>467</v>
      </c>
      <c r="Q72" s="46">
        <f>SUMIFS('Month (GWh)'!Q:Q,'Month (GWh)'!$Z:$Z,'Quarter (GWh)'!$Z72,'Month (GWh)'!$Y:$Y,'Quarter (GWh)'!$Y72)</f>
        <v>764.03</v>
      </c>
      <c r="R72" s="50">
        <f>SUMIFS('Month (GWh)'!R:R,'Month (GWh)'!$Z:$Z,'Quarter (GWh)'!$Z72,'Month (GWh)'!$Y:$Y,'Quarter (GWh)'!$Y72)</f>
        <v>35.519999999999996</v>
      </c>
      <c r="S72" s="45">
        <f t="shared" si="2"/>
        <v>11080.050000000017</v>
      </c>
      <c r="T72" s="53">
        <v>245952.05</v>
      </c>
      <c r="V72" s="124"/>
      <c r="W72" s="123"/>
      <c r="X72" s="123" t="s">
        <v>104</v>
      </c>
      <c r="Y72" s="123" t="str">
        <f t="shared" si="1"/>
        <v>4</v>
      </c>
      <c r="Z72" s="124">
        <v>2011</v>
      </c>
    </row>
    <row r="73" spans="1:26" ht="17.149999999999999" customHeight="1" x14ac:dyDescent="0.35">
      <c r="A73" s="56" t="str">
        <f t="shared" si="0"/>
        <v>Quarter 1 2012</v>
      </c>
      <c r="B73" s="50">
        <f>SUMIFS('Month (GWh)'!B:B,'Month (GWh)'!$Z:$Z,'Quarter (GWh)'!$Z73,'Month (GWh)'!$Y:$Y,'Quarter (GWh)'!$Y73)</f>
        <v>128431.20999999999</v>
      </c>
      <c r="C73" s="46">
        <f>SUMIFS('Month (GWh)'!C:C,'Month (GWh)'!$Z:$Z,'Quarter (GWh)'!$Z73,'Month (GWh)'!$Y:$Y,'Quarter (GWh)'!$Y73)</f>
        <v>173584.47999999998</v>
      </c>
      <c r="D73" s="46">
        <f>SUMIFS('Month (GWh)'!D:D,'Month (GWh)'!$Z:$Z,'Quarter (GWh)'!$Z73,'Month (GWh)'!$Y:$Y,'Quarter (GWh)'!$Y73)</f>
        <v>36215.17</v>
      </c>
      <c r="E73" s="47">
        <f>SUMIFS('Month (GWh)'!E:E,'Month (GWh)'!$Z:$Z,'Quarter (GWh)'!$Z73,'Month (GWh)'!$Y:$Y,'Quarter (GWh)'!$Y73)</f>
        <v>137369.31</v>
      </c>
      <c r="F73" s="45">
        <f>SUMIFS('Month (GWh)'!F:F,'Month (GWh)'!$Z:$Z,'Quarter (GWh)'!$Z73,'Month (GWh)'!$Y:$Y,'Quarter (GWh)'!$Y73)</f>
        <v>13623.060000000001</v>
      </c>
      <c r="G73" s="46">
        <f>SUMIFS('Month (GWh)'!G:G,'Month (GWh)'!$Z:$Z,'Quarter (GWh)'!$Z73,'Month (GWh)'!$Y:$Y,'Quarter (GWh)'!$Y73)</f>
        <v>-6.55</v>
      </c>
      <c r="H73" s="46">
        <f>SUMIFS('Month (GWh)'!H:H,'Month (GWh)'!$Z:$Z,'Quarter (GWh)'!$Z73,'Month (GWh)'!$Y:$Y,'Quarter (GWh)'!$Y73)</f>
        <v>0</v>
      </c>
      <c r="I73" s="48">
        <f>SUMIFS('Month (GWh)'!I:I,'Month (GWh)'!$Z:$Z,'Quarter (GWh)'!$Z73,'Month (GWh)'!$Y:$Y,'Quarter (GWh)'!$Y73)</f>
        <v>302015.69</v>
      </c>
      <c r="J73" s="49">
        <f>SUMIFS('Month (GWh)'!J:J,'Month (GWh)'!$Z:$Z,'Quarter (GWh)'!$Z73,'Month (GWh)'!$Y:$Y,'Quarter (GWh)'!$Y73)</f>
        <v>279417.03000000003</v>
      </c>
      <c r="K73" s="45">
        <v>59307.28</v>
      </c>
      <c r="L73" s="46">
        <v>129905</v>
      </c>
      <c r="M73" s="46">
        <v>35100.130000000005</v>
      </c>
      <c r="N73" s="50">
        <v>28395.38</v>
      </c>
      <c r="O73" s="46">
        <f>SUMIFS('Month (GWh)'!O:O,'Month (GWh)'!$Z:$Z,'Quarter (GWh)'!$Z73,'Month (GWh)'!$Y:$Y,'Quarter (GWh)'!$Y73)</f>
        <v>12970.189999999999</v>
      </c>
      <c r="P73" s="46">
        <f>SUMIFS('Month (GWh)'!P:P,'Month (GWh)'!$Z:$Z,'Quarter (GWh)'!$Z73,'Month (GWh)'!$Y:$Y,'Quarter (GWh)'!$Y73)</f>
        <v>545</v>
      </c>
      <c r="Q73" s="46">
        <f>SUMIFS('Month (GWh)'!Q:Q,'Month (GWh)'!$Z:$Z,'Quarter (GWh)'!$Z73,'Month (GWh)'!$Y:$Y,'Quarter (GWh)'!$Y73)</f>
        <v>579.66999999999996</v>
      </c>
      <c r="R73" s="50">
        <f>SUMIFS('Month (GWh)'!R:R,'Month (GWh)'!$Z:$Z,'Quarter (GWh)'!$Z73,'Month (GWh)'!$Y:$Y,'Quarter (GWh)'!$Y73)</f>
        <v>119.06</v>
      </c>
      <c r="S73" s="45">
        <f t="shared" si="2"/>
        <v>11300.900000000023</v>
      </c>
      <c r="T73" s="53">
        <v>278222.61</v>
      </c>
      <c r="V73" s="124"/>
      <c r="W73" s="123"/>
      <c r="X73" s="123" t="s">
        <v>101</v>
      </c>
      <c r="Y73" s="123" t="str">
        <f t="shared" si="1"/>
        <v>1</v>
      </c>
      <c r="Z73" s="124">
        <v>2012</v>
      </c>
    </row>
    <row r="74" spans="1:26" ht="17.149999999999999" customHeight="1" x14ac:dyDescent="0.35">
      <c r="A74" s="56" t="str">
        <f t="shared" ref="A74:A125" si="3">X74&amp;" "&amp;Z74</f>
        <v>Quarter 2 2012</v>
      </c>
      <c r="B74" s="50">
        <f>SUMIFS('Month (GWh)'!B:B,'Month (GWh)'!$Z:$Z,'Quarter (GWh)'!$Z74,'Month (GWh)'!$Y:$Y,'Quarter (GWh)'!$Y74)</f>
        <v>110756.23</v>
      </c>
      <c r="C74" s="46">
        <f>SUMIFS('Month (GWh)'!C:C,'Month (GWh)'!$Z:$Z,'Quarter (GWh)'!$Z74,'Month (GWh)'!$Y:$Y,'Quarter (GWh)'!$Y74)</f>
        <v>125550.35</v>
      </c>
      <c r="D74" s="46">
        <f>SUMIFS('Month (GWh)'!D:D,'Month (GWh)'!$Z:$Z,'Quarter (GWh)'!$Z74,'Month (GWh)'!$Y:$Y,'Quarter (GWh)'!$Y74)</f>
        <v>38953.009999999995</v>
      </c>
      <c r="E74" s="47">
        <f>SUMIFS('Month (GWh)'!E:E,'Month (GWh)'!$Z:$Z,'Quarter (GWh)'!$Z74,'Month (GWh)'!$Y:$Y,'Quarter (GWh)'!$Y74)</f>
        <v>86597.34</v>
      </c>
      <c r="F74" s="45">
        <f>SUMIFS('Month (GWh)'!F:F,'Month (GWh)'!$Z:$Z,'Quarter (GWh)'!$Z74,'Month (GWh)'!$Y:$Y,'Quarter (GWh)'!$Y74)</f>
        <v>-9325.27</v>
      </c>
      <c r="G74" s="46">
        <f>SUMIFS('Month (GWh)'!G:G,'Month (GWh)'!$Z:$Z,'Quarter (GWh)'!$Z74,'Month (GWh)'!$Y:$Y,'Quarter (GWh)'!$Y74)</f>
        <v>-10.649999999999999</v>
      </c>
      <c r="H74" s="46">
        <f>SUMIFS('Month (GWh)'!H:H,'Month (GWh)'!$Z:$Z,'Quarter (GWh)'!$Z74,'Month (GWh)'!$Y:$Y,'Quarter (GWh)'!$Y74)</f>
        <v>0</v>
      </c>
      <c r="I74" s="48">
        <f>SUMIFS('Month (GWh)'!I:I,'Month (GWh)'!$Z:$Z,'Quarter (GWh)'!$Z74,'Month (GWh)'!$Y:$Y,'Quarter (GWh)'!$Y74)</f>
        <v>236306.57999999996</v>
      </c>
      <c r="J74" s="49">
        <f>SUMIFS('Month (GWh)'!J:J,'Month (GWh)'!$Z:$Z,'Quarter (GWh)'!$Z74,'Month (GWh)'!$Y:$Y,'Quarter (GWh)'!$Y74)</f>
        <v>188017.65000000002</v>
      </c>
      <c r="K74" s="45">
        <v>53840.77</v>
      </c>
      <c r="L74" s="46">
        <v>65392.51</v>
      </c>
      <c r="M74" s="46">
        <v>21357.739999999998</v>
      </c>
      <c r="N74" s="50">
        <v>23318.75</v>
      </c>
      <c r="O74" s="46">
        <f>SUMIFS('Month (GWh)'!O:O,'Month (GWh)'!$Z:$Z,'Quarter (GWh)'!$Z74,'Month (GWh)'!$Y:$Y,'Quarter (GWh)'!$Y74)</f>
        <v>12651.43</v>
      </c>
      <c r="P74" s="46">
        <f>SUMIFS('Month (GWh)'!P:P,'Month (GWh)'!$Z:$Z,'Quarter (GWh)'!$Z74,'Month (GWh)'!$Y:$Y,'Quarter (GWh)'!$Y74)</f>
        <v>315</v>
      </c>
      <c r="Q74" s="46">
        <f>SUMIFS('Month (GWh)'!Q:Q,'Month (GWh)'!$Z:$Z,'Quarter (GWh)'!$Z74,'Month (GWh)'!$Y:$Y,'Quarter (GWh)'!$Y74)</f>
        <v>710.48</v>
      </c>
      <c r="R74" s="50">
        <f>SUMIFS('Month (GWh)'!R:R,'Month (GWh)'!$Z:$Z,'Quarter (GWh)'!$Z74,'Month (GWh)'!$Y:$Y,'Quarter (GWh)'!$Y74)</f>
        <v>218.73000000000002</v>
      </c>
      <c r="S74" s="45">
        <f t="shared" si="2"/>
        <v>9264.2300000000105</v>
      </c>
      <c r="T74" s="53">
        <v>187069.64</v>
      </c>
      <c r="V74" s="124"/>
      <c r="W74" s="123"/>
      <c r="X74" s="123" t="s">
        <v>102</v>
      </c>
      <c r="Y74" s="123" t="str">
        <f t="shared" ref="Y74:Y122" si="4">RIGHT(X74,1)</f>
        <v>2</v>
      </c>
      <c r="Z74" s="124">
        <v>2012</v>
      </c>
    </row>
    <row r="75" spans="1:26" ht="17.149999999999999" customHeight="1" x14ac:dyDescent="0.35">
      <c r="A75" s="56" t="str">
        <f t="shared" si="3"/>
        <v>Quarter 3 2012</v>
      </c>
      <c r="B75" s="50">
        <f>SUMIFS('Month (GWh)'!B:B,'Month (GWh)'!$Z:$Z,'Quarter (GWh)'!$Z75,'Month (GWh)'!$Y:$Y,'Quarter (GWh)'!$Y75)</f>
        <v>89433.88</v>
      </c>
      <c r="C75" s="46">
        <f>SUMIFS('Month (GWh)'!C:C,'Month (GWh)'!$Z:$Z,'Quarter (GWh)'!$Z75,'Month (GWh)'!$Y:$Y,'Quarter (GWh)'!$Y75)</f>
        <v>98675.85</v>
      </c>
      <c r="D75" s="46">
        <f>SUMIFS('Month (GWh)'!D:D,'Month (GWh)'!$Z:$Z,'Quarter (GWh)'!$Z75,'Month (GWh)'!$Y:$Y,'Quarter (GWh)'!$Y75)</f>
        <v>45506.7</v>
      </c>
      <c r="E75" s="47">
        <f>SUMIFS('Month (GWh)'!E:E,'Month (GWh)'!$Z:$Z,'Quarter (GWh)'!$Z75,'Month (GWh)'!$Y:$Y,'Quarter (GWh)'!$Y75)</f>
        <v>53169.15</v>
      </c>
      <c r="F75" s="45">
        <f>SUMIFS('Month (GWh)'!F:F,'Month (GWh)'!$Z:$Z,'Quarter (GWh)'!$Z75,'Month (GWh)'!$Y:$Y,'Quarter (GWh)'!$Y75)</f>
        <v>-8227.619999999999</v>
      </c>
      <c r="G75" s="46">
        <f>SUMIFS('Month (GWh)'!G:G,'Month (GWh)'!$Z:$Z,'Quarter (GWh)'!$Z75,'Month (GWh)'!$Y:$Y,'Quarter (GWh)'!$Y75)</f>
        <v>-22.14</v>
      </c>
      <c r="H75" s="46">
        <f>SUMIFS('Month (GWh)'!H:H,'Month (GWh)'!$Z:$Z,'Quarter (GWh)'!$Z75,'Month (GWh)'!$Y:$Y,'Quarter (GWh)'!$Y75)</f>
        <v>0</v>
      </c>
      <c r="I75" s="48">
        <f>SUMIFS('Month (GWh)'!I:I,'Month (GWh)'!$Z:$Z,'Quarter (GWh)'!$Z75,'Month (GWh)'!$Y:$Y,'Quarter (GWh)'!$Y75)</f>
        <v>188109.72999999998</v>
      </c>
      <c r="J75" s="49">
        <f>SUMIFS('Month (GWh)'!J:J,'Month (GWh)'!$Z:$Z,'Quarter (GWh)'!$Z75,'Month (GWh)'!$Y:$Y,'Quarter (GWh)'!$Y75)</f>
        <v>134353.26999999996</v>
      </c>
      <c r="K75" s="45">
        <v>49192.67</v>
      </c>
      <c r="L75" s="46">
        <v>32709.49</v>
      </c>
      <c r="M75" s="46">
        <v>15896.74</v>
      </c>
      <c r="N75" s="50">
        <v>15277.39</v>
      </c>
      <c r="O75" s="46">
        <f>SUMIFS('Month (GWh)'!O:O,'Month (GWh)'!$Z:$Z,'Quarter (GWh)'!$Z75,'Month (GWh)'!$Y:$Y,'Quarter (GWh)'!$Y75)</f>
        <v>11016.789999999999</v>
      </c>
      <c r="P75" s="46">
        <f>SUMIFS('Month (GWh)'!P:P,'Month (GWh)'!$Z:$Z,'Quarter (GWh)'!$Z75,'Month (GWh)'!$Y:$Y,'Quarter (GWh)'!$Y75)</f>
        <v>199</v>
      </c>
      <c r="Q75" s="46">
        <f>SUMIFS('Month (GWh)'!Q:Q,'Month (GWh)'!$Z:$Z,'Quarter (GWh)'!$Z75,'Month (GWh)'!$Y:$Y,'Quarter (GWh)'!$Y75)</f>
        <v>520.55000000000007</v>
      </c>
      <c r="R75" s="50">
        <f>SUMIFS('Month (GWh)'!R:R,'Month (GWh)'!$Z:$Z,'Quarter (GWh)'!$Z75,'Month (GWh)'!$Y:$Y,'Quarter (GWh)'!$Y75)</f>
        <v>199.38</v>
      </c>
      <c r="S75" s="45">
        <f t="shared" si="2"/>
        <v>8514.8699999999953</v>
      </c>
      <c r="T75" s="53">
        <v>133526.88</v>
      </c>
      <c r="V75" s="124"/>
      <c r="W75" s="123"/>
      <c r="X75" s="123" t="s">
        <v>103</v>
      </c>
      <c r="Y75" s="123" t="str">
        <f t="shared" si="4"/>
        <v>3</v>
      </c>
      <c r="Z75" s="124">
        <v>2012</v>
      </c>
    </row>
    <row r="76" spans="1:26" ht="17.149999999999999" customHeight="1" x14ac:dyDescent="0.35">
      <c r="A76" s="56" t="str">
        <f t="shared" si="3"/>
        <v>Quarter 4 2012</v>
      </c>
      <c r="B76" s="50">
        <f>SUMIFS('Month (GWh)'!B:B,'Month (GWh)'!$Z:$Z,'Quarter (GWh)'!$Z76,'Month (GWh)'!$Y:$Y,'Quarter (GWh)'!$Y76)</f>
        <v>106320.09</v>
      </c>
      <c r="C76" s="46">
        <f>SUMIFS('Month (GWh)'!C:C,'Month (GWh)'!$Z:$Z,'Quarter (GWh)'!$Z76,'Month (GWh)'!$Y:$Y,'Quarter (GWh)'!$Y76)</f>
        <v>168858.21</v>
      </c>
      <c r="D76" s="46">
        <f>SUMIFS('Month (GWh)'!D:D,'Month (GWh)'!$Z:$Z,'Quarter (GWh)'!$Z76,'Month (GWh)'!$Y:$Y,'Quarter (GWh)'!$Y76)</f>
        <v>23348.080000000002</v>
      </c>
      <c r="E76" s="47">
        <f>SUMIFS('Month (GWh)'!E:E,'Month (GWh)'!$Z:$Z,'Quarter (GWh)'!$Z76,'Month (GWh)'!$Y:$Y,'Quarter (GWh)'!$Y76)</f>
        <v>145510.13</v>
      </c>
      <c r="F76" s="45">
        <f>SUMIFS('Month (GWh)'!F:F,'Month (GWh)'!$Z:$Z,'Quarter (GWh)'!$Z76,'Month (GWh)'!$Y:$Y,'Quarter (GWh)'!$Y76)</f>
        <v>4255.5999999999995</v>
      </c>
      <c r="G76" s="46">
        <f>SUMIFS('Month (GWh)'!G:G,'Month (GWh)'!$Z:$Z,'Quarter (GWh)'!$Z76,'Month (GWh)'!$Y:$Y,'Quarter (GWh)'!$Y76)</f>
        <v>-28.33</v>
      </c>
      <c r="H76" s="46">
        <f>SUMIFS('Month (GWh)'!H:H,'Month (GWh)'!$Z:$Z,'Quarter (GWh)'!$Z76,'Month (GWh)'!$Y:$Y,'Quarter (GWh)'!$Y76)</f>
        <v>0</v>
      </c>
      <c r="I76" s="48">
        <f>SUMIFS('Month (GWh)'!I:I,'Month (GWh)'!$Z:$Z,'Quarter (GWh)'!$Z76,'Month (GWh)'!$Y:$Y,'Quarter (GWh)'!$Y76)</f>
        <v>275178.29999999993</v>
      </c>
      <c r="J76" s="49">
        <f>SUMIFS('Month (GWh)'!J:J,'Month (GWh)'!$Z:$Z,'Quarter (GWh)'!$Z76,'Month (GWh)'!$Y:$Y,'Quarter (GWh)'!$Y76)</f>
        <v>256057.48999999996</v>
      </c>
      <c r="K76" s="45">
        <v>53788.480000000003</v>
      </c>
      <c r="L76" s="46">
        <v>115173.12</v>
      </c>
      <c r="M76" s="46">
        <v>30221.230000000003</v>
      </c>
      <c r="N76" s="50">
        <v>32136.080000000002</v>
      </c>
      <c r="O76" s="46">
        <f>SUMIFS('Month (GWh)'!O:O,'Month (GWh)'!$Z:$Z,'Quarter (GWh)'!$Z76,'Month (GWh)'!$Y:$Y,'Quarter (GWh)'!$Y76)</f>
        <v>11822.170000000002</v>
      </c>
      <c r="P76" s="46">
        <f>SUMIFS('Month (GWh)'!P:P,'Month (GWh)'!$Z:$Z,'Quarter (GWh)'!$Z76,'Month (GWh)'!$Y:$Y,'Quarter (GWh)'!$Y76)</f>
        <v>623</v>
      </c>
      <c r="Q76" s="46">
        <f>SUMIFS('Month (GWh)'!Q:Q,'Month (GWh)'!$Z:$Z,'Quarter (GWh)'!$Z76,'Month (GWh)'!$Y:$Y,'Quarter (GWh)'!$Y76)</f>
        <v>407.49</v>
      </c>
      <c r="R76" s="50">
        <f>SUMIFS('Month (GWh)'!R:R,'Month (GWh)'!$Z:$Z,'Quarter (GWh)'!$Z76,'Month (GWh)'!$Y:$Y,'Quarter (GWh)'!$Y76)</f>
        <v>57.6</v>
      </c>
      <c r="S76" s="45">
        <f t="shared" si="2"/>
        <v>10852.579999999958</v>
      </c>
      <c r="T76" s="53">
        <v>255081.75</v>
      </c>
      <c r="V76" s="124"/>
      <c r="W76" s="123"/>
      <c r="X76" s="123" t="s">
        <v>104</v>
      </c>
      <c r="Y76" s="123" t="str">
        <f t="shared" si="4"/>
        <v>4</v>
      </c>
      <c r="Z76" s="124">
        <v>2012</v>
      </c>
    </row>
    <row r="77" spans="1:26" ht="17.149999999999999" customHeight="1" x14ac:dyDescent="0.35">
      <c r="A77" s="56" t="str">
        <f t="shared" si="3"/>
        <v>Quarter 1 2013</v>
      </c>
      <c r="B77" s="50">
        <f>SUMIFS('Month (GWh)'!B:B,'Month (GWh)'!$Z:$Z,'Quarter (GWh)'!$Z77,'Month (GWh)'!$Y:$Y,'Quarter (GWh)'!$Y77)</f>
        <v>109769.94</v>
      </c>
      <c r="C77" s="46">
        <f>SUMIFS('Month (GWh)'!C:C,'Month (GWh)'!$Z:$Z,'Quarter (GWh)'!$Z77,'Month (GWh)'!$Y:$Y,'Quarter (GWh)'!$Y77)</f>
        <v>185706.47999999998</v>
      </c>
      <c r="D77" s="46">
        <f>SUMIFS('Month (GWh)'!D:D,'Month (GWh)'!$Z:$Z,'Quarter (GWh)'!$Z77,'Month (GWh)'!$Y:$Y,'Quarter (GWh)'!$Y77)</f>
        <v>21691.99</v>
      </c>
      <c r="E77" s="47">
        <f>SUMIFS('Month (GWh)'!E:E,'Month (GWh)'!$Z:$Z,'Quarter (GWh)'!$Z77,'Month (GWh)'!$Y:$Y,'Quarter (GWh)'!$Y77)</f>
        <v>164014.49</v>
      </c>
      <c r="F77" s="45">
        <f>SUMIFS('Month (GWh)'!F:F,'Month (GWh)'!$Z:$Z,'Quarter (GWh)'!$Z77,'Month (GWh)'!$Y:$Y,'Quarter (GWh)'!$Y77)</f>
        <v>40417.089999999997</v>
      </c>
      <c r="G77" s="46">
        <f>SUMIFS('Month (GWh)'!G:G,'Month (GWh)'!$Z:$Z,'Quarter (GWh)'!$Z77,'Month (GWh)'!$Y:$Y,'Quarter (GWh)'!$Y77)</f>
        <v>-17.909999999999997</v>
      </c>
      <c r="H77" s="46">
        <f>SUMIFS('Month (GWh)'!H:H,'Month (GWh)'!$Z:$Z,'Quarter (GWh)'!$Z77,'Month (GWh)'!$Y:$Y,'Quarter (GWh)'!$Y77)</f>
        <v>0</v>
      </c>
      <c r="I77" s="48">
        <f>SUMIFS('Month (GWh)'!I:I,'Month (GWh)'!$Z:$Z,'Quarter (GWh)'!$Z77,'Month (GWh)'!$Y:$Y,'Quarter (GWh)'!$Y77)</f>
        <v>295476.42</v>
      </c>
      <c r="J77" s="49">
        <f>SUMIFS('Month (GWh)'!J:J,'Month (GWh)'!$Z:$Z,'Quarter (GWh)'!$Z77,'Month (GWh)'!$Y:$Y,'Quarter (GWh)'!$Y77)</f>
        <v>314183.61</v>
      </c>
      <c r="K77" s="45">
        <v>58939.1</v>
      </c>
      <c r="L77" s="46">
        <v>154451.98000000001</v>
      </c>
      <c r="M77" s="46">
        <v>37163.4</v>
      </c>
      <c r="N77" s="50">
        <v>36177.72</v>
      </c>
      <c r="O77" s="46">
        <f>SUMIFS('Month (GWh)'!O:O,'Month (GWh)'!$Z:$Z,'Quarter (GWh)'!$Z77,'Month (GWh)'!$Y:$Y,'Quarter (GWh)'!$Y77)</f>
        <v>12660.79</v>
      </c>
      <c r="P77" s="46">
        <f>SUMIFS('Month (GWh)'!P:P,'Month (GWh)'!$Z:$Z,'Quarter (GWh)'!$Z77,'Month (GWh)'!$Y:$Y,'Quarter (GWh)'!$Y77)</f>
        <v>907</v>
      </c>
      <c r="Q77" s="46">
        <f>SUMIFS('Month (GWh)'!Q:Q,'Month (GWh)'!$Z:$Z,'Quarter (GWh)'!$Z77,'Month (GWh)'!$Y:$Y,'Quarter (GWh)'!$Y77)</f>
        <v>239.79</v>
      </c>
      <c r="R77" s="50">
        <f>SUMIFS('Month (GWh)'!R:R,'Month (GWh)'!$Z:$Z,'Quarter (GWh)'!$Z77,'Month (GWh)'!$Y:$Y,'Quarter (GWh)'!$Y77)</f>
        <v>37.090000000000003</v>
      </c>
      <c r="S77" s="45">
        <f t="shared" si="2"/>
        <v>12089.619999999995</v>
      </c>
      <c r="T77" s="53">
        <v>312666.49</v>
      </c>
      <c r="V77" s="124"/>
      <c r="W77" s="123"/>
      <c r="X77" s="123" t="s">
        <v>101</v>
      </c>
      <c r="Y77" s="123" t="str">
        <f t="shared" si="4"/>
        <v>1</v>
      </c>
      <c r="Z77" s="124">
        <v>2013</v>
      </c>
    </row>
    <row r="78" spans="1:26" ht="17.149999999999999" customHeight="1" x14ac:dyDescent="0.35">
      <c r="A78" s="56" t="str">
        <f t="shared" si="3"/>
        <v>Quarter 2 2013</v>
      </c>
      <c r="B78" s="50">
        <f>SUMIFS('Month (GWh)'!B:B,'Month (GWh)'!$Z:$Z,'Quarter (GWh)'!$Z78,'Month (GWh)'!$Y:$Y,'Quarter (GWh)'!$Y78)</f>
        <v>108900.48000000001</v>
      </c>
      <c r="C78" s="46">
        <f>SUMIFS('Month (GWh)'!C:C,'Month (GWh)'!$Z:$Z,'Quarter (GWh)'!$Z78,'Month (GWh)'!$Y:$Y,'Quarter (GWh)'!$Y78)</f>
        <v>135497.71000000002</v>
      </c>
      <c r="D78" s="46">
        <f>SUMIFS('Month (GWh)'!D:D,'Month (GWh)'!$Z:$Z,'Quarter (GWh)'!$Z78,'Month (GWh)'!$Y:$Y,'Quarter (GWh)'!$Y78)</f>
        <v>37422.85</v>
      </c>
      <c r="E78" s="47">
        <f>SUMIFS('Month (GWh)'!E:E,'Month (GWh)'!$Z:$Z,'Quarter (GWh)'!$Z78,'Month (GWh)'!$Y:$Y,'Quarter (GWh)'!$Y78)</f>
        <v>98074.86</v>
      </c>
      <c r="F78" s="45">
        <f>SUMIFS('Month (GWh)'!F:F,'Month (GWh)'!$Z:$Z,'Quarter (GWh)'!$Z78,'Month (GWh)'!$Y:$Y,'Quarter (GWh)'!$Y78)</f>
        <v>-24960.04</v>
      </c>
      <c r="G78" s="46">
        <f>SUMIFS('Month (GWh)'!G:G,'Month (GWh)'!$Z:$Z,'Quarter (GWh)'!$Z78,'Month (GWh)'!$Y:$Y,'Quarter (GWh)'!$Y78)</f>
        <v>-13.440000000000001</v>
      </c>
      <c r="H78" s="46">
        <f>SUMIFS('Month (GWh)'!H:H,'Month (GWh)'!$Z:$Z,'Quarter (GWh)'!$Z78,'Month (GWh)'!$Y:$Y,'Quarter (GWh)'!$Y78)</f>
        <v>0</v>
      </c>
      <c r="I78" s="48">
        <f>SUMIFS('Month (GWh)'!I:I,'Month (GWh)'!$Z:$Z,'Quarter (GWh)'!$Z78,'Month (GWh)'!$Y:$Y,'Quarter (GWh)'!$Y78)</f>
        <v>244398.19</v>
      </c>
      <c r="J78" s="49">
        <f>SUMIFS('Month (GWh)'!J:J,'Month (GWh)'!$Z:$Z,'Quarter (GWh)'!$Z78,'Month (GWh)'!$Y:$Y,'Quarter (GWh)'!$Y78)</f>
        <v>182001.86</v>
      </c>
      <c r="K78" s="45">
        <v>50748.55</v>
      </c>
      <c r="L78" s="46">
        <v>63356</v>
      </c>
      <c r="M78" s="46">
        <v>20881.740000000002</v>
      </c>
      <c r="N78" s="50">
        <v>23313.5</v>
      </c>
      <c r="O78" s="46">
        <f>SUMIFS('Month (GWh)'!O:O,'Month (GWh)'!$Z:$Z,'Quarter (GWh)'!$Z78,'Month (GWh)'!$Y:$Y,'Quarter (GWh)'!$Y78)</f>
        <v>12324.05</v>
      </c>
      <c r="P78" s="46">
        <f>SUMIFS('Month (GWh)'!P:P,'Month (GWh)'!$Z:$Z,'Quarter (GWh)'!$Z78,'Month (GWh)'!$Y:$Y,'Quarter (GWh)'!$Y78)</f>
        <v>341</v>
      </c>
      <c r="Q78" s="46">
        <f>SUMIFS('Month (GWh)'!Q:Q,'Month (GWh)'!$Z:$Z,'Quarter (GWh)'!$Z78,'Month (GWh)'!$Y:$Y,'Quarter (GWh)'!$Y78)</f>
        <v>653.14</v>
      </c>
      <c r="R78" s="50">
        <f>SUMIFS('Month (GWh)'!R:R,'Month (GWh)'!$Z:$Z,'Quarter (GWh)'!$Z78,'Month (GWh)'!$Y:$Y,'Quarter (GWh)'!$Y78)</f>
        <v>235.96</v>
      </c>
      <c r="S78" s="45">
        <f t="shared" si="2"/>
        <v>9634.8899999999849</v>
      </c>
      <c r="T78" s="53">
        <v>181488.83</v>
      </c>
      <c r="V78" s="124"/>
      <c r="W78" s="123"/>
      <c r="X78" s="123" t="s">
        <v>102</v>
      </c>
      <c r="Y78" s="123" t="str">
        <f t="shared" si="4"/>
        <v>2</v>
      </c>
      <c r="Z78" s="124">
        <v>2013</v>
      </c>
    </row>
    <row r="79" spans="1:26" ht="17.149999999999999" customHeight="1" x14ac:dyDescent="0.35">
      <c r="A79" s="56" t="str">
        <f t="shared" si="3"/>
        <v>Quarter 3 2013</v>
      </c>
      <c r="B79" s="50">
        <f>SUMIFS('Month (GWh)'!B:B,'Month (GWh)'!$Z:$Z,'Quarter (GWh)'!$Z79,'Month (GWh)'!$Y:$Y,'Quarter (GWh)'!$Y79)</f>
        <v>86889.32</v>
      </c>
      <c r="C79" s="46">
        <f>SUMIFS('Month (GWh)'!C:C,'Month (GWh)'!$Z:$Z,'Quarter (GWh)'!$Z79,'Month (GWh)'!$Y:$Y,'Quarter (GWh)'!$Y79)</f>
        <v>80104.34</v>
      </c>
      <c r="D79" s="46">
        <f>SUMIFS('Month (GWh)'!D:D,'Month (GWh)'!$Z:$Z,'Quarter (GWh)'!$Z79,'Month (GWh)'!$Y:$Y,'Quarter (GWh)'!$Y79)</f>
        <v>30106.3</v>
      </c>
      <c r="E79" s="47">
        <f>SUMIFS('Month (GWh)'!E:E,'Month (GWh)'!$Z:$Z,'Quarter (GWh)'!$Z79,'Month (GWh)'!$Y:$Y,'Quarter (GWh)'!$Y79)</f>
        <v>49998.040000000008</v>
      </c>
      <c r="F79" s="45">
        <f>SUMIFS('Month (GWh)'!F:F,'Month (GWh)'!$Z:$Z,'Quarter (GWh)'!$Z79,'Month (GWh)'!$Y:$Y,'Quarter (GWh)'!$Y79)</f>
        <v>-14605.369999999999</v>
      </c>
      <c r="G79" s="46">
        <f>SUMIFS('Month (GWh)'!G:G,'Month (GWh)'!$Z:$Z,'Quarter (GWh)'!$Z79,'Month (GWh)'!$Y:$Y,'Quarter (GWh)'!$Y79)</f>
        <v>-7.97</v>
      </c>
      <c r="H79" s="46">
        <f>SUMIFS('Month (GWh)'!H:H,'Month (GWh)'!$Z:$Z,'Quarter (GWh)'!$Z79,'Month (GWh)'!$Y:$Y,'Quarter (GWh)'!$Y79)</f>
        <v>0</v>
      </c>
      <c r="I79" s="48">
        <f>SUMIFS('Month (GWh)'!I:I,'Month (GWh)'!$Z:$Z,'Quarter (GWh)'!$Z79,'Month (GWh)'!$Y:$Y,'Quarter (GWh)'!$Y79)</f>
        <v>166993.66</v>
      </c>
      <c r="J79" s="49">
        <f>SUMIFS('Month (GWh)'!J:J,'Month (GWh)'!$Z:$Z,'Quarter (GWh)'!$Z79,'Month (GWh)'!$Y:$Y,'Quarter (GWh)'!$Y79)</f>
        <v>122274.02</v>
      </c>
      <c r="K79" s="45">
        <v>45145.37</v>
      </c>
      <c r="L79" s="46">
        <v>26616.23</v>
      </c>
      <c r="M79" s="46">
        <v>18033.07</v>
      </c>
      <c r="N79" s="50">
        <v>13752.51</v>
      </c>
      <c r="O79" s="46">
        <f>SUMIFS('Month (GWh)'!O:O,'Month (GWh)'!$Z:$Z,'Quarter (GWh)'!$Z79,'Month (GWh)'!$Y:$Y,'Quarter (GWh)'!$Y79)</f>
        <v>9905.42</v>
      </c>
      <c r="P79" s="46">
        <f>SUMIFS('Month (GWh)'!P:P,'Month (GWh)'!$Z:$Z,'Quarter (GWh)'!$Z79,'Month (GWh)'!$Y:$Y,'Quarter (GWh)'!$Y79)</f>
        <v>209</v>
      </c>
      <c r="Q79" s="46">
        <f>SUMIFS('Month (GWh)'!Q:Q,'Month (GWh)'!$Z:$Z,'Quarter (GWh)'!$Z79,'Month (GWh)'!$Y:$Y,'Quarter (GWh)'!$Y79)</f>
        <v>287.10000000000002</v>
      </c>
      <c r="R79" s="50">
        <f>SUMIFS('Month (GWh)'!R:R,'Month (GWh)'!$Z:$Z,'Quarter (GWh)'!$Z79,'Month (GWh)'!$Y:$Y,'Quarter (GWh)'!$Y79)</f>
        <v>284.63</v>
      </c>
      <c r="S79" s="45">
        <f t="shared" si="2"/>
        <v>8174.5999999999767</v>
      </c>
      <c r="T79" s="53">
        <v>122407.93</v>
      </c>
      <c r="V79" s="124"/>
      <c r="W79" s="123"/>
      <c r="X79" s="123" t="s">
        <v>103</v>
      </c>
      <c r="Y79" s="123" t="str">
        <f t="shared" si="4"/>
        <v>3</v>
      </c>
      <c r="Z79" s="124">
        <v>2013</v>
      </c>
    </row>
    <row r="80" spans="1:26" ht="17.149999999999999" customHeight="1" x14ac:dyDescent="0.35">
      <c r="A80" s="56" t="str">
        <f t="shared" si="3"/>
        <v>Quarter 4 2013</v>
      </c>
      <c r="B80" s="50">
        <f>SUMIFS('Month (GWh)'!B:B,'Month (GWh)'!$Z:$Z,'Quarter (GWh)'!$Z80,'Month (GWh)'!$Y:$Y,'Quarter (GWh)'!$Y80)</f>
        <v>104900.37000000001</v>
      </c>
      <c r="C80" s="46">
        <f>SUMIFS('Month (GWh)'!C:C,'Month (GWh)'!$Z:$Z,'Quarter (GWh)'!$Z80,'Month (GWh)'!$Y:$Y,'Quarter (GWh)'!$Y80)</f>
        <v>146914.51999999999</v>
      </c>
      <c r="D80" s="46">
        <f>SUMIFS('Month (GWh)'!D:D,'Month (GWh)'!$Z:$Z,'Quarter (GWh)'!$Z80,'Month (GWh)'!$Y:$Y,'Quarter (GWh)'!$Y80)</f>
        <v>20442.78</v>
      </c>
      <c r="E80" s="47">
        <f>SUMIFS('Month (GWh)'!E:E,'Month (GWh)'!$Z:$Z,'Quarter (GWh)'!$Z80,'Month (GWh)'!$Y:$Y,'Quarter (GWh)'!$Y80)</f>
        <v>126471.73999999999</v>
      </c>
      <c r="F80" s="45">
        <f>SUMIFS('Month (GWh)'!F:F,'Month (GWh)'!$Z:$Z,'Quarter (GWh)'!$Z80,'Month (GWh)'!$Y:$Y,'Quarter (GWh)'!$Y80)</f>
        <v>413.19000000000005</v>
      </c>
      <c r="G80" s="46">
        <f>SUMIFS('Month (GWh)'!G:G,'Month (GWh)'!$Z:$Z,'Quarter (GWh)'!$Z80,'Month (GWh)'!$Y:$Y,'Quarter (GWh)'!$Y80)</f>
        <v>-7.96</v>
      </c>
      <c r="H80" s="46">
        <f>SUMIFS('Month (GWh)'!H:H,'Month (GWh)'!$Z:$Z,'Quarter (GWh)'!$Z80,'Month (GWh)'!$Y:$Y,'Quarter (GWh)'!$Y80)</f>
        <v>0</v>
      </c>
      <c r="I80" s="48">
        <f>SUMIFS('Month (GWh)'!I:I,'Month (GWh)'!$Z:$Z,'Quarter (GWh)'!$Z80,'Month (GWh)'!$Y:$Y,'Quarter (GWh)'!$Y80)</f>
        <v>251814.89</v>
      </c>
      <c r="J80" s="49">
        <f>SUMIFS('Month (GWh)'!J:J,'Month (GWh)'!$Z:$Z,'Quarter (GWh)'!$Z80,'Month (GWh)'!$Y:$Y,'Quarter (GWh)'!$Y80)</f>
        <v>231777.34</v>
      </c>
      <c r="K80" s="45">
        <v>50617.84</v>
      </c>
      <c r="L80" s="46">
        <v>100076.75</v>
      </c>
      <c r="M80" s="46">
        <v>28921.65</v>
      </c>
      <c r="N80" s="50">
        <v>28843.88</v>
      </c>
      <c r="O80" s="46">
        <f>SUMIFS('Month (GWh)'!O:O,'Month (GWh)'!$Z:$Z,'Quarter (GWh)'!$Z80,'Month (GWh)'!$Y:$Y,'Quarter (GWh)'!$Y80)</f>
        <v>11109.69</v>
      </c>
      <c r="P80" s="46">
        <f>SUMIFS('Month (GWh)'!P:P,'Month (GWh)'!$Z:$Z,'Quarter (GWh)'!$Z80,'Month (GWh)'!$Y:$Y,'Quarter (GWh)'!$Y80)</f>
        <v>560</v>
      </c>
      <c r="Q80" s="46">
        <f>SUMIFS('Month (GWh)'!Q:Q,'Month (GWh)'!$Z:$Z,'Quarter (GWh)'!$Z80,'Month (GWh)'!$Y:$Y,'Quarter (GWh)'!$Y80)</f>
        <v>336.51</v>
      </c>
      <c r="R80" s="50">
        <f>SUMIFS('Month (GWh)'!R:R,'Month (GWh)'!$Z:$Z,'Quarter (GWh)'!$Z80,'Month (GWh)'!$Y:$Y,'Quarter (GWh)'!$Y80)</f>
        <v>86.19</v>
      </c>
      <c r="S80" s="45">
        <f t="shared" si="2"/>
        <v>10515.179999999993</v>
      </c>
      <c r="T80" s="53">
        <v>231067.69</v>
      </c>
      <c r="V80" s="124"/>
      <c r="W80" s="123"/>
      <c r="X80" s="123" t="s">
        <v>104</v>
      </c>
      <c r="Y80" s="123" t="str">
        <f t="shared" si="4"/>
        <v>4</v>
      </c>
      <c r="Z80" s="124">
        <v>2013</v>
      </c>
    </row>
    <row r="81" spans="1:26" ht="17.149999999999999" customHeight="1" x14ac:dyDescent="0.35">
      <c r="A81" s="56" t="str">
        <f t="shared" si="3"/>
        <v>Quarter 1 2014</v>
      </c>
      <c r="B81" s="50">
        <f>SUMIFS('Month (GWh)'!B:B,'Month (GWh)'!$Z:$Z,'Quarter (GWh)'!$Z81,'Month (GWh)'!$Y:$Y,'Quarter (GWh)'!$Y81)</f>
        <v>112347.87</v>
      </c>
      <c r="C81" s="46">
        <f>SUMIFS('Month (GWh)'!C:C,'Month (GWh)'!$Z:$Z,'Quarter (GWh)'!$Z81,'Month (GWh)'!$Y:$Y,'Quarter (GWh)'!$Y81)</f>
        <v>146597.6</v>
      </c>
      <c r="D81" s="46">
        <f>SUMIFS('Month (GWh)'!D:D,'Month (GWh)'!$Z:$Z,'Quarter (GWh)'!$Z81,'Month (GWh)'!$Y:$Y,'Quarter (GWh)'!$Y81)</f>
        <v>22861.599999999999</v>
      </c>
      <c r="E81" s="47">
        <f>SUMIFS('Month (GWh)'!E:E,'Month (GWh)'!$Z:$Z,'Quarter (GWh)'!$Z81,'Month (GWh)'!$Y:$Y,'Quarter (GWh)'!$Y81)</f>
        <v>123736</v>
      </c>
      <c r="F81" s="45">
        <f>SUMIFS('Month (GWh)'!F:F,'Month (GWh)'!$Z:$Z,'Quarter (GWh)'!$Z81,'Month (GWh)'!$Y:$Y,'Quarter (GWh)'!$Y81)</f>
        <v>17075.78</v>
      </c>
      <c r="G81" s="46">
        <f>SUMIFS('Month (GWh)'!G:G,'Month (GWh)'!$Z:$Z,'Quarter (GWh)'!$Z81,'Month (GWh)'!$Y:$Y,'Quarter (GWh)'!$Y81)</f>
        <v>-19.96</v>
      </c>
      <c r="H81" s="46">
        <f>SUMIFS('Month (GWh)'!H:H,'Month (GWh)'!$Z:$Z,'Quarter (GWh)'!$Z81,'Month (GWh)'!$Y:$Y,'Quarter (GWh)'!$Y81)</f>
        <v>17.87</v>
      </c>
      <c r="I81" s="48">
        <f>SUMIFS('Month (GWh)'!I:I,'Month (GWh)'!$Z:$Z,'Quarter (GWh)'!$Z81,'Month (GWh)'!$Y:$Y,'Quarter (GWh)'!$Y81)</f>
        <v>258945.47</v>
      </c>
      <c r="J81" s="49">
        <f>SUMIFS('Month (GWh)'!J:J,'Month (GWh)'!$Z:$Z,'Quarter (GWh)'!$Z81,'Month (GWh)'!$Y:$Y,'Quarter (GWh)'!$Y81)</f>
        <v>253157.56</v>
      </c>
      <c r="K81" s="45">
        <v>47720.89</v>
      </c>
      <c r="L81" s="46">
        <v>119076.93</v>
      </c>
      <c r="M81" s="46">
        <v>34915.07</v>
      </c>
      <c r="N81" s="50">
        <v>27821.200000000001</v>
      </c>
      <c r="O81" s="46">
        <f>SUMIFS('Month (GWh)'!O:O,'Month (GWh)'!$Z:$Z,'Quarter (GWh)'!$Z81,'Month (GWh)'!$Y:$Y,'Quarter (GWh)'!$Y81)</f>
        <v>11851.86</v>
      </c>
      <c r="P81" s="46">
        <f>SUMIFS('Month (GWh)'!P:P,'Month (GWh)'!$Z:$Z,'Quarter (GWh)'!$Z81,'Month (GWh)'!$Y:$Y,'Quarter (GWh)'!$Y81)</f>
        <v>604</v>
      </c>
      <c r="Q81" s="46">
        <f>SUMIFS('Month (GWh)'!Q:Q,'Month (GWh)'!$Z:$Z,'Quarter (GWh)'!$Z81,'Month (GWh)'!$Y:$Y,'Quarter (GWh)'!$Y81)</f>
        <v>190.81</v>
      </c>
      <c r="R81" s="50">
        <f>SUMIFS('Month (GWh)'!R:R,'Month (GWh)'!$Z:$Z,'Quarter (GWh)'!$Z81,'Month (GWh)'!$Y:$Y,'Quarter (GWh)'!$Y81)</f>
        <v>83.78</v>
      </c>
      <c r="S81" s="45">
        <f t="shared" si="2"/>
        <v>12070.279999999999</v>
      </c>
      <c r="T81" s="53">
        <v>254334.82</v>
      </c>
      <c r="V81" s="124"/>
      <c r="W81" s="123"/>
      <c r="X81" s="123" t="s">
        <v>101</v>
      </c>
      <c r="Y81" s="123" t="str">
        <f t="shared" si="4"/>
        <v>1</v>
      </c>
      <c r="Z81" s="124">
        <v>2014</v>
      </c>
    </row>
    <row r="82" spans="1:26" ht="17.149999999999999" customHeight="1" x14ac:dyDescent="0.35">
      <c r="A82" s="56" t="str">
        <f t="shared" si="3"/>
        <v>Quarter 2 2014</v>
      </c>
      <c r="B82" s="50">
        <f>SUMIFS('Month (GWh)'!B:B,'Month (GWh)'!$Z:$Z,'Quarter (GWh)'!$Z82,'Month (GWh)'!$Y:$Y,'Quarter (GWh)'!$Y82)</f>
        <v>105343.27</v>
      </c>
      <c r="C82" s="46">
        <f>SUMIFS('Month (GWh)'!C:C,'Month (GWh)'!$Z:$Z,'Quarter (GWh)'!$Z82,'Month (GWh)'!$Y:$Y,'Quarter (GWh)'!$Y82)</f>
        <v>108820.97</v>
      </c>
      <c r="D82" s="46">
        <f>SUMIFS('Month (GWh)'!D:D,'Month (GWh)'!$Z:$Z,'Quarter (GWh)'!$Z82,'Month (GWh)'!$Y:$Y,'Quarter (GWh)'!$Y82)</f>
        <v>41063.43</v>
      </c>
      <c r="E82" s="47">
        <f>SUMIFS('Month (GWh)'!E:E,'Month (GWh)'!$Z:$Z,'Quarter (GWh)'!$Z82,'Month (GWh)'!$Y:$Y,'Quarter (GWh)'!$Y82)</f>
        <v>67757.540000000008</v>
      </c>
      <c r="F82" s="45">
        <f>SUMIFS('Month (GWh)'!F:F,'Month (GWh)'!$Z:$Z,'Quarter (GWh)'!$Z82,'Month (GWh)'!$Y:$Y,'Quarter (GWh)'!$Y82)</f>
        <v>-17747.400000000001</v>
      </c>
      <c r="G82" s="46">
        <f>SUMIFS('Month (GWh)'!G:G,'Month (GWh)'!$Z:$Z,'Quarter (GWh)'!$Z82,'Month (GWh)'!$Y:$Y,'Quarter (GWh)'!$Y82)</f>
        <v>-34.840000000000003</v>
      </c>
      <c r="H82" s="46">
        <f>SUMIFS('Month (GWh)'!H:H,'Month (GWh)'!$Z:$Z,'Quarter (GWh)'!$Z82,'Month (GWh)'!$Y:$Y,'Quarter (GWh)'!$Y82)</f>
        <v>21.4</v>
      </c>
      <c r="I82" s="48">
        <f>SUMIFS('Month (GWh)'!I:I,'Month (GWh)'!$Z:$Z,'Quarter (GWh)'!$Z82,'Month (GWh)'!$Y:$Y,'Quarter (GWh)'!$Y82)</f>
        <v>214164.24</v>
      </c>
      <c r="J82" s="49">
        <f>SUMIFS('Month (GWh)'!J:J,'Month (GWh)'!$Z:$Z,'Quarter (GWh)'!$Z82,'Month (GWh)'!$Y:$Y,'Quarter (GWh)'!$Y82)</f>
        <v>155339.97</v>
      </c>
      <c r="K82" s="45">
        <v>50634.63</v>
      </c>
      <c r="L82" s="46">
        <v>45994.96</v>
      </c>
      <c r="M82" s="46">
        <v>19906.5</v>
      </c>
      <c r="N82" s="50">
        <v>17189.78</v>
      </c>
      <c r="O82" s="46">
        <f>SUMIFS('Month (GWh)'!O:O,'Month (GWh)'!$Z:$Z,'Quarter (GWh)'!$Z82,'Month (GWh)'!$Y:$Y,'Quarter (GWh)'!$Y82)</f>
        <v>11760.41</v>
      </c>
      <c r="P82" s="46">
        <f>SUMIFS('Month (GWh)'!P:P,'Month (GWh)'!$Z:$Z,'Quarter (GWh)'!$Z82,'Month (GWh)'!$Y:$Y,'Quarter (GWh)'!$Y82)</f>
        <v>223</v>
      </c>
      <c r="Q82" s="46">
        <f>SUMIFS('Month (GWh)'!Q:Q,'Month (GWh)'!$Z:$Z,'Quarter (GWh)'!$Z82,'Month (GWh)'!$Y:$Y,'Quarter (GWh)'!$Y82)</f>
        <v>649.85</v>
      </c>
      <c r="R82" s="50">
        <f>SUMIFS('Month (GWh)'!R:R,'Month (GWh)'!$Z:$Z,'Quarter (GWh)'!$Z82,'Month (GWh)'!$Y:$Y,'Quarter (GWh)'!$Y82)</f>
        <v>324.60000000000002</v>
      </c>
      <c r="S82" s="45">
        <f t="shared" ref="S82:S116" si="5">T82-SUM(K82:R82)</f>
        <v>9123.3899999999849</v>
      </c>
      <c r="T82" s="53">
        <v>155807.12</v>
      </c>
      <c r="V82" s="124"/>
      <c r="W82" s="123"/>
      <c r="X82" s="123" t="s">
        <v>102</v>
      </c>
      <c r="Y82" s="123" t="str">
        <f t="shared" si="4"/>
        <v>2</v>
      </c>
      <c r="Z82" s="124">
        <v>2014</v>
      </c>
    </row>
    <row r="83" spans="1:26" ht="17.149999999999999" customHeight="1" x14ac:dyDescent="0.35">
      <c r="A83" s="56" t="str">
        <f t="shared" si="3"/>
        <v>Quarter 3 2014</v>
      </c>
      <c r="B83" s="50">
        <f>SUMIFS('Month (GWh)'!B:B,'Month (GWh)'!$Z:$Z,'Quarter (GWh)'!$Z83,'Month (GWh)'!$Y:$Y,'Quarter (GWh)'!$Y83)</f>
        <v>91184.86</v>
      </c>
      <c r="C83" s="46">
        <f>SUMIFS('Month (GWh)'!C:C,'Month (GWh)'!$Z:$Z,'Quarter (GWh)'!$Z83,'Month (GWh)'!$Y:$Y,'Quarter (GWh)'!$Y83)</f>
        <v>92069.349999999991</v>
      </c>
      <c r="D83" s="46">
        <f>SUMIFS('Month (GWh)'!D:D,'Month (GWh)'!$Z:$Z,'Quarter (GWh)'!$Z83,'Month (GWh)'!$Y:$Y,'Quarter (GWh)'!$Y83)</f>
        <v>40101.89</v>
      </c>
      <c r="E83" s="47">
        <f>SUMIFS('Month (GWh)'!E:E,'Month (GWh)'!$Z:$Z,'Quarter (GWh)'!$Z83,'Month (GWh)'!$Y:$Y,'Quarter (GWh)'!$Y83)</f>
        <v>51967.46</v>
      </c>
      <c r="F83" s="45">
        <f>SUMIFS('Month (GWh)'!F:F,'Month (GWh)'!$Z:$Z,'Quarter (GWh)'!$Z83,'Month (GWh)'!$Y:$Y,'Quarter (GWh)'!$Y83)</f>
        <v>-6877.6500000000005</v>
      </c>
      <c r="G83" s="46">
        <f>SUMIFS('Month (GWh)'!G:G,'Month (GWh)'!$Z:$Z,'Quarter (GWh)'!$Z83,'Month (GWh)'!$Y:$Y,'Quarter (GWh)'!$Y83)</f>
        <v>-56.92</v>
      </c>
      <c r="H83" s="46">
        <f>SUMIFS('Month (GWh)'!H:H,'Month (GWh)'!$Z:$Z,'Quarter (GWh)'!$Z83,'Month (GWh)'!$Y:$Y,'Quarter (GWh)'!$Y83)</f>
        <v>26.6</v>
      </c>
      <c r="I83" s="48">
        <f>SUMIFS('Month (GWh)'!I:I,'Month (GWh)'!$Z:$Z,'Quarter (GWh)'!$Z83,'Month (GWh)'!$Y:$Y,'Quarter (GWh)'!$Y83)</f>
        <v>183254.21</v>
      </c>
      <c r="J83" s="49">
        <f>SUMIFS('Month (GWh)'!J:J,'Month (GWh)'!$Z:$Z,'Quarter (GWh)'!$Z83,'Month (GWh)'!$Y:$Y,'Quarter (GWh)'!$Y83)</f>
        <v>136244.34999999998</v>
      </c>
      <c r="K83" s="45">
        <v>62124.29</v>
      </c>
      <c r="L83" s="46">
        <v>24493.42</v>
      </c>
      <c r="M83" s="46">
        <v>17692.98</v>
      </c>
      <c r="N83" s="50">
        <v>12721.8</v>
      </c>
      <c r="O83" s="46">
        <f>SUMIFS('Month (GWh)'!O:O,'Month (GWh)'!$Z:$Z,'Quarter (GWh)'!$Z83,'Month (GWh)'!$Y:$Y,'Quarter (GWh)'!$Y83)</f>
        <v>10041.84</v>
      </c>
      <c r="P83" s="46">
        <f>SUMIFS('Month (GWh)'!P:P,'Month (GWh)'!$Z:$Z,'Quarter (GWh)'!$Z83,'Month (GWh)'!$Y:$Y,'Quarter (GWh)'!$Y83)</f>
        <v>184</v>
      </c>
      <c r="Q83" s="46">
        <f>SUMIFS('Month (GWh)'!Q:Q,'Month (GWh)'!$Z:$Z,'Quarter (GWh)'!$Z83,'Month (GWh)'!$Y:$Y,'Quarter (GWh)'!$Y83)</f>
        <v>593.37</v>
      </c>
      <c r="R83" s="50">
        <f>SUMIFS('Month (GWh)'!R:R,'Month (GWh)'!$Z:$Z,'Quarter (GWh)'!$Z83,'Month (GWh)'!$Y:$Y,'Quarter (GWh)'!$Y83)</f>
        <v>179.35</v>
      </c>
      <c r="S83" s="45">
        <f t="shared" si="5"/>
        <v>8720</v>
      </c>
      <c r="T83" s="53">
        <v>136751.04999999999</v>
      </c>
      <c r="V83" s="124"/>
      <c r="W83" s="123"/>
      <c r="X83" s="123" t="s">
        <v>103</v>
      </c>
      <c r="Y83" s="123" t="str">
        <f t="shared" si="4"/>
        <v>3</v>
      </c>
      <c r="Z83" s="124">
        <v>2014</v>
      </c>
    </row>
    <row r="84" spans="1:26" ht="17.149999999999999" customHeight="1" x14ac:dyDescent="0.35">
      <c r="A84" s="56" t="str">
        <f t="shared" si="3"/>
        <v>Quarter 4 2014</v>
      </c>
      <c r="B84" s="50">
        <f>SUMIFS('Month (GWh)'!B:B,'Month (GWh)'!$Z:$Z,'Quarter (GWh)'!$Z84,'Month (GWh)'!$Y:$Y,'Quarter (GWh)'!$Y84)</f>
        <v>106638.96</v>
      </c>
      <c r="C84" s="46">
        <f>SUMIFS('Month (GWh)'!C:C,'Month (GWh)'!$Z:$Z,'Quarter (GWh)'!$Z84,'Month (GWh)'!$Y:$Y,'Quarter (GWh)'!$Y84)</f>
        <v>141448.97</v>
      </c>
      <c r="D84" s="46">
        <f>SUMIFS('Month (GWh)'!D:D,'Month (GWh)'!$Z:$Z,'Quarter (GWh)'!$Z84,'Month (GWh)'!$Y:$Y,'Quarter (GWh)'!$Y84)</f>
        <v>23880.400000000001</v>
      </c>
      <c r="E84" s="47">
        <f>SUMIFS('Month (GWh)'!E:E,'Month (GWh)'!$Z:$Z,'Quarter (GWh)'!$Z84,'Month (GWh)'!$Y:$Y,'Quarter (GWh)'!$Y84)</f>
        <v>117568.56999999999</v>
      </c>
      <c r="F84" s="45">
        <f>SUMIFS('Month (GWh)'!F:F,'Month (GWh)'!$Z:$Z,'Quarter (GWh)'!$Z84,'Month (GWh)'!$Y:$Y,'Quarter (GWh)'!$Y84)</f>
        <v>5817.85</v>
      </c>
      <c r="G84" s="46">
        <f>SUMIFS('Month (GWh)'!G:G,'Month (GWh)'!$Z:$Z,'Quarter (GWh)'!$Z84,'Month (GWh)'!$Y:$Y,'Quarter (GWh)'!$Y84)</f>
        <v>-83.45</v>
      </c>
      <c r="H84" s="46">
        <f>SUMIFS('Month (GWh)'!H:H,'Month (GWh)'!$Z:$Z,'Quarter (GWh)'!$Z84,'Month (GWh)'!$Y:$Y,'Quarter (GWh)'!$Y84)</f>
        <v>70.169999999999987</v>
      </c>
      <c r="I84" s="48">
        <f>SUMIFS('Month (GWh)'!I:I,'Month (GWh)'!$Z:$Z,'Quarter (GWh)'!$Z84,'Month (GWh)'!$Y:$Y,'Quarter (GWh)'!$Y84)</f>
        <v>248087.93</v>
      </c>
      <c r="J84" s="49">
        <f>SUMIFS('Month (GWh)'!J:J,'Month (GWh)'!$Z:$Z,'Quarter (GWh)'!$Z84,'Month (GWh)'!$Y:$Y,'Quarter (GWh)'!$Y84)</f>
        <v>230012.09999999998</v>
      </c>
      <c r="K84" s="45">
        <v>56979.15</v>
      </c>
      <c r="L84" s="46">
        <v>94125.69</v>
      </c>
      <c r="M84" s="46">
        <v>28108.799999999999</v>
      </c>
      <c r="N84" s="50">
        <v>28110.99</v>
      </c>
      <c r="O84" s="46">
        <f>SUMIFS('Month (GWh)'!O:O,'Month (GWh)'!$Z:$Z,'Quarter (GWh)'!$Z84,'Month (GWh)'!$Y:$Y,'Quarter (GWh)'!$Y84)</f>
        <v>11658.46</v>
      </c>
      <c r="P84" s="46">
        <f>SUMIFS('Month (GWh)'!P:P,'Month (GWh)'!$Z:$Z,'Quarter (GWh)'!$Z84,'Month (GWh)'!$Y:$Y,'Quarter (GWh)'!$Y84)</f>
        <v>489</v>
      </c>
      <c r="Q84" s="46">
        <f>SUMIFS('Month (GWh)'!Q:Q,'Month (GWh)'!$Z:$Z,'Quarter (GWh)'!$Z84,'Month (GWh)'!$Y:$Y,'Quarter (GWh)'!$Y84)</f>
        <v>397.15999999999997</v>
      </c>
      <c r="R84" s="50">
        <f>SUMIFS('Month (GWh)'!R:R,'Month (GWh)'!$Z:$Z,'Quarter (GWh)'!$Z84,'Month (GWh)'!$Y:$Y,'Quarter (GWh)'!$Y84)</f>
        <v>63.75</v>
      </c>
      <c r="S84" s="45">
        <f t="shared" si="5"/>
        <v>11177.790000000037</v>
      </c>
      <c r="T84" s="53">
        <v>231110.79</v>
      </c>
      <c r="V84" s="124"/>
      <c r="W84" s="123"/>
      <c r="X84" s="123" t="s">
        <v>104</v>
      </c>
      <c r="Y84" s="123" t="str">
        <f t="shared" si="4"/>
        <v>4</v>
      </c>
      <c r="Z84" s="124">
        <v>2014</v>
      </c>
    </row>
    <row r="85" spans="1:26" ht="17.149999999999999" customHeight="1" x14ac:dyDescent="0.35">
      <c r="A85" s="56" t="str">
        <f t="shared" si="3"/>
        <v>Quarter 1 2015</v>
      </c>
      <c r="B85" s="50">
        <f>SUMIFS('Month (GWh)'!B:B,'Month (GWh)'!$Z:$Z,'Quarter (GWh)'!$Z85,'Month (GWh)'!$Y:$Y,'Quarter (GWh)'!$Y85)</f>
        <v>112571.79</v>
      </c>
      <c r="C85" s="46">
        <f>SUMIFS('Month (GWh)'!C:C,'Month (GWh)'!$Z:$Z,'Quarter (GWh)'!$Z85,'Month (GWh)'!$Y:$Y,'Quarter (GWh)'!$Y85)</f>
        <v>158921.83000000002</v>
      </c>
      <c r="D85" s="46">
        <f>SUMIFS('Month (GWh)'!D:D,'Month (GWh)'!$Z:$Z,'Quarter (GWh)'!$Z85,'Month (GWh)'!$Y:$Y,'Quarter (GWh)'!$Y85)</f>
        <v>27517.86</v>
      </c>
      <c r="E85" s="47">
        <f>SUMIFS('Month (GWh)'!E:E,'Month (GWh)'!$Z:$Z,'Quarter (GWh)'!$Z85,'Month (GWh)'!$Y:$Y,'Quarter (GWh)'!$Y85)</f>
        <v>131403.97</v>
      </c>
      <c r="F85" s="45">
        <f>SUMIFS('Month (GWh)'!F:F,'Month (GWh)'!$Z:$Z,'Quarter (GWh)'!$Z85,'Month (GWh)'!$Y:$Y,'Quarter (GWh)'!$Y85)</f>
        <v>34539.93</v>
      </c>
      <c r="G85" s="46">
        <f>SUMIFS('Month (GWh)'!G:G,'Month (GWh)'!$Z:$Z,'Quarter (GWh)'!$Z85,'Month (GWh)'!$Y:$Y,'Quarter (GWh)'!$Y85)</f>
        <v>-94.96</v>
      </c>
      <c r="H85" s="46">
        <f>SUMIFS('Month (GWh)'!H:H,'Month (GWh)'!$Z:$Z,'Quarter (GWh)'!$Z85,'Month (GWh)'!$Y:$Y,'Quarter (GWh)'!$Y85)</f>
        <v>144.68</v>
      </c>
      <c r="I85" s="48">
        <f>SUMIFS('Month (GWh)'!I:I,'Month (GWh)'!$Z:$Z,'Quarter (GWh)'!$Z85,'Month (GWh)'!$Y:$Y,'Quarter (GWh)'!$Y85)</f>
        <v>271493.62</v>
      </c>
      <c r="J85" s="49">
        <f>SUMIFS('Month (GWh)'!J:J,'Month (GWh)'!$Z:$Z,'Quarter (GWh)'!$Z85,'Month (GWh)'!$Y:$Y,'Quarter (GWh)'!$Y85)</f>
        <v>278565.41000000003</v>
      </c>
      <c r="K85" s="45">
        <v>51067.9</v>
      </c>
      <c r="L85" s="46">
        <v>134739.38</v>
      </c>
      <c r="M85" s="46">
        <v>34890.640000000007</v>
      </c>
      <c r="N85" s="50">
        <v>31984.36</v>
      </c>
      <c r="O85" s="46">
        <f>SUMIFS('Month (GWh)'!O:O,'Month (GWh)'!$Z:$Z,'Quarter (GWh)'!$Z85,'Month (GWh)'!$Y:$Y,'Quarter (GWh)'!$Y85)</f>
        <v>12567.16</v>
      </c>
      <c r="P85" s="46">
        <f>SUMIFS('Month (GWh)'!P:P,'Month (GWh)'!$Z:$Z,'Quarter (GWh)'!$Z85,'Month (GWh)'!$Y:$Y,'Quarter (GWh)'!$Y85)</f>
        <v>684</v>
      </c>
      <c r="Q85" s="46">
        <f>SUMIFS('Month (GWh)'!Q:Q,'Month (GWh)'!$Z:$Z,'Quarter (GWh)'!$Z85,'Month (GWh)'!$Y:$Y,'Quarter (GWh)'!$Y85)</f>
        <v>526.37000000000012</v>
      </c>
      <c r="R85" s="50">
        <f>SUMIFS('Month (GWh)'!R:R,'Month (GWh)'!$Z:$Z,'Quarter (GWh)'!$Z85,'Month (GWh)'!$Y:$Y,'Quarter (GWh)'!$Y85)</f>
        <v>39.93</v>
      </c>
      <c r="S85" s="45">
        <f t="shared" si="5"/>
        <v>13415.729999999981</v>
      </c>
      <c r="T85" s="53">
        <v>279915.46999999997</v>
      </c>
      <c r="V85" s="124"/>
      <c r="W85" s="123"/>
      <c r="X85" s="123" t="s">
        <v>101</v>
      </c>
      <c r="Y85" s="123" t="str">
        <f t="shared" si="4"/>
        <v>1</v>
      </c>
      <c r="Z85" s="124">
        <v>2015</v>
      </c>
    </row>
    <row r="86" spans="1:26" ht="17.149999999999999" customHeight="1" x14ac:dyDescent="0.35">
      <c r="A86" s="56" t="str">
        <f t="shared" si="3"/>
        <v>Quarter 2 2015</v>
      </c>
      <c r="B86" s="50">
        <f>SUMIFS('Month (GWh)'!B:B,'Month (GWh)'!$Z:$Z,'Quarter (GWh)'!$Z86,'Month (GWh)'!$Y:$Y,'Quarter (GWh)'!$Y86)</f>
        <v>118538.79000000001</v>
      </c>
      <c r="C86" s="46">
        <f>SUMIFS('Month (GWh)'!C:C,'Month (GWh)'!$Z:$Z,'Quarter (GWh)'!$Z86,'Month (GWh)'!$Y:$Y,'Quarter (GWh)'!$Y86)</f>
        <v>95205.87</v>
      </c>
      <c r="D86" s="46">
        <f>SUMIFS('Month (GWh)'!D:D,'Month (GWh)'!$Z:$Z,'Quarter (GWh)'!$Z86,'Month (GWh)'!$Y:$Y,'Quarter (GWh)'!$Y86)</f>
        <v>39355.85</v>
      </c>
      <c r="E86" s="47">
        <f>SUMIFS('Month (GWh)'!E:E,'Month (GWh)'!$Z:$Z,'Quarter (GWh)'!$Z86,'Month (GWh)'!$Y:$Y,'Quarter (GWh)'!$Y86)</f>
        <v>55850.020000000004</v>
      </c>
      <c r="F86" s="45">
        <f>SUMIFS('Month (GWh)'!F:F,'Month (GWh)'!$Z:$Z,'Quarter (GWh)'!$Z86,'Month (GWh)'!$Y:$Y,'Quarter (GWh)'!$Y86)</f>
        <v>-10848.710000000001</v>
      </c>
      <c r="G86" s="46">
        <f>SUMIFS('Month (GWh)'!G:G,'Month (GWh)'!$Z:$Z,'Quarter (GWh)'!$Z86,'Month (GWh)'!$Y:$Y,'Quarter (GWh)'!$Y86)</f>
        <v>-98.179999999999993</v>
      </c>
      <c r="H86" s="46">
        <f>SUMIFS('Month (GWh)'!H:H,'Month (GWh)'!$Z:$Z,'Quarter (GWh)'!$Z86,'Month (GWh)'!$Y:$Y,'Quarter (GWh)'!$Y86)</f>
        <v>230.81</v>
      </c>
      <c r="I86" s="48">
        <f>SUMIFS('Month (GWh)'!I:I,'Month (GWh)'!$Z:$Z,'Quarter (GWh)'!$Z86,'Month (GWh)'!$Y:$Y,'Quarter (GWh)'!$Y86)</f>
        <v>213744.65999999997</v>
      </c>
      <c r="J86" s="49">
        <f>SUMIFS('Month (GWh)'!J:J,'Month (GWh)'!$Z:$Z,'Quarter (GWh)'!$Z86,'Month (GWh)'!$Y:$Y,'Quarter (GWh)'!$Y86)</f>
        <v>163672.72999999998</v>
      </c>
      <c r="K86" s="45">
        <v>49655.15</v>
      </c>
      <c r="L86" s="46">
        <v>51306.05</v>
      </c>
      <c r="M86" s="46">
        <v>19037.57</v>
      </c>
      <c r="N86" s="50">
        <v>19030.87</v>
      </c>
      <c r="O86" s="46">
        <f>SUMIFS('Month (GWh)'!O:O,'Month (GWh)'!$Z:$Z,'Quarter (GWh)'!$Z86,'Month (GWh)'!$Y:$Y,'Quarter (GWh)'!$Y86)</f>
        <v>13684.869999999999</v>
      </c>
      <c r="P86" s="46">
        <f>SUMIFS('Month (GWh)'!P:P,'Month (GWh)'!$Z:$Z,'Quarter (GWh)'!$Z86,'Month (GWh)'!$Y:$Y,'Quarter (GWh)'!$Y86)</f>
        <v>404</v>
      </c>
      <c r="Q86" s="46">
        <f>SUMIFS('Month (GWh)'!Q:Q,'Month (GWh)'!$Z:$Z,'Quarter (GWh)'!$Z86,'Month (GWh)'!$Y:$Y,'Quarter (GWh)'!$Y86)</f>
        <v>540.59999999999991</v>
      </c>
      <c r="R86" s="50">
        <f>SUMIFS('Month (GWh)'!R:R,'Month (GWh)'!$Z:$Z,'Quarter (GWh)'!$Z86,'Month (GWh)'!$Y:$Y,'Quarter (GWh)'!$Y86)</f>
        <v>193.29</v>
      </c>
      <c r="S86" s="45">
        <f t="shared" si="5"/>
        <v>9815.5899999999674</v>
      </c>
      <c r="T86" s="53">
        <v>163667.99</v>
      </c>
      <c r="V86" s="124"/>
      <c r="W86" s="123"/>
      <c r="X86" s="123" t="s">
        <v>102</v>
      </c>
      <c r="Y86" s="123" t="str">
        <f t="shared" si="4"/>
        <v>2</v>
      </c>
      <c r="Z86" s="124">
        <v>2015</v>
      </c>
    </row>
    <row r="87" spans="1:26" ht="17.149999999999999" customHeight="1" x14ac:dyDescent="0.35">
      <c r="A87" s="56" t="str">
        <f t="shared" si="3"/>
        <v>Quarter 3 2015</v>
      </c>
      <c r="B87" s="50">
        <f>SUMIFS('Month (GWh)'!B:B,'Month (GWh)'!$Z:$Z,'Quarter (GWh)'!$Z87,'Month (GWh)'!$Y:$Y,'Quarter (GWh)'!$Y87)</f>
        <v>99295.98000000001</v>
      </c>
      <c r="C87" s="46">
        <f>SUMIFS('Month (GWh)'!C:C,'Month (GWh)'!$Z:$Z,'Quarter (GWh)'!$Z87,'Month (GWh)'!$Y:$Y,'Quarter (GWh)'!$Y87)</f>
        <v>104647.69</v>
      </c>
      <c r="D87" s="46">
        <f>SUMIFS('Month (GWh)'!D:D,'Month (GWh)'!$Z:$Z,'Quarter (GWh)'!$Z87,'Month (GWh)'!$Y:$Y,'Quarter (GWh)'!$Y87)</f>
        <v>52184.12</v>
      </c>
      <c r="E87" s="47">
        <f>SUMIFS('Month (GWh)'!E:E,'Month (GWh)'!$Z:$Z,'Quarter (GWh)'!$Z87,'Month (GWh)'!$Y:$Y,'Quarter (GWh)'!$Y87)</f>
        <v>52463.57</v>
      </c>
      <c r="F87" s="45">
        <f>SUMIFS('Month (GWh)'!F:F,'Month (GWh)'!$Z:$Z,'Quarter (GWh)'!$Z87,'Month (GWh)'!$Y:$Y,'Quarter (GWh)'!$Y87)</f>
        <v>-15703.83</v>
      </c>
      <c r="G87" s="46">
        <f>SUMIFS('Month (GWh)'!G:G,'Month (GWh)'!$Z:$Z,'Quarter (GWh)'!$Z87,'Month (GWh)'!$Y:$Y,'Quarter (GWh)'!$Y87)</f>
        <v>-121.33</v>
      </c>
      <c r="H87" s="46">
        <f>SUMIFS('Month (GWh)'!H:H,'Month (GWh)'!$Z:$Z,'Quarter (GWh)'!$Z87,'Month (GWh)'!$Y:$Y,'Quarter (GWh)'!$Y87)</f>
        <v>281.64</v>
      </c>
      <c r="I87" s="48">
        <f>SUMIFS('Month (GWh)'!I:I,'Month (GWh)'!$Z:$Z,'Quarter (GWh)'!$Z87,'Month (GWh)'!$Y:$Y,'Quarter (GWh)'!$Y87)</f>
        <v>203943.66999999998</v>
      </c>
      <c r="J87" s="49">
        <f>SUMIFS('Month (GWh)'!J:J,'Month (GWh)'!$Z:$Z,'Quarter (GWh)'!$Z87,'Month (GWh)'!$Y:$Y,'Quarter (GWh)'!$Y87)</f>
        <v>136216.02999999997</v>
      </c>
      <c r="K87" s="45">
        <v>55277.47</v>
      </c>
      <c r="L87" s="46">
        <v>27156.98</v>
      </c>
      <c r="M87" s="46">
        <v>17303.38</v>
      </c>
      <c r="N87" s="50">
        <v>14734.62</v>
      </c>
      <c r="O87" s="46">
        <f>SUMIFS('Month (GWh)'!O:O,'Month (GWh)'!$Z:$Z,'Quarter (GWh)'!$Z87,'Month (GWh)'!$Y:$Y,'Quarter (GWh)'!$Y87)</f>
        <v>11367.97</v>
      </c>
      <c r="P87" s="46">
        <f>SUMIFS('Month (GWh)'!P:P,'Month (GWh)'!$Z:$Z,'Quarter (GWh)'!$Z87,'Month (GWh)'!$Y:$Y,'Quarter (GWh)'!$Y87)</f>
        <v>268</v>
      </c>
      <c r="Q87" s="46">
        <f>SUMIFS('Month (GWh)'!Q:Q,'Month (GWh)'!$Z:$Z,'Quarter (GWh)'!$Z87,'Month (GWh)'!$Y:$Y,'Quarter (GWh)'!$Y87)</f>
        <v>579.41</v>
      </c>
      <c r="R87" s="50">
        <f>SUMIFS('Month (GWh)'!R:R,'Month (GWh)'!$Z:$Z,'Quarter (GWh)'!$Z87,'Month (GWh)'!$Y:$Y,'Quarter (GWh)'!$Y87)</f>
        <v>215.17000000000002</v>
      </c>
      <c r="S87" s="45">
        <f t="shared" si="5"/>
        <v>9650.7000000000116</v>
      </c>
      <c r="T87" s="53">
        <v>136553.70000000001</v>
      </c>
      <c r="V87" s="124"/>
      <c r="W87" s="123"/>
      <c r="X87" s="123" t="s">
        <v>103</v>
      </c>
      <c r="Y87" s="123" t="str">
        <f t="shared" si="4"/>
        <v>3</v>
      </c>
      <c r="Z87" s="124">
        <v>2015</v>
      </c>
    </row>
    <row r="88" spans="1:26" ht="17.149999999999999" customHeight="1" x14ac:dyDescent="0.35">
      <c r="A88" s="56" t="str">
        <f t="shared" si="3"/>
        <v>Quarter 4 2015</v>
      </c>
      <c r="B88" s="50">
        <f>SUMIFS('Month (GWh)'!B:B,'Month (GWh)'!$Z:$Z,'Quarter (GWh)'!$Z88,'Month (GWh)'!$Y:$Y,'Quarter (GWh)'!$Y88)</f>
        <v>121030.50999999998</v>
      </c>
      <c r="C88" s="46">
        <f>SUMIFS('Month (GWh)'!C:C,'Month (GWh)'!$Z:$Z,'Quarter (GWh)'!$Z88,'Month (GWh)'!$Y:$Y,'Quarter (GWh)'!$Y88)</f>
        <v>142787.79999999999</v>
      </c>
      <c r="D88" s="46">
        <f>SUMIFS('Month (GWh)'!D:D,'Month (GWh)'!$Z:$Z,'Quarter (GWh)'!$Z88,'Month (GWh)'!$Y:$Y,'Quarter (GWh)'!$Y88)</f>
        <v>40458.839999999997</v>
      </c>
      <c r="E88" s="47">
        <f>SUMIFS('Month (GWh)'!E:E,'Month (GWh)'!$Z:$Z,'Quarter (GWh)'!$Z88,'Month (GWh)'!$Y:$Y,'Quarter (GWh)'!$Y88)</f>
        <v>102328.95999999999</v>
      </c>
      <c r="F88" s="45">
        <f>SUMIFS('Month (GWh)'!F:F,'Month (GWh)'!$Z:$Z,'Quarter (GWh)'!$Z88,'Month (GWh)'!$Y:$Y,'Quarter (GWh)'!$Y88)</f>
        <v>-4014.0699999999997</v>
      </c>
      <c r="G88" s="46">
        <f>SUMIFS('Month (GWh)'!G:G,'Month (GWh)'!$Z:$Z,'Quarter (GWh)'!$Z88,'Month (GWh)'!$Y:$Y,'Quarter (GWh)'!$Y88)</f>
        <v>-128.95999999999998</v>
      </c>
      <c r="H88" s="46">
        <f>SUMIFS('Month (GWh)'!H:H,'Month (GWh)'!$Z:$Z,'Quarter (GWh)'!$Z88,'Month (GWh)'!$Y:$Y,'Quarter (GWh)'!$Y88)</f>
        <v>322.47999999999996</v>
      </c>
      <c r="I88" s="48">
        <f>SUMIFS('Month (GWh)'!I:I,'Month (GWh)'!$Z:$Z,'Quarter (GWh)'!$Z88,'Month (GWh)'!$Y:$Y,'Quarter (GWh)'!$Y88)</f>
        <v>263818.31</v>
      </c>
      <c r="J88" s="49">
        <f>SUMIFS('Month (GWh)'!J:J,'Month (GWh)'!$Z:$Z,'Quarter (GWh)'!$Z88,'Month (GWh)'!$Y:$Y,'Quarter (GWh)'!$Y88)</f>
        <v>219538.91999999998</v>
      </c>
      <c r="K88" s="45">
        <v>56288.52</v>
      </c>
      <c r="L88" s="46">
        <v>84379.23</v>
      </c>
      <c r="M88" s="46">
        <v>26659.32</v>
      </c>
      <c r="N88" s="50">
        <v>26013.65</v>
      </c>
      <c r="O88" s="46">
        <f>SUMIFS('Month (GWh)'!O:O,'Month (GWh)'!$Z:$Z,'Quarter (GWh)'!$Z88,'Month (GWh)'!$Y:$Y,'Quarter (GWh)'!$Y88)</f>
        <v>13404.11</v>
      </c>
      <c r="P88" s="46">
        <f>SUMIFS('Month (GWh)'!P:P,'Month (GWh)'!$Z:$Z,'Quarter (GWh)'!$Z88,'Month (GWh)'!$Y:$Y,'Quarter (GWh)'!$Y88)</f>
        <v>401</v>
      </c>
      <c r="Q88" s="46">
        <f>SUMIFS('Month (GWh)'!Q:Q,'Month (GWh)'!$Z:$Z,'Quarter (GWh)'!$Z88,'Month (GWh)'!$Y:$Y,'Quarter (GWh)'!$Y88)</f>
        <v>605.91999999999996</v>
      </c>
      <c r="R88" s="50">
        <f>SUMIFS('Month (GWh)'!R:R,'Month (GWh)'!$Z:$Z,'Quarter (GWh)'!$Z88,'Month (GWh)'!$Y:$Y,'Quarter (GWh)'!$Y88)</f>
        <v>9.93</v>
      </c>
      <c r="S88" s="45">
        <f t="shared" si="5"/>
        <v>12252.409999999974</v>
      </c>
      <c r="T88" s="53">
        <v>220014.09</v>
      </c>
      <c r="U88" s="46"/>
      <c r="V88" s="124"/>
      <c r="W88" s="123"/>
      <c r="X88" s="123" t="s">
        <v>104</v>
      </c>
      <c r="Y88" s="123" t="str">
        <f t="shared" si="4"/>
        <v>4</v>
      </c>
      <c r="Z88" s="124">
        <v>2015</v>
      </c>
    </row>
    <row r="89" spans="1:26" ht="17.149999999999999" customHeight="1" x14ac:dyDescent="0.35">
      <c r="A89" s="56" t="str">
        <f t="shared" si="3"/>
        <v>Quarter 1 2016</v>
      </c>
      <c r="B89" s="50">
        <f>SUMIFS('Month (GWh)'!B:B,'Month (GWh)'!$Z:$Z,'Quarter (GWh)'!$Z89,'Month (GWh)'!$Y:$Y,'Quarter (GWh)'!$Y89)</f>
        <v>118588.38</v>
      </c>
      <c r="C89" s="46">
        <f>SUMIFS('Month (GWh)'!C:C,'Month (GWh)'!$Z:$Z,'Quarter (GWh)'!$Z89,'Month (GWh)'!$Y:$Y,'Quarter (GWh)'!$Y89)</f>
        <v>153002.12</v>
      </c>
      <c r="D89" s="46">
        <f>SUMIFS('Month (GWh)'!D:D,'Month (GWh)'!$Z:$Z,'Quarter (GWh)'!$Z89,'Month (GWh)'!$Y:$Y,'Quarter (GWh)'!$Y89)</f>
        <v>19489.12</v>
      </c>
      <c r="E89" s="47">
        <f>SUMIFS('Month (GWh)'!E:E,'Month (GWh)'!$Z:$Z,'Quarter (GWh)'!$Z89,'Month (GWh)'!$Y:$Y,'Quarter (GWh)'!$Y89)</f>
        <v>133513</v>
      </c>
      <c r="F89" s="45">
        <f>SUMIFS('Month (GWh)'!F:F,'Month (GWh)'!$Z:$Z,'Quarter (GWh)'!$Z89,'Month (GWh)'!$Y:$Y,'Quarter (GWh)'!$Y89)</f>
        <v>31001.829999999998</v>
      </c>
      <c r="G89" s="46">
        <f>SUMIFS('Month (GWh)'!G:G,'Month (GWh)'!$Z:$Z,'Quarter (GWh)'!$Z89,'Month (GWh)'!$Y:$Y,'Quarter (GWh)'!$Y89)</f>
        <v>-113.13</v>
      </c>
      <c r="H89" s="46">
        <f>SUMIFS('Month (GWh)'!H:H,'Month (GWh)'!$Z:$Z,'Quarter (GWh)'!$Z89,'Month (GWh)'!$Y:$Y,'Quarter (GWh)'!$Y89)</f>
        <v>815.95</v>
      </c>
      <c r="I89" s="48">
        <f>SUMIFS('Month (GWh)'!I:I,'Month (GWh)'!$Z:$Z,'Quarter (GWh)'!$Z89,'Month (GWh)'!$Y:$Y,'Quarter (GWh)'!$Y89)</f>
        <v>271590.5</v>
      </c>
      <c r="J89" s="49">
        <f>SUMIFS('Month (GWh)'!J:J,'Month (GWh)'!$Z:$Z,'Quarter (GWh)'!$Z89,'Month (GWh)'!$Y:$Y,'Quarter (GWh)'!$Y89)</f>
        <v>283806.03000000003</v>
      </c>
      <c r="K89" s="45">
        <v>71964.210000000006</v>
      </c>
      <c r="L89" s="46">
        <v>124840.06</v>
      </c>
      <c r="M89" s="46">
        <v>32085.279999999999</v>
      </c>
      <c r="N89" s="50">
        <v>31462.639999999999</v>
      </c>
      <c r="O89" s="46">
        <f>SUMIFS('Month (GWh)'!O:O,'Month (GWh)'!$Z:$Z,'Quarter (GWh)'!$Z89,'Month (GWh)'!$Y:$Y,'Quarter (GWh)'!$Y89)</f>
        <v>13924.35</v>
      </c>
      <c r="P89" s="46">
        <f>SUMIFS('Month (GWh)'!P:P,'Month (GWh)'!$Z:$Z,'Quarter (GWh)'!$Z89,'Month (GWh)'!$Y:$Y,'Quarter (GWh)'!$Y89)</f>
        <v>608.55999999999995</v>
      </c>
      <c r="Q89" s="46">
        <f>SUMIFS('Month (GWh)'!Q:Q,'Month (GWh)'!$Z:$Z,'Quarter (GWh)'!$Z89,'Month (GWh)'!$Y:$Y,'Quarter (GWh)'!$Y89)</f>
        <v>414.97</v>
      </c>
      <c r="R89" s="50">
        <f>SUMIFS('Month (GWh)'!R:R,'Month (GWh)'!$Z:$Z,'Quarter (GWh)'!$Z89,'Month (GWh)'!$Y:$Y,'Quarter (GWh)'!$Y89)</f>
        <v>45.46</v>
      </c>
      <c r="S89" s="45">
        <f t="shared" si="5"/>
        <v>12319.800000000047</v>
      </c>
      <c r="T89" s="53">
        <v>287665.33</v>
      </c>
      <c r="V89" s="124"/>
      <c r="W89" s="123"/>
      <c r="X89" s="123" t="s">
        <v>101</v>
      </c>
      <c r="Y89" s="123" t="str">
        <f t="shared" si="4"/>
        <v>1</v>
      </c>
      <c r="Z89" s="124">
        <v>2016</v>
      </c>
    </row>
    <row r="90" spans="1:26" ht="17.149999999999999" customHeight="1" x14ac:dyDescent="0.35">
      <c r="A90" s="56" t="str">
        <f t="shared" si="3"/>
        <v>Quarter 2 2016</v>
      </c>
      <c r="B90" s="50">
        <f>SUMIFS('Month (GWh)'!B:B,'Month (GWh)'!$Z:$Z,'Quarter (GWh)'!$Z90,'Month (GWh)'!$Y:$Y,'Quarter (GWh)'!$Y90)</f>
        <v>112598.89000000001</v>
      </c>
      <c r="C90" s="46">
        <f>SUMIFS('Month (GWh)'!C:C,'Month (GWh)'!$Z:$Z,'Quarter (GWh)'!$Z90,'Month (GWh)'!$Y:$Y,'Quarter (GWh)'!$Y90)</f>
        <v>112485.41</v>
      </c>
      <c r="D90" s="46">
        <f>SUMIFS('Month (GWh)'!D:D,'Month (GWh)'!$Z:$Z,'Quarter (GWh)'!$Z90,'Month (GWh)'!$Y:$Y,'Quarter (GWh)'!$Y90)</f>
        <v>28142.14</v>
      </c>
      <c r="E90" s="47">
        <f>SUMIFS('Month (GWh)'!E:E,'Month (GWh)'!$Z:$Z,'Quarter (GWh)'!$Z90,'Month (GWh)'!$Y:$Y,'Quarter (GWh)'!$Y90)</f>
        <v>84343.26999999999</v>
      </c>
      <c r="F90" s="45">
        <f>SUMIFS('Month (GWh)'!F:F,'Month (GWh)'!$Z:$Z,'Quarter (GWh)'!$Z90,'Month (GWh)'!$Y:$Y,'Quarter (GWh)'!$Y90)</f>
        <v>-9843.2800000000007</v>
      </c>
      <c r="G90" s="46">
        <f>SUMIFS('Month (GWh)'!G:G,'Month (GWh)'!$Z:$Z,'Quarter (GWh)'!$Z90,'Month (GWh)'!$Y:$Y,'Quarter (GWh)'!$Y90)</f>
        <v>-77.820000000000007</v>
      </c>
      <c r="H90" s="46">
        <f>SUMIFS('Month (GWh)'!H:H,'Month (GWh)'!$Z:$Z,'Quarter (GWh)'!$Z90,'Month (GWh)'!$Y:$Y,'Quarter (GWh)'!$Y90)</f>
        <v>817.66000000000008</v>
      </c>
      <c r="I90" s="48">
        <f>SUMIFS('Month (GWh)'!I:I,'Month (GWh)'!$Z:$Z,'Quarter (GWh)'!$Z90,'Month (GWh)'!$Y:$Y,'Quarter (GWh)'!$Y90)</f>
        <v>225084.3</v>
      </c>
      <c r="J90" s="49">
        <f>SUMIFS('Month (GWh)'!J:J,'Month (GWh)'!$Z:$Z,'Quarter (GWh)'!$Z90,'Month (GWh)'!$Y:$Y,'Quarter (GWh)'!$Y90)</f>
        <v>187838.71999999997</v>
      </c>
      <c r="K90" s="45">
        <v>71288.320000000007</v>
      </c>
      <c r="L90" s="46">
        <v>53789.38</v>
      </c>
      <c r="M90" s="46">
        <v>19924.09</v>
      </c>
      <c r="N90" s="50">
        <v>19090.68</v>
      </c>
      <c r="O90" s="46">
        <f>SUMIFS('Month (GWh)'!O:O,'Month (GWh)'!$Z:$Z,'Quarter (GWh)'!$Z90,'Month (GWh)'!$Y:$Y,'Quarter (GWh)'!$Y90)</f>
        <v>12313.52</v>
      </c>
      <c r="P90" s="46">
        <f>SUMIFS('Month (GWh)'!P:P,'Month (GWh)'!$Z:$Z,'Quarter (GWh)'!$Z90,'Month (GWh)'!$Y:$Y,'Quarter (GWh)'!$Y90)</f>
        <v>387.59000000000003</v>
      </c>
      <c r="Q90" s="46">
        <f>SUMIFS('Month (GWh)'!Q:Q,'Month (GWh)'!$Z:$Z,'Quarter (GWh)'!$Z90,'Month (GWh)'!$Y:$Y,'Quarter (GWh)'!$Y90)</f>
        <v>504.62</v>
      </c>
      <c r="R90" s="50">
        <f>SUMIFS('Month (GWh)'!R:R,'Month (GWh)'!$Z:$Z,'Quarter (GWh)'!$Z90,'Month (GWh)'!$Y:$Y,'Quarter (GWh)'!$Y90)</f>
        <v>82.679999999999993</v>
      </c>
      <c r="S90" s="45">
        <f t="shared" si="5"/>
        <v>10023.880000000034</v>
      </c>
      <c r="T90" s="53">
        <v>187404.76</v>
      </c>
      <c r="V90" s="124"/>
      <c r="W90" s="123"/>
      <c r="X90" s="123" t="s">
        <v>102</v>
      </c>
      <c r="Y90" s="123" t="str">
        <f t="shared" si="4"/>
        <v>2</v>
      </c>
      <c r="Z90" s="124">
        <v>2016</v>
      </c>
    </row>
    <row r="91" spans="1:26" ht="17.149999999999999" customHeight="1" x14ac:dyDescent="0.35">
      <c r="A91" s="56" t="str">
        <f t="shared" si="3"/>
        <v>Quarter 3 2016</v>
      </c>
      <c r="B91" s="50">
        <f>SUMIFS('Month (GWh)'!B:B,'Month (GWh)'!$Z:$Z,'Quarter (GWh)'!$Z91,'Month (GWh)'!$Y:$Y,'Quarter (GWh)'!$Y91)</f>
        <v>110387.39</v>
      </c>
      <c r="C91" s="46">
        <f>SUMIFS('Month (GWh)'!C:C,'Month (GWh)'!$Z:$Z,'Quarter (GWh)'!$Z91,'Month (GWh)'!$Y:$Y,'Quarter (GWh)'!$Y91)</f>
        <v>86769.5</v>
      </c>
      <c r="D91" s="46">
        <f>SUMIFS('Month (GWh)'!D:D,'Month (GWh)'!$Z:$Z,'Quarter (GWh)'!$Z91,'Month (GWh)'!$Y:$Y,'Quarter (GWh)'!$Y91)</f>
        <v>53452.270000000004</v>
      </c>
      <c r="E91" s="47">
        <f>SUMIFS('Month (GWh)'!E:E,'Month (GWh)'!$Z:$Z,'Quarter (GWh)'!$Z91,'Month (GWh)'!$Y:$Y,'Quarter (GWh)'!$Y91)</f>
        <v>33317.229999999996</v>
      </c>
      <c r="F91" s="45">
        <f>SUMIFS('Month (GWh)'!F:F,'Month (GWh)'!$Z:$Z,'Quarter (GWh)'!$Z91,'Month (GWh)'!$Y:$Y,'Quarter (GWh)'!$Y91)</f>
        <v>-5585.63</v>
      </c>
      <c r="G91" s="46">
        <f>SUMIFS('Month (GWh)'!G:G,'Month (GWh)'!$Z:$Z,'Quarter (GWh)'!$Z91,'Month (GWh)'!$Y:$Y,'Quarter (GWh)'!$Y91)</f>
        <v>-21.69</v>
      </c>
      <c r="H91" s="46">
        <f>SUMIFS('Month (GWh)'!H:H,'Month (GWh)'!$Z:$Z,'Quarter (GWh)'!$Z91,'Month (GWh)'!$Y:$Y,'Quarter (GWh)'!$Y91)</f>
        <v>1095.1599999999999</v>
      </c>
      <c r="I91" s="48">
        <f>SUMIFS('Month (GWh)'!I:I,'Month (GWh)'!$Z:$Z,'Quarter (GWh)'!$Z91,'Month (GWh)'!$Y:$Y,'Quarter (GWh)'!$Y91)</f>
        <v>197156.89</v>
      </c>
      <c r="J91" s="49">
        <f>SUMIFS('Month (GWh)'!J:J,'Month (GWh)'!$Z:$Z,'Quarter (GWh)'!$Z91,'Month (GWh)'!$Y:$Y,'Quarter (GWh)'!$Y91)</f>
        <v>139192.45999999996</v>
      </c>
      <c r="K91" s="45">
        <v>68402.8</v>
      </c>
      <c r="L91" s="46">
        <v>20948.37</v>
      </c>
      <c r="M91" s="46">
        <v>16288.7</v>
      </c>
      <c r="N91" s="50">
        <v>12907.21</v>
      </c>
      <c r="O91" s="46">
        <f>SUMIFS('Month (GWh)'!O:O,'Month (GWh)'!$Z:$Z,'Quarter (GWh)'!$Z91,'Month (GWh)'!$Y:$Y,'Quarter (GWh)'!$Y91)</f>
        <v>11950.41</v>
      </c>
      <c r="P91" s="46">
        <f>SUMIFS('Month (GWh)'!P:P,'Month (GWh)'!$Z:$Z,'Quarter (GWh)'!$Z91,'Month (GWh)'!$Y:$Y,'Quarter (GWh)'!$Y91)</f>
        <v>548.98</v>
      </c>
      <c r="Q91" s="46">
        <f>SUMIFS('Month (GWh)'!Q:Q,'Month (GWh)'!$Z:$Z,'Quarter (GWh)'!$Z91,'Month (GWh)'!$Y:$Y,'Quarter (GWh)'!$Y91)</f>
        <v>499.24</v>
      </c>
      <c r="R91" s="50">
        <f>SUMIFS('Month (GWh)'!R:R,'Month (GWh)'!$Z:$Z,'Quarter (GWh)'!$Z91,'Month (GWh)'!$Y:$Y,'Quarter (GWh)'!$Y91)</f>
        <v>7.25</v>
      </c>
      <c r="S91" s="45">
        <f t="shared" si="5"/>
        <v>9100.5899999999965</v>
      </c>
      <c r="T91" s="53">
        <v>140653.54999999999</v>
      </c>
      <c r="V91" s="124"/>
      <c r="W91" s="123"/>
      <c r="X91" s="123" t="s">
        <v>103</v>
      </c>
      <c r="Y91" s="123" t="str">
        <f t="shared" si="4"/>
        <v>3</v>
      </c>
      <c r="Z91" s="124">
        <v>2016</v>
      </c>
    </row>
    <row r="92" spans="1:26" ht="17.149999999999999" customHeight="1" x14ac:dyDescent="0.35">
      <c r="A92" s="56" t="str">
        <f t="shared" si="3"/>
        <v>Quarter 4 2016</v>
      </c>
      <c r="B92" s="50">
        <f>SUMIFS('Month (GWh)'!B:B,'Month (GWh)'!$Z:$Z,'Quarter (GWh)'!$Z92,'Month (GWh)'!$Y:$Y,'Quarter (GWh)'!$Y92)</f>
        <v>121739.86000000002</v>
      </c>
      <c r="C92" s="46">
        <f>SUMIFS('Month (GWh)'!C:C,'Month (GWh)'!$Z:$Z,'Quarter (GWh)'!$Z92,'Month (GWh)'!$Y:$Y,'Quarter (GWh)'!$Y92)</f>
        <v>164253.75</v>
      </c>
      <c r="D92" s="46">
        <f>SUMIFS('Month (GWh)'!D:D,'Month (GWh)'!$Z:$Z,'Quarter (GWh)'!$Z92,'Month (GWh)'!$Y:$Y,'Quarter (GWh)'!$Y92)</f>
        <v>17192.87</v>
      </c>
      <c r="E92" s="47">
        <f>SUMIFS('Month (GWh)'!E:E,'Month (GWh)'!$Z:$Z,'Quarter (GWh)'!$Z92,'Month (GWh)'!$Y:$Y,'Quarter (GWh)'!$Y92)</f>
        <v>147060.88</v>
      </c>
      <c r="F92" s="45">
        <f>SUMIFS('Month (GWh)'!F:F,'Month (GWh)'!$Z:$Z,'Quarter (GWh)'!$Z92,'Month (GWh)'!$Y:$Y,'Quarter (GWh)'!$Y92)</f>
        <v>1916.8199999999997</v>
      </c>
      <c r="G92" s="46">
        <f>SUMIFS('Month (GWh)'!G:G,'Month (GWh)'!$Z:$Z,'Quarter (GWh)'!$Z92,'Month (GWh)'!$Y:$Y,'Quarter (GWh)'!$Y92)</f>
        <v>-37.709999999999994</v>
      </c>
      <c r="H92" s="46">
        <f>SUMIFS('Month (GWh)'!H:H,'Month (GWh)'!$Z:$Z,'Quarter (GWh)'!$Z92,'Month (GWh)'!$Y:$Y,'Quarter (GWh)'!$Y92)</f>
        <v>1095.1599999999999</v>
      </c>
      <c r="I92" s="48">
        <f>SUMIFS('Month (GWh)'!I:I,'Month (GWh)'!$Z:$Z,'Quarter (GWh)'!$Z92,'Month (GWh)'!$Y:$Y,'Quarter (GWh)'!$Y92)</f>
        <v>285993.61</v>
      </c>
      <c r="J92" s="49">
        <f>SUMIFS('Month (GWh)'!J:J,'Month (GWh)'!$Z:$Z,'Quarter (GWh)'!$Z92,'Month (GWh)'!$Y:$Y,'Quarter (GWh)'!$Y92)</f>
        <v>271775.01</v>
      </c>
      <c r="K92" s="45">
        <v>86421.97</v>
      </c>
      <c r="L92" s="46">
        <v>102797.13</v>
      </c>
      <c r="M92" s="46">
        <v>27857.059999999998</v>
      </c>
      <c r="N92" s="50">
        <v>29754.639999999999</v>
      </c>
      <c r="O92" s="46">
        <f>SUMIFS('Month (GWh)'!O:O,'Month (GWh)'!$Z:$Z,'Quarter (GWh)'!$Z92,'Month (GWh)'!$Y:$Y,'Quarter (GWh)'!$Y92)</f>
        <v>11842.29</v>
      </c>
      <c r="P92" s="46">
        <f>SUMIFS('Month (GWh)'!P:P,'Month (GWh)'!$Z:$Z,'Quarter (GWh)'!$Z92,'Month (GWh)'!$Y:$Y,'Quarter (GWh)'!$Y92)</f>
        <v>823.97</v>
      </c>
      <c r="Q92" s="46">
        <f>SUMIFS('Month (GWh)'!Q:Q,'Month (GWh)'!$Z:$Z,'Quarter (GWh)'!$Z92,'Month (GWh)'!$Y:$Y,'Quarter (GWh)'!$Y92)</f>
        <v>180.89</v>
      </c>
      <c r="R92" s="50">
        <f>SUMIFS('Month (GWh)'!R:R,'Month (GWh)'!$Z:$Z,'Quarter (GWh)'!$Z92,'Month (GWh)'!$Y:$Y,'Quarter (GWh)'!$Y92)</f>
        <v>4.7300000000000004</v>
      </c>
      <c r="S92" s="45">
        <f t="shared" si="5"/>
        <v>11909.399999999994</v>
      </c>
      <c r="T92" s="53">
        <v>271592.08</v>
      </c>
      <c r="V92" s="124"/>
      <c r="W92" s="123"/>
      <c r="X92" s="123" t="s">
        <v>104</v>
      </c>
      <c r="Y92" s="123" t="str">
        <f t="shared" si="4"/>
        <v>4</v>
      </c>
      <c r="Z92" s="124">
        <v>2016</v>
      </c>
    </row>
    <row r="93" spans="1:26" ht="17.149999999999999" customHeight="1" x14ac:dyDescent="0.35">
      <c r="A93" s="56" t="str">
        <f t="shared" si="3"/>
        <v>Quarter 1 2017</v>
      </c>
      <c r="B93" s="50">
        <f>SUMIFS('Month (GWh)'!B:B,'Month (GWh)'!$Z:$Z,'Quarter (GWh)'!$Z93,'Month (GWh)'!$Y:$Y,'Quarter (GWh)'!$Y93)</f>
        <v>124552.13</v>
      </c>
      <c r="C93" s="46">
        <f>SUMIFS('Month (GWh)'!C:C,'Month (GWh)'!$Z:$Z,'Quarter (GWh)'!$Z93,'Month (GWh)'!$Y:$Y,'Quarter (GWh)'!$Y93)</f>
        <v>161668.81</v>
      </c>
      <c r="D93" s="46">
        <f>SUMIFS('Month (GWh)'!D:D,'Month (GWh)'!$Z:$Z,'Quarter (GWh)'!$Z93,'Month (GWh)'!$Y:$Y,'Quarter (GWh)'!$Y93)</f>
        <v>15112.18</v>
      </c>
      <c r="E93" s="47">
        <f>SUMIFS('Month (GWh)'!E:E,'Month (GWh)'!$Z:$Z,'Quarter (GWh)'!$Z93,'Month (GWh)'!$Y:$Y,'Quarter (GWh)'!$Y93)</f>
        <v>146556.63</v>
      </c>
      <c r="F93" s="45">
        <f>SUMIFS('Month (GWh)'!F:F,'Month (GWh)'!$Z:$Z,'Quarter (GWh)'!$Z93,'Month (GWh)'!$Y:$Y,'Quarter (GWh)'!$Y93)</f>
        <v>18242.210000000003</v>
      </c>
      <c r="G93" s="46">
        <f>SUMIFS('Month (GWh)'!G:G,'Month (GWh)'!$Z:$Z,'Quarter (GWh)'!$Z93,'Month (GWh)'!$Y:$Y,'Quarter (GWh)'!$Y93)</f>
        <v>-35</v>
      </c>
      <c r="H93" s="46">
        <f>SUMIFS('Month (GWh)'!H:H,'Month (GWh)'!$Z:$Z,'Quarter (GWh)'!$Z93,'Month (GWh)'!$Y:$Y,'Quarter (GWh)'!$Y93)</f>
        <v>962.39</v>
      </c>
      <c r="I93" s="48">
        <f>SUMIFS('Month (GWh)'!I:I,'Month (GWh)'!$Z:$Z,'Quarter (GWh)'!$Z93,'Month (GWh)'!$Y:$Y,'Quarter (GWh)'!$Y93)</f>
        <v>286220.94</v>
      </c>
      <c r="J93" s="49">
        <f>SUMIFS('Month (GWh)'!J:J,'Month (GWh)'!$Z:$Z,'Quarter (GWh)'!$Z93,'Month (GWh)'!$Y:$Y,'Quarter (GWh)'!$Y93)</f>
        <v>290278.36</v>
      </c>
      <c r="K93" s="45">
        <v>78762.960000000006</v>
      </c>
      <c r="L93" s="46">
        <v>117689.26</v>
      </c>
      <c r="M93" s="46">
        <v>33423.82</v>
      </c>
      <c r="N93" s="50">
        <v>32037.4</v>
      </c>
      <c r="O93" s="46">
        <f>SUMIFS('Month (GWh)'!O:O,'Month (GWh)'!$Z:$Z,'Quarter (GWh)'!$Z93,'Month (GWh)'!$Y:$Y,'Quarter (GWh)'!$Y93)</f>
        <v>13159.69</v>
      </c>
      <c r="P93" s="46">
        <f>SUMIFS('Month (GWh)'!P:P,'Month (GWh)'!$Z:$Z,'Quarter (GWh)'!$Z93,'Month (GWh)'!$Y:$Y,'Quarter (GWh)'!$Y93)</f>
        <v>1059.3599999999999</v>
      </c>
      <c r="Q93" s="46">
        <f>SUMIFS('Month (GWh)'!Q:Q,'Month (GWh)'!$Z:$Z,'Quarter (GWh)'!$Z93,'Month (GWh)'!$Y:$Y,'Quarter (GWh)'!$Y93)</f>
        <v>206</v>
      </c>
      <c r="R93" s="50">
        <f>SUMIFS('Month (GWh)'!R:R,'Month (GWh)'!$Z:$Z,'Quarter (GWh)'!$Z93,'Month (GWh)'!$Y:$Y,'Quarter (GWh)'!$Y93)</f>
        <v>11.23</v>
      </c>
      <c r="S93" s="45">
        <f t="shared" si="5"/>
        <v>11906.540000000037</v>
      </c>
      <c r="T93" s="53">
        <v>288256.26</v>
      </c>
      <c r="V93" s="124"/>
      <c r="W93" s="123"/>
      <c r="X93" s="123" t="s">
        <v>101</v>
      </c>
      <c r="Y93" s="123" t="str">
        <f t="shared" si="4"/>
        <v>1</v>
      </c>
      <c r="Z93" s="124">
        <v>2017</v>
      </c>
    </row>
    <row r="94" spans="1:26" ht="17.149999999999999" customHeight="1" x14ac:dyDescent="0.35">
      <c r="A94" s="56" t="str">
        <f t="shared" si="3"/>
        <v>Quarter 2 2017</v>
      </c>
      <c r="B94" s="50">
        <f>SUMIFS('Month (GWh)'!B:B,'Month (GWh)'!$Z:$Z,'Quarter (GWh)'!$Z94,'Month (GWh)'!$Y:$Y,'Quarter (GWh)'!$Y94)</f>
        <v>120188.29000000001</v>
      </c>
      <c r="C94" s="46">
        <f>SUMIFS('Month (GWh)'!C:C,'Month (GWh)'!$Z:$Z,'Quarter (GWh)'!$Z94,'Month (GWh)'!$Y:$Y,'Quarter (GWh)'!$Y94)</f>
        <v>92025.500000000015</v>
      </c>
      <c r="D94" s="46">
        <f>SUMIFS('Month (GWh)'!D:D,'Month (GWh)'!$Z:$Z,'Quarter (GWh)'!$Z94,'Month (GWh)'!$Y:$Y,'Quarter (GWh)'!$Y94)</f>
        <v>41304.699999999997</v>
      </c>
      <c r="E94" s="47">
        <f>SUMIFS('Month (GWh)'!E:E,'Month (GWh)'!$Z:$Z,'Quarter (GWh)'!$Z94,'Month (GWh)'!$Y:$Y,'Quarter (GWh)'!$Y94)</f>
        <v>50720.800000000003</v>
      </c>
      <c r="F94" s="45">
        <f>SUMIFS('Month (GWh)'!F:F,'Month (GWh)'!$Z:$Z,'Quarter (GWh)'!$Z94,'Month (GWh)'!$Y:$Y,'Quarter (GWh)'!$Y94)</f>
        <v>1950.2699999999995</v>
      </c>
      <c r="G94" s="46">
        <f>SUMIFS('Month (GWh)'!G:G,'Month (GWh)'!$Z:$Z,'Quarter (GWh)'!$Z94,'Month (GWh)'!$Y:$Y,'Quarter (GWh)'!$Y94)</f>
        <v>-27.39</v>
      </c>
      <c r="H94" s="46">
        <f>SUMIFS('Month (GWh)'!H:H,'Month (GWh)'!$Z:$Z,'Quarter (GWh)'!$Z94,'Month (GWh)'!$Y:$Y,'Quarter (GWh)'!$Y94)</f>
        <v>1020.02</v>
      </c>
      <c r="I94" s="48">
        <f>SUMIFS('Month (GWh)'!I:I,'Month (GWh)'!$Z:$Z,'Quarter (GWh)'!$Z94,'Month (GWh)'!$Y:$Y,'Quarter (GWh)'!$Y94)</f>
        <v>212213.78999999998</v>
      </c>
      <c r="J94" s="49">
        <f>SUMIFS('Month (GWh)'!J:J,'Month (GWh)'!$Z:$Z,'Quarter (GWh)'!$Z94,'Month (GWh)'!$Y:$Y,'Quarter (GWh)'!$Y94)</f>
        <v>173851.99</v>
      </c>
      <c r="K94" s="45">
        <v>66779.53</v>
      </c>
      <c r="L94" s="46">
        <v>48559.14</v>
      </c>
      <c r="M94" s="46">
        <v>18432.37</v>
      </c>
      <c r="N94" s="50">
        <v>17899.310000000001</v>
      </c>
      <c r="O94" s="46">
        <f>SUMIFS('Month (GWh)'!O:O,'Month (GWh)'!$Z:$Z,'Quarter (GWh)'!$Z94,'Month (GWh)'!$Y:$Y,'Quarter (GWh)'!$Y94)</f>
        <v>12703.49</v>
      </c>
      <c r="P94" s="46">
        <f>SUMIFS('Month (GWh)'!P:P,'Month (GWh)'!$Z:$Z,'Quarter (GWh)'!$Z94,'Month (GWh)'!$Y:$Y,'Quarter (GWh)'!$Y94)</f>
        <v>410.71</v>
      </c>
      <c r="Q94" s="46">
        <f>SUMIFS('Month (GWh)'!Q:Q,'Month (GWh)'!$Z:$Z,'Quarter (GWh)'!$Z94,'Month (GWh)'!$Y:$Y,'Quarter (GWh)'!$Y94)</f>
        <v>347.76</v>
      </c>
      <c r="R94" s="50">
        <f>SUMIFS('Month (GWh)'!R:R,'Month (GWh)'!$Z:$Z,'Quarter (GWh)'!$Z94,'Month (GWh)'!$Y:$Y,'Quarter (GWh)'!$Y94)</f>
        <v>4.33</v>
      </c>
      <c r="S94" s="45">
        <f t="shared" si="5"/>
        <v>9707.6100000000151</v>
      </c>
      <c r="T94" s="53">
        <v>174844.25</v>
      </c>
      <c r="V94" s="124"/>
      <c r="W94" s="123"/>
      <c r="X94" s="123" t="s">
        <v>102</v>
      </c>
      <c r="Y94" s="123" t="str">
        <f t="shared" si="4"/>
        <v>2</v>
      </c>
      <c r="Z94" s="124">
        <v>2017</v>
      </c>
    </row>
    <row r="95" spans="1:26" ht="17.149999999999999" customHeight="1" x14ac:dyDescent="0.35">
      <c r="A95" s="56" t="str">
        <f t="shared" si="3"/>
        <v>Quarter 3 2017</v>
      </c>
      <c r="B95" s="50">
        <f>SUMIFS('Month (GWh)'!B:B,'Month (GWh)'!$Z:$Z,'Quarter (GWh)'!$Z95,'Month (GWh)'!$Y:$Y,'Quarter (GWh)'!$Y95)</f>
        <v>98056.57</v>
      </c>
      <c r="C95" s="46">
        <f>SUMIFS('Month (GWh)'!C:C,'Month (GWh)'!$Z:$Z,'Quarter (GWh)'!$Z95,'Month (GWh)'!$Y:$Y,'Quarter (GWh)'!$Y95)</f>
        <v>97789.98</v>
      </c>
      <c r="D95" s="46">
        <f>SUMIFS('Month (GWh)'!D:D,'Month (GWh)'!$Z:$Z,'Quarter (GWh)'!$Z95,'Month (GWh)'!$Y:$Y,'Quarter (GWh)'!$Y95)</f>
        <v>51647.9</v>
      </c>
      <c r="E95" s="47">
        <f>SUMIFS('Month (GWh)'!E:E,'Month (GWh)'!$Z:$Z,'Quarter (GWh)'!$Z95,'Month (GWh)'!$Y:$Y,'Quarter (GWh)'!$Y95)</f>
        <v>46142.080000000002</v>
      </c>
      <c r="F95" s="45">
        <f>SUMIFS('Month (GWh)'!F:F,'Month (GWh)'!$Z:$Z,'Quarter (GWh)'!$Z95,'Month (GWh)'!$Y:$Y,'Quarter (GWh)'!$Y95)</f>
        <v>-1429.2299999999996</v>
      </c>
      <c r="G95" s="46">
        <f>SUMIFS('Month (GWh)'!G:G,'Month (GWh)'!$Z:$Z,'Quarter (GWh)'!$Z95,'Month (GWh)'!$Y:$Y,'Quarter (GWh)'!$Y95)</f>
        <v>-35.550000000000004</v>
      </c>
      <c r="H95" s="46">
        <f>SUMIFS('Month (GWh)'!H:H,'Month (GWh)'!$Z:$Z,'Quarter (GWh)'!$Z95,'Month (GWh)'!$Y:$Y,'Quarter (GWh)'!$Y95)</f>
        <v>1104.06</v>
      </c>
      <c r="I95" s="48">
        <f>SUMIFS('Month (GWh)'!I:I,'Month (GWh)'!$Z:$Z,'Quarter (GWh)'!$Z95,'Month (GWh)'!$Y:$Y,'Quarter (GWh)'!$Y95)</f>
        <v>195846.55</v>
      </c>
      <c r="J95" s="49">
        <f>SUMIFS('Month (GWh)'!J:J,'Month (GWh)'!$Z:$Z,'Quarter (GWh)'!$Z95,'Month (GWh)'!$Y:$Y,'Quarter (GWh)'!$Y95)</f>
        <v>143837.93</v>
      </c>
      <c r="K95" s="45">
        <v>63607.26</v>
      </c>
      <c r="L95" s="46">
        <v>25661.27</v>
      </c>
      <c r="M95" s="46">
        <v>17724.350000000002</v>
      </c>
      <c r="N95" s="50">
        <v>14608.61</v>
      </c>
      <c r="O95" s="46">
        <f>SUMIFS('Month (GWh)'!O:O,'Month (GWh)'!$Z:$Z,'Quarter (GWh)'!$Z95,'Month (GWh)'!$Y:$Y,'Quarter (GWh)'!$Y95)</f>
        <v>11643.84</v>
      </c>
      <c r="P95" s="46">
        <f>SUMIFS('Month (GWh)'!P:P,'Month (GWh)'!$Z:$Z,'Quarter (GWh)'!$Z95,'Month (GWh)'!$Y:$Y,'Quarter (GWh)'!$Y95)</f>
        <v>533.88</v>
      </c>
      <c r="Q95" s="46">
        <f>SUMIFS('Month (GWh)'!Q:Q,'Month (GWh)'!$Z:$Z,'Quarter (GWh)'!$Z95,'Month (GWh)'!$Y:$Y,'Quarter (GWh)'!$Y95)</f>
        <v>268.28999999999996</v>
      </c>
      <c r="R95" s="50">
        <f>SUMIFS('Month (GWh)'!R:R,'Month (GWh)'!$Z:$Z,'Quarter (GWh)'!$Z95,'Month (GWh)'!$Y:$Y,'Quarter (GWh)'!$Y95)</f>
        <v>0</v>
      </c>
      <c r="S95" s="45">
        <f t="shared" si="5"/>
        <v>9152.6399999999849</v>
      </c>
      <c r="T95" s="53">
        <v>143200.14000000001</v>
      </c>
      <c r="V95" s="124"/>
      <c r="W95" s="123"/>
      <c r="X95" s="123" t="s">
        <v>103</v>
      </c>
      <c r="Y95" s="123" t="str">
        <f t="shared" si="4"/>
        <v>3</v>
      </c>
      <c r="Z95" s="124">
        <v>2017</v>
      </c>
    </row>
    <row r="96" spans="1:26" ht="17.149999999999999" customHeight="1" x14ac:dyDescent="0.35">
      <c r="A96" s="56" t="str">
        <f t="shared" si="3"/>
        <v>Quarter 4 2017</v>
      </c>
      <c r="B96" s="50">
        <f>SUMIFS('Month (GWh)'!B:B,'Month (GWh)'!$Z:$Z,'Quarter (GWh)'!$Z96,'Month (GWh)'!$Y:$Y,'Quarter (GWh)'!$Y96)</f>
        <v>122184.27</v>
      </c>
      <c r="C96" s="46">
        <f>SUMIFS('Month (GWh)'!C:C,'Month (GWh)'!$Z:$Z,'Quarter (GWh)'!$Z96,'Month (GWh)'!$Y:$Y,'Quarter (GWh)'!$Y96)</f>
        <v>162803.96</v>
      </c>
      <c r="D96" s="46">
        <f>SUMIFS('Month (GWh)'!D:D,'Month (GWh)'!$Z:$Z,'Quarter (GWh)'!$Z96,'Month (GWh)'!$Y:$Y,'Quarter (GWh)'!$Y96)</f>
        <v>18074.419999999998</v>
      </c>
      <c r="E96" s="47">
        <f>SUMIFS('Month (GWh)'!E:E,'Month (GWh)'!$Z:$Z,'Quarter (GWh)'!$Z96,'Month (GWh)'!$Y:$Y,'Quarter (GWh)'!$Y96)</f>
        <v>144729.53999999998</v>
      </c>
      <c r="F96" s="45">
        <f>SUMIFS('Month (GWh)'!F:F,'Month (GWh)'!$Z:$Z,'Quarter (GWh)'!$Z96,'Month (GWh)'!$Y:$Y,'Quarter (GWh)'!$Y96)</f>
        <v>-4206.76</v>
      </c>
      <c r="G96" s="46">
        <f>SUMIFS('Month (GWh)'!G:G,'Month (GWh)'!$Z:$Z,'Quarter (GWh)'!$Z96,'Month (GWh)'!$Y:$Y,'Quarter (GWh)'!$Y96)</f>
        <v>-56.88</v>
      </c>
      <c r="H96" s="46">
        <f>SUMIFS('Month (GWh)'!H:H,'Month (GWh)'!$Z:$Z,'Quarter (GWh)'!$Z96,'Month (GWh)'!$Y:$Y,'Quarter (GWh)'!$Y96)</f>
        <v>1194.49</v>
      </c>
      <c r="I96" s="48">
        <f>SUMIFS('Month (GWh)'!I:I,'Month (GWh)'!$Z:$Z,'Quarter (GWh)'!$Z96,'Month (GWh)'!$Y:$Y,'Quarter (GWh)'!$Y96)</f>
        <v>284988.23</v>
      </c>
      <c r="J96" s="49">
        <f>SUMIFS('Month (GWh)'!J:J,'Month (GWh)'!$Z:$Z,'Quarter (GWh)'!$Z96,'Month (GWh)'!$Y:$Y,'Quarter (GWh)'!$Y96)</f>
        <v>263844.65999999997</v>
      </c>
      <c r="K96" s="45">
        <v>76881.7</v>
      </c>
      <c r="L96" s="46">
        <v>103863.78</v>
      </c>
      <c r="M96" s="46">
        <v>29219.32</v>
      </c>
      <c r="N96" s="50">
        <v>28019.77</v>
      </c>
      <c r="O96" s="46">
        <f>SUMIFS('Month (GWh)'!O:O,'Month (GWh)'!$Z:$Z,'Quarter (GWh)'!$Z96,'Month (GWh)'!$Y:$Y,'Quarter (GWh)'!$Y96)</f>
        <v>11902.55</v>
      </c>
      <c r="P96" s="46">
        <f>SUMIFS('Month (GWh)'!P:P,'Month (GWh)'!$Z:$Z,'Quarter (GWh)'!$Z96,'Month (GWh)'!$Y:$Y,'Quarter (GWh)'!$Y96)</f>
        <v>784.38</v>
      </c>
      <c r="Q96" s="46">
        <f>SUMIFS('Month (GWh)'!Q:Q,'Month (GWh)'!$Z:$Z,'Quarter (GWh)'!$Z96,'Month (GWh)'!$Y:$Y,'Quarter (GWh)'!$Y96)</f>
        <v>238.1</v>
      </c>
      <c r="R96" s="50">
        <f>SUMIFS('Month (GWh)'!R:R,'Month (GWh)'!$Z:$Z,'Quarter (GWh)'!$Z96,'Month (GWh)'!$Y:$Y,'Quarter (GWh)'!$Y96)</f>
        <v>0</v>
      </c>
      <c r="S96" s="45">
        <f t="shared" si="5"/>
        <v>11594.5</v>
      </c>
      <c r="T96" s="53">
        <v>262504.09999999998</v>
      </c>
      <c r="V96" s="124"/>
      <c r="W96" s="123"/>
      <c r="X96" s="123" t="s">
        <v>104</v>
      </c>
      <c r="Y96" s="123" t="str">
        <f t="shared" si="4"/>
        <v>4</v>
      </c>
      <c r="Z96" s="124">
        <v>2017</v>
      </c>
    </row>
    <row r="97" spans="1:26" ht="17.149999999999999" customHeight="1" x14ac:dyDescent="0.35">
      <c r="A97" s="56" t="str">
        <f t="shared" si="3"/>
        <v>Quarter 1 2018</v>
      </c>
      <c r="B97" s="50">
        <f>SUMIFS('Month (GWh)'!B:B,'Month (GWh)'!$Z:$Z,'Quarter (GWh)'!$Z97,'Month (GWh)'!$Y:$Y,'Quarter (GWh)'!$Y97)</f>
        <v>119306.55</v>
      </c>
      <c r="C97" s="46">
        <f>SUMIFS('Month (GWh)'!C:C,'Month (GWh)'!$Z:$Z,'Quarter (GWh)'!$Z97,'Month (GWh)'!$Y:$Y,'Quarter (GWh)'!$Y97)</f>
        <v>192777.08000000002</v>
      </c>
      <c r="D97" s="46">
        <f>SUMIFS('Month (GWh)'!D:D,'Month (GWh)'!$Z:$Z,'Quarter (GWh)'!$Z97,'Month (GWh)'!$Y:$Y,'Quarter (GWh)'!$Y97)</f>
        <v>8948.2900000000009</v>
      </c>
      <c r="E97" s="47">
        <f>SUMIFS('Month (GWh)'!E:E,'Month (GWh)'!$Z:$Z,'Quarter (GWh)'!$Z97,'Month (GWh)'!$Y:$Y,'Quarter (GWh)'!$Y97)</f>
        <v>183828.79</v>
      </c>
      <c r="F97" s="45">
        <f>SUMIFS('Month (GWh)'!F:F,'Month (GWh)'!$Z:$Z,'Quarter (GWh)'!$Z97,'Month (GWh)'!$Y:$Y,'Quarter (GWh)'!$Y97)</f>
        <v>14071.43</v>
      </c>
      <c r="G97" s="46">
        <f>SUMIFS('Month (GWh)'!G:G,'Month (GWh)'!$Z:$Z,'Quarter (GWh)'!$Z97,'Month (GWh)'!$Y:$Y,'Quarter (GWh)'!$Y97)</f>
        <v>-40.36</v>
      </c>
      <c r="H97" s="46">
        <f>SUMIFS('Month (GWh)'!H:H,'Month (GWh)'!$Z:$Z,'Quarter (GWh)'!$Z97,'Month (GWh)'!$Y:$Y,'Quarter (GWh)'!$Y97)</f>
        <v>1182.6300000000001</v>
      </c>
      <c r="I97" s="48">
        <f>SUMIFS('Month (GWh)'!I:I,'Month (GWh)'!$Z:$Z,'Quarter (GWh)'!$Z97,'Month (GWh)'!$Y:$Y,'Quarter (GWh)'!$Y97)</f>
        <v>312083.63</v>
      </c>
      <c r="J97" s="49">
        <f>SUMIFS('Month (GWh)'!J:J,'Month (GWh)'!$Z:$Z,'Quarter (GWh)'!$Z97,'Month (GWh)'!$Y:$Y,'Quarter (GWh)'!$Y97)</f>
        <v>318349.04000000004</v>
      </c>
      <c r="K97" s="45">
        <v>77524.41</v>
      </c>
      <c r="L97" s="46">
        <v>140429.92000000001</v>
      </c>
      <c r="M97" s="46">
        <v>34059.42</v>
      </c>
      <c r="N97" s="50">
        <v>35605.49</v>
      </c>
      <c r="O97" s="46">
        <f>SUMIFS('Month (GWh)'!O:O,'Month (GWh)'!$Z:$Z,'Quarter (GWh)'!$Z97,'Month (GWh)'!$Y:$Y,'Quarter (GWh)'!$Y97)</f>
        <v>12474.59</v>
      </c>
      <c r="P97" s="46">
        <f>SUMIFS('Month (GWh)'!P:P,'Month (GWh)'!$Z:$Z,'Quarter (GWh)'!$Z97,'Month (GWh)'!$Y:$Y,'Quarter (GWh)'!$Y97)</f>
        <v>896.28</v>
      </c>
      <c r="Q97" s="46">
        <f>SUMIFS('Month (GWh)'!Q:Q,'Month (GWh)'!$Z:$Z,'Quarter (GWh)'!$Z97,'Month (GWh)'!$Y:$Y,'Quarter (GWh)'!$Y97)</f>
        <v>122.13000000000001</v>
      </c>
      <c r="R97" s="50">
        <f>SUMIFS('Month (GWh)'!R:R,'Month (GWh)'!$Z:$Z,'Quarter (GWh)'!$Z97,'Month (GWh)'!$Y:$Y,'Quarter (GWh)'!$Y97)</f>
        <v>0</v>
      </c>
      <c r="S97" s="45">
        <f t="shared" si="5"/>
        <v>12869.619999999937</v>
      </c>
      <c r="T97" s="53">
        <v>313981.86</v>
      </c>
      <c r="V97" s="124"/>
      <c r="W97" s="123"/>
      <c r="X97" s="123" t="s">
        <v>101</v>
      </c>
      <c r="Y97" s="123" t="str">
        <f t="shared" si="4"/>
        <v>1</v>
      </c>
      <c r="Z97" s="124">
        <v>2018</v>
      </c>
    </row>
    <row r="98" spans="1:26" ht="17.149999999999999" customHeight="1" x14ac:dyDescent="0.35">
      <c r="A98" s="56" t="str">
        <f t="shared" si="3"/>
        <v>Quarter 2 2018</v>
      </c>
      <c r="B98" s="50">
        <f>SUMIFS('Month (GWh)'!B:B,'Month (GWh)'!$Z:$Z,'Quarter (GWh)'!$Z98,'Month (GWh)'!$Y:$Y,'Quarter (GWh)'!$Y98)</f>
        <v>111859.25000000001</v>
      </c>
      <c r="C98" s="46">
        <f>SUMIFS('Month (GWh)'!C:C,'Month (GWh)'!$Z:$Z,'Quarter (GWh)'!$Z98,'Month (GWh)'!$Y:$Y,'Quarter (GWh)'!$Y98)</f>
        <v>90423.709999999992</v>
      </c>
      <c r="D98" s="46">
        <f>SUMIFS('Month (GWh)'!D:D,'Month (GWh)'!$Z:$Z,'Quarter (GWh)'!$Z98,'Month (GWh)'!$Y:$Y,'Quarter (GWh)'!$Y98)</f>
        <v>20593.800000000003</v>
      </c>
      <c r="E98" s="47">
        <f>SUMIFS('Month (GWh)'!E:E,'Month (GWh)'!$Z:$Z,'Quarter (GWh)'!$Z98,'Month (GWh)'!$Y:$Y,'Quarter (GWh)'!$Y98)</f>
        <v>69829.91</v>
      </c>
      <c r="F98" s="45">
        <f>SUMIFS('Month (GWh)'!F:F,'Month (GWh)'!$Z:$Z,'Quarter (GWh)'!$Z98,'Month (GWh)'!$Y:$Y,'Quarter (GWh)'!$Y98)</f>
        <v>-10588.25</v>
      </c>
      <c r="G98" s="46">
        <f>SUMIFS('Month (GWh)'!G:G,'Month (GWh)'!$Z:$Z,'Quarter (GWh)'!$Z98,'Month (GWh)'!$Y:$Y,'Quarter (GWh)'!$Y98)</f>
        <v>-31.46</v>
      </c>
      <c r="H98" s="46">
        <f>SUMIFS('Month (GWh)'!H:H,'Month (GWh)'!$Z:$Z,'Quarter (GWh)'!$Z98,'Month (GWh)'!$Y:$Y,'Quarter (GWh)'!$Y98)</f>
        <v>1247.19</v>
      </c>
      <c r="I98" s="48">
        <f>SUMIFS('Month (GWh)'!I:I,'Month (GWh)'!$Z:$Z,'Quarter (GWh)'!$Z98,'Month (GWh)'!$Y:$Y,'Quarter (GWh)'!$Y98)</f>
        <v>202282.96000000002</v>
      </c>
      <c r="J98" s="49">
        <f>SUMIFS('Month (GWh)'!J:J,'Month (GWh)'!$Z:$Z,'Quarter (GWh)'!$Z98,'Month (GWh)'!$Y:$Y,'Quarter (GWh)'!$Y98)</f>
        <v>172316.64</v>
      </c>
      <c r="K98" s="45">
        <v>66684.570000000007</v>
      </c>
      <c r="L98" s="46">
        <v>45785.69</v>
      </c>
      <c r="M98" s="46">
        <v>19339.060000000001</v>
      </c>
      <c r="N98" s="50">
        <v>17782.47</v>
      </c>
      <c r="O98" s="46">
        <f>SUMIFS('Month (GWh)'!O:O,'Month (GWh)'!$Z:$Z,'Quarter (GWh)'!$Z98,'Month (GWh)'!$Y:$Y,'Quarter (GWh)'!$Y98)</f>
        <v>12427.58</v>
      </c>
      <c r="P98" s="46">
        <f>SUMIFS('Month (GWh)'!P:P,'Month (GWh)'!$Z:$Z,'Quarter (GWh)'!$Z98,'Month (GWh)'!$Y:$Y,'Quarter (GWh)'!$Y98)</f>
        <v>252.24999999999997</v>
      </c>
      <c r="Q98" s="46">
        <f>SUMIFS('Month (GWh)'!Q:Q,'Month (GWh)'!$Z:$Z,'Quarter (GWh)'!$Z98,'Month (GWh)'!$Y:$Y,'Quarter (GWh)'!$Y98)</f>
        <v>268.89</v>
      </c>
      <c r="R98" s="50">
        <f>SUMIFS('Month (GWh)'!R:R,'Month (GWh)'!$Z:$Z,'Quarter (GWh)'!$Z98,'Month (GWh)'!$Y:$Y,'Quarter (GWh)'!$Y98)</f>
        <v>0</v>
      </c>
      <c r="S98" s="45">
        <f t="shared" si="5"/>
        <v>9730.2599999999802</v>
      </c>
      <c r="T98" s="53">
        <v>172270.77</v>
      </c>
      <c r="V98" s="124"/>
      <c r="W98" s="123"/>
      <c r="X98" s="123" t="s">
        <v>102</v>
      </c>
      <c r="Y98" s="123" t="str">
        <f t="shared" si="4"/>
        <v>2</v>
      </c>
      <c r="Z98" s="124">
        <v>2018</v>
      </c>
    </row>
    <row r="99" spans="1:26" ht="17.149999999999999" customHeight="1" x14ac:dyDescent="0.35">
      <c r="A99" s="56" t="str">
        <f t="shared" si="3"/>
        <v>Quarter 3 2018</v>
      </c>
      <c r="B99" s="50">
        <f>SUMIFS('Month (GWh)'!B:B,'Month (GWh)'!$Z:$Z,'Quarter (GWh)'!$Z99,'Month (GWh)'!$Y:$Y,'Quarter (GWh)'!$Y99)</f>
        <v>103778.57</v>
      </c>
      <c r="C99" s="46">
        <f>SUMIFS('Month (GWh)'!C:C,'Month (GWh)'!$Z:$Z,'Quarter (GWh)'!$Z99,'Month (GWh)'!$Y:$Y,'Quarter (GWh)'!$Y99)</f>
        <v>80873.89</v>
      </c>
      <c r="D99" s="46">
        <f>SUMIFS('Month (GWh)'!D:D,'Month (GWh)'!$Z:$Z,'Quarter (GWh)'!$Z99,'Month (GWh)'!$Y:$Y,'Quarter (GWh)'!$Y99)</f>
        <v>44399.07</v>
      </c>
      <c r="E99" s="47">
        <f>SUMIFS('Month (GWh)'!E:E,'Month (GWh)'!$Z:$Z,'Quarter (GWh)'!$Z99,'Month (GWh)'!$Y:$Y,'Quarter (GWh)'!$Y99)</f>
        <v>36474.820000000007</v>
      </c>
      <c r="F99" s="45">
        <f>SUMIFS('Month (GWh)'!F:F,'Month (GWh)'!$Z:$Z,'Quarter (GWh)'!$Z99,'Month (GWh)'!$Y:$Y,'Quarter (GWh)'!$Y99)</f>
        <v>-2610.8199999999997</v>
      </c>
      <c r="G99" s="46">
        <f>SUMIFS('Month (GWh)'!G:G,'Month (GWh)'!$Z:$Z,'Quarter (GWh)'!$Z99,'Month (GWh)'!$Y:$Y,'Quarter (GWh)'!$Y99)</f>
        <v>-49.13</v>
      </c>
      <c r="H99" s="46">
        <f>SUMIFS('Month (GWh)'!H:H,'Month (GWh)'!$Z:$Z,'Quarter (GWh)'!$Z99,'Month (GWh)'!$Y:$Y,'Quarter (GWh)'!$Y99)</f>
        <v>1307.6199999999999</v>
      </c>
      <c r="I99" s="48">
        <f>SUMIFS('Month (GWh)'!I:I,'Month (GWh)'!$Z:$Z,'Quarter (GWh)'!$Z99,'Month (GWh)'!$Y:$Y,'Quarter (GWh)'!$Y99)</f>
        <v>184652.46000000002</v>
      </c>
      <c r="J99" s="49">
        <f>SUMIFS('Month (GWh)'!J:J,'Month (GWh)'!$Z:$Z,'Quarter (GWh)'!$Z99,'Month (GWh)'!$Y:$Y,'Quarter (GWh)'!$Y99)</f>
        <v>138901.06</v>
      </c>
      <c r="K99" s="45">
        <v>59971.07</v>
      </c>
      <c r="L99" s="46">
        <v>24150.26</v>
      </c>
      <c r="M99" s="46">
        <v>18899.760000000002</v>
      </c>
      <c r="N99" s="50">
        <v>15559.56</v>
      </c>
      <c r="O99" s="46">
        <f>SUMIFS('Month (GWh)'!O:O,'Month (GWh)'!$Z:$Z,'Quarter (GWh)'!$Z99,'Month (GWh)'!$Y:$Y,'Quarter (GWh)'!$Y99)</f>
        <v>12714.509999999998</v>
      </c>
      <c r="P99" s="46">
        <f>SUMIFS('Month (GWh)'!P:P,'Month (GWh)'!$Z:$Z,'Quarter (GWh)'!$Z99,'Month (GWh)'!$Y:$Y,'Quarter (GWh)'!$Y99)</f>
        <v>325.37</v>
      </c>
      <c r="Q99" s="46">
        <f>SUMIFS('Month (GWh)'!Q:Q,'Month (GWh)'!$Z:$Z,'Quarter (GWh)'!$Z99,'Month (GWh)'!$Y:$Y,'Quarter (GWh)'!$Y99)</f>
        <v>140.47</v>
      </c>
      <c r="R99" s="50">
        <f>SUMIFS('Month (GWh)'!R:R,'Month (GWh)'!$Z:$Z,'Quarter (GWh)'!$Z99,'Month (GWh)'!$Y:$Y,'Quarter (GWh)'!$Y99)</f>
        <v>0</v>
      </c>
      <c r="S99" s="45">
        <f t="shared" si="5"/>
        <v>9349.7300000000105</v>
      </c>
      <c r="T99" s="53">
        <v>141110.73000000001</v>
      </c>
      <c r="V99" s="124"/>
      <c r="W99" s="123"/>
      <c r="X99" s="123" t="s">
        <v>103</v>
      </c>
      <c r="Y99" s="123" t="str">
        <f t="shared" si="4"/>
        <v>3</v>
      </c>
      <c r="Z99" s="124">
        <v>2018</v>
      </c>
    </row>
    <row r="100" spans="1:26" ht="17.149999999999999" customHeight="1" x14ac:dyDescent="0.35">
      <c r="A100" s="56" t="str">
        <f t="shared" si="3"/>
        <v>Quarter 4 2018</v>
      </c>
      <c r="B100" s="50">
        <f>SUMIFS('Month (GWh)'!B:B,'Month (GWh)'!$Z:$Z,'Quarter (GWh)'!$Z100,'Month (GWh)'!$Y:$Y,'Quarter (GWh)'!$Y100)</f>
        <v>115253.5</v>
      </c>
      <c r="C100" s="46">
        <f>SUMIFS('Month (GWh)'!C:C,'Month (GWh)'!$Z:$Z,'Quarter (GWh)'!$Z100,'Month (GWh)'!$Y:$Y,'Quarter (GWh)'!$Y100)</f>
        <v>149684.92000000001</v>
      </c>
      <c r="D100" s="46">
        <f>SUMIFS('Month (GWh)'!D:D,'Month (GWh)'!$Z:$Z,'Quarter (GWh)'!$Z100,'Month (GWh)'!$Y:$Y,'Quarter (GWh)'!$Y100)</f>
        <v>9734.5400000000009</v>
      </c>
      <c r="E100" s="47">
        <f>SUMIFS('Month (GWh)'!E:E,'Month (GWh)'!$Z:$Z,'Quarter (GWh)'!$Z100,'Month (GWh)'!$Y:$Y,'Quarter (GWh)'!$Y100)</f>
        <v>139950.38</v>
      </c>
      <c r="F100" s="45">
        <f>SUMIFS('Month (GWh)'!F:F,'Month (GWh)'!$Z:$Z,'Quarter (GWh)'!$Z100,'Month (GWh)'!$Y:$Y,'Quarter (GWh)'!$Y100)</f>
        <v>-7502.86</v>
      </c>
      <c r="G100" s="46">
        <f>SUMIFS('Month (GWh)'!G:G,'Month (GWh)'!$Z:$Z,'Quarter (GWh)'!$Z100,'Month (GWh)'!$Y:$Y,'Quarter (GWh)'!$Y100)</f>
        <v>-59.680000000000007</v>
      </c>
      <c r="H100" s="46">
        <f>SUMIFS('Month (GWh)'!H:H,'Month (GWh)'!$Z:$Z,'Quarter (GWh)'!$Z100,'Month (GWh)'!$Y:$Y,'Quarter (GWh)'!$Y100)</f>
        <v>1368.04</v>
      </c>
      <c r="I100" s="48">
        <f>SUMIFS('Month (GWh)'!I:I,'Month (GWh)'!$Z:$Z,'Quarter (GWh)'!$Z100,'Month (GWh)'!$Y:$Y,'Quarter (GWh)'!$Y100)</f>
        <v>264938.42000000004</v>
      </c>
      <c r="J100" s="49">
        <f>SUMIFS('Month (GWh)'!J:J,'Month (GWh)'!$Z:$Z,'Quarter (GWh)'!$Z100,'Month (GWh)'!$Y:$Y,'Quarter (GWh)'!$Y100)</f>
        <v>249009.38</v>
      </c>
      <c r="K100" s="45">
        <v>69217.509999999995</v>
      </c>
      <c r="L100" s="46">
        <v>92536.42</v>
      </c>
      <c r="M100" s="46">
        <v>32039.27</v>
      </c>
      <c r="N100" s="50">
        <v>28847.21</v>
      </c>
      <c r="O100" s="46">
        <f>SUMIFS('Month (GWh)'!O:O,'Month (GWh)'!$Z:$Z,'Quarter (GWh)'!$Z100,'Month (GWh)'!$Y:$Y,'Quarter (GWh)'!$Y100)</f>
        <v>13495.039999999999</v>
      </c>
      <c r="P100" s="46">
        <f>SUMIFS('Month (GWh)'!P:P,'Month (GWh)'!$Z:$Z,'Quarter (GWh)'!$Z100,'Month (GWh)'!$Y:$Y,'Quarter (GWh)'!$Y100)</f>
        <v>369.44000000000005</v>
      </c>
      <c r="Q100" s="46">
        <f>SUMIFS('Month (GWh)'!Q:Q,'Month (GWh)'!$Z:$Z,'Quarter (GWh)'!$Z100,'Month (GWh)'!$Y:$Y,'Quarter (GWh)'!$Y100)</f>
        <v>590.34</v>
      </c>
      <c r="R100" s="50">
        <f>SUMIFS('Month (GWh)'!R:R,'Month (GWh)'!$Z:$Z,'Quarter (GWh)'!$Z100,'Month (GWh)'!$Y:$Y,'Quarter (GWh)'!$Y100)</f>
        <v>0</v>
      </c>
      <c r="S100" s="45">
        <f t="shared" si="5"/>
        <v>11250.210000000021</v>
      </c>
      <c r="T100" s="53">
        <v>248345.44</v>
      </c>
      <c r="V100" s="124"/>
      <c r="W100" s="123"/>
      <c r="X100" s="123" t="s">
        <v>104</v>
      </c>
      <c r="Y100" s="123" t="str">
        <f t="shared" si="4"/>
        <v>4</v>
      </c>
      <c r="Z100" s="124">
        <v>2018</v>
      </c>
    </row>
    <row r="101" spans="1:26" ht="17.149999999999999" customHeight="1" x14ac:dyDescent="0.35">
      <c r="A101" s="56" t="str">
        <f t="shared" si="3"/>
        <v>Quarter 1 2019</v>
      </c>
      <c r="B101" s="50">
        <f>SUMIFS('Month (GWh)'!B:B,'Month (GWh)'!$Z:$Z,'Quarter (GWh)'!$Z101,'Month (GWh)'!$Y:$Y,'Quarter (GWh)'!$Y101)</f>
        <v>112087.04999999999</v>
      </c>
      <c r="C101" s="46">
        <f>SUMIFS('Month (GWh)'!C:C,'Month (GWh)'!$Z:$Z,'Quarter (GWh)'!$Z101,'Month (GWh)'!$Y:$Y,'Quarter (GWh)'!$Y101)</f>
        <v>165847.60999999999</v>
      </c>
      <c r="D101" s="46">
        <f>SUMIFS('Month (GWh)'!D:D,'Month (GWh)'!$Z:$Z,'Quarter (GWh)'!$Z101,'Month (GWh)'!$Y:$Y,'Quarter (GWh)'!$Y101)</f>
        <v>10349.039999999999</v>
      </c>
      <c r="E101" s="47">
        <f>SUMIFS('Month (GWh)'!E:E,'Month (GWh)'!$Z:$Z,'Quarter (GWh)'!$Z101,'Month (GWh)'!$Y:$Y,'Quarter (GWh)'!$Y101)</f>
        <v>155498.57</v>
      </c>
      <c r="F101" s="45">
        <f>SUMIFS('Month (GWh)'!F:F,'Month (GWh)'!$Z:$Z,'Quarter (GWh)'!$Z101,'Month (GWh)'!$Y:$Y,'Quarter (GWh)'!$Y101)</f>
        <v>12300.55</v>
      </c>
      <c r="G101" s="46">
        <f>SUMIFS('Month (GWh)'!G:G,'Month (GWh)'!$Z:$Z,'Quarter (GWh)'!$Z101,'Month (GWh)'!$Y:$Y,'Quarter (GWh)'!$Y101)</f>
        <v>-75.459999999999994</v>
      </c>
      <c r="H101" s="46">
        <f>SUMIFS('Month (GWh)'!H:H,'Month (GWh)'!$Z:$Z,'Quarter (GWh)'!$Z101,'Month (GWh)'!$Y:$Y,'Quarter (GWh)'!$Y101)</f>
        <v>1431.81</v>
      </c>
      <c r="I101" s="48">
        <f>SUMIFS('Month (GWh)'!I:I,'Month (GWh)'!$Z:$Z,'Quarter (GWh)'!$Z101,'Month (GWh)'!$Y:$Y,'Quarter (GWh)'!$Y101)</f>
        <v>277934.66000000003</v>
      </c>
      <c r="J101" s="49">
        <f>SUMIFS('Month (GWh)'!J:J,'Month (GWh)'!$Z:$Z,'Quarter (GWh)'!$Z101,'Month (GWh)'!$Y:$Y,'Quarter (GWh)'!$Y101)</f>
        <v>281242.52</v>
      </c>
      <c r="K101" s="45">
        <v>75971.63</v>
      </c>
      <c r="L101" s="46">
        <v>117166.43</v>
      </c>
      <c r="M101" s="46">
        <v>31490.5</v>
      </c>
      <c r="N101" s="50">
        <v>32816.03</v>
      </c>
      <c r="O101" s="46">
        <f>SUMIFS('Month (GWh)'!O:O,'Month (GWh)'!$Z:$Z,'Quarter (GWh)'!$Z101,'Month (GWh)'!$Y:$Y,'Quarter (GWh)'!$Y101)</f>
        <v>14190.83</v>
      </c>
      <c r="P101" s="46">
        <f>SUMIFS('Month (GWh)'!P:P,'Month (GWh)'!$Z:$Z,'Quarter (GWh)'!$Z101,'Month (GWh)'!$Y:$Y,'Quarter (GWh)'!$Y101)</f>
        <v>353.47999999999996</v>
      </c>
      <c r="Q101" s="46">
        <f>SUMIFS('Month (GWh)'!Q:Q,'Month (GWh)'!$Z:$Z,'Quarter (GWh)'!$Z101,'Month (GWh)'!$Y:$Y,'Quarter (GWh)'!$Y101)</f>
        <v>690.35</v>
      </c>
      <c r="R101" s="50">
        <f>SUMIFS('Month (GWh)'!R:R,'Month (GWh)'!$Z:$Z,'Quarter (GWh)'!$Z101,'Month (GWh)'!$Y:$Y,'Quarter (GWh)'!$Y101)</f>
        <v>0</v>
      </c>
      <c r="S101" s="45">
        <f t="shared" si="5"/>
        <v>12060.380000000063</v>
      </c>
      <c r="T101" s="53">
        <v>284739.63</v>
      </c>
      <c r="V101" s="124"/>
      <c r="W101" s="123"/>
      <c r="X101" s="123" t="s">
        <v>101</v>
      </c>
      <c r="Y101" s="123" t="str">
        <f t="shared" si="4"/>
        <v>1</v>
      </c>
      <c r="Z101" s="124">
        <v>2019</v>
      </c>
    </row>
    <row r="102" spans="1:26" ht="17.149999999999999" customHeight="1" x14ac:dyDescent="0.35">
      <c r="A102" s="56" t="str">
        <f t="shared" si="3"/>
        <v>Quarter 2 2019</v>
      </c>
      <c r="B102" s="50">
        <f>SUMIFS('Month (GWh)'!B:B,'Month (GWh)'!$Z:$Z,'Quarter (GWh)'!$Z102,'Month (GWh)'!$Y:$Y,'Quarter (GWh)'!$Y102)</f>
        <v>105839.62</v>
      </c>
      <c r="C102" s="46">
        <f>SUMIFS('Month (GWh)'!C:C,'Month (GWh)'!$Z:$Z,'Quarter (GWh)'!$Z102,'Month (GWh)'!$Y:$Y,'Quarter (GWh)'!$Y102)</f>
        <v>118967.17000000001</v>
      </c>
      <c r="D102" s="46">
        <f>SUMIFS('Month (GWh)'!D:D,'Month (GWh)'!$Z:$Z,'Quarter (GWh)'!$Z102,'Month (GWh)'!$Y:$Y,'Quarter (GWh)'!$Y102)</f>
        <v>40107.759999999995</v>
      </c>
      <c r="E102" s="47">
        <f>SUMIFS('Month (GWh)'!E:E,'Month (GWh)'!$Z:$Z,'Quarter (GWh)'!$Z102,'Month (GWh)'!$Y:$Y,'Quarter (GWh)'!$Y102)</f>
        <v>78859.41</v>
      </c>
      <c r="F102" s="45">
        <f>SUMIFS('Month (GWh)'!F:F,'Month (GWh)'!$Z:$Z,'Quarter (GWh)'!$Z102,'Month (GWh)'!$Y:$Y,'Quarter (GWh)'!$Y102)</f>
        <v>-4793.59</v>
      </c>
      <c r="G102" s="46">
        <f>SUMIFS('Month (GWh)'!G:G,'Month (GWh)'!$Z:$Z,'Quarter (GWh)'!$Z102,'Month (GWh)'!$Y:$Y,'Quarter (GWh)'!$Y102)</f>
        <v>-76.16</v>
      </c>
      <c r="H102" s="46">
        <f>SUMIFS('Month (GWh)'!H:H,'Month (GWh)'!$Z:$Z,'Quarter (GWh)'!$Z102,'Month (GWh)'!$Y:$Y,'Quarter (GWh)'!$Y102)</f>
        <v>1447.72</v>
      </c>
      <c r="I102" s="48">
        <f>SUMIFS('Month (GWh)'!I:I,'Month (GWh)'!$Z:$Z,'Quarter (GWh)'!$Z102,'Month (GWh)'!$Y:$Y,'Quarter (GWh)'!$Y102)</f>
        <v>224806.78999999998</v>
      </c>
      <c r="J102" s="49">
        <f>SUMIFS('Month (GWh)'!J:J,'Month (GWh)'!$Z:$Z,'Quarter (GWh)'!$Z102,'Month (GWh)'!$Y:$Y,'Quarter (GWh)'!$Y102)</f>
        <v>181277</v>
      </c>
      <c r="K102" s="45">
        <v>67407.34</v>
      </c>
      <c r="L102" s="46">
        <v>52000.46</v>
      </c>
      <c r="M102" s="46">
        <v>20279.05</v>
      </c>
      <c r="N102" s="50">
        <v>19710.099999999999</v>
      </c>
      <c r="O102" s="46">
        <f>SUMIFS('Month (GWh)'!O:O,'Month (GWh)'!$Z:$Z,'Quarter (GWh)'!$Z102,'Month (GWh)'!$Y:$Y,'Quarter (GWh)'!$Y102)</f>
        <v>13544.75</v>
      </c>
      <c r="P102" s="46">
        <f>SUMIFS('Month (GWh)'!P:P,'Month (GWh)'!$Z:$Z,'Quarter (GWh)'!$Z102,'Month (GWh)'!$Y:$Y,'Quarter (GWh)'!$Y102)</f>
        <v>232.39999999999998</v>
      </c>
      <c r="Q102" s="46">
        <f>SUMIFS('Month (GWh)'!Q:Q,'Month (GWh)'!$Z:$Z,'Quarter (GWh)'!$Z102,'Month (GWh)'!$Y:$Y,'Quarter (GWh)'!$Y102)</f>
        <v>812.09</v>
      </c>
      <c r="R102" s="50">
        <f>SUMIFS('Month (GWh)'!R:R,'Month (GWh)'!$Z:$Z,'Quarter (GWh)'!$Z102,'Month (GWh)'!$Y:$Y,'Quarter (GWh)'!$Y102)</f>
        <v>0</v>
      </c>
      <c r="S102" s="45">
        <f t="shared" si="5"/>
        <v>9548.4300000000221</v>
      </c>
      <c r="T102" s="53">
        <v>183534.62</v>
      </c>
      <c r="V102" s="124"/>
      <c r="W102" s="123"/>
      <c r="X102" s="123" t="s">
        <v>102</v>
      </c>
      <c r="Y102" s="123" t="str">
        <f t="shared" si="4"/>
        <v>2</v>
      </c>
      <c r="Z102" s="124">
        <v>2019</v>
      </c>
    </row>
    <row r="103" spans="1:26" ht="17.149999999999999" customHeight="1" x14ac:dyDescent="0.35">
      <c r="A103" s="56" t="str">
        <f t="shared" si="3"/>
        <v>Quarter 3 2019</v>
      </c>
      <c r="B103" s="50">
        <f>SUMIFS('Month (GWh)'!B:B,'Month (GWh)'!$Z:$Z,'Quarter (GWh)'!$Z103,'Month (GWh)'!$Y:$Y,'Quarter (GWh)'!$Y103)</f>
        <v>97246.680000000008</v>
      </c>
      <c r="C103" s="46">
        <f>SUMIFS('Month (GWh)'!C:C,'Month (GWh)'!$Z:$Z,'Quarter (GWh)'!$Z103,'Month (GWh)'!$Y:$Y,'Quarter (GWh)'!$Y103)</f>
        <v>64639.19</v>
      </c>
      <c r="D103" s="46">
        <f>SUMIFS('Month (GWh)'!D:D,'Month (GWh)'!$Z:$Z,'Quarter (GWh)'!$Z103,'Month (GWh)'!$Y:$Y,'Quarter (GWh)'!$Y103)</f>
        <v>25766.33</v>
      </c>
      <c r="E103" s="47">
        <f>SUMIFS('Month (GWh)'!E:E,'Month (GWh)'!$Z:$Z,'Quarter (GWh)'!$Z103,'Month (GWh)'!$Y:$Y,'Quarter (GWh)'!$Y103)</f>
        <v>38872.86</v>
      </c>
      <c r="F103" s="45">
        <f>SUMIFS('Month (GWh)'!F:F,'Month (GWh)'!$Z:$Z,'Quarter (GWh)'!$Z103,'Month (GWh)'!$Y:$Y,'Quarter (GWh)'!$Y103)</f>
        <v>-6926.119999999999</v>
      </c>
      <c r="G103" s="46">
        <f>SUMIFS('Month (GWh)'!G:G,'Month (GWh)'!$Z:$Z,'Quarter (GWh)'!$Z103,'Month (GWh)'!$Y:$Y,'Quarter (GWh)'!$Y103)</f>
        <v>-69.94</v>
      </c>
      <c r="H103" s="46">
        <f>SUMIFS('Month (GWh)'!H:H,'Month (GWh)'!$Z:$Z,'Quarter (GWh)'!$Z103,'Month (GWh)'!$Y:$Y,'Quarter (GWh)'!$Y103)</f>
        <v>1463.63</v>
      </c>
      <c r="I103" s="48">
        <f>SUMIFS('Month (GWh)'!I:I,'Month (GWh)'!$Z:$Z,'Quarter (GWh)'!$Z103,'Month (GWh)'!$Y:$Y,'Quarter (GWh)'!$Y103)</f>
        <v>161885.87</v>
      </c>
      <c r="J103" s="49">
        <f>SUMIFS('Month (GWh)'!J:J,'Month (GWh)'!$Z:$Z,'Quarter (GWh)'!$Z103,'Month (GWh)'!$Y:$Y,'Quarter (GWh)'!$Y103)</f>
        <v>130587.11000000002</v>
      </c>
      <c r="K103" s="45">
        <v>59442.28</v>
      </c>
      <c r="L103" s="46">
        <v>20033.150000000001</v>
      </c>
      <c r="M103" s="46">
        <v>18150.02</v>
      </c>
      <c r="N103" s="50">
        <v>14452.2</v>
      </c>
      <c r="O103" s="46">
        <f>SUMIFS('Month (GWh)'!O:O,'Month (GWh)'!$Z:$Z,'Quarter (GWh)'!$Z103,'Month (GWh)'!$Y:$Y,'Quarter (GWh)'!$Y103)</f>
        <v>13149.8</v>
      </c>
      <c r="P103" s="46">
        <f>SUMIFS('Month (GWh)'!P:P,'Month (GWh)'!$Z:$Z,'Quarter (GWh)'!$Z103,'Month (GWh)'!$Y:$Y,'Quarter (GWh)'!$Y103)</f>
        <v>134.25</v>
      </c>
      <c r="Q103" s="46">
        <f>SUMIFS('Month (GWh)'!Q:Q,'Month (GWh)'!$Z:$Z,'Quarter (GWh)'!$Z103,'Month (GWh)'!$Y:$Y,'Quarter (GWh)'!$Y103)</f>
        <v>291.89999999999998</v>
      </c>
      <c r="R103" s="50">
        <f>SUMIFS('Month (GWh)'!R:R,'Month (GWh)'!$Z:$Z,'Quarter (GWh)'!$Z103,'Month (GWh)'!$Y:$Y,'Quarter (GWh)'!$Y103)</f>
        <v>0</v>
      </c>
      <c r="S103" s="45">
        <f t="shared" si="5"/>
        <v>9103.8400000000111</v>
      </c>
      <c r="T103" s="53">
        <v>134757.44</v>
      </c>
      <c r="V103" s="124"/>
      <c r="W103" s="123"/>
      <c r="X103" s="123" t="s">
        <v>103</v>
      </c>
      <c r="Y103" s="123" t="str">
        <f t="shared" si="4"/>
        <v>3</v>
      </c>
      <c r="Z103" s="124">
        <v>2019</v>
      </c>
    </row>
    <row r="104" spans="1:26" ht="17.149999999999999" customHeight="1" x14ac:dyDescent="0.35">
      <c r="A104" s="56" t="str">
        <f t="shared" si="3"/>
        <v>Quarter 4 2019</v>
      </c>
      <c r="B104" s="50">
        <f>SUMIFS('Month (GWh)'!B:B,'Month (GWh)'!$Z:$Z,'Quarter (GWh)'!$Z104,'Month (GWh)'!$Y:$Y,'Quarter (GWh)'!$Y104)</f>
        <v>121034.34000000001</v>
      </c>
      <c r="C104" s="46">
        <f>SUMIFS('Month (GWh)'!C:C,'Month (GWh)'!$Z:$Z,'Quarter (GWh)'!$Z104,'Month (GWh)'!$Y:$Y,'Quarter (GWh)'!$Y104)</f>
        <v>154168.35999999999</v>
      </c>
      <c r="D104" s="46">
        <f>SUMIFS('Month (GWh)'!D:D,'Month (GWh)'!$Z:$Z,'Quarter (GWh)'!$Z104,'Month (GWh)'!$Y:$Y,'Quarter (GWh)'!$Y104)</f>
        <v>15570.81</v>
      </c>
      <c r="E104" s="47">
        <f>SUMIFS('Month (GWh)'!E:E,'Month (GWh)'!$Z:$Z,'Quarter (GWh)'!$Z104,'Month (GWh)'!$Y:$Y,'Quarter (GWh)'!$Y104)</f>
        <v>138597.54999999999</v>
      </c>
      <c r="F104" s="45">
        <f>SUMIFS('Month (GWh)'!F:F,'Month (GWh)'!$Z:$Z,'Quarter (GWh)'!$Z104,'Month (GWh)'!$Y:$Y,'Quarter (GWh)'!$Y104)</f>
        <v>258.41999999999985</v>
      </c>
      <c r="G104" s="46">
        <f>SUMIFS('Month (GWh)'!G:G,'Month (GWh)'!$Z:$Z,'Quarter (GWh)'!$Z104,'Month (GWh)'!$Y:$Y,'Quarter (GWh)'!$Y104)</f>
        <v>-55.84</v>
      </c>
      <c r="H104" s="46">
        <f>SUMIFS('Month (GWh)'!H:H,'Month (GWh)'!$Z:$Z,'Quarter (GWh)'!$Z104,'Month (GWh)'!$Y:$Y,'Quarter (GWh)'!$Y104)</f>
        <v>1463.63</v>
      </c>
      <c r="I104" s="48">
        <f>SUMIFS('Month (GWh)'!I:I,'Month (GWh)'!$Z:$Z,'Quarter (GWh)'!$Z104,'Month (GWh)'!$Y:$Y,'Quarter (GWh)'!$Y104)</f>
        <v>275202.7</v>
      </c>
      <c r="J104" s="49">
        <f>SUMIFS('Month (GWh)'!J:J,'Month (GWh)'!$Z:$Z,'Quarter (GWh)'!$Z104,'Month (GWh)'!$Y:$Y,'Quarter (GWh)'!$Y104)</f>
        <v>261298.1</v>
      </c>
      <c r="K104" s="45">
        <v>69904.14</v>
      </c>
      <c r="L104" s="46">
        <v>103228.72</v>
      </c>
      <c r="M104" s="46">
        <v>31470.010000000002</v>
      </c>
      <c r="N104" s="50">
        <v>30642.02</v>
      </c>
      <c r="O104" s="46">
        <f>SUMIFS('Month (GWh)'!O:O,'Month (GWh)'!$Z:$Z,'Quarter (GWh)'!$Z104,'Month (GWh)'!$Y:$Y,'Quarter (GWh)'!$Y104)</f>
        <v>13991.77</v>
      </c>
      <c r="P104" s="46">
        <f>SUMIFS('Month (GWh)'!P:P,'Month (GWh)'!$Z:$Z,'Quarter (GWh)'!$Z104,'Month (GWh)'!$Y:$Y,'Quarter (GWh)'!$Y104)</f>
        <v>193.57</v>
      </c>
      <c r="Q104" s="46">
        <f>SUMIFS('Month (GWh)'!Q:Q,'Month (GWh)'!$Z:$Z,'Quarter (GWh)'!$Z104,'Month (GWh)'!$Y:$Y,'Quarter (GWh)'!$Y104)</f>
        <v>1122.3499999999999</v>
      </c>
      <c r="R104" s="50">
        <f>SUMIFS('Month (GWh)'!R:R,'Month (GWh)'!$Z:$Z,'Quarter (GWh)'!$Z104,'Month (GWh)'!$Y:$Y,'Quarter (GWh)'!$Y104)</f>
        <v>0</v>
      </c>
      <c r="S104" s="45">
        <f t="shared" si="5"/>
        <v>11321.700000000012</v>
      </c>
      <c r="T104" s="53">
        <v>261874.28</v>
      </c>
      <c r="V104" s="124"/>
      <c r="W104" s="123"/>
      <c r="X104" s="123" t="s">
        <v>104</v>
      </c>
      <c r="Y104" s="123" t="str">
        <f t="shared" si="4"/>
        <v>4</v>
      </c>
      <c r="Z104" s="124">
        <v>2019</v>
      </c>
    </row>
    <row r="105" spans="1:26" ht="17.149999999999999" customHeight="1" x14ac:dyDescent="0.35">
      <c r="A105" s="56" t="str">
        <f t="shared" si="3"/>
        <v>Quarter 1 2020</v>
      </c>
      <c r="B105" s="50">
        <f>SUMIFS('Month (GWh)'!B:B,'Month (GWh)'!$Z:$Z,'Quarter (GWh)'!$Z105,'Month (GWh)'!$Y:$Y,'Quarter (GWh)'!$Y105)</f>
        <v>115732.59999999999</v>
      </c>
      <c r="C105" s="46">
        <f>SUMIFS('Month (GWh)'!C:C,'Month (GWh)'!$Z:$Z,'Quarter (GWh)'!$Z105,'Month (GWh)'!$Y:$Y,'Quarter (GWh)'!$Y105)</f>
        <v>147465.28</v>
      </c>
      <c r="D105" s="46">
        <f>SUMIFS('Month (GWh)'!D:D,'Month (GWh)'!$Z:$Z,'Quarter (GWh)'!$Z105,'Month (GWh)'!$Y:$Y,'Quarter (GWh)'!$Y105)</f>
        <v>14474.32</v>
      </c>
      <c r="E105" s="47">
        <f>SUMIFS('Month (GWh)'!E:E,'Month (GWh)'!$Z:$Z,'Quarter (GWh)'!$Z105,'Month (GWh)'!$Y:$Y,'Quarter (GWh)'!$Y105)</f>
        <v>132990.96</v>
      </c>
      <c r="F105" s="45">
        <f>SUMIFS('Month (GWh)'!F:F,'Month (GWh)'!$Z:$Z,'Quarter (GWh)'!$Z105,'Month (GWh)'!$Y:$Y,'Quarter (GWh)'!$Y105)</f>
        <v>14893.880000000001</v>
      </c>
      <c r="G105" s="46">
        <f>SUMIFS('Month (GWh)'!G:G,'Month (GWh)'!$Z:$Z,'Quarter (GWh)'!$Z105,'Month (GWh)'!$Y:$Y,'Quarter (GWh)'!$Y105)</f>
        <v>-58.589999999999996</v>
      </c>
      <c r="H105" s="46">
        <f>SUMIFS('Month (GWh)'!H:H,'Month (GWh)'!$Z:$Z,'Quarter (GWh)'!$Z105,'Month (GWh)'!$Y:$Y,'Quarter (GWh)'!$Y105)</f>
        <v>1574.27</v>
      </c>
      <c r="I105" s="48">
        <f>SUMIFS('Month (GWh)'!I:I,'Month (GWh)'!$Z:$Z,'Quarter (GWh)'!$Z105,'Month (GWh)'!$Y:$Y,'Quarter (GWh)'!$Y105)</f>
        <v>263197.88</v>
      </c>
      <c r="J105" s="49">
        <f>SUMIFS('Month (GWh)'!J:J,'Month (GWh)'!$Z:$Z,'Quarter (GWh)'!$Z105,'Month (GWh)'!$Y:$Y,'Quarter (GWh)'!$Y105)</f>
        <v>265133.12</v>
      </c>
      <c r="K105" s="45">
        <v>57041.39</v>
      </c>
      <c r="L105" s="46">
        <v>117391.47</v>
      </c>
      <c r="M105" s="46">
        <v>30044.050000000003</v>
      </c>
      <c r="N105" s="50">
        <v>32864.33</v>
      </c>
      <c r="O105" s="46">
        <f>SUMIFS('Month (GWh)'!O:O,'Month (GWh)'!$Z:$Z,'Quarter (GWh)'!$Z105,'Month (GWh)'!$Y:$Y,'Quarter (GWh)'!$Y105)</f>
        <v>13554.09</v>
      </c>
      <c r="P105" s="46">
        <f>SUMIFS('Month (GWh)'!P:P,'Month (GWh)'!$Z:$Z,'Quarter (GWh)'!$Z105,'Month (GWh)'!$Y:$Y,'Quarter (GWh)'!$Y105)</f>
        <v>257.39999999999998</v>
      </c>
      <c r="Q105" s="46">
        <f>SUMIFS('Month (GWh)'!Q:Q,'Month (GWh)'!$Z:$Z,'Quarter (GWh)'!$Z105,'Month (GWh)'!$Y:$Y,'Quarter (GWh)'!$Y105)</f>
        <v>1041.1399999999999</v>
      </c>
      <c r="R105" s="50">
        <f>SUMIFS('Month (GWh)'!R:R,'Month (GWh)'!$Z:$Z,'Quarter (GWh)'!$Z105,'Month (GWh)'!$Y:$Y,'Quarter (GWh)'!$Y105)</f>
        <v>0</v>
      </c>
      <c r="S105" s="45">
        <f t="shared" si="5"/>
        <v>11876.789999999979</v>
      </c>
      <c r="T105" s="53">
        <v>264070.65999999997</v>
      </c>
      <c r="V105" s="124"/>
      <c r="W105" s="123"/>
      <c r="X105" s="123" t="s">
        <v>101</v>
      </c>
      <c r="Y105" s="123" t="str">
        <f t="shared" si="4"/>
        <v>1</v>
      </c>
      <c r="Z105" s="124">
        <v>2020</v>
      </c>
    </row>
    <row r="106" spans="1:26" ht="17.149999999999999" customHeight="1" x14ac:dyDescent="0.35">
      <c r="A106" s="56" t="str">
        <f t="shared" si="3"/>
        <v>Quarter 2 2020</v>
      </c>
      <c r="B106" s="50">
        <f>SUMIFS('Month (GWh)'!B:B,'Month (GWh)'!$Z:$Z,'Quarter (GWh)'!$Z106,'Month (GWh)'!$Y:$Y,'Quarter (GWh)'!$Y106)</f>
        <v>116044.91</v>
      </c>
      <c r="C106" s="46">
        <f>SUMIFS('Month (GWh)'!C:C,'Month (GWh)'!$Z:$Z,'Quarter (GWh)'!$Z106,'Month (GWh)'!$Y:$Y,'Quarter (GWh)'!$Y106)</f>
        <v>95366.23</v>
      </c>
      <c r="D106" s="46">
        <f>SUMIFS('Month (GWh)'!D:D,'Month (GWh)'!$Z:$Z,'Quarter (GWh)'!$Z106,'Month (GWh)'!$Y:$Y,'Quarter (GWh)'!$Y106)</f>
        <v>48864.36</v>
      </c>
      <c r="E106" s="47">
        <f>SUMIFS('Month (GWh)'!E:E,'Month (GWh)'!$Z:$Z,'Quarter (GWh)'!$Z106,'Month (GWh)'!$Y:$Y,'Quarter (GWh)'!$Y106)</f>
        <v>46501.869999999995</v>
      </c>
      <c r="F106" s="45">
        <f>SUMIFS('Month (GWh)'!F:F,'Month (GWh)'!$Z:$Z,'Quarter (GWh)'!$Z106,'Month (GWh)'!$Y:$Y,'Quarter (GWh)'!$Y106)</f>
        <v>-12376.52</v>
      </c>
      <c r="G106" s="46">
        <f>SUMIFS('Month (GWh)'!G:G,'Month (GWh)'!$Z:$Z,'Quarter (GWh)'!$Z106,'Month (GWh)'!$Y:$Y,'Quarter (GWh)'!$Y106)</f>
        <v>-49.88</v>
      </c>
      <c r="H106" s="46">
        <f>SUMIFS('Month (GWh)'!H:H,'Month (GWh)'!$Z:$Z,'Quarter (GWh)'!$Z106,'Month (GWh)'!$Y:$Y,'Quarter (GWh)'!$Y106)</f>
        <v>1574.27</v>
      </c>
      <c r="I106" s="48">
        <f>SUMIFS('Month (GWh)'!I:I,'Month (GWh)'!$Z:$Z,'Quarter (GWh)'!$Z106,'Month (GWh)'!$Y:$Y,'Quarter (GWh)'!$Y106)</f>
        <v>211411.14</v>
      </c>
      <c r="J106" s="49">
        <f>SUMIFS('Month (GWh)'!J:J,'Month (GWh)'!$Z:$Z,'Quarter (GWh)'!$Z106,'Month (GWh)'!$Y:$Y,'Quarter (GWh)'!$Y106)</f>
        <v>151694.65000000002</v>
      </c>
      <c r="K106" s="45">
        <v>48442.64</v>
      </c>
      <c r="L106" s="46">
        <v>45536.47</v>
      </c>
      <c r="M106" s="46">
        <v>17322.8</v>
      </c>
      <c r="N106" s="50">
        <v>16156.72</v>
      </c>
      <c r="O106" s="46">
        <f>SUMIFS('Month (GWh)'!O:O,'Month (GWh)'!$Z:$Z,'Quarter (GWh)'!$Z106,'Month (GWh)'!$Y:$Y,'Quarter (GWh)'!$Y106)</f>
        <v>13720.03</v>
      </c>
      <c r="P106" s="46">
        <f>SUMIFS('Month (GWh)'!P:P,'Month (GWh)'!$Z:$Z,'Quarter (GWh)'!$Z106,'Month (GWh)'!$Y:$Y,'Quarter (GWh)'!$Y106)</f>
        <v>300.05</v>
      </c>
      <c r="Q106" s="46">
        <f>SUMIFS('Month (GWh)'!Q:Q,'Month (GWh)'!$Z:$Z,'Quarter (GWh)'!$Z106,'Month (GWh)'!$Y:$Y,'Quarter (GWh)'!$Y106)</f>
        <v>885.01</v>
      </c>
      <c r="R106" s="50">
        <f>SUMIFS('Month (GWh)'!R:R,'Month (GWh)'!$Z:$Z,'Quarter (GWh)'!$Z106,'Month (GWh)'!$Y:$Y,'Quarter (GWh)'!$Y106)</f>
        <v>0</v>
      </c>
      <c r="S106" s="45">
        <f t="shared" si="5"/>
        <v>9374.359999999986</v>
      </c>
      <c r="T106" s="53">
        <v>151738.07999999999</v>
      </c>
      <c r="V106" s="124"/>
      <c r="W106" s="123"/>
      <c r="X106" s="123" t="s">
        <v>102</v>
      </c>
      <c r="Y106" s="123" t="str">
        <f t="shared" si="4"/>
        <v>2</v>
      </c>
      <c r="Z106" s="124">
        <v>2020</v>
      </c>
    </row>
    <row r="107" spans="1:26" ht="17.149999999999999" customHeight="1" x14ac:dyDescent="0.35">
      <c r="A107" s="56" t="str">
        <f t="shared" si="3"/>
        <v>Quarter 3 2020</v>
      </c>
      <c r="B107" s="50">
        <f>SUMIFS('Month (GWh)'!B:B,'Month (GWh)'!$Z:$Z,'Quarter (GWh)'!$Z107,'Month (GWh)'!$Y:$Y,'Quarter (GWh)'!$Y107)</f>
        <v>97645.26999999999</v>
      </c>
      <c r="C107" s="46">
        <f>SUMIFS('Month (GWh)'!C:C,'Month (GWh)'!$Z:$Z,'Quarter (GWh)'!$Z107,'Month (GWh)'!$Y:$Y,'Quarter (GWh)'!$Y107)</f>
        <v>72434.880000000005</v>
      </c>
      <c r="D107" s="46">
        <f>SUMIFS('Month (GWh)'!D:D,'Month (GWh)'!$Z:$Z,'Quarter (GWh)'!$Z107,'Month (GWh)'!$Y:$Y,'Quarter (GWh)'!$Y107)</f>
        <v>30074.36</v>
      </c>
      <c r="E107" s="47">
        <f>SUMIFS('Month (GWh)'!E:E,'Month (GWh)'!$Z:$Z,'Quarter (GWh)'!$Z107,'Month (GWh)'!$Y:$Y,'Quarter (GWh)'!$Y107)</f>
        <v>42360.520000000004</v>
      </c>
      <c r="F107" s="45">
        <f>SUMIFS('Month (GWh)'!F:F,'Month (GWh)'!$Z:$Z,'Quarter (GWh)'!$Z107,'Month (GWh)'!$Y:$Y,'Quarter (GWh)'!$Y107)</f>
        <v>1768.8100000000004</v>
      </c>
      <c r="G107" s="46">
        <f>SUMIFS('Month (GWh)'!G:G,'Month (GWh)'!$Z:$Z,'Quarter (GWh)'!$Z107,'Month (GWh)'!$Y:$Y,'Quarter (GWh)'!$Y107)</f>
        <v>-48.260000000000005</v>
      </c>
      <c r="H107" s="46">
        <f>SUMIFS('Month (GWh)'!H:H,'Month (GWh)'!$Z:$Z,'Quarter (GWh)'!$Z107,'Month (GWh)'!$Y:$Y,'Quarter (GWh)'!$Y107)</f>
        <v>1591.57</v>
      </c>
      <c r="I107" s="48">
        <f>SUMIFS('Month (GWh)'!I:I,'Month (GWh)'!$Z:$Z,'Quarter (GWh)'!$Z107,'Month (GWh)'!$Y:$Y,'Quarter (GWh)'!$Y107)</f>
        <v>170080.15</v>
      </c>
      <c r="J107" s="49">
        <f>SUMIFS('Month (GWh)'!J:J,'Month (GWh)'!$Z:$Z,'Quarter (GWh)'!$Z107,'Month (GWh)'!$Y:$Y,'Quarter (GWh)'!$Y107)</f>
        <v>143317.91</v>
      </c>
      <c r="K107" s="45">
        <v>62218.09</v>
      </c>
      <c r="L107" s="46">
        <v>27827.77</v>
      </c>
      <c r="M107" s="46">
        <v>18185.71</v>
      </c>
      <c r="N107" s="50">
        <v>12531.02</v>
      </c>
      <c r="O107" s="46">
        <f>SUMIFS('Month (GWh)'!O:O,'Month (GWh)'!$Z:$Z,'Quarter (GWh)'!$Z107,'Month (GWh)'!$Y:$Y,'Quarter (GWh)'!$Y107)</f>
        <v>11835.34</v>
      </c>
      <c r="P107" s="46">
        <f>SUMIFS('Month (GWh)'!P:P,'Month (GWh)'!$Z:$Z,'Quarter (GWh)'!$Z107,'Month (GWh)'!$Y:$Y,'Quarter (GWh)'!$Y107)</f>
        <v>220.26</v>
      </c>
      <c r="Q107" s="46">
        <f>SUMIFS('Month (GWh)'!Q:Q,'Month (GWh)'!$Z:$Z,'Quarter (GWh)'!$Z107,'Month (GWh)'!$Y:$Y,'Quarter (GWh)'!$Y107)</f>
        <v>392.36</v>
      </c>
      <c r="R107" s="50">
        <f>SUMIFS('Month (GWh)'!R:R,'Month (GWh)'!$Z:$Z,'Quarter (GWh)'!$Z107,'Month (GWh)'!$Y:$Y,'Quarter (GWh)'!$Y107)</f>
        <v>0</v>
      </c>
      <c r="S107" s="45">
        <f t="shared" si="5"/>
        <v>9080.2499999999709</v>
      </c>
      <c r="T107" s="53">
        <v>142290.79999999999</v>
      </c>
      <c r="V107" s="124"/>
      <c r="W107" s="123"/>
      <c r="X107" s="123" t="s">
        <v>103</v>
      </c>
      <c r="Y107" s="123" t="str">
        <f t="shared" si="4"/>
        <v>3</v>
      </c>
      <c r="Z107" s="124">
        <v>2020</v>
      </c>
    </row>
    <row r="108" spans="1:26" ht="17.149999999999999" customHeight="1" x14ac:dyDescent="0.35">
      <c r="A108" s="56" t="str">
        <f t="shared" si="3"/>
        <v>Quarter 4 2020</v>
      </c>
      <c r="B108" s="50">
        <f>SUMIFS('Month (GWh)'!B:B,'Month (GWh)'!$Z:$Z,'Quarter (GWh)'!$Z108,'Month (GWh)'!$Y:$Y,'Quarter (GWh)'!$Y108)</f>
        <v>109971.68000000001</v>
      </c>
      <c r="C108" s="46">
        <f>SUMIFS('Month (GWh)'!C:C,'Month (GWh)'!$Z:$Z,'Quarter (GWh)'!$Z108,'Month (GWh)'!$Y:$Y,'Quarter (GWh)'!$Y108)</f>
        <v>162921.5</v>
      </c>
      <c r="D108" s="46">
        <f>SUMIFS('Month (GWh)'!D:D,'Month (GWh)'!$Z:$Z,'Quarter (GWh)'!$Z108,'Month (GWh)'!$Y:$Y,'Quarter (GWh)'!$Y108)</f>
        <v>12617.21</v>
      </c>
      <c r="E108" s="47">
        <f>SUMIFS('Month (GWh)'!E:E,'Month (GWh)'!$Z:$Z,'Quarter (GWh)'!$Z108,'Month (GWh)'!$Y:$Y,'Quarter (GWh)'!$Y108)</f>
        <v>150304.29</v>
      </c>
      <c r="F108" s="45">
        <f>SUMIFS('Month (GWh)'!F:F,'Month (GWh)'!$Z:$Z,'Quarter (GWh)'!$Z108,'Month (GWh)'!$Y:$Y,'Quarter (GWh)'!$Y108)</f>
        <v>-4457.8799999999992</v>
      </c>
      <c r="G108" s="46">
        <f>SUMIFS('Month (GWh)'!G:G,'Month (GWh)'!$Z:$Z,'Quarter (GWh)'!$Z108,'Month (GWh)'!$Y:$Y,'Quarter (GWh)'!$Y108)</f>
        <v>-51.56</v>
      </c>
      <c r="H108" s="46">
        <f>SUMIFS('Month (GWh)'!H:H,'Month (GWh)'!$Z:$Z,'Quarter (GWh)'!$Z108,'Month (GWh)'!$Y:$Y,'Quarter (GWh)'!$Y108)</f>
        <v>1591.57</v>
      </c>
      <c r="I108" s="48">
        <f>SUMIFS('Month (GWh)'!I:I,'Month (GWh)'!$Z:$Z,'Quarter (GWh)'!$Z108,'Month (GWh)'!$Y:$Y,'Quarter (GWh)'!$Y108)</f>
        <v>272893.18</v>
      </c>
      <c r="J108" s="49">
        <f>SUMIFS('Month (GWh)'!J:J,'Month (GWh)'!$Z:$Z,'Quarter (GWh)'!$Z108,'Month (GWh)'!$Y:$Y,'Quarter (GWh)'!$Y108)</f>
        <v>257358.09999999998</v>
      </c>
      <c r="K108" s="45">
        <v>64768.19</v>
      </c>
      <c r="L108" s="46">
        <v>109449.81</v>
      </c>
      <c r="M108" s="46">
        <v>30272.2</v>
      </c>
      <c r="N108" s="50">
        <v>27815.67</v>
      </c>
      <c r="O108" s="46">
        <f>SUMIFS('Month (GWh)'!O:O,'Month (GWh)'!$Z:$Z,'Quarter (GWh)'!$Z108,'Month (GWh)'!$Y:$Y,'Quarter (GWh)'!$Y108)</f>
        <v>13058.739999999998</v>
      </c>
      <c r="P108" s="46">
        <f>SUMIFS('Month (GWh)'!P:P,'Month (GWh)'!$Z:$Z,'Quarter (GWh)'!$Z108,'Month (GWh)'!$Y:$Y,'Quarter (GWh)'!$Y108)</f>
        <v>237.18</v>
      </c>
      <c r="Q108" s="46">
        <f>SUMIFS('Month (GWh)'!Q:Q,'Month (GWh)'!$Z:$Z,'Quarter (GWh)'!$Z108,'Month (GWh)'!$Y:$Y,'Quarter (GWh)'!$Y108)</f>
        <v>682.49</v>
      </c>
      <c r="R108" s="50">
        <f>SUMIFS('Month (GWh)'!R:R,'Month (GWh)'!$Z:$Z,'Quarter (GWh)'!$Z108,'Month (GWh)'!$Y:$Y,'Quarter (GWh)'!$Y108)</f>
        <v>0</v>
      </c>
      <c r="S108" s="45">
        <f t="shared" si="5"/>
        <v>11592.630000000034</v>
      </c>
      <c r="T108" s="53">
        <v>257876.91</v>
      </c>
      <c r="V108" s="124"/>
      <c r="W108" s="123"/>
      <c r="X108" s="123" t="s">
        <v>104</v>
      </c>
      <c r="Y108" s="123" t="str">
        <f t="shared" si="4"/>
        <v>4</v>
      </c>
      <c r="Z108" s="124">
        <v>2020</v>
      </c>
    </row>
    <row r="109" spans="1:26" ht="17.149999999999999" customHeight="1" x14ac:dyDescent="0.35">
      <c r="A109" s="56" t="str">
        <f t="shared" si="3"/>
        <v>Quarter 1 2021</v>
      </c>
      <c r="B109" s="50">
        <f>SUMIFS('Month (GWh)'!B:B,'Month (GWh)'!$Z:$Z,'Quarter (GWh)'!$Z109,'Month (GWh)'!$Y:$Y,'Quarter (GWh)'!$Y109)</f>
        <v>99848.9</v>
      </c>
      <c r="C109" s="46">
        <f>SUMIFS('Month (GWh)'!C:C,'Month (GWh)'!$Z:$Z,'Quarter (GWh)'!$Z109,'Month (GWh)'!$Y:$Y,'Quarter (GWh)'!$Y109)</f>
        <v>199967.92</v>
      </c>
      <c r="D109" s="46">
        <f>SUMIFS('Month (GWh)'!D:D,'Month (GWh)'!$Z:$Z,'Quarter (GWh)'!$Z109,'Month (GWh)'!$Y:$Y,'Quarter (GWh)'!$Y109)</f>
        <v>13653.880000000001</v>
      </c>
      <c r="E109" s="47">
        <f>SUMIFS('Month (GWh)'!E:E,'Month (GWh)'!$Z:$Z,'Quarter (GWh)'!$Z109,'Month (GWh)'!$Y:$Y,'Quarter (GWh)'!$Y109)</f>
        <v>186314.04</v>
      </c>
      <c r="F109" s="45">
        <f>SUMIFS('Month (GWh)'!F:F,'Month (GWh)'!$Z:$Z,'Quarter (GWh)'!$Z109,'Month (GWh)'!$Y:$Y,'Quarter (GWh)'!$Y109)</f>
        <v>9958.76</v>
      </c>
      <c r="G109" s="46">
        <f>SUMIFS('Month (GWh)'!G:G,'Month (GWh)'!$Z:$Z,'Quarter (GWh)'!$Z109,'Month (GWh)'!$Y:$Y,'Quarter (GWh)'!$Y109)</f>
        <v>-57.22</v>
      </c>
      <c r="H109" s="46">
        <f>SUMIFS('Month (GWh)'!H:H,'Month (GWh)'!$Z:$Z,'Quarter (GWh)'!$Z109,'Month (GWh)'!$Y:$Y,'Quarter (GWh)'!$Y109)</f>
        <v>1598.0500000000002</v>
      </c>
      <c r="I109" s="48">
        <f>SUMIFS('Month (GWh)'!I:I,'Month (GWh)'!$Z:$Z,'Quarter (GWh)'!$Z109,'Month (GWh)'!$Y:$Y,'Quarter (GWh)'!$Y109)</f>
        <v>299816.81999999995</v>
      </c>
      <c r="J109" s="49">
        <f>SUMIFS('Month (GWh)'!J:J,'Month (GWh)'!$Z:$Z,'Quarter (GWh)'!$Z109,'Month (GWh)'!$Y:$Y,'Quarter (GWh)'!$Y109)</f>
        <v>297662.52999999997</v>
      </c>
      <c r="K109" s="45">
        <v>68433.210000000006</v>
      </c>
      <c r="L109" s="46">
        <v>138008.01</v>
      </c>
      <c r="M109" s="46">
        <v>30863.55</v>
      </c>
      <c r="N109" s="50">
        <v>32937.67</v>
      </c>
      <c r="O109" s="46">
        <f>SUMIFS('Month (GWh)'!O:O,'Month (GWh)'!$Z:$Z,'Quarter (GWh)'!$Z109,'Month (GWh)'!$Y:$Y,'Quarter (GWh)'!$Y109)</f>
        <v>11758.380000000001</v>
      </c>
      <c r="P109" s="46">
        <f>SUMIFS('Month (GWh)'!P:P,'Month (GWh)'!$Z:$Z,'Quarter (GWh)'!$Z109,'Month (GWh)'!$Y:$Y,'Quarter (GWh)'!$Y109)</f>
        <v>462.09000000000003</v>
      </c>
      <c r="Q109" s="46">
        <f>SUMIFS('Month (GWh)'!Q:Q,'Month (GWh)'!$Z:$Z,'Quarter (GWh)'!$Z109,'Month (GWh)'!$Y:$Y,'Quarter (GWh)'!$Y109)</f>
        <v>825.55</v>
      </c>
      <c r="R109" s="50">
        <f>SUMIFS('Month (GWh)'!R:R,'Month (GWh)'!$Z:$Z,'Quarter (GWh)'!$Z109,'Month (GWh)'!$Y:$Y,'Quarter (GWh)'!$Y109)</f>
        <v>0</v>
      </c>
      <c r="S109" s="45">
        <f t="shared" si="5"/>
        <v>11848.399999999965</v>
      </c>
      <c r="T109" s="53">
        <v>295136.86</v>
      </c>
      <c r="V109" s="124"/>
      <c r="W109" s="123"/>
      <c r="X109" s="123" t="s">
        <v>101</v>
      </c>
      <c r="Y109" s="123" t="str">
        <f t="shared" si="4"/>
        <v>1</v>
      </c>
      <c r="Z109" s="124">
        <v>2021</v>
      </c>
    </row>
    <row r="110" spans="1:26" ht="17.149999999999999" customHeight="1" x14ac:dyDescent="0.35">
      <c r="A110" s="56" t="str">
        <f t="shared" si="3"/>
        <v>Quarter 2 2021</v>
      </c>
      <c r="B110" s="50">
        <f>SUMIFS('Month (GWh)'!B:B,'Month (GWh)'!$Z:$Z,'Quarter (GWh)'!$Z110,'Month (GWh)'!$Y:$Y,'Quarter (GWh)'!$Y110)</f>
        <v>69078.920000000013</v>
      </c>
      <c r="C110" s="46">
        <f>SUMIFS('Month (GWh)'!C:C,'Month (GWh)'!$Z:$Z,'Quarter (GWh)'!$Z110,'Month (GWh)'!$Y:$Y,'Quarter (GWh)'!$Y110)</f>
        <v>125159.17</v>
      </c>
      <c r="D110" s="46">
        <f>SUMIFS('Month (GWh)'!D:D,'Month (GWh)'!$Z:$Z,'Quarter (GWh)'!$Z110,'Month (GWh)'!$Y:$Y,'Quarter (GWh)'!$Y110)</f>
        <v>11962.82</v>
      </c>
      <c r="E110" s="47">
        <f>SUMIFS('Month (GWh)'!E:E,'Month (GWh)'!$Z:$Z,'Quarter (GWh)'!$Z110,'Month (GWh)'!$Y:$Y,'Quarter (GWh)'!$Y110)</f>
        <v>113196.35</v>
      </c>
      <c r="F110" s="45">
        <f>SUMIFS('Month (GWh)'!F:F,'Month (GWh)'!$Z:$Z,'Quarter (GWh)'!$Z110,'Month (GWh)'!$Y:$Y,'Quarter (GWh)'!$Y110)</f>
        <v>3032.98</v>
      </c>
      <c r="G110" s="46">
        <f>SUMIFS('Month (GWh)'!G:G,'Month (GWh)'!$Z:$Z,'Quarter (GWh)'!$Z110,'Month (GWh)'!$Y:$Y,'Quarter (GWh)'!$Y110)</f>
        <v>-66.97</v>
      </c>
      <c r="H110" s="46">
        <f>SUMIFS('Month (GWh)'!H:H,'Month (GWh)'!$Z:$Z,'Quarter (GWh)'!$Z110,'Month (GWh)'!$Y:$Y,'Quarter (GWh)'!$Y110)</f>
        <v>1615.7999999999997</v>
      </c>
      <c r="I110" s="48">
        <f>SUMIFS('Month (GWh)'!I:I,'Month (GWh)'!$Z:$Z,'Quarter (GWh)'!$Z110,'Month (GWh)'!$Y:$Y,'Quarter (GWh)'!$Y110)</f>
        <v>194238.09000000003</v>
      </c>
      <c r="J110" s="49">
        <f>SUMIFS('Month (GWh)'!J:J,'Month (GWh)'!$Z:$Z,'Quarter (GWh)'!$Z110,'Month (GWh)'!$Y:$Y,'Quarter (GWh)'!$Y110)</f>
        <v>186857.08000000002</v>
      </c>
      <c r="K110" s="45">
        <v>63697.33</v>
      </c>
      <c r="L110" s="46">
        <v>65270.58</v>
      </c>
      <c r="M110" s="46">
        <v>18652.97</v>
      </c>
      <c r="N110" s="50">
        <v>19355.96</v>
      </c>
      <c r="O110" s="46">
        <f>SUMIFS('Month (GWh)'!O:O,'Month (GWh)'!$Z:$Z,'Quarter (GWh)'!$Z110,'Month (GWh)'!$Y:$Y,'Quarter (GWh)'!$Y110)</f>
        <v>8600.89</v>
      </c>
      <c r="P110" s="46">
        <f>SUMIFS('Month (GWh)'!P:P,'Month (GWh)'!$Z:$Z,'Quarter (GWh)'!$Z110,'Month (GWh)'!$Y:$Y,'Quarter (GWh)'!$Y110)</f>
        <v>135.69</v>
      </c>
      <c r="Q110" s="46">
        <f>SUMIFS('Month (GWh)'!Q:Q,'Month (GWh)'!$Z:$Z,'Quarter (GWh)'!$Z110,'Month (GWh)'!$Y:$Y,'Quarter (GWh)'!$Y110)</f>
        <v>765.93999999999994</v>
      </c>
      <c r="R110" s="50">
        <f>SUMIFS('Month (GWh)'!R:R,'Month (GWh)'!$Z:$Z,'Quarter (GWh)'!$Z110,'Month (GWh)'!$Y:$Y,'Quarter (GWh)'!$Y110)</f>
        <v>0</v>
      </c>
      <c r="S110" s="45">
        <f t="shared" si="5"/>
        <v>10719.74000000002</v>
      </c>
      <c r="T110" s="53">
        <v>187199.1</v>
      </c>
      <c r="V110" s="124"/>
      <c r="W110" s="123"/>
      <c r="X110" s="123" t="s">
        <v>102</v>
      </c>
      <c r="Y110" s="123" t="str">
        <f t="shared" si="4"/>
        <v>2</v>
      </c>
      <c r="Z110" s="124">
        <v>2021</v>
      </c>
    </row>
    <row r="111" spans="1:26" ht="17.149999999999999" customHeight="1" x14ac:dyDescent="0.35">
      <c r="A111" s="56" t="str">
        <f t="shared" si="3"/>
        <v>Quarter 3 2021</v>
      </c>
      <c r="B111" s="50">
        <f>SUMIFS('Month (GWh)'!B:B,'Month (GWh)'!$Z:$Z,'Quarter (GWh)'!$Z111,'Month (GWh)'!$Y:$Y,'Quarter (GWh)'!$Y111)</f>
        <v>86987.510000000009</v>
      </c>
      <c r="C111" s="46">
        <f>SUMIFS('Month (GWh)'!C:C,'Month (GWh)'!$Z:$Z,'Quarter (GWh)'!$Z111,'Month (GWh)'!$Y:$Y,'Quarter (GWh)'!$Y111)</f>
        <v>74122.5</v>
      </c>
      <c r="D111" s="46">
        <f>SUMIFS('Month (GWh)'!D:D,'Month (GWh)'!$Z:$Z,'Quarter (GWh)'!$Z111,'Month (GWh)'!$Y:$Y,'Quarter (GWh)'!$Y111)</f>
        <v>17530.86</v>
      </c>
      <c r="E111" s="47">
        <f>SUMIFS('Month (GWh)'!E:E,'Month (GWh)'!$Z:$Z,'Quarter (GWh)'!$Z111,'Month (GWh)'!$Y:$Y,'Quarter (GWh)'!$Y111)</f>
        <v>56591.64</v>
      </c>
      <c r="F111" s="45">
        <f>SUMIFS('Month (GWh)'!F:F,'Month (GWh)'!$Z:$Z,'Quarter (GWh)'!$Z111,'Month (GWh)'!$Y:$Y,'Quarter (GWh)'!$Y111)</f>
        <v>-10705.15</v>
      </c>
      <c r="G111" s="46">
        <f>SUMIFS('Month (GWh)'!G:G,'Month (GWh)'!$Z:$Z,'Quarter (GWh)'!$Z111,'Month (GWh)'!$Y:$Y,'Quarter (GWh)'!$Y111)</f>
        <v>-96.63000000000001</v>
      </c>
      <c r="H111" s="46">
        <f>SUMIFS('Month (GWh)'!H:H,'Month (GWh)'!$Z:$Z,'Quarter (GWh)'!$Z111,'Month (GWh)'!$Y:$Y,'Quarter (GWh)'!$Y111)</f>
        <v>1633.56</v>
      </c>
      <c r="I111" s="48">
        <f>SUMIFS('Month (GWh)'!I:I,'Month (GWh)'!$Z:$Z,'Quarter (GWh)'!$Z111,'Month (GWh)'!$Y:$Y,'Quarter (GWh)'!$Y111)</f>
        <v>161110.01</v>
      </c>
      <c r="J111" s="49">
        <f>SUMIFS('Month (GWh)'!J:J,'Month (GWh)'!$Z:$Z,'Quarter (GWh)'!$Z111,'Month (GWh)'!$Y:$Y,'Quarter (GWh)'!$Y111)</f>
        <v>134410.93</v>
      </c>
      <c r="K111" s="45">
        <v>59897.54</v>
      </c>
      <c r="L111" s="46">
        <v>22970.52</v>
      </c>
      <c r="M111" s="46">
        <v>17843.530000000002</v>
      </c>
      <c r="N111" s="50">
        <v>13411.42</v>
      </c>
      <c r="O111" s="46">
        <f>SUMIFS('Month (GWh)'!O:O,'Month (GWh)'!$Z:$Z,'Quarter (GWh)'!$Z111,'Month (GWh)'!$Y:$Y,'Quarter (GWh)'!$Y111)</f>
        <v>10975.130000000001</v>
      </c>
      <c r="P111" s="46">
        <f>SUMIFS('Month (GWh)'!P:P,'Month (GWh)'!$Z:$Z,'Quarter (GWh)'!$Z111,'Month (GWh)'!$Y:$Y,'Quarter (GWh)'!$Y111)</f>
        <v>278.31</v>
      </c>
      <c r="Q111" s="46">
        <f>SUMIFS('Month (GWh)'!Q:Q,'Month (GWh)'!$Z:$Z,'Quarter (GWh)'!$Z111,'Month (GWh)'!$Y:$Y,'Quarter (GWh)'!$Y111)</f>
        <v>101.97</v>
      </c>
      <c r="R111" s="50">
        <f>SUMIFS('Month (GWh)'!R:R,'Month (GWh)'!$Z:$Z,'Quarter (GWh)'!$Z111,'Month (GWh)'!$Y:$Y,'Quarter (GWh)'!$Y111)</f>
        <v>0</v>
      </c>
      <c r="S111" s="45">
        <f t="shared" si="5"/>
        <v>8603.1800000000076</v>
      </c>
      <c r="T111" s="53">
        <v>134081.60000000001</v>
      </c>
      <c r="V111" s="124"/>
      <c r="W111" s="123"/>
      <c r="X111" s="123" t="s">
        <v>103</v>
      </c>
      <c r="Y111" s="123" t="str">
        <f t="shared" si="4"/>
        <v>3</v>
      </c>
      <c r="Z111" s="124">
        <v>2021</v>
      </c>
    </row>
    <row r="112" spans="1:26" ht="17.149999999999999" customHeight="1" x14ac:dyDescent="0.35">
      <c r="A112" s="56" t="str">
        <f t="shared" si="3"/>
        <v>Quarter 4 2021</v>
      </c>
      <c r="B112" s="50">
        <f>SUMIFS('Month (GWh)'!B:B,'Month (GWh)'!$Z:$Z,'Quarter (GWh)'!$Z112,'Month (GWh)'!$Y:$Y,'Quarter (GWh)'!$Y112)</f>
        <v>108076.55</v>
      </c>
      <c r="C112" s="46">
        <f>SUMIFS('Month (GWh)'!C:C,'Month (GWh)'!$Z:$Z,'Quarter (GWh)'!$Z112,'Month (GWh)'!$Y:$Y,'Quarter (GWh)'!$Y112)</f>
        <v>161594.59000000003</v>
      </c>
      <c r="D112" s="46">
        <f>SUMIFS('Month (GWh)'!D:D,'Month (GWh)'!$Z:$Z,'Quarter (GWh)'!$Z112,'Month (GWh)'!$Y:$Y,'Quarter (GWh)'!$Y112)</f>
        <v>32534.240000000002</v>
      </c>
      <c r="E112" s="47">
        <f>SUMIFS('Month (GWh)'!E:E,'Month (GWh)'!$Z:$Z,'Quarter (GWh)'!$Z112,'Month (GWh)'!$Y:$Y,'Quarter (GWh)'!$Y112)</f>
        <v>129060.34999999999</v>
      </c>
      <c r="F112" s="45">
        <f>SUMIFS('Month (GWh)'!F:F,'Month (GWh)'!$Z:$Z,'Quarter (GWh)'!$Z112,'Month (GWh)'!$Y:$Y,'Quarter (GWh)'!$Y112)</f>
        <v>-335.88999999999987</v>
      </c>
      <c r="G112" s="46">
        <f>SUMIFS('Month (GWh)'!G:G,'Month (GWh)'!$Z:$Z,'Quarter (GWh)'!$Z112,'Month (GWh)'!$Y:$Y,'Quarter (GWh)'!$Y112)</f>
        <v>-133.32</v>
      </c>
      <c r="H112" s="46">
        <f>SUMIFS('Month (GWh)'!H:H,'Month (GWh)'!$Z:$Z,'Quarter (GWh)'!$Z112,'Month (GWh)'!$Y:$Y,'Quarter (GWh)'!$Y112)</f>
        <v>1633.56</v>
      </c>
      <c r="I112" s="48">
        <f>SUMIFS('Month (GWh)'!I:I,'Month (GWh)'!$Z:$Z,'Quarter (GWh)'!$Z112,'Month (GWh)'!$Y:$Y,'Quarter (GWh)'!$Y112)</f>
        <v>269671.14</v>
      </c>
      <c r="J112" s="49">
        <f>SUMIFS('Month (GWh)'!J:J,'Month (GWh)'!$Z:$Z,'Quarter (GWh)'!$Z112,'Month (GWh)'!$Y:$Y,'Quarter (GWh)'!$Y112)</f>
        <v>238301.25</v>
      </c>
      <c r="K112" s="45">
        <v>62228.45</v>
      </c>
      <c r="L112" s="46">
        <v>92547.25</v>
      </c>
      <c r="M112" s="46">
        <v>28016.080000000002</v>
      </c>
      <c r="N112" s="50">
        <v>32824.61</v>
      </c>
      <c r="O112" s="46">
        <f>SUMIFS('Month (GWh)'!O:O,'Month (GWh)'!$Z:$Z,'Quarter (GWh)'!$Z112,'Month (GWh)'!$Y:$Y,'Quarter (GWh)'!$Y112)</f>
        <v>11494.3</v>
      </c>
      <c r="P112" s="46">
        <f>SUMIFS('Month (GWh)'!P:P,'Month (GWh)'!$Z:$Z,'Quarter (GWh)'!$Z112,'Month (GWh)'!$Y:$Y,'Quarter (GWh)'!$Y112)</f>
        <v>452.53000000000003</v>
      </c>
      <c r="Q112" s="46">
        <f>SUMIFS('Month (GWh)'!Q:Q,'Month (GWh)'!$Z:$Z,'Quarter (GWh)'!$Z112,'Month (GWh)'!$Y:$Y,'Quarter (GWh)'!$Y112)</f>
        <v>704.49</v>
      </c>
      <c r="R112" s="50">
        <f>SUMIFS('Month (GWh)'!R:R,'Month (GWh)'!$Z:$Z,'Quarter (GWh)'!$Z112,'Month (GWh)'!$Y:$Y,'Quarter (GWh)'!$Y112)</f>
        <v>0</v>
      </c>
      <c r="S112" s="45">
        <f t="shared" si="5"/>
        <v>10061.910000000003</v>
      </c>
      <c r="T112" s="53">
        <v>238329.62</v>
      </c>
      <c r="V112" s="124"/>
      <c r="W112" s="123"/>
      <c r="X112" s="123" t="s">
        <v>104</v>
      </c>
      <c r="Y112" s="123" t="str">
        <f t="shared" si="4"/>
        <v>4</v>
      </c>
      <c r="Z112" s="124">
        <v>2021</v>
      </c>
    </row>
    <row r="113" spans="1:26" ht="17.149999999999999" customHeight="1" x14ac:dyDescent="0.35">
      <c r="A113" s="56" t="str">
        <f t="shared" si="3"/>
        <v>Quarter 1 2022</v>
      </c>
      <c r="B113" s="50">
        <f>SUMIFS('Month (GWh)'!B:B,'Month (GWh)'!$Z:$Z,'Quarter (GWh)'!$Z113,'Month (GWh)'!$Y:$Y,'Quarter (GWh)'!$Y113)</f>
        <v>105157.55000000002</v>
      </c>
      <c r="C113" s="46">
        <f>SUMIFS('Month (GWh)'!C:C,'Month (GWh)'!$Z:$Z,'Quarter (GWh)'!$Z113,'Month (GWh)'!$Y:$Y,'Quarter (GWh)'!$Y113)</f>
        <v>178373.66</v>
      </c>
      <c r="D113" s="46">
        <f>SUMIFS('Month (GWh)'!D:D,'Month (GWh)'!$Z:$Z,'Quarter (GWh)'!$Z113,'Month (GWh)'!$Y:$Y,'Quarter (GWh)'!$Y113)</f>
        <v>33389.53</v>
      </c>
      <c r="E113" s="47">
        <f>SUMIFS('Month (GWh)'!E:E,'Month (GWh)'!$Z:$Z,'Quarter (GWh)'!$Z113,'Month (GWh)'!$Y:$Y,'Quarter (GWh)'!$Y113)</f>
        <v>144984.13</v>
      </c>
      <c r="F113" s="45">
        <f>SUMIFS('Month (GWh)'!F:F,'Month (GWh)'!$Z:$Z,'Quarter (GWh)'!$Z113,'Month (GWh)'!$Y:$Y,'Quarter (GWh)'!$Y113)</f>
        <v>4802.76</v>
      </c>
      <c r="G113" s="46">
        <f>SUMIFS('Month (GWh)'!G:G,'Month (GWh)'!$Z:$Z,'Quarter (GWh)'!$Z113,'Month (GWh)'!$Y:$Y,'Quarter (GWh)'!$Y113)</f>
        <v>-145.14000000000001</v>
      </c>
      <c r="H113" s="46">
        <f>SUMIFS('Month (GWh)'!H:H,'Month (GWh)'!$Z:$Z,'Quarter (GWh)'!$Z113,'Month (GWh)'!$Y:$Y,'Quarter (GWh)'!$Y113)</f>
        <v>1676.2399999999998</v>
      </c>
      <c r="I113" s="48">
        <f>SUMIFS('Month (GWh)'!I:I,'Month (GWh)'!$Z:$Z,'Quarter (GWh)'!$Z113,'Month (GWh)'!$Y:$Y,'Quarter (GWh)'!$Y113)</f>
        <v>283531.21000000002</v>
      </c>
      <c r="J113" s="49">
        <f>SUMIFS('Month (GWh)'!J:J,'Month (GWh)'!$Z:$Z,'Quarter (GWh)'!$Z113,'Month (GWh)'!$Y:$Y,'Quarter (GWh)'!$Y113)</f>
        <v>256475.54</v>
      </c>
      <c r="K113" s="45">
        <v>57779.519999999997</v>
      </c>
      <c r="L113" s="46">
        <v>114133.79</v>
      </c>
      <c r="M113" s="46">
        <v>27795.98</v>
      </c>
      <c r="N113" s="50">
        <v>31249.360000000001</v>
      </c>
      <c r="O113" s="46">
        <f>SUMIFS('Month (GWh)'!O:O,'Month (GWh)'!$Z:$Z,'Quarter (GWh)'!$Z113,'Month (GWh)'!$Y:$Y,'Quarter (GWh)'!$Y113)</f>
        <v>11600.43</v>
      </c>
      <c r="P113" s="46">
        <f>SUMIFS('Month (GWh)'!P:P,'Month (GWh)'!$Z:$Z,'Quarter (GWh)'!$Z113,'Month (GWh)'!$Y:$Y,'Quarter (GWh)'!$Y113)</f>
        <v>335.48</v>
      </c>
      <c r="Q113" s="46">
        <f>SUMIFS('Month (GWh)'!Q:Q,'Month (GWh)'!$Z:$Z,'Quarter (GWh)'!$Z113,'Month (GWh)'!$Y:$Y,'Quarter (GWh)'!$Y113)</f>
        <v>1225.1399999999999</v>
      </c>
      <c r="R113" s="50">
        <f>SUMIFS('Month (GWh)'!R:R,'Month (GWh)'!$Z:$Z,'Quarter (GWh)'!$Z113,'Month (GWh)'!$Y:$Y,'Quarter (GWh)'!$Y113)</f>
        <v>0</v>
      </c>
      <c r="S113" s="45">
        <f t="shared" si="5"/>
        <v>11947.77999999997</v>
      </c>
      <c r="T113" s="53">
        <v>256067.48</v>
      </c>
      <c r="V113" s="124"/>
      <c r="W113" s="123"/>
      <c r="X113" s="123" t="s">
        <v>101</v>
      </c>
      <c r="Y113" s="123" t="str">
        <f t="shared" si="4"/>
        <v>1</v>
      </c>
      <c r="Z113" s="124">
        <v>2022</v>
      </c>
    </row>
    <row r="114" spans="1:26" ht="17.149999999999999" customHeight="1" x14ac:dyDescent="0.35">
      <c r="A114" s="56" t="str">
        <f t="shared" si="3"/>
        <v>Quarter 2 2022</v>
      </c>
      <c r="B114" s="50">
        <f>SUMIFS('Month (GWh)'!B:B,'Month (GWh)'!$Z:$Z,'Quarter (GWh)'!$Z114,'Month (GWh)'!$Y:$Y,'Quarter (GWh)'!$Y114)</f>
        <v>106867.33</v>
      </c>
      <c r="C114" s="46">
        <f>SUMIFS('Month (GWh)'!C:C,'Month (GWh)'!$Z:$Z,'Quarter (GWh)'!$Z114,'Month (GWh)'!$Y:$Y,'Quarter (GWh)'!$Y114)</f>
        <v>145975.87</v>
      </c>
      <c r="D114" s="46">
        <f>SUMIFS('Month (GWh)'!D:D,'Month (GWh)'!$Z:$Z,'Quarter (GWh)'!$Z114,'Month (GWh)'!$Y:$Y,'Quarter (GWh)'!$Y114)</f>
        <v>80928.55</v>
      </c>
      <c r="E114" s="47">
        <f>SUMIFS('Month (GWh)'!E:E,'Month (GWh)'!$Z:$Z,'Quarter (GWh)'!$Z114,'Month (GWh)'!$Y:$Y,'Quarter (GWh)'!$Y114)</f>
        <v>65047.319999999992</v>
      </c>
      <c r="F114" s="45">
        <f>SUMIFS('Month (GWh)'!F:F,'Month (GWh)'!$Z:$Z,'Quarter (GWh)'!$Z114,'Month (GWh)'!$Y:$Y,'Quarter (GWh)'!$Y114)</f>
        <v>-5967.55</v>
      </c>
      <c r="G114" s="46">
        <f>SUMIFS('Month (GWh)'!G:G,'Month (GWh)'!$Z:$Z,'Quarter (GWh)'!$Z114,'Month (GWh)'!$Y:$Y,'Quarter (GWh)'!$Y114)</f>
        <v>-128.85000000000002</v>
      </c>
      <c r="H114" s="46">
        <f>SUMIFS('Month (GWh)'!H:H,'Month (GWh)'!$Z:$Z,'Quarter (GWh)'!$Z114,'Month (GWh)'!$Y:$Y,'Quarter (GWh)'!$Y114)</f>
        <v>1694.87</v>
      </c>
      <c r="I114" s="48">
        <f>SUMIFS('Month (GWh)'!I:I,'Month (GWh)'!$Z:$Z,'Quarter (GWh)'!$Z114,'Month (GWh)'!$Y:$Y,'Quarter (GWh)'!$Y114)</f>
        <v>252843.19999999998</v>
      </c>
      <c r="J114" s="49">
        <f>SUMIFS('Month (GWh)'!J:J,'Month (GWh)'!$Z:$Z,'Quarter (GWh)'!$Z114,'Month (GWh)'!$Y:$Y,'Quarter (GWh)'!$Y114)</f>
        <v>167513.12</v>
      </c>
      <c r="K114" s="45">
        <v>65313.7</v>
      </c>
      <c r="L114" s="46">
        <v>43896.44</v>
      </c>
      <c r="M114" s="46">
        <v>17678.54</v>
      </c>
      <c r="N114" s="50">
        <v>18522.72</v>
      </c>
      <c r="O114" s="46">
        <f>SUMIFS('Month (GWh)'!O:O,'Month (GWh)'!$Z:$Z,'Quarter (GWh)'!$Z114,'Month (GWh)'!$Y:$Y,'Quarter (GWh)'!$Y114)</f>
        <v>11014.060000000001</v>
      </c>
      <c r="P114" s="46">
        <f>SUMIFS('Month (GWh)'!P:P,'Month (GWh)'!$Z:$Z,'Quarter (GWh)'!$Z114,'Month (GWh)'!$Y:$Y,'Quarter (GWh)'!$Y114)</f>
        <v>558.04</v>
      </c>
      <c r="Q114" s="46">
        <f>SUMIFS('Month (GWh)'!Q:Q,'Month (GWh)'!$Z:$Z,'Quarter (GWh)'!$Z114,'Month (GWh)'!$Y:$Y,'Quarter (GWh)'!$Y114)</f>
        <v>1051.01</v>
      </c>
      <c r="R114" s="50">
        <f>SUMIFS('Month (GWh)'!R:R,'Month (GWh)'!$Z:$Z,'Quarter (GWh)'!$Z114,'Month (GWh)'!$Y:$Y,'Quarter (GWh)'!$Y114)</f>
        <v>0</v>
      </c>
      <c r="S114" s="45">
        <f t="shared" si="5"/>
        <v>8965.2799999999988</v>
      </c>
      <c r="T114" s="53">
        <v>166999.79</v>
      </c>
      <c r="V114" s="124"/>
      <c r="W114" s="123"/>
      <c r="X114" s="123" t="s">
        <v>102</v>
      </c>
      <c r="Y114" s="123" t="str">
        <f t="shared" si="4"/>
        <v>2</v>
      </c>
      <c r="Z114" s="124">
        <v>2022</v>
      </c>
    </row>
    <row r="115" spans="1:26" ht="17.149999999999999" customHeight="1" x14ac:dyDescent="0.35">
      <c r="A115" s="56" t="str">
        <f t="shared" si="3"/>
        <v>Quarter 3 2022</v>
      </c>
      <c r="B115" s="50">
        <f>SUMIFS('Month (GWh)'!B:B,'Month (GWh)'!$Z:$Z,'Quarter (GWh)'!$Z115,'Month (GWh)'!$Y:$Y,'Quarter (GWh)'!$Y115)</f>
        <v>101486.83</v>
      </c>
      <c r="C115" s="46">
        <f>SUMIFS('Month (GWh)'!C:C,'Month (GWh)'!$Z:$Z,'Quarter (GWh)'!$Z115,'Month (GWh)'!$Y:$Y,'Quarter (GWh)'!$Y115)</f>
        <v>118364.2</v>
      </c>
      <c r="D115" s="46">
        <f>SUMIFS('Month (GWh)'!D:D,'Month (GWh)'!$Z:$Z,'Quarter (GWh)'!$Z115,'Month (GWh)'!$Y:$Y,'Quarter (GWh)'!$Y115)</f>
        <v>82260.95</v>
      </c>
      <c r="E115" s="47">
        <f>SUMIFS('Month (GWh)'!E:E,'Month (GWh)'!$Z:$Z,'Quarter (GWh)'!$Z115,'Month (GWh)'!$Y:$Y,'Quarter (GWh)'!$Y115)</f>
        <v>36103.25</v>
      </c>
      <c r="F115" s="45">
        <f>SUMIFS('Month (GWh)'!F:F,'Month (GWh)'!$Z:$Z,'Quarter (GWh)'!$Z115,'Month (GWh)'!$Y:$Y,'Quarter (GWh)'!$Y115)</f>
        <v>690.56000000000006</v>
      </c>
      <c r="G115" s="46">
        <f>SUMIFS('Month (GWh)'!G:G,'Month (GWh)'!$Z:$Z,'Quarter (GWh)'!$Z115,'Month (GWh)'!$Y:$Y,'Quarter (GWh)'!$Y115)</f>
        <v>-84.48</v>
      </c>
      <c r="H115" s="46">
        <f>SUMIFS('Month (GWh)'!H:H,'Month (GWh)'!$Z:$Z,'Quarter (GWh)'!$Z115,'Month (GWh)'!$Y:$Y,'Quarter (GWh)'!$Y115)</f>
        <v>1713.49</v>
      </c>
      <c r="I115" s="48">
        <f>SUMIFS('Month (GWh)'!I:I,'Month (GWh)'!$Z:$Z,'Quarter (GWh)'!$Z115,'Month (GWh)'!$Y:$Y,'Quarter (GWh)'!$Y115)</f>
        <v>219851.03000000003</v>
      </c>
      <c r="J115" s="49">
        <f>SUMIFS('Month (GWh)'!J:J,'Month (GWh)'!$Z:$Z,'Quarter (GWh)'!$Z115,'Month (GWh)'!$Y:$Y,'Quarter (GWh)'!$Y115)</f>
        <v>139909.65</v>
      </c>
      <c r="K115" s="45">
        <v>70402.91</v>
      </c>
      <c r="L115" s="46">
        <v>19856.36</v>
      </c>
      <c r="M115" s="46">
        <v>16588.669999999998</v>
      </c>
      <c r="N115" s="50">
        <v>13341.25</v>
      </c>
      <c r="O115" s="46">
        <f>SUMIFS('Month (GWh)'!O:O,'Month (GWh)'!$Z:$Z,'Quarter (GWh)'!$Z115,'Month (GWh)'!$Y:$Y,'Quarter (GWh)'!$Y115)</f>
        <v>10583.28</v>
      </c>
      <c r="P115" s="46">
        <f>SUMIFS('Month (GWh)'!P:P,'Month (GWh)'!$Z:$Z,'Quarter (GWh)'!$Z115,'Month (GWh)'!$Y:$Y,'Quarter (GWh)'!$Y115)</f>
        <v>469.28</v>
      </c>
      <c r="Q115" s="46">
        <f>SUMIFS('Month (GWh)'!Q:Q,'Month (GWh)'!$Z:$Z,'Quarter (GWh)'!$Z115,'Month (GWh)'!$Y:$Y,'Quarter (GWh)'!$Y115)</f>
        <v>646.16</v>
      </c>
      <c r="R115" s="50">
        <f>SUMIFS('Month (GWh)'!R:R,'Month (GWh)'!$Z:$Z,'Quarter (GWh)'!$Z115,'Month (GWh)'!$Y:$Y,'Quarter (GWh)'!$Y115)</f>
        <v>0</v>
      </c>
      <c r="S115" s="45">
        <f t="shared" si="5"/>
        <v>7882.070000000007</v>
      </c>
      <c r="T115" s="53">
        <v>139769.98000000001</v>
      </c>
      <c r="V115" s="124"/>
      <c r="W115" s="123"/>
      <c r="X115" s="123" t="s">
        <v>103</v>
      </c>
      <c r="Y115" s="123" t="str">
        <f t="shared" si="4"/>
        <v>3</v>
      </c>
      <c r="Z115" s="124">
        <v>2022</v>
      </c>
    </row>
    <row r="116" spans="1:26" ht="17.149999999999999" customHeight="1" x14ac:dyDescent="0.35">
      <c r="A116" s="56" t="str">
        <f t="shared" si="3"/>
        <v>Quarter 4 2022</v>
      </c>
      <c r="B116" s="50">
        <f>SUMIFS('Month (GWh)'!B:B,'Month (GWh)'!$Z:$Z,'Quarter (GWh)'!$Z116,'Month (GWh)'!$Y:$Y,'Quarter (GWh)'!$Y116)</f>
        <v>109714.13</v>
      </c>
      <c r="C116" s="46">
        <f>SUMIFS('Month (GWh)'!C:C,'Month (GWh)'!$Z:$Z,'Quarter (GWh)'!$Z116,'Month (GWh)'!$Y:$Y,'Quarter (GWh)'!$Y116)</f>
        <v>175577.4</v>
      </c>
      <c r="D116" s="46">
        <f>SUMIFS('Month (GWh)'!D:D,'Month (GWh)'!$Z:$Z,'Quarter (GWh)'!$Z116,'Month (GWh)'!$Y:$Y,'Quarter (GWh)'!$Y116)</f>
        <v>63662.55</v>
      </c>
      <c r="E116" s="47">
        <f>SUMIFS('Month (GWh)'!E:E,'Month (GWh)'!$Z:$Z,'Quarter (GWh)'!$Z116,'Month (GWh)'!$Y:$Y,'Quarter (GWh)'!$Y116)</f>
        <v>111914.84999999999</v>
      </c>
      <c r="F116" s="45">
        <f>SUMIFS('Month (GWh)'!F:F,'Month (GWh)'!$Z:$Z,'Quarter (GWh)'!$Z116,'Month (GWh)'!$Y:$Y,'Quarter (GWh)'!$Y116)</f>
        <v>-3590.8399999999992</v>
      </c>
      <c r="G116" s="46">
        <f>SUMIFS('Month (GWh)'!G:G,'Month (GWh)'!$Z:$Z,'Quarter (GWh)'!$Z116,'Month (GWh)'!$Y:$Y,'Quarter (GWh)'!$Y116)</f>
        <v>-79.050000000000011</v>
      </c>
      <c r="H116" s="46">
        <f>SUMIFS('Month (GWh)'!H:H,'Month (GWh)'!$Z:$Z,'Quarter (GWh)'!$Z116,'Month (GWh)'!$Y:$Y,'Quarter (GWh)'!$Y116)</f>
        <v>1713.4899999999998</v>
      </c>
      <c r="I116" s="48">
        <f>SUMIFS('Month (GWh)'!I:I,'Month (GWh)'!$Z:$Z,'Quarter (GWh)'!$Z116,'Month (GWh)'!$Y:$Y,'Quarter (GWh)'!$Y116)</f>
        <v>285291.53000000003</v>
      </c>
      <c r="J116" s="49">
        <f>SUMIFS('Month (GWh)'!J:J,'Month (GWh)'!$Z:$Z,'Quarter (GWh)'!$Z116,'Month (GWh)'!$Y:$Y,'Quarter (GWh)'!$Y116)</f>
        <v>219672.58</v>
      </c>
      <c r="K116" s="45">
        <v>64304.09</v>
      </c>
      <c r="L116" s="46">
        <v>81713.58</v>
      </c>
      <c r="M116" s="46">
        <v>22460.15</v>
      </c>
      <c r="N116" s="50">
        <v>28274.66</v>
      </c>
      <c r="O116" s="46">
        <f>SUMIFS('Month (GWh)'!O:O,'Month (GWh)'!$Z:$Z,'Quarter (GWh)'!$Z116,'Month (GWh)'!$Y:$Y,'Quarter (GWh)'!$Y116)</f>
        <v>11481.66</v>
      </c>
      <c r="P116" s="46">
        <f>SUMIFS('Month (GWh)'!P:P,'Month (GWh)'!$Z:$Z,'Quarter (GWh)'!$Z116,'Month (GWh)'!$Y:$Y,'Quarter (GWh)'!$Y116)</f>
        <v>431.75</v>
      </c>
      <c r="Q116" s="46">
        <f>SUMIFS('Month (GWh)'!Q:Q,'Month (GWh)'!$Z:$Z,'Quarter (GWh)'!$Z116,'Month (GWh)'!$Y:$Y,'Quarter (GWh)'!$Y116)</f>
        <v>1245.1599999999999</v>
      </c>
      <c r="R116" s="50">
        <f>SUMIFS('Month (GWh)'!R:R,'Month (GWh)'!$Z:$Z,'Quarter (GWh)'!$Z116,'Month (GWh)'!$Y:$Y,'Quarter (GWh)'!$Y116)</f>
        <v>0</v>
      </c>
      <c r="S116" s="45">
        <f t="shared" si="5"/>
        <v>10305.050000000017</v>
      </c>
      <c r="T116" s="53">
        <v>220216.1</v>
      </c>
      <c r="V116" s="124"/>
      <c r="W116" s="123"/>
      <c r="X116" s="123" t="s">
        <v>104</v>
      </c>
      <c r="Y116" s="123" t="str">
        <f t="shared" si="4"/>
        <v>4</v>
      </c>
      <c r="Z116" s="124">
        <v>2022</v>
      </c>
    </row>
    <row r="117" spans="1:26" ht="17.149999999999999" customHeight="1" x14ac:dyDescent="0.35">
      <c r="A117" s="56" t="str">
        <f t="shared" si="3"/>
        <v>Quarter 1 2023</v>
      </c>
      <c r="B117" s="50">
        <f>SUMIFS('Month (GWh)'!B:B,'Month (GWh)'!$Z:$Z,'Quarter (GWh)'!$Z117,'Month (GWh)'!$Y:$Y,'Quarter (GWh)'!$Y117)</f>
        <v>103762.51999999999</v>
      </c>
      <c r="C117" s="46">
        <f>SUMIFS('Month (GWh)'!C:C,'Month (GWh)'!$Z:$Z,'Quarter (GWh)'!$Z117,'Month (GWh)'!$Y:$Y,'Quarter (GWh)'!$Y117)</f>
        <v>177987.31</v>
      </c>
      <c r="D117" s="46">
        <f>SUMIFS('Month (GWh)'!D:D,'Month (GWh)'!$Z:$Z,'Quarter (GWh)'!$Z117,'Month (GWh)'!$Y:$Y,'Quarter (GWh)'!$Y117)</f>
        <v>46792.119999999995</v>
      </c>
      <c r="E117" s="47">
        <f>SUMIFS('Month (GWh)'!E:E,'Month (GWh)'!$Z:$Z,'Quarter (GWh)'!$Z117,'Month (GWh)'!$Y:$Y,'Quarter (GWh)'!$Y117)</f>
        <v>131195.19</v>
      </c>
      <c r="F117" s="45">
        <f>SUMIFS('Month (GWh)'!F:F,'Month (GWh)'!$Z:$Z,'Quarter (GWh)'!$Z117,'Month (GWh)'!$Y:$Y,'Quarter (GWh)'!$Y117)</f>
        <v>5860.1900000000005</v>
      </c>
      <c r="G117" s="46">
        <f>SUMIFS('Month (GWh)'!G:G,'Month (GWh)'!$Z:$Z,'Quarter (GWh)'!$Z117,'Month (GWh)'!$Y:$Y,'Quarter (GWh)'!$Y117)</f>
        <v>-60.81</v>
      </c>
      <c r="H117" s="46">
        <f>SUMIFS('Month (GWh)'!H:H,'Month (GWh)'!$Z:$Z,'Quarter (GWh)'!$Z117,'Month (GWh)'!$Y:$Y,'Quarter (GWh)'!$Y117)</f>
        <v>1855.7800000000002</v>
      </c>
      <c r="I117" s="48">
        <f>SUMIFS('Month (GWh)'!I:I,'Month (GWh)'!$Z:$Z,'Quarter (GWh)'!$Z117,'Month (GWh)'!$Y:$Y,'Quarter (GWh)'!$Y117)</f>
        <v>281749.83</v>
      </c>
      <c r="J117" s="49">
        <f>SUMIFS('Month (GWh)'!J:J,'Month (GWh)'!$Z:$Z,'Quarter (GWh)'!$Z117,'Month (GWh)'!$Y:$Y,'Quarter (GWh)'!$Y117)</f>
        <v>242612.87000000002</v>
      </c>
      <c r="K117" s="45">
        <f>SUMIFS('Month (GWh)'!K:K,'Month (GWh)'!$Z:$Z,'Quarter (GWh)'!$Z117,'Month (GWh)'!$Y:$Y,'Quarter (GWh)'!$Y117)</f>
        <v>55213.86</v>
      </c>
      <c r="L117" s="46">
        <f>SUMIFS('Month (GWh)'!L:L,'Month (GWh)'!$Z:$Z,'Quarter (GWh)'!$Z117,'Month (GWh)'!$Y:$Y,'Quarter (GWh)'!$Y117)</f>
        <v>104339.21</v>
      </c>
      <c r="M117" s="46">
        <f>SUMIFS('Month (GWh)'!M:M,'Month (GWh)'!$Z:$Z,'Quarter (GWh)'!$Z117,'Month (GWh)'!$Y:$Y,'Quarter (GWh)'!$Y117)</f>
        <v>27290.57</v>
      </c>
      <c r="N117" s="50">
        <f>SUMIFS('Month (GWh)'!N:N,'Month (GWh)'!$Z:$Z,'Quarter (GWh)'!$Z117,'Month (GWh)'!$Y:$Y,'Quarter (GWh)'!$Y117)</f>
        <v>30944.03</v>
      </c>
      <c r="O117" s="46">
        <f>SUMIFS('Month (GWh)'!O:O,'Month (GWh)'!$Z:$Z,'Quarter (GWh)'!$Z117,'Month (GWh)'!$Y:$Y,'Quarter (GWh)'!$Y117)</f>
        <v>11838.94</v>
      </c>
      <c r="P117" s="46">
        <f>SUMIFS('Month (GWh)'!P:P,'Month (GWh)'!$Z:$Z,'Quarter (GWh)'!$Z117,'Month (GWh)'!$Y:$Y,'Quarter (GWh)'!$Y117)</f>
        <v>322.42</v>
      </c>
      <c r="Q117" s="46">
        <f>SUMIFS('Month (GWh)'!Q:Q,'Month (GWh)'!$Z:$Z,'Quarter (GWh)'!$Z117,'Month (GWh)'!$Y:$Y,'Quarter (GWh)'!$Y117)</f>
        <v>1306.71</v>
      </c>
      <c r="R117" s="50">
        <f>SUMIFS('Month (GWh)'!R:R,'Month (GWh)'!$Z:$Z,'Quarter (GWh)'!$Z117,'Month (GWh)'!$Y:$Y,'Quarter (GWh)'!$Y117)</f>
        <v>0</v>
      </c>
      <c r="S117" s="45">
        <f>SUMIFS('Month (GWh)'!S:S,'Month (GWh)'!$Z:$Z,'Quarter (GWh)'!$Z117,'Month (GWh)'!$Y:$Y,'Quarter (GWh)'!$Y117)</f>
        <v>11453.769999999999</v>
      </c>
      <c r="T117" s="53">
        <f>SUMIFS('Month (GWh)'!T:T,'Month (GWh)'!$Z:$Z,'Quarter (GWh)'!$Z117,'Month (GWh)'!$Y:$Y,'Quarter (GWh)'!$Y117)</f>
        <v>242709.51000000007</v>
      </c>
      <c r="V117" s="124"/>
      <c r="W117" s="123"/>
      <c r="X117" s="123" t="s">
        <v>101</v>
      </c>
      <c r="Y117" s="123" t="str">
        <f t="shared" si="4"/>
        <v>1</v>
      </c>
      <c r="Z117" s="124">
        <v>2023</v>
      </c>
    </row>
    <row r="118" spans="1:26" ht="17.149999999999999" customHeight="1" x14ac:dyDescent="0.35">
      <c r="A118" s="56" t="str">
        <f t="shared" si="3"/>
        <v>Quarter 2 2023</v>
      </c>
      <c r="B118" s="50">
        <f>SUMIFS('Month (GWh)'!B:B,'Month (GWh)'!$Z:$Z,'Quarter (GWh)'!$Z118,'Month (GWh)'!$Y:$Y,'Quarter (GWh)'!$Y118)</f>
        <v>97577.290000000008</v>
      </c>
      <c r="C118" s="46">
        <f>SUMIFS('Month (GWh)'!C:C,'Month (GWh)'!$Z:$Z,'Quarter (GWh)'!$Z118,'Month (GWh)'!$Y:$Y,'Quarter (GWh)'!$Y118)</f>
        <v>112453.94</v>
      </c>
      <c r="D118" s="46">
        <f>SUMIFS('Month (GWh)'!D:D,'Month (GWh)'!$Z:$Z,'Quarter (GWh)'!$Z118,'Month (GWh)'!$Y:$Y,'Quarter (GWh)'!$Y118)</f>
        <v>64991.930000000008</v>
      </c>
      <c r="E118" s="47">
        <f>SUMIFS('Month (GWh)'!E:E,'Month (GWh)'!$Z:$Z,'Quarter (GWh)'!$Z118,'Month (GWh)'!$Y:$Y,'Quarter (GWh)'!$Y118)</f>
        <v>47462.01</v>
      </c>
      <c r="F118" s="45">
        <f>SUMIFS('Month (GWh)'!F:F,'Month (GWh)'!$Z:$Z,'Quarter (GWh)'!$Z118,'Month (GWh)'!$Y:$Y,'Quarter (GWh)'!$Y118)</f>
        <v>-2751.8900000000003</v>
      </c>
      <c r="G118" s="46">
        <f>SUMIFS('Month (GWh)'!G:G,'Month (GWh)'!$Z:$Z,'Quarter (GWh)'!$Z118,'Month (GWh)'!$Y:$Y,'Quarter (GWh)'!$Y118)</f>
        <v>-51.480000000000004</v>
      </c>
      <c r="H118" s="46">
        <f>SUMIFS('Month (GWh)'!H:H,'Month (GWh)'!$Z:$Z,'Quarter (GWh)'!$Z118,'Month (GWh)'!$Y:$Y,'Quarter (GWh)'!$Y118)</f>
        <v>1876.3900000000003</v>
      </c>
      <c r="I118" s="48">
        <f>SUMIFS('Month (GWh)'!I:I,'Month (GWh)'!$Z:$Z,'Quarter (GWh)'!$Z118,'Month (GWh)'!$Y:$Y,'Quarter (GWh)'!$Y118)</f>
        <v>210031.23000000004</v>
      </c>
      <c r="J118" s="49">
        <f>SUMIFS('Month (GWh)'!J:J,'Month (GWh)'!$Z:$Z,'Quarter (GWh)'!$Z118,'Month (GWh)'!$Y:$Y,'Quarter (GWh)'!$Y118)</f>
        <v>144112.31999999998</v>
      </c>
      <c r="K118" s="45">
        <f>SUMIFS('Month (GWh)'!K:K,'Month (GWh)'!$Z:$Z,'Quarter (GWh)'!$Z118,'Month (GWh)'!$Y:$Y,'Quarter (GWh)'!$Y118)</f>
        <v>52638.979999999996</v>
      </c>
      <c r="L118" s="46">
        <f>SUMIFS('Month (GWh)'!L:L,'Month (GWh)'!$Z:$Z,'Quarter (GWh)'!$Z118,'Month (GWh)'!$Y:$Y,'Quarter (GWh)'!$Y118)</f>
        <v>37511.520000000004</v>
      </c>
      <c r="M118" s="46">
        <f>SUMIFS('Month (GWh)'!M:M,'Month (GWh)'!$Z:$Z,'Quarter (GWh)'!$Z118,'Month (GWh)'!$Y:$Y,'Quarter (GWh)'!$Y118)</f>
        <v>17215.48</v>
      </c>
      <c r="N118" s="50">
        <f>SUMIFS('Month (GWh)'!N:N,'Month (GWh)'!$Z:$Z,'Quarter (GWh)'!$Z118,'Month (GWh)'!$Y:$Y,'Quarter (GWh)'!$Y118)</f>
        <v>17056.21</v>
      </c>
      <c r="O118" s="46">
        <f>SUMIFS('Month (GWh)'!O:O,'Month (GWh)'!$Z:$Z,'Quarter (GWh)'!$Z118,'Month (GWh)'!$Y:$Y,'Quarter (GWh)'!$Y118)</f>
        <v>11057.15</v>
      </c>
      <c r="P118" s="46">
        <f>SUMIFS('Month (GWh)'!P:P,'Month (GWh)'!$Z:$Z,'Quarter (GWh)'!$Z118,'Month (GWh)'!$Y:$Y,'Quarter (GWh)'!$Y118)</f>
        <v>417.89</v>
      </c>
      <c r="Q118" s="46">
        <f>SUMIFS('Month (GWh)'!Q:Q,'Month (GWh)'!$Z:$Z,'Quarter (GWh)'!$Z118,'Month (GWh)'!$Y:$Y,'Quarter (GWh)'!$Y118)</f>
        <v>987.27</v>
      </c>
      <c r="R118" s="50">
        <f>SUMIFS('Month (GWh)'!R:R,'Month (GWh)'!$Z:$Z,'Quarter (GWh)'!$Z118,'Month (GWh)'!$Y:$Y,'Quarter (GWh)'!$Y118)</f>
        <v>0</v>
      </c>
      <c r="S118" s="45">
        <f>SUMIFS('Month (GWh)'!S:S,'Month (GWh)'!$Z:$Z,'Quarter (GWh)'!$Z118,'Month (GWh)'!$Y:$Y,'Quarter (GWh)'!$Y118)</f>
        <v>8048.9400000000005</v>
      </c>
      <c r="T118" s="53">
        <f>SUMIFS('Month (GWh)'!T:T,'Month (GWh)'!$Z:$Z,'Quarter (GWh)'!$Z118,'Month (GWh)'!$Y:$Y,'Quarter (GWh)'!$Y118)</f>
        <v>144933.44</v>
      </c>
      <c r="V118" s="124"/>
      <c r="W118" s="123"/>
      <c r="X118" s="123" t="s">
        <v>102</v>
      </c>
      <c r="Y118" s="123" t="str">
        <f t="shared" si="4"/>
        <v>2</v>
      </c>
      <c r="Z118" s="124">
        <v>2023</v>
      </c>
    </row>
    <row r="119" spans="1:26" ht="17.149999999999999" customHeight="1" x14ac:dyDescent="0.35">
      <c r="A119" s="56" t="str">
        <f t="shared" si="3"/>
        <v>Quarter 3 2023</v>
      </c>
      <c r="B119" s="50">
        <f>SUMIFS('Month (GWh)'!B:B,'Month (GWh)'!$Z:$Z,'Quarter (GWh)'!$Z119,'Month (GWh)'!$Y:$Y,'Quarter (GWh)'!$Y119)</f>
        <v>88326.41</v>
      </c>
      <c r="C119" s="46">
        <f>SUMIFS('Month (GWh)'!C:C,'Month (GWh)'!$Z:$Z,'Quarter (GWh)'!$Z119,'Month (GWh)'!$Y:$Y,'Quarter (GWh)'!$Y119)</f>
        <v>64393.51</v>
      </c>
      <c r="D119" s="46">
        <f>SUMIFS('Month (GWh)'!D:D,'Month (GWh)'!$Z:$Z,'Quarter (GWh)'!$Z119,'Month (GWh)'!$Y:$Y,'Quarter (GWh)'!$Y119)</f>
        <v>35147.840000000004</v>
      </c>
      <c r="E119" s="47">
        <f>SUMIFS('Month (GWh)'!E:E,'Month (GWh)'!$Z:$Z,'Quarter (GWh)'!$Z119,'Month (GWh)'!$Y:$Y,'Quarter (GWh)'!$Y119)</f>
        <v>29245.67</v>
      </c>
      <c r="F119" s="45">
        <f>SUMIFS('Month (GWh)'!F:F,'Month (GWh)'!$Z:$Z,'Quarter (GWh)'!$Z119,'Month (GWh)'!$Y:$Y,'Quarter (GWh)'!$Y119)</f>
        <v>-6619.95</v>
      </c>
      <c r="G119" s="46">
        <f>SUMIFS('Month (GWh)'!G:G,'Month (GWh)'!$Z:$Z,'Quarter (GWh)'!$Z119,'Month (GWh)'!$Y:$Y,'Quarter (GWh)'!$Y119)</f>
        <v>-87.210000000000008</v>
      </c>
      <c r="H119" s="46">
        <f>SUMIFS('Month (GWh)'!H:H,'Month (GWh)'!$Z:$Z,'Quarter (GWh)'!$Z119,'Month (GWh)'!$Y:$Y,'Quarter (GWh)'!$Y119)</f>
        <v>1897.0100000000002</v>
      </c>
      <c r="I119" s="48">
        <f>SUMIFS('Month (GWh)'!I:I,'Month (GWh)'!$Z:$Z,'Quarter (GWh)'!$Z119,'Month (GWh)'!$Y:$Y,'Quarter (GWh)'!$Y119)</f>
        <v>152719.91999999998</v>
      </c>
      <c r="J119" s="49">
        <f>SUMIFS('Month (GWh)'!J:J,'Month (GWh)'!$Z:$Z,'Quarter (GWh)'!$Z119,'Month (GWh)'!$Y:$Y,'Quarter (GWh)'!$Y119)</f>
        <v>112761.93</v>
      </c>
      <c r="K119" s="45">
        <f>SUMIFS('Month (GWh)'!K:K,'Month (GWh)'!$Z:$Z,'Quarter (GWh)'!$Z119,'Month (GWh)'!$Y:$Y,'Quarter (GWh)'!$Y119)</f>
        <v>50288.72</v>
      </c>
      <c r="L119" s="46">
        <f>SUMIFS('Month (GWh)'!L:L,'Month (GWh)'!$Z:$Z,'Quarter (GWh)'!$Z119,'Month (GWh)'!$Y:$Y,'Quarter (GWh)'!$Y119)</f>
        <v>18371.330000000002</v>
      </c>
      <c r="M119" s="46">
        <f>SUMIFS('Month (GWh)'!M:M,'Month (GWh)'!$Z:$Z,'Quarter (GWh)'!$Z119,'Month (GWh)'!$Y:$Y,'Quarter (GWh)'!$Y119)</f>
        <v>16217.43</v>
      </c>
      <c r="N119" s="50">
        <f>SUMIFS('Month (GWh)'!N:N,'Month (GWh)'!$Z:$Z,'Quarter (GWh)'!$Z119,'Month (GWh)'!$Y:$Y,'Quarter (GWh)'!$Y119)</f>
        <v>11161.07</v>
      </c>
      <c r="O119" s="46">
        <f>SUMIFS('Month (GWh)'!O:O,'Month (GWh)'!$Z:$Z,'Quarter (GWh)'!$Z119,'Month (GWh)'!$Y:$Y,'Quarter (GWh)'!$Y119)</f>
        <v>9532.1</v>
      </c>
      <c r="P119" s="46">
        <f>SUMIFS('Month (GWh)'!P:P,'Month (GWh)'!$Z:$Z,'Quarter (GWh)'!$Z119,'Month (GWh)'!$Y:$Y,'Quarter (GWh)'!$Y119)</f>
        <v>259.08</v>
      </c>
      <c r="Q119" s="46">
        <f>SUMIFS('Month (GWh)'!Q:Q,'Month (GWh)'!$Z:$Z,'Quarter (GWh)'!$Z119,'Month (GWh)'!$Y:$Y,'Quarter (GWh)'!$Y119)</f>
        <v>180.66000000000003</v>
      </c>
      <c r="R119" s="50">
        <f>SUMIFS('Month (GWh)'!R:R,'Month (GWh)'!$Z:$Z,'Quarter (GWh)'!$Z119,'Month (GWh)'!$Y:$Y,'Quarter (GWh)'!$Y119)</f>
        <v>0</v>
      </c>
      <c r="S119" s="45">
        <f>SUMIFS('Month (GWh)'!S:S,'Month (GWh)'!$Z:$Z,'Quarter (GWh)'!$Z119,'Month (GWh)'!$Y:$Y,'Quarter (GWh)'!$Y119)</f>
        <v>6693.84</v>
      </c>
      <c r="T119" s="53">
        <f>SUMIFS('Month (GWh)'!T:T,'Month (GWh)'!$Z:$Z,'Quarter (GWh)'!$Z119,'Month (GWh)'!$Y:$Y,'Quarter (GWh)'!$Y119)</f>
        <v>112704.23000000001</v>
      </c>
      <c r="V119" s="124"/>
      <c r="W119" s="123"/>
      <c r="X119" s="123" t="s">
        <v>103</v>
      </c>
      <c r="Y119" s="123" t="str">
        <f t="shared" si="4"/>
        <v>3</v>
      </c>
      <c r="Z119" s="124">
        <v>2023</v>
      </c>
    </row>
    <row r="120" spans="1:26" ht="17.149999999999999" customHeight="1" x14ac:dyDescent="0.35">
      <c r="A120" s="56" t="str">
        <f t="shared" si="3"/>
        <v>Quarter 4 2023</v>
      </c>
      <c r="B120" s="50">
        <f>SUMIFS('Month (GWh)'!B:B,'Month (GWh)'!$Z:$Z,'Quarter (GWh)'!$Z120,'Month (GWh)'!$Y:$Y,'Quarter (GWh)'!$Y120)</f>
        <v>93370.32</v>
      </c>
      <c r="C120" s="46">
        <f>SUMIFS('Month (GWh)'!C:C,'Month (GWh)'!$Z:$Z,'Quarter (GWh)'!$Z120,'Month (GWh)'!$Y:$Y,'Quarter (GWh)'!$Y120)</f>
        <v>140083.99</v>
      </c>
      <c r="D120" s="46">
        <f>SUMIFS('Month (GWh)'!D:D,'Month (GWh)'!$Z:$Z,'Quarter (GWh)'!$Z120,'Month (GWh)'!$Y:$Y,'Quarter (GWh)'!$Y120)</f>
        <v>28658.879999999997</v>
      </c>
      <c r="E120" s="47">
        <f>SUMIFS('Month (GWh)'!E:E,'Month (GWh)'!$Z:$Z,'Quarter (GWh)'!$Z120,'Month (GWh)'!$Y:$Y,'Quarter (GWh)'!$Y120)</f>
        <v>111425.11</v>
      </c>
      <c r="F120" s="45">
        <f>SUMIFS('Month (GWh)'!F:F,'Month (GWh)'!$Z:$Z,'Quarter (GWh)'!$Z120,'Month (GWh)'!$Y:$Y,'Quarter (GWh)'!$Y120)</f>
        <v>-3203.01</v>
      </c>
      <c r="G120" s="46">
        <f>SUMIFS('Month (GWh)'!G:G,'Month (GWh)'!$Z:$Z,'Quarter (GWh)'!$Z120,'Month (GWh)'!$Y:$Y,'Quarter (GWh)'!$Y120)</f>
        <v>-87.210000000000008</v>
      </c>
      <c r="H120" s="46">
        <f>SUMIFS('Month (GWh)'!H:H,'Month (GWh)'!$Z:$Z,'Quarter (GWh)'!$Z120,'Month (GWh)'!$Y:$Y,'Quarter (GWh)'!$Y120)</f>
        <v>1897.0100000000002</v>
      </c>
      <c r="I120" s="48">
        <f>SUMIFS('Month (GWh)'!I:I,'Month (GWh)'!$Z:$Z,'Quarter (GWh)'!$Z120,'Month (GWh)'!$Y:$Y,'Quarter (GWh)'!$Y120)</f>
        <v>233454.31</v>
      </c>
      <c r="J120" s="49">
        <f>SUMIFS('Month (GWh)'!J:J,'Month (GWh)'!$Z:$Z,'Quarter (GWh)'!$Z120,'Month (GWh)'!$Y:$Y,'Quarter (GWh)'!$Y120)</f>
        <v>203402.22000000003</v>
      </c>
      <c r="K120" s="45">
        <f>SUMIFS('Month (GWh)'!K:K,'Month (GWh)'!$Z:$Z,'Quarter (GWh)'!$Z120,'Month (GWh)'!$Y:$Y,'Quarter (GWh)'!$Y120)</f>
        <v>51249.069999999992</v>
      </c>
      <c r="L120" s="46">
        <f>SUMIFS('Month (GWh)'!L:L,'Month (GWh)'!$Z:$Z,'Quarter (GWh)'!$Z120,'Month (GWh)'!$Y:$Y,'Quarter (GWh)'!$Y120)</f>
        <v>82709.549999999988</v>
      </c>
      <c r="M120" s="46">
        <f>SUMIFS('Month (GWh)'!M:M,'Month (GWh)'!$Z:$Z,'Quarter (GWh)'!$Z120,'Month (GWh)'!$Y:$Y,'Quarter (GWh)'!$Y120)</f>
        <v>22169.510000000002</v>
      </c>
      <c r="N120" s="50">
        <f>SUMIFS('Month (GWh)'!N:N,'Month (GWh)'!$Z:$Z,'Quarter (GWh)'!$Z120,'Month (GWh)'!$Y:$Y,'Quarter (GWh)'!$Y120)</f>
        <v>27408.61</v>
      </c>
      <c r="O120" s="46">
        <f>SUMIFS('Month (GWh)'!O:O,'Month (GWh)'!$Z:$Z,'Quarter (GWh)'!$Z120,'Month (GWh)'!$Y:$Y,'Quarter (GWh)'!$Y120)</f>
        <v>9366.369999999999</v>
      </c>
      <c r="P120" s="46">
        <f>SUMIFS('Month (GWh)'!P:P,'Month (GWh)'!$Z:$Z,'Quarter (GWh)'!$Z120,'Month (GWh)'!$Y:$Y,'Quarter (GWh)'!$Y120)</f>
        <v>252.56</v>
      </c>
      <c r="Q120" s="46">
        <f>SUMIFS('Month (GWh)'!Q:Q,'Month (GWh)'!$Z:$Z,'Quarter (GWh)'!$Z120,'Month (GWh)'!$Y:$Y,'Quarter (GWh)'!$Y120)</f>
        <v>688.56</v>
      </c>
      <c r="R120" s="50">
        <f>SUMIFS('Month (GWh)'!R:R,'Month (GWh)'!$Z:$Z,'Quarter (GWh)'!$Z120,'Month (GWh)'!$Y:$Y,'Quarter (GWh)'!$Y120)</f>
        <v>0</v>
      </c>
      <c r="S120" s="45">
        <f>SUMIFS('Month (GWh)'!S:S,'Month (GWh)'!$Z:$Z,'Quarter (GWh)'!$Z120,'Month (GWh)'!$Y:$Y,'Quarter (GWh)'!$Y120)</f>
        <v>10369.470000000001</v>
      </c>
      <c r="T120" s="53">
        <f>SUMIFS('Month (GWh)'!T:T,'Month (GWh)'!$Z:$Z,'Quarter (GWh)'!$Z120,'Month (GWh)'!$Y:$Y,'Quarter (GWh)'!$Y120)</f>
        <v>204213.7</v>
      </c>
      <c r="V120" s="124"/>
      <c r="W120" s="123"/>
      <c r="X120" s="125" t="s">
        <v>104</v>
      </c>
      <c r="Y120" s="123" t="str">
        <f t="shared" si="4"/>
        <v>4</v>
      </c>
      <c r="Z120" s="124">
        <v>2023</v>
      </c>
    </row>
    <row r="121" spans="1:26" ht="17.149999999999999" customHeight="1" x14ac:dyDescent="0.35">
      <c r="A121" s="56" t="str">
        <f t="shared" si="3"/>
        <v>Quarter 1 2024</v>
      </c>
      <c r="B121" s="50">
        <f>SUMIFS('Month (GWh)'!B:B,'Month (GWh)'!$Z:$Z,'Quarter (GWh)'!$Z121,'Month (GWh)'!$Y:$Y,'Quarter (GWh)'!$Y121)</f>
        <v>96559.069999999992</v>
      </c>
      <c r="C121" s="46">
        <f>SUMIFS('Month (GWh)'!C:C,'Month (GWh)'!$Z:$Z,'Quarter (GWh)'!$Z121,'Month (GWh)'!$Y:$Y,'Quarter (GWh)'!$Y121)</f>
        <v>143752.37</v>
      </c>
      <c r="D121" s="46">
        <f>SUMIFS('Month (GWh)'!D:D,'Month (GWh)'!$Z:$Z,'Quarter (GWh)'!$Z121,'Month (GWh)'!$Y:$Y,'Quarter (GWh)'!$Y121)</f>
        <v>15754.84</v>
      </c>
      <c r="E121" s="47">
        <f>SUMIFS('Month (GWh)'!E:E,'Month (GWh)'!$Z:$Z,'Quarter (GWh)'!$Z121,'Month (GWh)'!$Y:$Y,'Quarter (GWh)'!$Y121)</f>
        <v>127997.52999999998</v>
      </c>
      <c r="F121" s="45">
        <f>SUMIFS('Month (GWh)'!F:F,'Month (GWh)'!$Z:$Z,'Quarter (GWh)'!$Z121,'Month (GWh)'!$Y:$Y,'Quarter (GWh)'!$Y121)</f>
        <v>12329.04</v>
      </c>
      <c r="G121" s="46">
        <f>SUMIFS('Month (GWh)'!G:G,'Month (GWh)'!$Z:$Z,'Quarter (GWh)'!$Z121,'Month (GWh)'!$Y:$Y,'Quarter (GWh)'!$Y121)</f>
        <v>-84.75</v>
      </c>
      <c r="H121" s="46">
        <f>SUMIFS('Month (GWh)'!H:H,'Month (GWh)'!$Z:$Z,'Quarter (GWh)'!$Z121,'Month (GWh)'!$Y:$Y,'Quarter (GWh)'!$Y121)</f>
        <v>1961.96</v>
      </c>
      <c r="I121" s="48">
        <f>SUMIFS('Month (GWh)'!I:I,'Month (GWh)'!$Z:$Z,'Quarter (GWh)'!$Z121,'Month (GWh)'!$Y:$Y,'Quarter (GWh)'!$Y121)</f>
        <v>240311.44</v>
      </c>
      <c r="J121" s="49">
        <f>SUMIFS('Month (GWh)'!J:J,'Month (GWh)'!$Z:$Z,'Quarter (GWh)'!$Z121,'Month (GWh)'!$Y:$Y,'Quarter (GWh)'!$Y121)</f>
        <v>238762.85</v>
      </c>
      <c r="K121" s="45">
        <f>SUMIFS('Month (GWh)'!K:K,'Month (GWh)'!$Z:$Z,'Quarter (GWh)'!$Z121,'Month (GWh)'!$Y:$Y,'Quarter (GWh)'!$Y121)</f>
        <v>52323.92</v>
      </c>
      <c r="L121" s="46">
        <f>SUMIFS('Month (GWh)'!L:L,'Month (GWh)'!$Z:$Z,'Quarter (GWh)'!$Z121,'Month (GWh)'!$Y:$Y,'Quarter (GWh)'!$Y121)</f>
        <v>103414.25</v>
      </c>
      <c r="M121" s="46">
        <f>SUMIFS('Month (GWh)'!M:M,'Month (GWh)'!$Z:$Z,'Quarter (GWh)'!$Z121,'Month (GWh)'!$Y:$Y,'Quarter (GWh)'!$Y121)</f>
        <v>25196.21</v>
      </c>
      <c r="N121" s="50">
        <f>SUMIFS('Month (GWh)'!N:N,'Month (GWh)'!$Z:$Z,'Quarter (GWh)'!$Z121,'Month (GWh)'!$Y:$Y,'Quarter (GWh)'!$Y121)</f>
        <v>33284.229999999996</v>
      </c>
      <c r="O121" s="46">
        <f>SUMIFS('Month (GWh)'!O:O,'Month (GWh)'!$Z:$Z,'Quarter (GWh)'!$Z121,'Month (GWh)'!$Y:$Y,'Quarter (GWh)'!$Y121)</f>
        <v>10066.629999999999</v>
      </c>
      <c r="P121" s="46">
        <f>SUMIFS('Month (GWh)'!P:P,'Month (GWh)'!$Z:$Z,'Quarter (GWh)'!$Z121,'Month (GWh)'!$Y:$Y,'Quarter (GWh)'!$Y121)</f>
        <v>263.18</v>
      </c>
      <c r="Q121" s="46">
        <f>SUMIFS('Month (GWh)'!Q:Q,'Month (GWh)'!$Z:$Z,'Quarter (GWh)'!$Z121,'Month (GWh)'!$Y:$Y,'Quarter (GWh)'!$Y121)</f>
        <v>698.55</v>
      </c>
      <c r="R121" s="50">
        <f>SUMIFS('Month (GWh)'!R:R,'Month (GWh)'!$Z:$Z,'Quarter (GWh)'!$Z121,'Month (GWh)'!$Y:$Y,'Quarter (GWh)'!$Y121)</f>
        <v>0</v>
      </c>
      <c r="S121" s="45">
        <f>SUMIFS('Month (GWh)'!S:S,'Month (GWh)'!$Z:$Z,'Quarter (GWh)'!$Z121,'Month (GWh)'!$Y:$Y,'Quarter (GWh)'!$Y121)</f>
        <v>11257.1</v>
      </c>
      <c r="T121" s="53">
        <f>SUMIFS('Month (GWh)'!T:T,'Month (GWh)'!$Z:$Z,'Quarter (GWh)'!$Z121,'Month (GWh)'!$Y:$Y,'Quarter (GWh)'!$Y121)</f>
        <v>236504.06999999998</v>
      </c>
      <c r="V121" s="124"/>
      <c r="W121" s="123"/>
      <c r="X121" s="125" t="s">
        <v>101</v>
      </c>
      <c r="Y121" s="123" t="str">
        <f t="shared" si="4"/>
        <v>1</v>
      </c>
      <c r="Z121" s="124">
        <v>2024</v>
      </c>
    </row>
    <row r="122" spans="1:26" ht="17.149999999999999" customHeight="1" x14ac:dyDescent="0.35">
      <c r="A122" s="56" t="str">
        <f t="shared" si="3"/>
        <v>Quarter 2 2024</v>
      </c>
      <c r="B122" s="50">
        <f>SUMIFS('Month (GWh)'!B:B,'Month (GWh)'!$Z:$Z,'Quarter (GWh)'!$Z122,'Month (GWh)'!$Y:$Y,'Quarter (GWh)'!$Y122)</f>
        <v>80213.89</v>
      </c>
      <c r="C122" s="46">
        <f>SUMIFS('Month (GWh)'!C:C,'Month (GWh)'!$Z:$Z,'Quarter (GWh)'!$Z122,'Month (GWh)'!$Y:$Y,'Quarter (GWh)'!$Y122)</f>
        <v>85714.989999999991</v>
      </c>
      <c r="D122" s="46">
        <f>SUMIFS('Month (GWh)'!D:D,'Month (GWh)'!$Z:$Z,'Quarter (GWh)'!$Z122,'Month (GWh)'!$Y:$Y,'Quarter (GWh)'!$Y122)</f>
        <v>34782.85</v>
      </c>
      <c r="E122" s="47">
        <f>SUMIFS('Month (GWh)'!E:E,'Month (GWh)'!$Z:$Z,'Quarter (GWh)'!$Z122,'Month (GWh)'!$Y:$Y,'Quarter (GWh)'!$Y122)</f>
        <v>50932.14</v>
      </c>
      <c r="F122" s="45">
        <f>SUMIFS('Month (GWh)'!F:F,'Month (GWh)'!$Z:$Z,'Quarter (GWh)'!$Z122,'Month (GWh)'!$Y:$Y,'Quarter (GWh)'!$Y122)</f>
        <v>-5650.99</v>
      </c>
      <c r="G122" s="46">
        <f>SUMIFS('Month (GWh)'!G:G,'Month (GWh)'!$Z:$Z,'Quarter (GWh)'!$Z122,'Month (GWh)'!$Y:$Y,'Quarter (GWh)'!$Y122)</f>
        <v>-99.81</v>
      </c>
      <c r="H122" s="46">
        <f>SUMIFS('Month (GWh)'!H:H,'Month (GWh)'!$Z:$Z,'Quarter (GWh)'!$Z122,'Month (GWh)'!$Y:$Y,'Quarter (GWh)'!$Y122)</f>
        <v>1961.9599999999998</v>
      </c>
      <c r="I122" s="48">
        <f>SUMIFS('Month (GWh)'!I:I,'Month (GWh)'!$Z:$Z,'Quarter (GWh)'!$Z122,'Month (GWh)'!$Y:$Y,'Quarter (GWh)'!$Y122)</f>
        <v>165928.88</v>
      </c>
      <c r="J122" s="49">
        <f>SUMIFS('Month (GWh)'!J:J,'Month (GWh)'!$Z:$Z,'Quarter (GWh)'!$Z122,'Month (GWh)'!$Y:$Y,'Quarter (GWh)'!$Y122)</f>
        <v>127357.19000000003</v>
      </c>
      <c r="K122" s="45">
        <f>SUMIFS('Month (GWh)'!K:K,'Month (GWh)'!$Z:$Z,'Quarter (GWh)'!$Z122,'Month (GWh)'!$Y:$Y,'Quarter (GWh)'!$Y122)</f>
        <v>34349.360000000001</v>
      </c>
      <c r="L122" s="46">
        <f>SUMIFS('Month (GWh)'!L:L,'Month (GWh)'!$Z:$Z,'Quarter (GWh)'!$Z122,'Month (GWh)'!$Y:$Y,'Quarter (GWh)'!$Y122)</f>
        <v>40374.1</v>
      </c>
      <c r="M122" s="46">
        <f>SUMIFS('Month (GWh)'!M:M,'Month (GWh)'!$Z:$Z,'Quarter (GWh)'!$Z122,'Month (GWh)'!$Y:$Y,'Quarter (GWh)'!$Y122)</f>
        <v>17516.100000000002</v>
      </c>
      <c r="N122" s="50">
        <f>SUMIFS('Month (GWh)'!N:N,'Month (GWh)'!$Z:$Z,'Quarter (GWh)'!$Z122,'Month (GWh)'!$Y:$Y,'Quarter (GWh)'!$Y122)</f>
        <v>17611.620000000003</v>
      </c>
      <c r="O122" s="46">
        <f>SUMIFS('Month (GWh)'!O:O,'Month (GWh)'!$Z:$Z,'Quarter (GWh)'!$Z122,'Month (GWh)'!$Y:$Y,'Quarter (GWh)'!$Y122)</f>
        <v>9692.7800000000007</v>
      </c>
      <c r="P122" s="46">
        <f>SUMIFS('Month (GWh)'!P:P,'Month (GWh)'!$Z:$Z,'Quarter (GWh)'!$Z122,'Month (GWh)'!$Y:$Y,'Quarter (GWh)'!$Y122)</f>
        <v>203.92000000000002</v>
      </c>
      <c r="Q122" s="46">
        <f>SUMIFS('Month (GWh)'!Q:Q,'Month (GWh)'!$Z:$Z,'Quarter (GWh)'!$Z122,'Month (GWh)'!$Y:$Y,'Quarter (GWh)'!$Y122)</f>
        <v>221.01</v>
      </c>
      <c r="R122" s="50">
        <f>SUMIFS('Month (GWh)'!R:R,'Month (GWh)'!$Z:$Z,'Quarter (GWh)'!$Z122,'Month (GWh)'!$Y:$Y,'Quarter (GWh)'!$Y122)</f>
        <v>0</v>
      </c>
      <c r="S122" s="45">
        <f>SUMIFS('Month (GWh)'!S:S,'Month (GWh)'!$Z:$Z,'Quarter (GWh)'!$Z122,'Month (GWh)'!$Y:$Y,'Quarter (GWh)'!$Y122)</f>
        <v>8145.71</v>
      </c>
      <c r="T122" s="53">
        <f>SUMIFS('Month (GWh)'!T:T,'Month (GWh)'!$Z:$Z,'Quarter (GWh)'!$Z122,'Month (GWh)'!$Y:$Y,'Quarter (GWh)'!$Y122)</f>
        <v>128114.6</v>
      </c>
      <c r="V122" s="124"/>
      <c r="W122" s="123"/>
      <c r="X122" s="125" t="s">
        <v>102</v>
      </c>
      <c r="Y122" s="123" t="str">
        <f t="shared" si="4"/>
        <v>2</v>
      </c>
      <c r="Z122" s="124">
        <v>2024</v>
      </c>
    </row>
    <row r="123" spans="1:26" ht="17.149999999999999" customHeight="1" x14ac:dyDescent="0.35">
      <c r="A123" s="56" t="str">
        <f t="shared" si="3"/>
        <v xml:space="preserve"> Quarter 3 2024</v>
      </c>
      <c r="B123" s="50">
        <f>SUMIFS('Month (GWh)'!B:B,'Month (GWh)'!$Z:$Z,'Quarter (GWh)'!$Z123,'Month (GWh)'!$Y:$Y,'Quarter (GWh)'!$Y123)</f>
        <v>75336.160000000003</v>
      </c>
      <c r="C123" s="46">
        <f>SUMIFS('Month (GWh)'!C:C,'Month (GWh)'!$Z:$Z,'Quarter (GWh)'!$Z123,'Month (GWh)'!$Y:$Y,'Quarter (GWh)'!$Y123)</f>
        <v>85646.32</v>
      </c>
      <c r="D123" s="46">
        <f>SUMIFS('Month (GWh)'!D:D,'Month (GWh)'!$Z:$Z,'Quarter (GWh)'!$Z123,'Month (GWh)'!$Y:$Y,'Quarter (GWh)'!$Y123)</f>
        <v>50146.81</v>
      </c>
      <c r="E123" s="47">
        <f>SUMIFS('Month (GWh)'!E:E,'Month (GWh)'!$Z:$Z,'Quarter (GWh)'!$Z123,'Month (GWh)'!$Y:$Y,'Quarter (GWh)'!$Y123)</f>
        <v>35499.51</v>
      </c>
      <c r="F123" s="45">
        <f>SUMIFS('Month (GWh)'!F:F,'Month (GWh)'!$Z:$Z,'Quarter (GWh)'!$Z123,'Month (GWh)'!$Y:$Y,'Quarter (GWh)'!$Y123)</f>
        <v>-8669.3900000000012</v>
      </c>
      <c r="G123" s="46">
        <f>SUMIFS('Month (GWh)'!G:G,'Month (GWh)'!$Z:$Z,'Quarter (GWh)'!$Z123,'Month (GWh)'!$Y:$Y,'Quarter (GWh)'!$Y123)</f>
        <v>-111.21000000000001</v>
      </c>
      <c r="H123" s="46">
        <f>SUMIFS('Month (GWh)'!H:H,'Month (GWh)'!$Z:$Z,'Quarter (GWh)'!$Z123,'Month (GWh)'!$Y:$Y,'Quarter (GWh)'!$Y123)</f>
        <v>1983.52</v>
      </c>
      <c r="I123" s="48">
        <f>SUMIFS('Month (GWh)'!I:I,'Month (GWh)'!$Z:$Z,'Quarter (GWh)'!$Z123,'Month (GWh)'!$Y:$Y,'Quarter (GWh)'!$Y123)</f>
        <v>160982.47999999998</v>
      </c>
      <c r="J123" s="49">
        <f>SUMIFS('Month (GWh)'!J:J,'Month (GWh)'!$Z:$Z,'Quarter (GWh)'!$Z123,'Month (GWh)'!$Y:$Y,'Quarter (GWh)'!$Y123)</f>
        <v>104038.59000000001</v>
      </c>
      <c r="K123" s="45">
        <f>SUMIFS('Month (GWh)'!K:K,'Month (GWh)'!$Z:$Z,'Quarter (GWh)'!$Z123,'Month (GWh)'!$Y:$Y,'Quarter (GWh)'!$Y123)</f>
        <v>35736.32</v>
      </c>
      <c r="L123" s="46">
        <f>SUMIFS('Month (GWh)'!L:L,'Month (GWh)'!$Z:$Z,'Quarter (GWh)'!$Z123,'Month (GWh)'!$Y:$Y,'Quarter (GWh)'!$Y123)</f>
        <v>22138.21</v>
      </c>
      <c r="M123" s="46">
        <f>SUMIFS('Month (GWh)'!M:M,'Month (GWh)'!$Z:$Z,'Quarter (GWh)'!$Z123,'Month (GWh)'!$Y:$Y,'Quarter (GWh)'!$Y123)</f>
        <v>16898.53</v>
      </c>
      <c r="N123" s="50">
        <f>SUMIFS('Month (GWh)'!N:N,'Month (GWh)'!$Z:$Z,'Quarter (GWh)'!$Z123,'Month (GWh)'!$Y:$Y,'Quarter (GWh)'!$Y123)</f>
        <v>11993.28</v>
      </c>
      <c r="O123" s="46">
        <f>SUMIFS('Month (GWh)'!O:O,'Month (GWh)'!$Z:$Z,'Quarter (GWh)'!$Z123,'Month (GWh)'!$Y:$Y,'Quarter (GWh)'!$Y123)</f>
        <v>9259.2099999999991</v>
      </c>
      <c r="P123" s="46">
        <f>SUMIFS('Month (GWh)'!P:P,'Month (GWh)'!$Z:$Z,'Quarter (GWh)'!$Z123,'Month (GWh)'!$Y:$Y,'Quarter (GWh)'!$Y123)</f>
        <v>220.03</v>
      </c>
      <c r="Q123" s="46">
        <f>SUMIFS('Month (GWh)'!Q:Q,'Month (GWh)'!$Z:$Z,'Quarter (GWh)'!$Z123,'Month (GWh)'!$Y:$Y,'Quarter (GWh)'!$Y123)</f>
        <v>144.81</v>
      </c>
      <c r="R123" s="50">
        <f>SUMIFS('Month (GWh)'!R:R,'Month (GWh)'!$Z:$Z,'Quarter (GWh)'!$Z123,'Month (GWh)'!$Y:$Y,'Quarter (GWh)'!$Y123)</f>
        <v>0</v>
      </c>
      <c r="S123" s="45">
        <f>SUMIFS('Month (GWh)'!S:S,'Month (GWh)'!$Z:$Z,'Quarter (GWh)'!$Z123,'Month (GWh)'!$Y:$Y,'Quarter (GWh)'!$Y123)</f>
        <v>7466.35</v>
      </c>
      <c r="T123" s="53">
        <f>SUMIFS('Month (GWh)'!T:T,'Month (GWh)'!$Z:$Z,'Quarter (GWh)'!$Z123,'Month (GWh)'!$Y:$Y,'Quarter (GWh)'!$Y123)</f>
        <v>103856.73999999999</v>
      </c>
      <c r="V123" s="124"/>
      <c r="W123" s="123"/>
      <c r="X123" s="125" t="s">
        <v>401</v>
      </c>
      <c r="Y123" s="123" t="str">
        <f t="shared" ref="Y123" si="6">RIGHT(X123,1)</f>
        <v>3</v>
      </c>
      <c r="Z123" s="124">
        <v>2024</v>
      </c>
    </row>
    <row r="124" spans="1:26" x14ac:dyDescent="0.35">
      <c r="A124" s="56" t="str">
        <f t="shared" si="3"/>
        <v>Quarter 4 2024</v>
      </c>
      <c r="B124" s="50">
        <f>SUMIFS('Month (GWh)'!B:B,'Month (GWh)'!$Z:$Z,'Quarter (GWh)'!$Z124,'Month (GWh)'!$Y:$Y,'Quarter (GWh)'!$Y124)</f>
        <v>91612.99</v>
      </c>
      <c r="C124" s="46">
        <f>SUMIFS('Month (GWh)'!C:C,'Month (GWh)'!$Z:$Z,'Quarter (GWh)'!$Z124,'Month (GWh)'!$Y:$Y,'Quarter (GWh)'!$Y124)</f>
        <v>138187.20000000001</v>
      </c>
      <c r="D124" s="46">
        <f>SUMIFS('Month (GWh)'!D:D,'Month (GWh)'!$Z:$Z,'Quarter (GWh)'!$Z124,'Month (GWh)'!$Y:$Y,'Quarter (GWh)'!$Y124)</f>
        <v>17742.96</v>
      </c>
      <c r="E124" s="47">
        <f>SUMIFS('Month (GWh)'!E:E,'Month (GWh)'!$Z:$Z,'Quarter (GWh)'!$Z124,'Month (GWh)'!$Y:$Y,'Quarter (GWh)'!$Y124)</f>
        <v>120444.23999999999</v>
      </c>
      <c r="F124" s="45">
        <f>SUMIFS('Month (GWh)'!F:F,'Month (GWh)'!$Z:$Z,'Quarter (GWh)'!$Z124,'Month (GWh)'!$Y:$Y,'Quarter (GWh)'!$Y124)</f>
        <v>4682.8100000000004</v>
      </c>
      <c r="G124" s="46">
        <f>SUMIFS('Month (GWh)'!G:G,'Month (GWh)'!$Z:$Z,'Quarter (GWh)'!$Z124,'Month (GWh)'!$Y:$Y,'Quarter (GWh)'!$Y124)</f>
        <v>-91.92</v>
      </c>
      <c r="H124" s="46">
        <f>SUMIFS('Month (GWh)'!H:H,'Month (GWh)'!$Z:$Z,'Quarter (GWh)'!$Z124,'Month (GWh)'!$Y:$Y,'Quarter (GWh)'!$Y124)</f>
        <v>1983.52</v>
      </c>
      <c r="I124" s="48">
        <f>SUMIFS('Month (GWh)'!I:I,'Month (GWh)'!$Z:$Z,'Quarter (GWh)'!$Z124,'Month (GWh)'!$Y:$Y,'Quarter (GWh)'!$Y124)</f>
        <v>229800.19</v>
      </c>
      <c r="J124" s="49">
        <f>SUMIFS('Month (GWh)'!J:J,'Month (GWh)'!$Z:$Z,'Quarter (GWh)'!$Z124,'Month (GWh)'!$Y:$Y,'Quarter (GWh)'!$Y124)</f>
        <v>218631.64</v>
      </c>
      <c r="K124" s="45">
        <f>SUMIFS('Month (GWh)'!K:K,'Month (GWh)'!$Z:$Z,'Quarter (GWh)'!$Z124,'Month (GWh)'!$Y:$Y,'Quarter (GWh)'!$Y124)</f>
        <v>57184.86</v>
      </c>
      <c r="L124" s="46">
        <f>SUMIFS('Month (GWh)'!L:L,'Month (GWh)'!$Z:$Z,'Quarter (GWh)'!$Z124,'Month (GWh)'!$Y:$Y,'Quarter (GWh)'!$Y124)</f>
        <v>87068.290000000008</v>
      </c>
      <c r="M124" s="46">
        <f>SUMIFS('Month (GWh)'!M:M,'Month (GWh)'!$Z:$Z,'Quarter (GWh)'!$Z124,'Month (GWh)'!$Y:$Y,'Quarter (GWh)'!$Y124)</f>
        <v>21678.489999999998</v>
      </c>
      <c r="N124" s="50">
        <f>SUMIFS('Month (GWh)'!N:N,'Month (GWh)'!$Z:$Z,'Quarter (GWh)'!$Z124,'Month (GWh)'!$Y:$Y,'Quarter (GWh)'!$Y124)</f>
        <v>29097.56</v>
      </c>
      <c r="O124" s="46">
        <f>SUMIFS('Month (GWh)'!O:O,'Month (GWh)'!$Z:$Z,'Quarter (GWh)'!$Z124,'Month (GWh)'!$Y:$Y,'Quarter (GWh)'!$Y124)</f>
        <v>10665.32</v>
      </c>
      <c r="P124" s="46">
        <f>SUMIFS('Month (GWh)'!P:P,'Month (GWh)'!$Z:$Z,'Quarter (GWh)'!$Z124,'Month (GWh)'!$Y:$Y,'Quarter (GWh)'!$Y124)</f>
        <v>228.57999999999998</v>
      </c>
      <c r="Q124" s="46">
        <f>SUMIFS('Month (GWh)'!Q:Q,'Month (GWh)'!$Z:$Z,'Quarter (GWh)'!$Z124,'Month (GWh)'!$Y:$Y,'Quarter (GWh)'!$Y124)</f>
        <v>602.95000000000005</v>
      </c>
      <c r="R124" s="50">
        <f>SUMIFS('Month (GWh)'!R:R,'Month (GWh)'!$Z:$Z,'Quarter (GWh)'!$Z124,'Month (GWh)'!$Y:$Y,'Quarter (GWh)'!$Y124)</f>
        <v>0</v>
      </c>
      <c r="S124" s="45">
        <f>SUMIFS('Month (GWh)'!S:S,'Month (GWh)'!$Z:$Z,'Quarter (GWh)'!$Z124,'Month (GWh)'!$Y:$Y,'Quarter (GWh)'!$Y124)</f>
        <v>10309.550000000001</v>
      </c>
      <c r="T124" s="53">
        <f>SUMIFS('Month (GWh)'!T:T,'Month (GWh)'!$Z:$Z,'Quarter (GWh)'!$Z124,'Month (GWh)'!$Y:$Y,'Quarter (GWh)'!$Y124)</f>
        <v>216835.59999999998</v>
      </c>
      <c r="V124" s="124"/>
      <c r="W124" s="123"/>
      <c r="X124" s="125" t="s">
        <v>104</v>
      </c>
      <c r="Y124" s="123" t="str">
        <f t="shared" ref="Y124" si="7">RIGHT(X124,1)</f>
        <v>4</v>
      </c>
      <c r="Z124" s="124">
        <v>2024</v>
      </c>
    </row>
    <row r="125" spans="1:26" s="133" customFormat="1" x14ac:dyDescent="0.35">
      <c r="A125" s="133" t="str">
        <f t="shared" si="3"/>
        <v>Quarter 1 2025</v>
      </c>
      <c r="B125" s="158">
        <f>SUMIFS('Month (GWh)'!B:B,'Month (GWh)'!$Z:$Z,'Quarter (GWh)'!$Z125,'Month (GWh)'!$Y:$Y,'Quarter (GWh)'!$Y125)</f>
        <v>89909.87</v>
      </c>
      <c r="C125" s="154">
        <f>SUMIFS('Month (GWh)'!C:C,'Month (GWh)'!$Z:$Z,'Quarter (GWh)'!$Z125,'Month (GWh)'!$Y:$Y,'Quarter (GWh)'!$Y125)</f>
        <v>171459.25</v>
      </c>
      <c r="D125" s="154">
        <f>SUMIFS('Month (GWh)'!D:D,'Month (GWh)'!$Z:$Z,'Quarter (GWh)'!$Z125,'Month (GWh)'!$Y:$Y,'Quarter (GWh)'!$Y125)</f>
        <v>16044.189999999999</v>
      </c>
      <c r="E125" s="155">
        <f>SUMIFS('Month (GWh)'!E:E,'Month (GWh)'!$Z:$Z,'Quarter (GWh)'!$Z125,'Month (GWh)'!$Y:$Y,'Quarter (GWh)'!$Y125)</f>
        <v>155415.06</v>
      </c>
      <c r="F125" s="153">
        <f>SUMIFS('Month (GWh)'!F:F,'Month (GWh)'!$Z:$Z,'Quarter (GWh)'!$Z125,'Month (GWh)'!$Y:$Y,'Quarter (GWh)'!$Y125)</f>
        <v>9872.2799999999988</v>
      </c>
      <c r="G125" s="154">
        <f>SUMIFS('Month (GWh)'!G:G,'Month (GWh)'!$Z:$Z,'Quarter (GWh)'!$Z125,'Month (GWh)'!$Y:$Y,'Quarter (GWh)'!$Y125)</f>
        <v>-90.179999999999993</v>
      </c>
      <c r="H125" s="154">
        <f>SUMIFS('Month (GWh)'!H:H,'Month (GWh)'!$Z:$Z,'Quarter (GWh)'!$Z125,'Month (GWh)'!$Y:$Y,'Quarter (GWh)'!$Y125)</f>
        <v>1940.4</v>
      </c>
      <c r="I125" s="156">
        <f>SUMIFS('Month (GWh)'!I:I,'Month (GWh)'!$Z:$Z,'Quarter (GWh)'!$Z125,'Month (GWh)'!$Y:$Y,'Quarter (GWh)'!$Y125)</f>
        <v>261369.12000000002</v>
      </c>
      <c r="J125" s="157">
        <f>SUMIFS('Month (GWh)'!J:J,'Month (GWh)'!$Z:$Z,'Quarter (GWh)'!$Z125,'Month (GWh)'!$Y:$Y,'Quarter (GWh)'!$Y125)</f>
        <v>257047.43000000005</v>
      </c>
      <c r="K125" s="153">
        <f>SUMIFS('Month (GWh)'!K:K,'Month (GWh)'!$Z:$Z,'Quarter (GWh)'!$Z125,'Month (GWh)'!$Y:$Y,'Quarter (GWh)'!$Y125)</f>
        <v>63776.729999999996</v>
      </c>
      <c r="L125" s="154">
        <f>SUMIFS('Month (GWh)'!L:L,'Month (GWh)'!$Z:$Z,'Quarter (GWh)'!$Z125,'Month (GWh)'!$Y:$Y,'Quarter (GWh)'!$Y125)</f>
        <v>111026.84999999999</v>
      </c>
      <c r="M125" s="154">
        <f>SUMIFS('Month (GWh)'!M:M,'Month (GWh)'!$Z:$Z,'Quarter (GWh)'!$Z125,'Month (GWh)'!$Y:$Y,'Quarter (GWh)'!$Y125)</f>
        <v>23108.32</v>
      </c>
      <c r="N125" s="158">
        <f>SUMIFS('Month (GWh)'!N:N,'Month (GWh)'!$Z:$Z,'Quarter (GWh)'!$Z125,'Month (GWh)'!$Y:$Y,'Quarter (GWh)'!$Y125)</f>
        <v>33719.08</v>
      </c>
      <c r="O125" s="154">
        <f>SUMIFS('Month (GWh)'!O:O,'Month (GWh)'!$Z:$Z,'Quarter (GWh)'!$Z125,'Month (GWh)'!$Y:$Y,'Quarter (GWh)'!$Y125)</f>
        <v>9920.31</v>
      </c>
      <c r="P125" s="154">
        <f>SUMIFS('Month (GWh)'!P:P,'Month (GWh)'!$Z:$Z,'Quarter (GWh)'!$Z125,'Month (GWh)'!$Y:$Y,'Quarter (GWh)'!$Y125)</f>
        <v>298.70000000000005</v>
      </c>
      <c r="Q125" s="154">
        <f>SUMIFS('Month (GWh)'!Q:Q,'Month (GWh)'!$Z:$Z,'Quarter (GWh)'!$Z125,'Month (GWh)'!$Y:$Y,'Quarter (GWh)'!$Y125)</f>
        <v>999.66000000000008</v>
      </c>
      <c r="R125" s="158">
        <f>SUMIFS('Month (GWh)'!R:R,'Month (GWh)'!$Z:$Z,'Quarter (GWh)'!$Z125,'Month (GWh)'!$Y:$Y,'Quarter (GWh)'!$Y125)</f>
        <v>0</v>
      </c>
      <c r="S125" s="153">
        <f>SUMIFS('Month (GWh)'!S:S,'Month (GWh)'!$Z:$Z,'Quarter (GWh)'!$Z125,'Month (GWh)'!$Y:$Y,'Quarter (GWh)'!$Y125)</f>
        <v>10769.59</v>
      </c>
      <c r="T125" s="159">
        <f>SUMIFS('Month (GWh)'!T:T,'Month (GWh)'!$Z:$Z,'Quarter (GWh)'!$Z125,'Month (GWh)'!$Y:$Y,'Quarter (GWh)'!$Y125)</f>
        <v>253619.24</v>
      </c>
      <c r="V125" s="124"/>
      <c r="W125" s="123"/>
      <c r="X125" s="125" t="s">
        <v>101</v>
      </c>
      <c r="Y125" s="123" t="str">
        <f t="shared" ref="Y125" si="8">RIGHT(X125,1)</f>
        <v>1</v>
      </c>
      <c r="Z125" s="124">
        <v>2025</v>
      </c>
    </row>
    <row r="126" spans="1:26" x14ac:dyDescent="0.35">
      <c r="A126" s="133" t="str">
        <f t="shared" ref="A126" si="9">X126&amp;" "&amp;Z126</f>
        <v>Quarter 2 2025</v>
      </c>
      <c r="B126" s="158">
        <f>SUMIFS('Month (GWh)'!B:B,'Month (GWh)'!$Z:$Z,'Quarter (GWh)'!$Z126,'Month (GWh)'!$Y:$Y,'Quarter (GWh)'!$Y126)</f>
        <v>83063.040000000008</v>
      </c>
      <c r="C126" s="154">
        <f>SUMIFS('Month (GWh)'!C:C,'Month (GWh)'!$Z:$Z,'Quarter (GWh)'!$Z126,'Month (GWh)'!$Y:$Y,'Quarter (GWh)'!$Y126)</f>
        <v>73334.299999999988</v>
      </c>
      <c r="D126" s="154">
        <f>SUMIFS('Month (GWh)'!D:D,'Month (GWh)'!$Z:$Z,'Quarter (GWh)'!$Z126,'Month (GWh)'!$Y:$Y,'Quarter (GWh)'!$Y126)</f>
        <v>44259.89</v>
      </c>
      <c r="E126" s="155">
        <f>SUMIFS('Month (GWh)'!E:E,'Month (GWh)'!$Z:$Z,'Quarter (GWh)'!$Z126,'Month (GWh)'!$Y:$Y,'Quarter (GWh)'!$Y126)</f>
        <v>29074.409999999996</v>
      </c>
      <c r="F126" s="153">
        <f>SUMIFS('Month (GWh)'!F:F,'Month (GWh)'!$Z:$Z,'Quarter (GWh)'!$Z126,'Month (GWh)'!$Y:$Y,'Quarter (GWh)'!$Y126)</f>
        <v>3068.8399999999997</v>
      </c>
      <c r="G126" s="154">
        <f>SUMIFS('Month (GWh)'!G:G,'Month (GWh)'!$Z:$Z,'Quarter (GWh)'!$Z126,'Month (GWh)'!$Y:$Y,'Quarter (GWh)'!$Y126)</f>
        <v>-104.39999999999999</v>
      </c>
      <c r="H126" s="154">
        <f>SUMIFS('Month (GWh)'!H:H,'Month (GWh)'!$Z:$Z,'Quarter (GWh)'!$Z126,'Month (GWh)'!$Y:$Y,'Quarter (GWh)'!$Y126)</f>
        <v>1961.9599999999998</v>
      </c>
      <c r="I126" s="156">
        <f>SUMIFS('Month (GWh)'!I:I,'Month (GWh)'!$Z:$Z,'Quarter (GWh)'!$Z126,'Month (GWh)'!$Y:$Y,'Quarter (GWh)'!$Y126)</f>
        <v>156397.34</v>
      </c>
      <c r="J126" s="157">
        <f>SUMIFS('Month (GWh)'!J:J,'Month (GWh)'!$Z:$Z,'Quarter (GWh)'!$Z126,'Month (GWh)'!$Y:$Y,'Quarter (GWh)'!$Y126)</f>
        <v>117063.84999999999</v>
      </c>
      <c r="K126" s="153">
        <f>SUMIFS('Month (GWh)'!K:K,'Month (GWh)'!$Z:$Z,'Quarter (GWh)'!$Z126,'Month (GWh)'!$Y:$Y,'Quarter (GWh)'!$Y126)</f>
        <v>36084.85</v>
      </c>
      <c r="L126" s="154">
        <f>SUMIFS('Month (GWh)'!L:L,'Month (GWh)'!$Z:$Z,'Quarter (GWh)'!$Z126,'Month (GWh)'!$Y:$Y,'Quarter (GWh)'!$Y126)</f>
        <v>31424.86</v>
      </c>
      <c r="M126" s="154">
        <f>SUMIFS('Month (GWh)'!M:M,'Month (GWh)'!$Z:$Z,'Quarter (GWh)'!$Z126,'Month (GWh)'!$Y:$Y,'Quarter (GWh)'!$Y126)</f>
        <v>15666.15</v>
      </c>
      <c r="N126" s="158">
        <f>SUMIFS('Month (GWh)'!N:N,'Month (GWh)'!$Z:$Z,'Quarter (GWh)'!$Z126,'Month (GWh)'!$Y:$Y,'Quarter (GWh)'!$Y126)</f>
        <v>16960.79</v>
      </c>
      <c r="O126" s="154">
        <f>SUMIFS('Month (GWh)'!O:O,'Month (GWh)'!$Z:$Z,'Quarter (GWh)'!$Z126,'Month (GWh)'!$Y:$Y,'Quarter (GWh)'!$Y126)</f>
        <v>9407.17</v>
      </c>
      <c r="P126" s="154">
        <f>SUMIFS('Month (GWh)'!P:P,'Month (GWh)'!$Z:$Z,'Quarter (GWh)'!$Z126,'Month (GWh)'!$Y:$Y,'Quarter (GWh)'!$Y126)</f>
        <v>153.9</v>
      </c>
      <c r="Q126" s="154">
        <f>SUMIFS('Month (GWh)'!Q:Q,'Month (GWh)'!$Z:$Z,'Quarter (GWh)'!$Z126,'Month (GWh)'!$Y:$Y,'Quarter (GWh)'!$Y126)</f>
        <v>236.02</v>
      </c>
      <c r="R126" s="158">
        <f>SUMIFS('Month (GWh)'!R:R,'Month (GWh)'!$Z:$Z,'Quarter (GWh)'!$Z126,'Month (GWh)'!$Y:$Y,'Quarter (GWh)'!$Y126)</f>
        <v>0</v>
      </c>
      <c r="S126" s="153">
        <f>SUMIFS('Month (GWh)'!S:S,'Month (GWh)'!$Z:$Z,'Quarter (GWh)'!$Z126,'Month (GWh)'!$Y:$Y,'Quarter (GWh)'!$Y126)</f>
        <v>7695.98</v>
      </c>
      <c r="T126" s="159">
        <f>SUMIFS('Month (GWh)'!T:T,'Month (GWh)'!$Z:$Z,'Quarter (GWh)'!$Z126,'Month (GWh)'!$Y:$Y,'Quarter (GWh)'!$Y126)</f>
        <v>117629.72</v>
      </c>
      <c r="V126" s="124"/>
      <c r="W126" s="123"/>
      <c r="X126" s="125" t="s">
        <v>102</v>
      </c>
      <c r="Y126" s="123" t="str">
        <f t="shared" ref="Y126" si="10">RIGHT(X126,1)</f>
        <v>2</v>
      </c>
      <c r="Z126" s="124">
        <v>2025</v>
      </c>
    </row>
    <row r="127" spans="1:26" x14ac:dyDescent="0.35">
      <c r="A127" s="133" t="str">
        <f t="shared" ref="A127" si="11">X127&amp;" "&amp;Z127</f>
        <v>Quarter 3 2025</v>
      </c>
      <c r="B127" s="158">
        <f>SUMIFS('Month (GWh)'!B:B,'Month (GWh)'!$Z:$Z,'Quarter (GWh)'!$Z127,'Month (GWh)'!$Y:$Y,'Quarter (GWh)'!$Y127)</f>
        <v>74332.31</v>
      </c>
      <c r="C127" s="154">
        <f>SUMIFS('Month (GWh)'!C:C,'Month (GWh)'!$Z:$Z,'Quarter (GWh)'!$Z127,'Month (GWh)'!$Y:$Y,'Quarter (GWh)'!$Y127)</f>
        <v>76714.040000000008</v>
      </c>
      <c r="D127" s="154">
        <f>SUMIFS('Month (GWh)'!D:D,'Month (GWh)'!$Z:$Z,'Quarter (GWh)'!$Z127,'Month (GWh)'!$Y:$Y,'Quarter (GWh)'!$Y127)</f>
        <v>50485.95</v>
      </c>
      <c r="E127" s="155">
        <f>SUMIFS('Month (GWh)'!E:E,'Month (GWh)'!$Z:$Z,'Quarter (GWh)'!$Z127,'Month (GWh)'!$Y:$Y,'Quarter (GWh)'!$Y127)</f>
        <v>26228.09</v>
      </c>
      <c r="F127" s="153">
        <f>SUMIFS('Month (GWh)'!F:F,'Month (GWh)'!$Z:$Z,'Quarter (GWh)'!$Z127,'Month (GWh)'!$Y:$Y,'Quarter (GWh)'!$Y127)</f>
        <v>-841.80000000000018</v>
      </c>
      <c r="G127" s="154">
        <f>SUMIFS('Month (GWh)'!G:G,'Month (GWh)'!$Z:$Z,'Quarter (GWh)'!$Z127,'Month (GWh)'!$Y:$Y,'Quarter (GWh)'!$Y127)</f>
        <v>-95.699999999999989</v>
      </c>
      <c r="H127" s="154">
        <f>SUMIFS('Month (GWh)'!H:H,'Month (GWh)'!$Z:$Z,'Quarter (GWh)'!$Z127,'Month (GWh)'!$Y:$Y,'Quarter (GWh)'!$Y127)</f>
        <v>1983.52</v>
      </c>
      <c r="I127" s="156">
        <f>SUMIFS('Month (GWh)'!I:I,'Month (GWh)'!$Z:$Z,'Quarter (GWh)'!$Z127,'Month (GWh)'!$Y:$Y,'Quarter (GWh)'!$Y127)</f>
        <v>151046.35</v>
      </c>
      <c r="J127" s="157">
        <f>SUMIFS('Month (GWh)'!J:J,'Month (GWh)'!$Z:$Z,'Quarter (GWh)'!$Z127,'Month (GWh)'!$Y:$Y,'Quarter (GWh)'!$Y127)</f>
        <v>101606.42000000001</v>
      </c>
      <c r="K127" s="153">
        <f>SUMIFS('Month (GWh)'!K:K,'Month (GWh)'!$Z:$Z,'Quarter (GWh)'!$Z127,'Month (GWh)'!$Y:$Y,'Quarter (GWh)'!$Y127)</f>
        <v>38470.840000000004</v>
      </c>
      <c r="L127" s="154">
        <f>SUMIFS('Month (GWh)'!L:L,'Month (GWh)'!$Z:$Z,'Quarter (GWh)'!$Z127,'Month (GWh)'!$Y:$Y,'Quarter (GWh)'!$Y127)</f>
        <v>19817.47</v>
      </c>
      <c r="M127" s="154">
        <f>SUMIFS('Month (GWh)'!M:M,'Month (GWh)'!$Z:$Z,'Quarter (GWh)'!$Z127,'Month (GWh)'!$Y:$Y,'Quarter (GWh)'!$Y127)</f>
        <v>15880.22</v>
      </c>
      <c r="N127" s="158">
        <f>SUMIFS('Month (GWh)'!N:N,'Month (GWh)'!$Z:$Z,'Quarter (GWh)'!$Z127,'Month (GWh)'!$Y:$Y,'Quarter (GWh)'!$Y127)</f>
        <v>11931.76</v>
      </c>
      <c r="O127" s="154">
        <f>SUMIFS('Month (GWh)'!O:O,'Month (GWh)'!$Z:$Z,'Quarter (GWh)'!$Z127,'Month (GWh)'!$Y:$Y,'Quarter (GWh)'!$Y127)</f>
        <v>8466.7099999999991</v>
      </c>
      <c r="P127" s="154">
        <f>SUMIFS('Month (GWh)'!P:P,'Month (GWh)'!$Z:$Z,'Quarter (GWh)'!$Z127,'Month (GWh)'!$Y:$Y,'Quarter (GWh)'!$Y127)</f>
        <v>176.53000000000003</v>
      </c>
      <c r="Q127" s="154">
        <f>SUMIFS('Month (GWh)'!Q:Q,'Month (GWh)'!$Z:$Z,'Quarter (GWh)'!$Z127,'Month (GWh)'!$Y:$Y,'Quarter (GWh)'!$Y127)</f>
        <v>105.12</v>
      </c>
      <c r="R127" s="158">
        <f>SUMIFS('Month (GWh)'!R:R,'Month (GWh)'!$Z:$Z,'Quarter (GWh)'!$Z127,'Month (GWh)'!$Y:$Y,'Quarter (GWh)'!$Y127)</f>
        <v>0</v>
      </c>
      <c r="S127" s="153">
        <f>SUMIFS('Month (GWh)'!S:S,'Month (GWh)'!$Z:$Z,'Quarter (GWh)'!$Z127,'Month (GWh)'!$Y:$Y,'Quarter (GWh)'!$Y127)</f>
        <v>7126.83</v>
      </c>
      <c r="T127" s="159">
        <f>SUMIFS('Month (GWh)'!T:T,'Month (GWh)'!$Z:$Z,'Quarter (GWh)'!$Z127,'Month (GWh)'!$Y:$Y,'Quarter (GWh)'!$Y127)</f>
        <v>101975.48000000001</v>
      </c>
      <c r="V127" s="124"/>
      <c r="W127" s="123"/>
      <c r="X127" s="125" t="s">
        <v>103</v>
      </c>
      <c r="Y127" s="123" t="str">
        <f t="shared" ref="Y127:Y128" si="12">RIGHT(X127,1)</f>
        <v>3</v>
      </c>
      <c r="Z127" s="124">
        <v>2025</v>
      </c>
    </row>
    <row r="128" spans="1:26" x14ac:dyDescent="0.35">
      <c r="A128" s="133" t="str">
        <f t="shared" ref="A128" si="13">X128&amp;" "&amp;Z128</f>
        <v>[provisional] Quarter 4 2025</v>
      </c>
      <c r="B128" s="158">
        <f>SUMIFS('Month (GWh)'!B:B,'Month (GWh)'!$Z:$Z,'Quarter (GWh)'!$Z128,'Month (GWh)'!$Y:$Y,'Quarter (GWh)'!$Y128)</f>
        <v>85139.24</v>
      </c>
      <c r="C128" s="154">
        <f>SUMIFS('Month (GWh)'!C:C,'Month (GWh)'!$Z:$Z,'Quarter (GWh)'!$Z128,'Month (GWh)'!$Y:$Y,'Quarter (GWh)'!$Y128)</f>
        <v>142184.32000000001</v>
      </c>
      <c r="D128" s="154">
        <f>SUMIFS('Month (GWh)'!D:D,'Month (GWh)'!$Z:$Z,'Quarter (GWh)'!$Z128,'Month (GWh)'!$Y:$Y,'Quarter (GWh)'!$Y128)</f>
        <v>22318.35</v>
      </c>
      <c r="E128" s="155">
        <f>SUMIFS('Month (GWh)'!E:E,'Month (GWh)'!$Z:$Z,'Quarter (GWh)'!$Z128,'Month (GWh)'!$Y:$Y,'Quarter (GWh)'!$Y128)</f>
        <v>119865.97000000002</v>
      </c>
      <c r="F128" s="153">
        <f>SUMIFS('Month (GWh)'!F:F,'Month (GWh)'!$Z:$Z,'Quarter (GWh)'!$Z128,'Month (GWh)'!$Y:$Y,'Quarter (GWh)'!$Y128)</f>
        <v>-3513.9400000000005</v>
      </c>
      <c r="G128" s="154">
        <f>SUMIFS('Month (GWh)'!G:G,'Month (GWh)'!$Z:$Z,'Quarter (GWh)'!$Z128,'Month (GWh)'!$Y:$Y,'Quarter (GWh)'!$Y128)</f>
        <v>-104.43</v>
      </c>
      <c r="H128" s="154">
        <f>SUMIFS('Month (GWh)'!H:H,'Month (GWh)'!$Z:$Z,'Quarter (GWh)'!$Z128,'Month (GWh)'!$Y:$Y,'Quarter (GWh)'!$Y128)</f>
        <v>1983.52</v>
      </c>
      <c r="I128" s="156">
        <f>SUMIFS('Month (GWh)'!I:I,'Month (GWh)'!$Z:$Z,'Quarter (GWh)'!$Z128,'Month (GWh)'!$Y:$Y,'Quarter (GWh)'!$Y128)</f>
        <v>227323.56</v>
      </c>
      <c r="J128" s="157">
        <f>SUMIFS('Month (GWh)'!J:J,'Month (GWh)'!$Z:$Z,'Quarter (GWh)'!$Z128,'Month (GWh)'!$Y:$Y,'Quarter (GWh)'!$Y128)</f>
        <v>203370.36</v>
      </c>
      <c r="K128" s="153">
        <f>SUMIFS('Month (GWh)'!K:K,'Month (GWh)'!$Z:$Z,'Quarter (GWh)'!$Z128,'Month (GWh)'!$Y:$Y,'Quarter (GWh)'!$Y128)</f>
        <v>50479.42</v>
      </c>
      <c r="L128" s="154">
        <f>SUMIFS('Month (GWh)'!L:L,'Month (GWh)'!$Z:$Z,'Quarter (GWh)'!$Z128,'Month (GWh)'!$Y:$Y,'Quarter (GWh)'!$Y128)</f>
        <v>87883.03</v>
      </c>
      <c r="M128" s="154">
        <f>SUMIFS('Month (GWh)'!M:M,'Month (GWh)'!$Z:$Z,'Quarter (GWh)'!$Z128,'Month (GWh)'!$Y:$Y,'Quarter (GWh)'!$Y128)</f>
        <v>19559.260000000002</v>
      </c>
      <c r="N128" s="158">
        <f>SUMIFS('Month (GWh)'!N:N,'Month (GWh)'!$Z:$Z,'Quarter (GWh)'!$Z128,'Month (GWh)'!$Y:$Y,'Quarter (GWh)'!$Y128)</f>
        <v>27725.37</v>
      </c>
      <c r="O128" s="154">
        <f>SUMIFS('Month (GWh)'!O:O,'Month (GWh)'!$Z:$Z,'Quarter (GWh)'!$Z128,'Month (GWh)'!$Y:$Y,'Quarter (GWh)'!$Y128)</f>
        <v>9156.67</v>
      </c>
      <c r="P128" s="154">
        <f>SUMIFS('Month (GWh)'!P:P,'Month (GWh)'!$Z:$Z,'Quarter (GWh)'!$Z128,'Month (GWh)'!$Y:$Y,'Quarter (GWh)'!$Y128)</f>
        <v>217.73</v>
      </c>
      <c r="Q128" s="154">
        <f>SUMIFS('Month (GWh)'!Q:Q,'Month (GWh)'!$Z:$Z,'Quarter (GWh)'!$Z128,'Month (GWh)'!$Y:$Y,'Quarter (GWh)'!$Y128)</f>
        <v>719.65000000000009</v>
      </c>
      <c r="R128" s="158">
        <f>SUMIFS('Month (GWh)'!R:R,'Month (GWh)'!$Z:$Z,'Quarter (GWh)'!$Z128,'Month (GWh)'!$Y:$Y,'Quarter (GWh)'!$Y128)</f>
        <v>0</v>
      </c>
      <c r="S128" s="153">
        <f>SUMIFS('Month (GWh)'!S:S,'Month (GWh)'!$Z:$Z,'Quarter (GWh)'!$Z128,'Month (GWh)'!$Y:$Y,'Quarter (GWh)'!$Y128)</f>
        <v>10471.56</v>
      </c>
      <c r="T128" s="159">
        <f>SUMIFS('Month (GWh)'!T:T,'Month (GWh)'!$Z:$Z,'Quarter (GWh)'!$Z128,'Month (GWh)'!$Y:$Y,'Quarter (GWh)'!$Y128)</f>
        <v>206212.69</v>
      </c>
      <c r="X128" s="125" t="s">
        <v>434</v>
      </c>
      <c r="Y128" s="123" t="str">
        <f t="shared" si="12"/>
        <v>4</v>
      </c>
      <c r="Z128" s="124">
        <v>2025</v>
      </c>
    </row>
    <row r="130" spans="2:20" x14ac:dyDescent="0.35">
      <c r="B130" s="166"/>
      <c r="C130" s="166"/>
      <c r="D130" s="166"/>
      <c r="E130" s="166"/>
      <c r="F130" s="166"/>
      <c r="G130" s="166"/>
      <c r="H130" s="166"/>
      <c r="I130" s="166"/>
      <c r="J130" s="166"/>
      <c r="K130" s="166"/>
      <c r="L130" s="166"/>
      <c r="M130" s="166"/>
      <c r="N130" s="166"/>
      <c r="O130" s="166"/>
      <c r="P130" s="166"/>
      <c r="Q130" s="166"/>
      <c r="R130" s="166"/>
      <c r="S130" s="166"/>
      <c r="T130" s="166"/>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3A7F-1137-4D4C-AA96-7AE968BF3BE5}">
  <sheetPr>
    <pageSetUpPr fitToPage="1"/>
  </sheetPr>
  <dimension ref="A1:AE482"/>
  <sheetViews>
    <sheetView showGridLines="0" zoomScaleNormal="100" workbookViewId="0">
      <pane xSplit="1" ySplit="8" topLeftCell="B368" activePane="bottomRight" state="frozen"/>
      <selection pane="topRight" activeCell="B1" sqref="B1"/>
      <selection pane="bottomLeft" activeCell="A9" sqref="A9"/>
      <selection pane="bottomRight" activeCell="B368" sqref="B368"/>
    </sheetView>
  </sheetViews>
  <sheetFormatPr defaultColWidth="9" defaultRowHeight="15.5" x14ac:dyDescent="0.35"/>
  <cols>
    <col min="1" max="1" width="27.1796875" style="56" customWidth="1"/>
    <col min="2" max="20" width="13.54296875" style="56" customWidth="1"/>
    <col min="21" max="21" width="9" style="56"/>
    <col min="22" max="22" width="19.7265625" style="56" bestFit="1" customWidth="1"/>
    <col min="23" max="23" width="8.54296875" style="56" bestFit="1" customWidth="1"/>
    <col min="24" max="24" width="9.81640625" style="56" bestFit="1" customWidth="1"/>
    <col min="25" max="26" width="5.7265625" style="56" customWidth="1"/>
    <col min="27" max="235" width="9" style="56"/>
    <col min="236" max="236" width="6.26953125" style="56" customWidth="1"/>
    <col min="237" max="237" width="10.26953125" style="56" customWidth="1"/>
    <col min="238" max="238" width="11" style="56" customWidth="1"/>
    <col min="239" max="239" width="12.54296875" style="56" customWidth="1"/>
    <col min="240" max="240" width="11.453125" style="56" customWidth="1"/>
    <col min="241" max="241" width="9.54296875" style="56" customWidth="1"/>
    <col min="242" max="242" width="0" style="56" hidden="1" customWidth="1"/>
    <col min="243" max="243" width="9.7265625" style="56" customWidth="1"/>
    <col min="244" max="245" width="12.54296875" style="56" customWidth="1"/>
    <col min="246" max="246" width="12.26953125" style="56" customWidth="1"/>
    <col min="247" max="247" width="12.54296875" style="56" customWidth="1"/>
    <col min="248" max="248" width="0" style="56" hidden="1" customWidth="1"/>
    <col min="249" max="249" width="14.26953125" style="56" customWidth="1"/>
    <col min="250" max="250" width="10.7265625" style="56" customWidth="1"/>
    <col min="251" max="251" width="13.7265625" style="56" customWidth="1"/>
    <col min="252" max="252" width="11.54296875" style="56" customWidth="1"/>
    <col min="253" max="253" width="11.26953125" style="56" customWidth="1"/>
    <col min="254" max="254" width="13.54296875" style="56" customWidth="1"/>
    <col min="255" max="255" width="15" style="56" customWidth="1"/>
    <col min="256" max="256" width="15.26953125" style="56" bestFit="1" customWidth="1"/>
    <col min="257" max="257" width="16.26953125" style="56" bestFit="1" customWidth="1"/>
    <col min="258" max="258" width="12" style="56" customWidth="1"/>
    <col min="259" max="491" width="9" style="56"/>
    <col min="492" max="492" width="6.26953125" style="56" customWidth="1"/>
    <col min="493" max="493" width="10.26953125" style="56" customWidth="1"/>
    <col min="494" max="494" width="11" style="56" customWidth="1"/>
    <col min="495" max="495" width="12.54296875" style="56" customWidth="1"/>
    <col min="496" max="496" width="11.453125" style="56" customWidth="1"/>
    <col min="497" max="497" width="9.54296875" style="56" customWidth="1"/>
    <col min="498" max="498" width="0" style="56" hidden="1" customWidth="1"/>
    <col min="499" max="499" width="9.7265625" style="56" customWidth="1"/>
    <col min="500" max="501" width="12.54296875" style="56" customWidth="1"/>
    <col min="502" max="502" width="12.26953125" style="56" customWidth="1"/>
    <col min="503" max="503" width="12.54296875" style="56" customWidth="1"/>
    <col min="504" max="504" width="0" style="56" hidden="1" customWidth="1"/>
    <col min="505" max="505" width="14.26953125" style="56" customWidth="1"/>
    <col min="506" max="506" width="10.7265625" style="56" customWidth="1"/>
    <col min="507" max="507" width="13.7265625" style="56" customWidth="1"/>
    <col min="508" max="508" width="11.54296875" style="56" customWidth="1"/>
    <col min="509" max="509" width="11.26953125" style="56" customWidth="1"/>
    <col min="510" max="510" width="13.54296875" style="56" customWidth="1"/>
    <col min="511" max="511" width="15" style="56" customWidth="1"/>
    <col min="512" max="512" width="15.26953125" style="56" bestFit="1" customWidth="1"/>
    <col min="513" max="513" width="16.26953125" style="56" bestFit="1" customWidth="1"/>
    <col min="514" max="514" width="12" style="56" customWidth="1"/>
    <col min="515" max="747" width="9" style="56"/>
    <col min="748" max="748" width="6.26953125" style="56" customWidth="1"/>
    <col min="749" max="749" width="10.26953125" style="56" customWidth="1"/>
    <col min="750" max="750" width="11" style="56" customWidth="1"/>
    <col min="751" max="751" width="12.54296875" style="56" customWidth="1"/>
    <col min="752" max="752" width="11.453125" style="56" customWidth="1"/>
    <col min="753" max="753" width="9.54296875" style="56" customWidth="1"/>
    <col min="754" max="754" width="0" style="56" hidden="1" customWidth="1"/>
    <col min="755" max="755" width="9.7265625" style="56" customWidth="1"/>
    <col min="756" max="757" width="12.54296875" style="56" customWidth="1"/>
    <col min="758" max="758" width="12.26953125" style="56" customWidth="1"/>
    <col min="759" max="759" width="12.54296875" style="56" customWidth="1"/>
    <col min="760" max="760" width="0" style="56" hidden="1" customWidth="1"/>
    <col min="761" max="761" width="14.26953125" style="56" customWidth="1"/>
    <col min="762" max="762" width="10.7265625" style="56" customWidth="1"/>
    <col min="763" max="763" width="13.7265625" style="56" customWidth="1"/>
    <col min="764" max="764" width="11.54296875" style="56" customWidth="1"/>
    <col min="765" max="765" width="11.26953125" style="56" customWidth="1"/>
    <col min="766" max="766" width="13.54296875" style="56" customWidth="1"/>
    <col min="767" max="767" width="15" style="56" customWidth="1"/>
    <col min="768" max="768" width="15.26953125" style="56" bestFit="1" customWidth="1"/>
    <col min="769" max="769" width="16.26953125" style="56" bestFit="1" customWidth="1"/>
    <col min="770" max="770" width="12" style="56" customWidth="1"/>
    <col min="771" max="1003" width="9" style="56"/>
    <col min="1004" max="1004" width="6.26953125" style="56" customWidth="1"/>
    <col min="1005" max="1005" width="10.26953125" style="56" customWidth="1"/>
    <col min="1006" max="1006" width="11" style="56" customWidth="1"/>
    <col min="1007" max="1007" width="12.54296875" style="56" customWidth="1"/>
    <col min="1008" max="1008" width="11.453125" style="56" customWidth="1"/>
    <col min="1009" max="1009" width="9.54296875" style="56" customWidth="1"/>
    <col min="1010" max="1010" width="0" style="56" hidden="1" customWidth="1"/>
    <col min="1011" max="1011" width="9.7265625" style="56" customWidth="1"/>
    <col min="1012" max="1013" width="12.54296875" style="56" customWidth="1"/>
    <col min="1014" max="1014" width="12.26953125" style="56" customWidth="1"/>
    <col min="1015" max="1015" width="12.54296875" style="56" customWidth="1"/>
    <col min="1016" max="1016" width="0" style="56" hidden="1" customWidth="1"/>
    <col min="1017" max="1017" width="14.26953125" style="56" customWidth="1"/>
    <col min="1018" max="1018" width="10.7265625" style="56" customWidth="1"/>
    <col min="1019" max="1019" width="13.7265625" style="56" customWidth="1"/>
    <col min="1020" max="1020" width="11.54296875" style="56" customWidth="1"/>
    <col min="1021" max="1021" width="11.26953125" style="56" customWidth="1"/>
    <col min="1022" max="1022" width="13.54296875" style="56" customWidth="1"/>
    <col min="1023" max="1023" width="15" style="56" customWidth="1"/>
    <col min="1024" max="1024" width="15.26953125" style="56" bestFit="1" customWidth="1"/>
    <col min="1025" max="1025" width="16.26953125" style="56" bestFit="1" customWidth="1"/>
    <col min="1026" max="1026" width="12" style="56" customWidth="1"/>
    <col min="1027" max="1259" width="9" style="56"/>
    <col min="1260" max="1260" width="6.26953125" style="56" customWidth="1"/>
    <col min="1261" max="1261" width="10.26953125" style="56" customWidth="1"/>
    <col min="1262" max="1262" width="11" style="56" customWidth="1"/>
    <col min="1263" max="1263" width="12.54296875" style="56" customWidth="1"/>
    <col min="1264" max="1264" width="11.453125" style="56" customWidth="1"/>
    <col min="1265" max="1265" width="9.54296875" style="56" customWidth="1"/>
    <col min="1266" max="1266" width="0" style="56" hidden="1" customWidth="1"/>
    <col min="1267" max="1267" width="9.7265625" style="56" customWidth="1"/>
    <col min="1268" max="1269" width="12.54296875" style="56" customWidth="1"/>
    <col min="1270" max="1270" width="12.26953125" style="56" customWidth="1"/>
    <col min="1271" max="1271" width="12.54296875" style="56" customWidth="1"/>
    <col min="1272" max="1272" width="0" style="56" hidden="1" customWidth="1"/>
    <col min="1273" max="1273" width="14.26953125" style="56" customWidth="1"/>
    <col min="1274" max="1274" width="10.7265625" style="56" customWidth="1"/>
    <col min="1275" max="1275" width="13.7265625" style="56" customWidth="1"/>
    <col min="1276" max="1276" width="11.54296875" style="56" customWidth="1"/>
    <col min="1277" max="1277" width="11.26953125" style="56" customWidth="1"/>
    <col min="1278" max="1278" width="13.54296875" style="56" customWidth="1"/>
    <col min="1279" max="1279" width="15" style="56" customWidth="1"/>
    <col min="1280" max="1280" width="15.26953125" style="56" bestFit="1" customWidth="1"/>
    <col min="1281" max="1281" width="16.26953125" style="56" bestFit="1" customWidth="1"/>
    <col min="1282" max="1282" width="12" style="56" customWidth="1"/>
    <col min="1283" max="1515" width="9" style="56"/>
    <col min="1516" max="1516" width="6.26953125" style="56" customWidth="1"/>
    <col min="1517" max="1517" width="10.26953125" style="56" customWidth="1"/>
    <col min="1518" max="1518" width="11" style="56" customWidth="1"/>
    <col min="1519" max="1519" width="12.54296875" style="56" customWidth="1"/>
    <col min="1520" max="1520" width="11.453125" style="56" customWidth="1"/>
    <col min="1521" max="1521" width="9.54296875" style="56" customWidth="1"/>
    <col min="1522" max="1522" width="0" style="56" hidden="1" customWidth="1"/>
    <col min="1523" max="1523" width="9.7265625" style="56" customWidth="1"/>
    <col min="1524" max="1525" width="12.54296875" style="56" customWidth="1"/>
    <col min="1526" max="1526" width="12.26953125" style="56" customWidth="1"/>
    <col min="1527" max="1527" width="12.54296875" style="56" customWidth="1"/>
    <col min="1528" max="1528" width="0" style="56" hidden="1" customWidth="1"/>
    <col min="1529" max="1529" width="14.26953125" style="56" customWidth="1"/>
    <col min="1530" max="1530" width="10.7265625" style="56" customWidth="1"/>
    <col min="1531" max="1531" width="13.7265625" style="56" customWidth="1"/>
    <col min="1532" max="1532" width="11.54296875" style="56" customWidth="1"/>
    <col min="1533" max="1533" width="11.26953125" style="56" customWidth="1"/>
    <col min="1534" max="1534" width="13.54296875" style="56" customWidth="1"/>
    <col min="1535" max="1535" width="15" style="56" customWidth="1"/>
    <col min="1536" max="1536" width="15.26953125" style="56" bestFit="1" customWidth="1"/>
    <col min="1537" max="1537" width="16.26953125" style="56" bestFit="1" customWidth="1"/>
    <col min="1538" max="1538" width="12" style="56" customWidth="1"/>
    <col min="1539" max="1771" width="9" style="56"/>
    <col min="1772" max="1772" width="6.26953125" style="56" customWidth="1"/>
    <col min="1773" max="1773" width="10.26953125" style="56" customWidth="1"/>
    <col min="1774" max="1774" width="11" style="56" customWidth="1"/>
    <col min="1775" max="1775" width="12.54296875" style="56" customWidth="1"/>
    <col min="1776" max="1776" width="11.453125" style="56" customWidth="1"/>
    <col min="1777" max="1777" width="9.54296875" style="56" customWidth="1"/>
    <col min="1778" max="1778" width="0" style="56" hidden="1" customWidth="1"/>
    <col min="1779" max="1779" width="9.7265625" style="56" customWidth="1"/>
    <col min="1780" max="1781" width="12.54296875" style="56" customWidth="1"/>
    <col min="1782" max="1782" width="12.26953125" style="56" customWidth="1"/>
    <col min="1783" max="1783" width="12.54296875" style="56" customWidth="1"/>
    <col min="1784" max="1784" width="0" style="56" hidden="1" customWidth="1"/>
    <col min="1785" max="1785" width="14.26953125" style="56" customWidth="1"/>
    <col min="1786" max="1786" width="10.7265625" style="56" customWidth="1"/>
    <col min="1787" max="1787" width="13.7265625" style="56" customWidth="1"/>
    <col min="1788" max="1788" width="11.54296875" style="56" customWidth="1"/>
    <col min="1789" max="1789" width="11.26953125" style="56" customWidth="1"/>
    <col min="1790" max="1790" width="13.54296875" style="56" customWidth="1"/>
    <col min="1791" max="1791" width="15" style="56" customWidth="1"/>
    <col min="1792" max="1792" width="15.26953125" style="56" bestFit="1" customWidth="1"/>
    <col min="1793" max="1793" width="16.26953125" style="56" bestFit="1" customWidth="1"/>
    <col min="1794" max="1794" width="12" style="56" customWidth="1"/>
    <col min="1795" max="2027" width="9" style="56"/>
    <col min="2028" max="2028" width="6.26953125" style="56" customWidth="1"/>
    <col min="2029" max="2029" width="10.26953125" style="56" customWidth="1"/>
    <col min="2030" max="2030" width="11" style="56" customWidth="1"/>
    <col min="2031" max="2031" width="12.54296875" style="56" customWidth="1"/>
    <col min="2032" max="2032" width="11.453125" style="56" customWidth="1"/>
    <col min="2033" max="2033" width="9.54296875" style="56" customWidth="1"/>
    <col min="2034" max="2034" width="0" style="56" hidden="1" customWidth="1"/>
    <col min="2035" max="2035" width="9.7265625" style="56" customWidth="1"/>
    <col min="2036" max="2037" width="12.54296875" style="56" customWidth="1"/>
    <col min="2038" max="2038" width="12.26953125" style="56" customWidth="1"/>
    <col min="2039" max="2039" width="12.54296875" style="56" customWidth="1"/>
    <col min="2040" max="2040" width="0" style="56" hidden="1" customWidth="1"/>
    <col min="2041" max="2041" width="14.26953125" style="56" customWidth="1"/>
    <col min="2042" max="2042" width="10.7265625" style="56" customWidth="1"/>
    <col min="2043" max="2043" width="13.7265625" style="56" customWidth="1"/>
    <col min="2044" max="2044" width="11.54296875" style="56" customWidth="1"/>
    <col min="2045" max="2045" width="11.26953125" style="56" customWidth="1"/>
    <col min="2046" max="2046" width="13.54296875" style="56" customWidth="1"/>
    <col min="2047" max="2047" width="15" style="56" customWidth="1"/>
    <col min="2048" max="2048" width="15.26953125" style="56" bestFit="1" customWidth="1"/>
    <col min="2049" max="2049" width="16.26953125" style="56" bestFit="1" customWidth="1"/>
    <col min="2050" max="2050" width="12" style="56" customWidth="1"/>
    <col min="2051" max="2283" width="9" style="56"/>
    <col min="2284" max="2284" width="6.26953125" style="56" customWidth="1"/>
    <col min="2285" max="2285" width="10.26953125" style="56" customWidth="1"/>
    <col min="2286" max="2286" width="11" style="56" customWidth="1"/>
    <col min="2287" max="2287" width="12.54296875" style="56" customWidth="1"/>
    <col min="2288" max="2288" width="11.453125" style="56" customWidth="1"/>
    <col min="2289" max="2289" width="9.54296875" style="56" customWidth="1"/>
    <col min="2290" max="2290" width="0" style="56" hidden="1" customWidth="1"/>
    <col min="2291" max="2291" width="9.7265625" style="56" customWidth="1"/>
    <col min="2292" max="2293" width="12.54296875" style="56" customWidth="1"/>
    <col min="2294" max="2294" width="12.26953125" style="56" customWidth="1"/>
    <col min="2295" max="2295" width="12.54296875" style="56" customWidth="1"/>
    <col min="2296" max="2296" width="0" style="56" hidden="1" customWidth="1"/>
    <col min="2297" max="2297" width="14.26953125" style="56" customWidth="1"/>
    <col min="2298" max="2298" width="10.7265625" style="56" customWidth="1"/>
    <col min="2299" max="2299" width="13.7265625" style="56" customWidth="1"/>
    <col min="2300" max="2300" width="11.54296875" style="56" customWidth="1"/>
    <col min="2301" max="2301" width="11.26953125" style="56" customWidth="1"/>
    <col min="2302" max="2302" width="13.54296875" style="56" customWidth="1"/>
    <col min="2303" max="2303" width="15" style="56" customWidth="1"/>
    <col min="2304" max="2304" width="15.26953125" style="56" bestFit="1" customWidth="1"/>
    <col min="2305" max="2305" width="16.26953125" style="56" bestFit="1" customWidth="1"/>
    <col min="2306" max="2306" width="12" style="56" customWidth="1"/>
    <col min="2307" max="2539" width="9" style="56"/>
    <col min="2540" max="2540" width="6.26953125" style="56" customWidth="1"/>
    <col min="2541" max="2541" width="10.26953125" style="56" customWidth="1"/>
    <col min="2542" max="2542" width="11" style="56" customWidth="1"/>
    <col min="2543" max="2543" width="12.54296875" style="56" customWidth="1"/>
    <col min="2544" max="2544" width="11.453125" style="56" customWidth="1"/>
    <col min="2545" max="2545" width="9.54296875" style="56" customWidth="1"/>
    <col min="2546" max="2546" width="0" style="56" hidden="1" customWidth="1"/>
    <col min="2547" max="2547" width="9.7265625" style="56" customWidth="1"/>
    <col min="2548" max="2549" width="12.54296875" style="56" customWidth="1"/>
    <col min="2550" max="2550" width="12.26953125" style="56" customWidth="1"/>
    <col min="2551" max="2551" width="12.54296875" style="56" customWidth="1"/>
    <col min="2552" max="2552" width="0" style="56" hidden="1" customWidth="1"/>
    <col min="2553" max="2553" width="14.26953125" style="56" customWidth="1"/>
    <col min="2554" max="2554" width="10.7265625" style="56" customWidth="1"/>
    <col min="2555" max="2555" width="13.7265625" style="56" customWidth="1"/>
    <col min="2556" max="2556" width="11.54296875" style="56" customWidth="1"/>
    <col min="2557" max="2557" width="11.26953125" style="56" customWidth="1"/>
    <col min="2558" max="2558" width="13.54296875" style="56" customWidth="1"/>
    <col min="2559" max="2559" width="15" style="56" customWidth="1"/>
    <col min="2560" max="2560" width="15.26953125" style="56" bestFit="1" customWidth="1"/>
    <col min="2561" max="2561" width="16.26953125" style="56" bestFit="1" customWidth="1"/>
    <col min="2562" max="2562" width="12" style="56" customWidth="1"/>
    <col min="2563" max="2795" width="9" style="56"/>
    <col min="2796" max="2796" width="6.26953125" style="56" customWidth="1"/>
    <col min="2797" max="2797" width="10.26953125" style="56" customWidth="1"/>
    <col min="2798" max="2798" width="11" style="56" customWidth="1"/>
    <col min="2799" max="2799" width="12.54296875" style="56" customWidth="1"/>
    <col min="2800" max="2800" width="11.453125" style="56" customWidth="1"/>
    <col min="2801" max="2801" width="9.54296875" style="56" customWidth="1"/>
    <col min="2802" max="2802" width="0" style="56" hidden="1" customWidth="1"/>
    <col min="2803" max="2803" width="9.7265625" style="56" customWidth="1"/>
    <col min="2804" max="2805" width="12.54296875" style="56" customWidth="1"/>
    <col min="2806" max="2806" width="12.26953125" style="56" customWidth="1"/>
    <col min="2807" max="2807" width="12.54296875" style="56" customWidth="1"/>
    <col min="2808" max="2808" width="0" style="56" hidden="1" customWidth="1"/>
    <col min="2809" max="2809" width="14.26953125" style="56" customWidth="1"/>
    <col min="2810" max="2810" width="10.7265625" style="56" customWidth="1"/>
    <col min="2811" max="2811" width="13.7265625" style="56" customWidth="1"/>
    <col min="2812" max="2812" width="11.54296875" style="56" customWidth="1"/>
    <col min="2813" max="2813" width="11.26953125" style="56" customWidth="1"/>
    <col min="2814" max="2814" width="13.54296875" style="56" customWidth="1"/>
    <col min="2815" max="2815" width="15" style="56" customWidth="1"/>
    <col min="2816" max="2816" width="15.26953125" style="56" bestFit="1" customWidth="1"/>
    <col min="2817" max="2817" width="16.26953125" style="56" bestFit="1" customWidth="1"/>
    <col min="2818" max="2818" width="12" style="56" customWidth="1"/>
    <col min="2819" max="3051" width="9" style="56"/>
    <col min="3052" max="3052" width="6.26953125" style="56" customWidth="1"/>
    <col min="3053" max="3053" width="10.26953125" style="56" customWidth="1"/>
    <col min="3054" max="3054" width="11" style="56" customWidth="1"/>
    <col min="3055" max="3055" width="12.54296875" style="56" customWidth="1"/>
    <col min="3056" max="3056" width="11.453125" style="56" customWidth="1"/>
    <col min="3057" max="3057" width="9.54296875" style="56" customWidth="1"/>
    <col min="3058" max="3058" width="0" style="56" hidden="1" customWidth="1"/>
    <col min="3059" max="3059" width="9.7265625" style="56" customWidth="1"/>
    <col min="3060" max="3061" width="12.54296875" style="56" customWidth="1"/>
    <col min="3062" max="3062" width="12.26953125" style="56" customWidth="1"/>
    <col min="3063" max="3063" width="12.54296875" style="56" customWidth="1"/>
    <col min="3064" max="3064" width="0" style="56" hidden="1" customWidth="1"/>
    <col min="3065" max="3065" width="14.26953125" style="56" customWidth="1"/>
    <col min="3066" max="3066" width="10.7265625" style="56" customWidth="1"/>
    <col min="3067" max="3067" width="13.7265625" style="56" customWidth="1"/>
    <col min="3068" max="3068" width="11.54296875" style="56" customWidth="1"/>
    <col min="3069" max="3069" width="11.26953125" style="56" customWidth="1"/>
    <col min="3070" max="3070" width="13.54296875" style="56" customWidth="1"/>
    <col min="3071" max="3071" width="15" style="56" customWidth="1"/>
    <col min="3072" max="3072" width="15.26953125" style="56" bestFit="1" customWidth="1"/>
    <col min="3073" max="3073" width="16.26953125" style="56" bestFit="1" customWidth="1"/>
    <col min="3074" max="3074" width="12" style="56" customWidth="1"/>
    <col min="3075" max="3307" width="9" style="56"/>
    <col min="3308" max="3308" width="6.26953125" style="56" customWidth="1"/>
    <col min="3309" max="3309" width="10.26953125" style="56" customWidth="1"/>
    <col min="3310" max="3310" width="11" style="56" customWidth="1"/>
    <col min="3311" max="3311" width="12.54296875" style="56" customWidth="1"/>
    <col min="3312" max="3312" width="11.453125" style="56" customWidth="1"/>
    <col min="3313" max="3313" width="9.54296875" style="56" customWidth="1"/>
    <col min="3314" max="3314" width="0" style="56" hidden="1" customWidth="1"/>
    <col min="3315" max="3315" width="9.7265625" style="56" customWidth="1"/>
    <col min="3316" max="3317" width="12.54296875" style="56" customWidth="1"/>
    <col min="3318" max="3318" width="12.26953125" style="56" customWidth="1"/>
    <col min="3319" max="3319" width="12.54296875" style="56" customWidth="1"/>
    <col min="3320" max="3320" width="0" style="56" hidden="1" customWidth="1"/>
    <col min="3321" max="3321" width="14.26953125" style="56" customWidth="1"/>
    <col min="3322" max="3322" width="10.7265625" style="56" customWidth="1"/>
    <col min="3323" max="3323" width="13.7265625" style="56" customWidth="1"/>
    <col min="3324" max="3324" width="11.54296875" style="56" customWidth="1"/>
    <col min="3325" max="3325" width="11.26953125" style="56" customWidth="1"/>
    <col min="3326" max="3326" width="13.54296875" style="56" customWidth="1"/>
    <col min="3327" max="3327" width="15" style="56" customWidth="1"/>
    <col min="3328" max="3328" width="15.26953125" style="56" bestFit="1" customWidth="1"/>
    <col min="3329" max="3329" width="16.26953125" style="56" bestFit="1" customWidth="1"/>
    <col min="3330" max="3330" width="12" style="56" customWidth="1"/>
    <col min="3331" max="3563" width="9" style="56"/>
    <col min="3564" max="3564" width="6.26953125" style="56" customWidth="1"/>
    <col min="3565" max="3565" width="10.26953125" style="56" customWidth="1"/>
    <col min="3566" max="3566" width="11" style="56" customWidth="1"/>
    <col min="3567" max="3567" width="12.54296875" style="56" customWidth="1"/>
    <col min="3568" max="3568" width="11.453125" style="56" customWidth="1"/>
    <col min="3569" max="3569" width="9.54296875" style="56" customWidth="1"/>
    <col min="3570" max="3570" width="0" style="56" hidden="1" customWidth="1"/>
    <col min="3571" max="3571" width="9.7265625" style="56" customWidth="1"/>
    <col min="3572" max="3573" width="12.54296875" style="56" customWidth="1"/>
    <col min="3574" max="3574" width="12.26953125" style="56" customWidth="1"/>
    <col min="3575" max="3575" width="12.54296875" style="56" customWidth="1"/>
    <col min="3576" max="3576" width="0" style="56" hidden="1" customWidth="1"/>
    <col min="3577" max="3577" width="14.26953125" style="56" customWidth="1"/>
    <col min="3578" max="3578" width="10.7265625" style="56" customWidth="1"/>
    <col min="3579" max="3579" width="13.7265625" style="56" customWidth="1"/>
    <col min="3580" max="3580" width="11.54296875" style="56" customWidth="1"/>
    <col min="3581" max="3581" width="11.26953125" style="56" customWidth="1"/>
    <col min="3582" max="3582" width="13.54296875" style="56" customWidth="1"/>
    <col min="3583" max="3583" width="15" style="56" customWidth="1"/>
    <col min="3584" max="3584" width="15.26953125" style="56" bestFit="1" customWidth="1"/>
    <col min="3585" max="3585" width="16.26953125" style="56" bestFit="1" customWidth="1"/>
    <col min="3586" max="3586" width="12" style="56" customWidth="1"/>
    <col min="3587" max="3819" width="9" style="56"/>
    <col min="3820" max="3820" width="6.26953125" style="56" customWidth="1"/>
    <col min="3821" max="3821" width="10.26953125" style="56" customWidth="1"/>
    <col min="3822" max="3822" width="11" style="56" customWidth="1"/>
    <col min="3823" max="3823" width="12.54296875" style="56" customWidth="1"/>
    <col min="3824" max="3824" width="11.453125" style="56" customWidth="1"/>
    <col min="3825" max="3825" width="9.54296875" style="56" customWidth="1"/>
    <col min="3826" max="3826" width="0" style="56" hidden="1" customWidth="1"/>
    <col min="3827" max="3827" width="9.7265625" style="56" customWidth="1"/>
    <col min="3828" max="3829" width="12.54296875" style="56" customWidth="1"/>
    <col min="3830" max="3830" width="12.26953125" style="56" customWidth="1"/>
    <col min="3831" max="3831" width="12.54296875" style="56" customWidth="1"/>
    <col min="3832" max="3832" width="0" style="56" hidden="1" customWidth="1"/>
    <col min="3833" max="3833" width="14.26953125" style="56" customWidth="1"/>
    <col min="3834" max="3834" width="10.7265625" style="56" customWidth="1"/>
    <col min="3835" max="3835" width="13.7265625" style="56" customWidth="1"/>
    <col min="3836" max="3836" width="11.54296875" style="56" customWidth="1"/>
    <col min="3837" max="3837" width="11.26953125" style="56" customWidth="1"/>
    <col min="3838" max="3838" width="13.54296875" style="56" customWidth="1"/>
    <col min="3839" max="3839" width="15" style="56" customWidth="1"/>
    <col min="3840" max="3840" width="15.26953125" style="56" bestFit="1" customWidth="1"/>
    <col min="3841" max="3841" width="16.26953125" style="56" bestFit="1" customWidth="1"/>
    <col min="3842" max="3842" width="12" style="56" customWidth="1"/>
    <col min="3843" max="4075" width="9" style="56"/>
    <col min="4076" max="4076" width="6.26953125" style="56" customWidth="1"/>
    <col min="4077" max="4077" width="10.26953125" style="56" customWidth="1"/>
    <col min="4078" max="4078" width="11" style="56" customWidth="1"/>
    <col min="4079" max="4079" width="12.54296875" style="56" customWidth="1"/>
    <col min="4080" max="4080" width="11.453125" style="56" customWidth="1"/>
    <col min="4081" max="4081" width="9.54296875" style="56" customWidth="1"/>
    <col min="4082" max="4082" width="0" style="56" hidden="1" customWidth="1"/>
    <col min="4083" max="4083" width="9.7265625" style="56" customWidth="1"/>
    <col min="4084" max="4085" width="12.54296875" style="56" customWidth="1"/>
    <col min="4086" max="4086" width="12.26953125" style="56" customWidth="1"/>
    <col min="4087" max="4087" width="12.54296875" style="56" customWidth="1"/>
    <col min="4088" max="4088" width="0" style="56" hidden="1" customWidth="1"/>
    <col min="4089" max="4089" width="14.26953125" style="56" customWidth="1"/>
    <col min="4090" max="4090" width="10.7265625" style="56" customWidth="1"/>
    <col min="4091" max="4091" width="13.7265625" style="56" customWidth="1"/>
    <col min="4092" max="4092" width="11.54296875" style="56" customWidth="1"/>
    <col min="4093" max="4093" width="11.26953125" style="56" customWidth="1"/>
    <col min="4094" max="4094" width="13.54296875" style="56" customWidth="1"/>
    <col min="4095" max="4095" width="15" style="56" customWidth="1"/>
    <col min="4096" max="4096" width="15.26953125" style="56" bestFit="1" customWidth="1"/>
    <col min="4097" max="4097" width="16.26953125" style="56" bestFit="1" customWidth="1"/>
    <col min="4098" max="4098" width="12" style="56" customWidth="1"/>
    <col min="4099" max="4331" width="9" style="56"/>
    <col min="4332" max="4332" width="6.26953125" style="56" customWidth="1"/>
    <col min="4333" max="4333" width="10.26953125" style="56" customWidth="1"/>
    <col min="4334" max="4334" width="11" style="56" customWidth="1"/>
    <col min="4335" max="4335" width="12.54296875" style="56" customWidth="1"/>
    <col min="4336" max="4336" width="11.453125" style="56" customWidth="1"/>
    <col min="4337" max="4337" width="9.54296875" style="56" customWidth="1"/>
    <col min="4338" max="4338" width="0" style="56" hidden="1" customWidth="1"/>
    <col min="4339" max="4339" width="9.7265625" style="56" customWidth="1"/>
    <col min="4340" max="4341" width="12.54296875" style="56" customWidth="1"/>
    <col min="4342" max="4342" width="12.26953125" style="56" customWidth="1"/>
    <col min="4343" max="4343" width="12.54296875" style="56" customWidth="1"/>
    <col min="4344" max="4344" width="0" style="56" hidden="1" customWidth="1"/>
    <col min="4345" max="4345" width="14.26953125" style="56" customWidth="1"/>
    <col min="4346" max="4346" width="10.7265625" style="56" customWidth="1"/>
    <col min="4347" max="4347" width="13.7265625" style="56" customWidth="1"/>
    <col min="4348" max="4348" width="11.54296875" style="56" customWidth="1"/>
    <col min="4349" max="4349" width="11.26953125" style="56" customWidth="1"/>
    <col min="4350" max="4350" width="13.54296875" style="56" customWidth="1"/>
    <col min="4351" max="4351" width="15" style="56" customWidth="1"/>
    <col min="4352" max="4352" width="15.26953125" style="56" bestFit="1" customWidth="1"/>
    <col min="4353" max="4353" width="16.26953125" style="56" bestFit="1" customWidth="1"/>
    <col min="4354" max="4354" width="12" style="56" customWidth="1"/>
    <col min="4355" max="4587" width="9" style="56"/>
    <col min="4588" max="4588" width="6.26953125" style="56" customWidth="1"/>
    <col min="4589" max="4589" width="10.26953125" style="56" customWidth="1"/>
    <col min="4590" max="4590" width="11" style="56" customWidth="1"/>
    <col min="4591" max="4591" width="12.54296875" style="56" customWidth="1"/>
    <col min="4592" max="4592" width="11.453125" style="56" customWidth="1"/>
    <col min="4593" max="4593" width="9.54296875" style="56" customWidth="1"/>
    <col min="4594" max="4594" width="0" style="56" hidden="1" customWidth="1"/>
    <col min="4595" max="4595" width="9.7265625" style="56" customWidth="1"/>
    <col min="4596" max="4597" width="12.54296875" style="56" customWidth="1"/>
    <col min="4598" max="4598" width="12.26953125" style="56" customWidth="1"/>
    <col min="4599" max="4599" width="12.54296875" style="56" customWidth="1"/>
    <col min="4600" max="4600" width="0" style="56" hidden="1" customWidth="1"/>
    <col min="4601" max="4601" width="14.26953125" style="56" customWidth="1"/>
    <col min="4602" max="4602" width="10.7265625" style="56" customWidth="1"/>
    <col min="4603" max="4603" width="13.7265625" style="56" customWidth="1"/>
    <col min="4604" max="4604" width="11.54296875" style="56" customWidth="1"/>
    <col min="4605" max="4605" width="11.26953125" style="56" customWidth="1"/>
    <col min="4606" max="4606" width="13.54296875" style="56" customWidth="1"/>
    <col min="4607" max="4607" width="15" style="56" customWidth="1"/>
    <col min="4608" max="4608" width="15.26953125" style="56" bestFit="1" customWidth="1"/>
    <col min="4609" max="4609" width="16.26953125" style="56" bestFit="1" customWidth="1"/>
    <col min="4610" max="4610" width="12" style="56" customWidth="1"/>
    <col min="4611" max="4843" width="9" style="56"/>
    <col min="4844" max="4844" width="6.26953125" style="56" customWidth="1"/>
    <col min="4845" max="4845" width="10.26953125" style="56" customWidth="1"/>
    <col min="4846" max="4846" width="11" style="56" customWidth="1"/>
    <col min="4847" max="4847" width="12.54296875" style="56" customWidth="1"/>
    <col min="4848" max="4848" width="11.453125" style="56" customWidth="1"/>
    <col min="4849" max="4849" width="9.54296875" style="56" customWidth="1"/>
    <col min="4850" max="4850" width="0" style="56" hidden="1" customWidth="1"/>
    <col min="4851" max="4851" width="9.7265625" style="56" customWidth="1"/>
    <col min="4852" max="4853" width="12.54296875" style="56" customWidth="1"/>
    <col min="4854" max="4854" width="12.26953125" style="56" customWidth="1"/>
    <col min="4855" max="4855" width="12.54296875" style="56" customWidth="1"/>
    <col min="4856" max="4856" width="0" style="56" hidden="1" customWidth="1"/>
    <col min="4857" max="4857" width="14.26953125" style="56" customWidth="1"/>
    <col min="4858" max="4858" width="10.7265625" style="56" customWidth="1"/>
    <col min="4859" max="4859" width="13.7265625" style="56" customWidth="1"/>
    <col min="4860" max="4860" width="11.54296875" style="56" customWidth="1"/>
    <col min="4861" max="4861" width="11.26953125" style="56" customWidth="1"/>
    <col min="4862" max="4862" width="13.54296875" style="56" customWidth="1"/>
    <col min="4863" max="4863" width="15" style="56" customWidth="1"/>
    <col min="4864" max="4864" width="15.26953125" style="56" bestFit="1" customWidth="1"/>
    <col min="4865" max="4865" width="16.26953125" style="56" bestFit="1" customWidth="1"/>
    <col min="4866" max="4866" width="12" style="56" customWidth="1"/>
    <col min="4867" max="5099" width="9" style="56"/>
    <col min="5100" max="5100" width="6.26953125" style="56" customWidth="1"/>
    <col min="5101" max="5101" width="10.26953125" style="56" customWidth="1"/>
    <col min="5102" max="5102" width="11" style="56" customWidth="1"/>
    <col min="5103" max="5103" width="12.54296875" style="56" customWidth="1"/>
    <col min="5104" max="5104" width="11.453125" style="56" customWidth="1"/>
    <col min="5105" max="5105" width="9.54296875" style="56" customWidth="1"/>
    <col min="5106" max="5106" width="0" style="56" hidden="1" customWidth="1"/>
    <col min="5107" max="5107" width="9.7265625" style="56" customWidth="1"/>
    <col min="5108" max="5109" width="12.54296875" style="56" customWidth="1"/>
    <col min="5110" max="5110" width="12.26953125" style="56" customWidth="1"/>
    <col min="5111" max="5111" width="12.54296875" style="56" customWidth="1"/>
    <col min="5112" max="5112" width="0" style="56" hidden="1" customWidth="1"/>
    <col min="5113" max="5113" width="14.26953125" style="56" customWidth="1"/>
    <col min="5114" max="5114" width="10.7265625" style="56" customWidth="1"/>
    <col min="5115" max="5115" width="13.7265625" style="56" customWidth="1"/>
    <col min="5116" max="5116" width="11.54296875" style="56" customWidth="1"/>
    <col min="5117" max="5117" width="11.26953125" style="56" customWidth="1"/>
    <col min="5118" max="5118" width="13.54296875" style="56" customWidth="1"/>
    <col min="5119" max="5119" width="15" style="56" customWidth="1"/>
    <col min="5120" max="5120" width="15.26953125" style="56" bestFit="1" customWidth="1"/>
    <col min="5121" max="5121" width="16.26953125" style="56" bestFit="1" customWidth="1"/>
    <col min="5122" max="5122" width="12" style="56" customWidth="1"/>
    <col min="5123" max="5355" width="9" style="56"/>
    <col min="5356" max="5356" width="6.26953125" style="56" customWidth="1"/>
    <col min="5357" max="5357" width="10.26953125" style="56" customWidth="1"/>
    <col min="5358" max="5358" width="11" style="56" customWidth="1"/>
    <col min="5359" max="5359" width="12.54296875" style="56" customWidth="1"/>
    <col min="5360" max="5360" width="11.453125" style="56" customWidth="1"/>
    <col min="5361" max="5361" width="9.54296875" style="56" customWidth="1"/>
    <col min="5362" max="5362" width="0" style="56" hidden="1" customWidth="1"/>
    <col min="5363" max="5363" width="9.7265625" style="56" customWidth="1"/>
    <col min="5364" max="5365" width="12.54296875" style="56" customWidth="1"/>
    <col min="5366" max="5366" width="12.26953125" style="56" customWidth="1"/>
    <col min="5367" max="5367" width="12.54296875" style="56" customWidth="1"/>
    <col min="5368" max="5368" width="0" style="56" hidden="1" customWidth="1"/>
    <col min="5369" max="5369" width="14.26953125" style="56" customWidth="1"/>
    <col min="5370" max="5370" width="10.7265625" style="56" customWidth="1"/>
    <col min="5371" max="5371" width="13.7265625" style="56" customWidth="1"/>
    <col min="5372" max="5372" width="11.54296875" style="56" customWidth="1"/>
    <col min="5373" max="5373" width="11.26953125" style="56" customWidth="1"/>
    <col min="5374" max="5374" width="13.54296875" style="56" customWidth="1"/>
    <col min="5375" max="5375" width="15" style="56" customWidth="1"/>
    <col min="5376" max="5376" width="15.26953125" style="56" bestFit="1" customWidth="1"/>
    <col min="5377" max="5377" width="16.26953125" style="56" bestFit="1" customWidth="1"/>
    <col min="5378" max="5378" width="12" style="56" customWidth="1"/>
    <col min="5379" max="5611" width="9" style="56"/>
    <col min="5612" max="5612" width="6.26953125" style="56" customWidth="1"/>
    <col min="5613" max="5613" width="10.26953125" style="56" customWidth="1"/>
    <col min="5614" max="5614" width="11" style="56" customWidth="1"/>
    <col min="5615" max="5615" width="12.54296875" style="56" customWidth="1"/>
    <col min="5616" max="5616" width="11.453125" style="56" customWidth="1"/>
    <col min="5617" max="5617" width="9.54296875" style="56" customWidth="1"/>
    <col min="5618" max="5618" width="0" style="56" hidden="1" customWidth="1"/>
    <col min="5619" max="5619" width="9.7265625" style="56" customWidth="1"/>
    <col min="5620" max="5621" width="12.54296875" style="56" customWidth="1"/>
    <col min="5622" max="5622" width="12.26953125" style="56" customWidth="1"/>
    <col min="5623" max="5623" width="12.54296875" style="56" customWidth="1"/>
    <col min="5624" max="5624" width="0" style="56" hidden="1" customWidth="1"/>
    <col min="5625" max="5625" width="14.26953125" style="56" customWidth="1"/>
    <col min="5626" max="5626" width="10.7265625" style="56" customWidth="1"/>
    <col min="5627" max="5627" width="13.7265625" style="56" customWidth="1"/>
    <col min="5628" max="5628" width="11.54296875" style="56" customWidth="1"/>
    <col min="5629" max="5629" width="11.26953125" style="56" customWidth="1"/>
    <col min="5630" max="5630" width="13.54296875" style="56" customWidth="1"/>
    <col min="5631" max="5631" width="15" style="56" customWidth="1"/>
    <col min="5632" max="5632" width="15.26953125" style="56" bestFit="1" customWidth="1"/>
    <col min="5633" max="5633" width="16.26953125" style="56" bestFit="1" customWidth="1"/>
    <col min="5634" max="5634" width="12" style="56" customWidth="1"/>
    <col min="5635" max="5867" width="9" style="56"/>
    <col min="5868" max="5868" width="6.26953125" style="56" customWidth="1"/>
    <col min="5869" max="5869" width="10.26953125" style="56" customWidth="1"/>
    <col min="5870" max="5870" width="11" style="56" customWidth="1"/>
    <col min="5871" max="5871" width="12.54296875" style="56" customWidth="1"/>
    <col min="5872" max="5872" width="11.453125" style="56" customWidth="1"/>
    <col min="5873" max="5873" width="9.54296875" style="56" customWidth="1"/>
    <col min="5874" max="5874" width="0" style="56" hidden="1" customWidth="1"/>
    <col min="5875" max="5875" width="9.7265625" style="56" customWidth="1"/>
    <col min="5876" max="5877" width="12.54296875" style="56" customWidth="1"/>
    <col min="5878" max="5878" width="12.26953125" style="56" customWidth="1"/>
    <col min="5879" max="5879" width="12.54296875" style="56" customWidth="1"/>
    <col min="5880" max="5880" width="0" style="56" hidden="1" customWidth="1"/>
    <col min="5881" max="5881" width="14.26953125" style="56" customWidth="1"/>
    <col min="5882" max="5882" width="10.7265625" style="56" customWidth="1"/>
    <col min="5883" max="5883" width="13.7265625" style="56" customWidth="1"/>
    <col min="5884" max="5884" width="11.54296875" style="56" customWidth="1"/>
    <col min="5885" max="5885" width="11.26953125" style="56" customWidth="1"/>
    <col min="5886" max="5886" width="13.54296875" style="56" customWidth="1"/>
    <col min="5887" max="5887" width="15" style="56" customWidth="1"/>
    <col min="5888" max="5888" width="15.26953125" style="56" bestFit="1" customWidth="1"/>
    <col min="5889" max="5889" width="16.26953125" style="56" bestFit="1" customWidth="1"/>
    <col min="5890" max="5890" width="12" style="56" customWidth="1"/>
    <col min="5891" max="6123" width="9" style="56"/>
    <col min="6124" max="6124" width="6.26953125" style="56" customWidth="1"/>
    <col min="6125" max="6125" width="10.26953125" style="56" customWidth="1"/>
    <col min="6126" max="6126" width="11" style="56" customWidth="1"/>
    <col min="6127" max="6127" width="12.54296875" style="56" customWidth="1"/>
    <col min="6128" max="6128" width="11.453125" style="56" customWidth="1"/>
    <col min="6129" max="6129" width="9.54296875" style="56" customWidth="1"/>
    <col min="6130" max="6130" width="0" style="56" hidden="1" customWidth="1"/>
    <col min="6131" max="6131" width="9.7265625" style="56" customWidth="1"/>
    <col min="6132" max="6133" width="12.54296875" style="56" customWidth="1"/>
    <col min="6134" max="6134" width="12.26953125" style="56" customWidth="1"/>
    <col min="6135" max="6135" width="12.54296875" style="56" customWidth="1"/>
    <col min="6136" max="6136" width="0" style="56" hidden="1" customWidth="1"/>
    <col min="6137" max="6137" width="14.26953125" style="56" customWidth="1"/>
    <col min="6138" max="6138" width="10.7265625" style="56" customWidth="1"/>
    <col min="6139" max="6139" width="13.7265625" style="56" customWidth="1"/>
    <col min="6140" max="6140" width="11.54296875" style="56" customWidth="1"/>
    <col min="6141" max="6141" width="11.26953125" style="56" customWidth="1"/>
    <col min="6142" max="6142" width="13.54296875" style="56" customWidth="1"/>
    <col min="6143" max="6143" width="15" style="56" customWidth="1"/>
    <col min="6144" max="6144" width="15.26953125" style="56" bestFit="1" customWidth="1"/>
    <col min="6145" max="6145" width="16.26953125" style="56" bestFit="1" customWidth="1"/>
    <col min="6146" max="6146" width="12" style="56" customWidth="1"/>
    <col min="6147" max="6379" width="9" style="56"/>
    <col min="6380" max="6380" width="6.26953125" style="56" customWidth="1"/>
    <col min="6381" max="6381" width="10.26953125" style="56" customWidth="1"/>
    <col min="6382" max="6382" width="11" style="56" customWidth="1"/>
    <col min="6383" max="6383" width="12.54296875" style="56" customWidth="1"/>
    <col min="6384" max="6384" width="11.453125" style="56" customWidth="1"/>
    <col min="6385" max="6385" width="9.54296875" style="56" customWidth="1"/>
    <col min="6386" max="6386" width="0" style="56" hidden="1" customWidth="1"/>
    <col min="6387" max="6387" width="9.7265625" style="56" customWidth="1"/>
    <col min="6388" max="6389" width="12.54296875" style="56" customWidth="1"/>
    <col min="6390" max="6390" width="12.26953125" style="56" customWidth="1"/>
    <col min="6391" max="6391" width="12.54296875" style="56" customWidth="1"/>
    <col min="6392" max="6392" width="0" style="56" hidden="1" customWidth="1"/>
    <col min="6393" max="6393" width="14.26953125" style="56" customWidth="1"/>
    <col min="6394" max="6394" width="10.7265625" style="56" customWidth="1"/>
    <col min="6395" max="6395" width="13.7265625" style="56" customWidth="1"/>
    <col min="6396" max="6396" width="11.54296875" style="56" customWidth="1"/>
    <col min="6397" max="6397" width="11.26953125" style="56" customWidth="1"/>
    <col min="6398" max="6398" width="13.54296875" style="56" customWidth="1"/>
    <col min="6399" max="6399" width="15" style="56" customWidth="1"/>
    <col min="6400" max="6400" width="15.26953125" style="56" bestFit="1" customWidth="1"/>
    <col min="6401" max="6401" width="16.26953125" style="56" bestFit="1" customWidth="1"/>
    <col min="6402" max="6402" width="12" style="56" customWidth="1"/>
    <col min="6403" max="6635" width="9" style="56"/>
    <col min="6636" max="6636" width="6.26953125" style="56" customWidth="1"/>
    <col min="6637" max="6637" width="10.26953125" style="56" customWidth="1"/>
    <col min="6638" max="6638" width="11" style="56" customWidth="1"/>
    <col min="6639" max="6639" width="12.54296875" style="56" customWidth="1"/>
    <col min="6640" max="6640" width="11.453125" style="56" customWidth="1"/>
    <col min="6641" max="6641" width="9.54296875" style="56" customWidth="1"/>
    <col min="6642" max="6642" width="0" style="56" hidden="1" customWidth="1"/>
    <col min="6643" max="6643" width="9.7265625" style="56" customWidth="1"/>
    <col min="6644" max="6645" width="12.54296875" style="56" customWidth="1"/>
    <col min="6646" max="6646" width="12.26953125" style="56" customWidth="1"/>
    <col min="6647" max="6647" width="12.54296875" style="56" customWidth="1"/>
    <col min="6648" max="6648" width="0" style="56" hidden="1" customWidth="1"/>
    <col min="6649" max="6649" width="14.26953125" style="56" customWidth="1"/>
    <col min="6650" max="6650" width="10.7265625" style="56" customWidth="1"/>
    <col min="6651" max="6651" width="13.7265625" style="56" customWidth="1"/>
    <col min="6652" max="6652" width="11.54296875" style="56" customWidth="1"/>
    <col min="6653" max="6653" width="11.26953125" style="56" customWidth="1"/>
    <col min="6654" max="6654" width="13.54296875" style="56" customWidth="1"/>
    <col min="6655" max="6655" width="15" style="56" customWidth="1"/>
    <col min="6656" max="6656" width="15.26953125" style="56" bestFit="1" customWidth="1"/>
    <col min="6657" max="6657" width="16.26953125" style="56" bestFit="1" customWidth="1"/>
    <col min="6658" max="6658" width="12" style="56" customWidth="1"/>
    <col min="6659" max="6891" width="9" style="56"/>
    <col min="6892" max="6892" width="6.26953125" style="56" customWidth="1"/>
    <col min="6893" max="6893" width="10.26953125" style="56" customWidth="1"/>
    <col min="6894" max="6894" width="11" style="56" customWidth="1"/>
    <col min="6895" max="6895" width="12.54296875" style="56" customWidth="1"/>
    <col min="6896" max="6896" width="11.453125" style="56" customWidth="1"/>
    <col min="6897" max="6897" width="9.54296875" style="56" customWidth="1"/>
    <col min="6898" max="6898" width="0" style="56" hidden="1" customWidth="1"/>
    <col min="6899" max="6899" width="9.7265625" style="56" customWidth="1"/>
    <col min="6900" max="6901" width="12.54296875" style="56" customWidth="1"/>
    <col min="6902" max="6902" width="12.26953125" style="56" customWidth="1"/>
    <col min="6903" max="6903" width="12.54296875" style="56" customWidth="1"/>
    <col min="6904" max="6904" width="0" style="56" hidden="1" customWidth="1"/>
    <col min="6905" max="6905" width="14.26953125" style="56" customWidth="1"/>
    <col min="6906" max="6906" width="10.7265625" style="56" customWidth="1"/>
    <col min="6907" max="6907" width="13.7265625" style="56" customWidth="1"/>
    <col min="6908" max="6908" width="11.54296875" style="56" customWidth="1"/>
    <col min="6909" max="6909" width="11.26953125" style="56" customWidth="1"/>
    <col min="6910" max="6910" width="13.54296875" style="56" customWidth="1"/>
    <col min="6911" max="6911" width="15" style="56" customWidth="1"/>
    <col min="6912" max="6912" width="15.26953125" style="56" bestFit="1" customWidth="1"/>
    <col min="6913" max="6913" width="16.26953125" style="56" bestFit="1" customWidth="1"/>
    <col min="6914" max="6914" width="12" style="56" customWidth="1"/>
    <col min="6915" max="7147" width="9" style="56"/>
    <col min="7148" max="7148" width="6.26953125" style="56" customWidth="1"/>
    <col min="7149" max="7149" width="10.26953125" style="56" customWidth="1"/>
    <col min="7150" max="7150" width="11" style="56" customWidth="1"/>
    <col min="7151" max="7151" width="12.54296875" style="56" customWidth="1"/>
    <col min="7152" max="7152" width="11.453125" style="56" customWidth="1"/>
    <col min="7153" max="7153" width="9.54296875" style="56" customWidth="1"/>
    <col min="7154" max="7154" width="0" style="56" hidden="1" customWidth="1"/>
    <col min="7155" max="7155" width="9.7265625" style="56" customWidth="1"/>
    <col min="7156" max="7157" width="12.54296875" style="56" customWidth="1"/>
    <col min="7158" max="7158" width="12.26953125" style="56" customWidth="1"/>
    <col min="7159" max="7159" width="12.54296875" style="56" customWidth="1"/>
    <col min="7160" max="7160" width="0" style="56" hidden="1" customWidth="1"/>
    <col min="7161" max="7161" width="14.26953125" style="56" customWidth="1"/>
    <col min="7162" max="7162" width="10.7265625" style="56" customWidth="1"/>
    <col min="7163" max="7163" width="13.7265625" style="56" customWidth="1"/>
    <col min="7164" max="7164" width="11.54296875" style="56" customWidth="1"/>
    <col min="7165" max="7165" width="11.26953125" style="56" customWidth="1"/>
    <col min="7166" max="7166" width="13.54296875" style="56" customWidth="1"/>
    <col min="7167" max="7167" width="15" style="56" customWidth="1"/>
    <col min="7168" max="7168" width="15.26953125" style="56" bestFit="1" customWidth="1"/>
    <col min="7169" max="7169" width="16.26953125" style="56" bestFit="1" customWidth="1"/>
    <col min="7170" max="7170" width="12" style="56" customWidth="1"/>
    <col min="7171" max="7403" width="9" style="56"/>
    <col min="7404" max="7404" width="6.26953125" style="56" customWidth="1"/>
    <col min="7405" max="7405" width="10.26953125" style="56" customWidth="1"/>
    <col min="7406" max="7406" width="11" style="56" customWidth="1"/>
    <col min="7407" max="7407" width="12.54296875" style="56" customWidth="1"/>
    <col min="7408" max="7408" width="11.453125" style="56" customWidth="1"/>
    <col min="7409" max="7409" width="9.54296875" style="56" customWidth="1"/>
    <col min="7410" max="7410" width="0" style="56" hidden="1" customWidth="1"/>
    <col min="7411" max="7411" width="9.7265625" style="56" customWidth="1"/>
    <col min="7412" max="7413" width="12.54296875" style="56" customWidth="1"/>
    <col min="7414" max="7414" width="12.26953125" style="56" customWidth="1"/>
    <col min="7415" max="7415" width="12.54296875" style="56" customWidth="1"/>
    <col min="7416" max="7416" width="0" style="56" hidden="1" customWidth="1"/>
    <col min="7417" max="7417" width="14.26953125" style="56" customWidth="1"/>
    <col min="7418" max="7418" width="10.7265625" style="56" customWidth="1"/>
    <col min="7419" max="7419" width="13.7265625" style="56" customWidth="1"/>
    <col min="7420" max="7420" width="11.54296875" style="56" customWidth="1"/>
    <col min="7421" max="7421" width="11.26953125" style="56" customWidth="1"/>
    <col min="7422" max="7422" width="13.54296875" style="56" customWidth="1"/>
    <col min="7423" max="7423" width="15" style="56" customWidth="1"/>
    <col min="7424" max="7424" width="15.26953125" style="56" bestFit="1" customWidth="1"/>
    <col min="7425" max="7425" width="16.26953125" style="56" bestFit="1" customWidth="1"/>
    <col min="7426" max="7426" width="12" style="56" customWidth="1"/>
    <col min="7427" max="7659" width="9" style="56"/>
    <col min="7660" max="7660" width="6.26953125" style="56" customWidth="1"/>
    <col min="7661" max="7661" width="10.26953125" style="56" customWidth="1"/>
    <col min="7662" max="7662" width="11" style="56" customWidth="1"/>
    <col min="7663" max="7663" width="12.54296875" style="56" customWidth="1"/>
    <col min="7664" max="7664" width="11.453125" style="56" customWidth="1"/>
    <col min="7665" max="7665" width="9.54296875" style="56" customWidth="1"/>
    <col min="7666" max="7666" width="0" style="56" hidden="1" customWidth="1"/>
    <col min="7667" max="7667" width="9.7265625" style="56" customWidth="1"/>
    <col min="7668" max="7669" width="12.54296875" style="56" customWidth="1"/>
    <col min="7670" max="7670" width="12.26953125" style="56" customWidth="1"/>
    <col min="7671" max="7671" width="12.54296875" style="56" customWidth="1"/>
    <col min="7672" max="7672" width="0" style="56" hidden="1" customWidth="1"/>
    <col min="7673" max="7673" width="14.26953125" style="56" customWidth="1"/>
    <col min="7674" max="7674" width="10.7265625" style="56" customWidth="1"/>
    <col min="7675" max="7675" width="13.7265625" style="56" customWidth="1"/>
    <col min="7676" max="7676" width="11.54296875" style="56" customWidth="1"/>
    <col min="7677" max="7677" width="11.26953125" style="56" customWidth="1"/>
    <col min="7678" max="7678" width="13.54296875" style="56" customWidth="1"/>
    <col min="7679" max="7679" width="15" style="56" customWidth="1"/>
    <col min="7680" max="7680" width="15.26953125" style="56" bestFit="1" customWidth="1"/>
    <col min="7681" max="7681" width="16.26953125" style="56" bestFit="1" customWidth="1"/>
    <col min="7682" max="7682" width="12" style="56" customWidth="1"/>
    <col min="7683" max="7915" width="9" style="56"/>
    <col min="7916" max="7916" width="6.26953125" style="56" customWidth="1"/>
    <col min="7917" max="7917" width="10.26953125" style="56" customWidth="1"/>
    <col min="7918" max="7918" width="11" style="56" customWidth="1"/>
    <col min="7919" max="7919" width="12.54296875" style="56" customWidth="1"/>
    <col min="7920" max="7920" width="11.453125" style="56" customWidth="1"/>
    <col min="7921" max="7921" width="9.54296875" style="56" customWidth="1"/>
    <col min="7922" max="7922" width="0" style="56" hidden="1" customWidth="1"/>
    <col min="7923" max="7923" width="9.7265625" style="56" customWidth="1"/>
    <col min="7924" max="7925" width="12.54296875" style="56" customWidth="1"/>
    <col min="7926" max="7926" width="12.26953125" style="56" customWidth="1"/>
    <col min="7927" max="7927" width="12.54296875" style="56" customWidth="1"/>
    <col min="7928" max="7928" width="0" style="56" hidden="1" customWidth="1"/>
    <col min="7929" max="7929" width="14.26953125" style="56" customWidth="1"/>
    <col min="7930" max="7930" width="10.7265625" style="56" customWidth="1"/>
    <col min="7931" max="7931" width="13.7265625" style="56" customWidth="1"/>
    <col min="7932" max="7932" width="11.54296875" style="56" customWidth="1"/>
    <col min="7933" max="7933" width="11.26953125" style="56" customWidth="1"/>
    <col min="7934" max="7934" width="13.54296875" style="56" customWidth="1"/>
    <col min="7935" max="7935" width="15" style="56" customWidth="1"/>
    <col min="7936" max="7936" width="15.26953125" style="56" bestFit="1" customWidth="1"/>
    <col min="7937" max="7937" width="16.26953125" style="56" bestFit="1" customWidth="1"/>
    <col min="7938" max="7938" width="12" style="56" customWidth="1"/>
    <col min="7939" max="8171" width="9" style="56"/>
    <col min="8172" max="8172" width="6.26953125" style="56" customWidth="1"/>
    <col min="8173" max="8173" width="10.26953125" style="56" customWidth="1"/>
    <col min="8174" max="8174" width="11" style="56" customWidth="1"/>
    <col min="8175" max="8175" width="12.54296875" style="56" customWidth="1"/>
    <col min="8176" max="8176" width="11.453125" style="56" customWidth="1"/>
    <col min="8177" max="8177" width="9.54296875" style="56" customWidth="1"/>
    <col min="8178" max="8178" width="0" style="56" hidden="1" customWidth="1"/>
    <col min="8179" max="8179" width="9.7265625" style="56" customWidth="1"/>
    <col min="8180" max="8181" width="12.54296875" style="56" customWidth="1"/>
    <col min="8182" max="8182" width="12.26953125" style="56" customWidth="1"/>
    <col min="8183" max="8183" width="12.54296875" style="56" customWidth="1"/>
    <col min="8184" max="8184" width="0" style="56" hidden="1" customWidth="1"/>
    <col min="8185" max="8185" width="14.26953125" style="56" customWidth="1"/>
    <col min="8186" max="8186" width="10.7265625" style="56" customWidth="1"/>
    <col min="8187" max="8187" width="13.7265625" style="56" customWidth="1"/>
    <col min="8188" max="8188" width="11.54296875" style="56" customWidth="1"/>
    <col min="8189" max="8189" width="11.26953125" style="56" customWidth="1"/>
    <col min="8190" max="8190" width="13.54296875" style="56" customWidth="1"/>
    <col min="8191" max="8191" width="15" style="56" customWidth="1"/>
    <col min="8192" max="8192" width="15.26953125" style="56" bestFit="1" customWidth="1"/>
    <col min="8193" max="8193" width="16.26953125" style="56" bestFit="1" customWidth="1"/>
    <col min="8194" max="8194" width="12" style="56" customWidth="1"/>
    <col min="8195" max="8427" width="9" style="56"/>
    <col min="8428" max="8428" width="6.26953125" style="56" customWidth="1"/>
    <col min="8429" max="8429" width="10.26953125" style="56" customWidth="1"/>
    <col min="8430" max="8430" width="11" style="56" customWidth="1"/>
    <col min="8431" max="8431" width="12.54296875" style="56" customWidth="1"/>
    <col min="8432" max="8432" width="11.453125" style="56" customWidth="1"/>
    <col min="8433" max="8433" width="9.54296875" style="56" customWidth="1"/>
    <col min="8434" max="8434" width="0" style="56" hidden="1" customWidth="1"/>
    <col min="8435" max="8435" width="9.7265625" style="56" customWidth="1"/>
    <col min="8436" max="8437" width="12.54296875" style="56" customWidth="1"/>
    <col min="8438" max="8438" width="12.26953125" style="56" customWidth="1"/>
    <col min="8439" max="8439" width="12.54296875" style="56" customWidth="1"/>
    <col min="8440" max="8440" width="0" style="56" hidden="1" customWidth="1"/>
    <col min="8441" max="8441" width="14.26953125" style="56" customWidth="1"/>
    <col min="8442" max="8442" width="10.7265625" style="56" customWidth="1"/>
    <col min="8443" max="8443" width="13.7265625" style="56" customWidth="1"/>
    <col min="8444" max="8444" width="11.54296875" style="56" customWidth="1"/>
    <col min="8445" max="8445" width="11.26953125" style="56" customWidth="1"/>
    <col min="8446" max="8446" width="13.54296875" style="56" customWidth="1"/>
    <col min="8447" max="8447" width="15" style="56" customWidth="1"/>
    <col min="8448" max="8448" width="15.26953125" style="56" bestFit="1" customWidth="1"/>
    <col min="8449" max="8449" width="16.26953125" style="56" bestFit="1" customWidth="1"/>
    <col min="8450" max="8450" width="12" style="56" customWidth="1"/>
    <col min="8451" max="8683" width="9" style="56"/>
    <col min="8684" max="8684" width="6.26953125" style="56" customWidth="1"/>
    <col min="8685" max="8685" width="10.26953125" style="56" customWidth="1"/>
    <col min="8686" max="8686" width="11" style="56" customWidth="1"/>
    <col min="8687" max="8687" width="12.54296875" style="56" customWidth="1"/>
    <col min="8688" max="8688" width="11.453125" style="56" customWidth="1"/>
    <col min="8689" max="8689" width="9.54296875" style="56" customWidth="1"/>
    <col min="8690" max="8690" width="0" style="56" hidden="1" customWidth="1"/>
    <col min="8691" max="8691" width="9.7265625" style="56" customWidth="1"/>
    <col min="8692" max="8693" width="12.54296875" style="56" customWidth="1"/>
    <col min="8694" max="8694" width="12.26953125" style="56" customWidth="1"/>
    <col min="8695" max="8695" width="12.54296875" style="56" customWidth="1"/>
    <col min="8696" max="8696" width="0" style="56" hidden="1" customWidth="1"/>
    <col min="8697" max="8697" width="14.26953125" style="56" customWidth="1"/>
    <col min="8698" max="8698" width="10.7265625" style="56" customWidth="1"/>
    <col min="8699" max="8699" width="13.7265625" style="56" customWidth="1"/>
    <col min="8700" max="8700" width="11.54296875" style="56" customWidth="1"/>
    <col min="8701" max="8701" width="11.26953125" style="56" customWidth="1"/>
    <col min="8702" max="8702" width="13.54296875" style="56" customWidth="1"/>
    <col min="8703" max="8703" width="15" style="56" customWidth="1"/>
    <col min="8704" max="8704" width="15.26953125" style="56" bestFit="1" customWidth="1"/>
    <col min="8705" max="8705" width="16.26953125" style="56" bestFit="1" customWidth="1"/>
    <col min="8706" max="8706" width="12" style="56" customWidth="1"/>
    <col min="8707" max="8939" width="9" style="56"/>
    <col min="8940" max="8940" width="6.26953125" style="56" customWidth="1"/>
    <col min="8941" max="8941" width="10.26953125" style="56" customWidth="1"/>
    <col min="8942" max="8942" width="11" style="56" customWidth="1"/>
    <col min="8943" max="8943" width="12.54296875" style="56" customWidth="1"/>
    <col min="8944" max="8944" width="11.453125" style="56" customWidth="1"/>
    <col min="8945" max="8945" width="9.54296875" style="56" customWidth="1"/>
    <col min="8946" max="8946" width="0" style="56" hidden="1" customWidth="1"/>
    <col min="8947" max="8947" width="9.7265625" style="56" customWidth="1"/>
    <col min="8948" max="8949" width="12.54296875" style="56" customWidth="1"/>
    <col min="8950" max="8950" width="12.26953125" style="56" customWidth="1"/>
    <col min="8951" max="8951" width="12.54296875" style="56" customWidth="1"/>
    <col min="8952" max="8952" width="0" style="56" hidden="1" customWidth="1"/>
    <col min="8953" max="8953" width="14.26953125" style="56" customWidth="1"/>
    <col min="8954" max="8954" width="10.7265625" style="56" customWidth="1"/>
    <col min="8955" max="8955" width="13.7265625" style="56" customWidth="1"/>
    <col min="8956" max="8956" width="11.54296875" style="56" customWidth="1"/>
    <col min="8957" max="8957" width="11.26953125" style="56" customWidth="1"/>
    <col min="8958" max="8958" width="13.54296875" style="56" customWidth="1"/>
    <col min="8959" max="8959" width="15" style="56" customWidth="1"/>
    <col min="8960" max="8960" width="15.26953125" style="56" bestFit="1" customWidth="1"/>
    <col min="8961" max="8961" width="16.26953125" style="56" bestFit="1" customWidth="1"/>
    <col min="8962" max="8962" width="12" style="56" customWidth="1"/>
    <col min="8963" max="9195" width="9" style="56"/>
    <col min="9196" max="9196" width="6.26953125" style="56" customWidth="1"/>
    <col min="9197" max="9197" width="10.26953125" style="56" customWidth="1"/>
    <col min="9198" max="9198" width="11" style="56" customWidth="1"/>
    <col min="9199" max="9199" width="12.54296875" style="56" customWidth="1"/>
    <col min="9200" max="9200" width="11.453125" style="56" customWidth="1"/>
    <col min="9201" max="9201" width="9.54296875" style="56" customWidth="1"/>
    <col min="9202" max="9202" width="0" style="56" hidden="1" customWidth="1"/>
    <col min="9203" max="9203" width="9.7265625" style="56" customWidth="1"/>
    <col min="9204" max="9205" width="12.54296875" style="56" customWidth="1"/>
    <col min="9206" max="9206" width="12.26953125" style="56" customWidth="1"/>
    <col min="9207" max="9207" width="12.54296875" style="56" customWidth="1"/>
    <col min="9208" max="9208" width="0" style="56" hidden="1" customWidth="1"/>
    <col min="9209" max="9209" width="14.26953125" style="56" customWidth="1"/>
    <col min="9210" max="9210" width="10.7265625" style="56" customWidth="1"/>
    <col min="9211" max="9211" width="13.7265625" style="56" customWidth="1"/>
    <col min="9212" max="9212" width="11.54296875" style="56" customWidth="1"/>
    <col min="9213" max="9213" width="11.26953125" style="56" customWidth="1"/>
    <col min="9214" max="9214" width="13.54296875" style="56" customWidth="1"/>
    <col min="9215" max="9215" width="15" style="56" customWidth="1"/>
    <col min="9216" max="9216" width="15.26953125" style="56" bestFit="1" customWidth="1"/>
    <col min="9217" max="9217" width="16.26953125" style="56" bestFit="1" customWidth="1"/>
    <col min="9218" max="9218" width="12" style="56" customWidth="1"/>
    <col min="9219" max="9451" width="9" style="56"/>
    <col min="9452" max="9452" width="6.26953125" style="56" customWidth="1"/>
    <col min="9453" max="9453" width="10.26953125" style="56" customWidth="1"/>
    <col min="9454" max="9454" width="11" style="56" customWidth="1"/>
    <col min="9455" max="9455" width="12.54296875" style="56" customWidth="1"/>
    <col min="9456" max="9456" width="11.453125" style="56" customWidth="1"/>
    <col min="9457" max="9457" width="9.54296875" style="56" customWidth="1"/>
    <col min="9458" max="9458" width="0" style="56" hidden="1" customWidth="1"/>
    <col min="9459" max="9459" width="9.7265625" style="56" customWidth="1"/>
    <col min="9460" max="9461" width="12.54296875" style="56" customWidth="1"/>
    <col min="9462" max="9462" width="12.26953125" style="56" customWidth="1"/>
    <col min="9463" max="9463" width="12.54296875" style="56" customWidth="1"/>
    <col min="9464" max="9464" width="0" style="56" hidden="1" customWidth="1"/>
    <col min="9465" max="9465" width="14.26953125" style="56" customWidth="1"/>
    <col min="9466" max="9466" width="10.7265625" style="56" customWidth="1"/>
    <col min="9467" max="9467" width="13.7265625" style="56" customWidth="1"/>
    <col min="9468" max="9468" width="11.54296875" style="56" customWidth="1"/>
    <col min="9469" max="9469" width="11.26953125" style="56" customWidth="1"/>
    <col min="9470" max="9470" width="13.54296875" style="56" customWidth="1"/>
    <col min="9471" max="9471" width="15" style="56" customWidth="1"/>
    <col min="9472" max="9472" width="15.26953125" style="56" bestFit="1" customWidth="1"/>
    <col min="9473" max="9473" width="16.26953125" style="56" bestFit="1" customWidth="1"/>
    <col min="9474" max="9474" width="12" style="56" customWidth="1"/>
    <col min="9475" max="9707" width="9" style="56"/>
    <col min="9708" max="9708" width="6.26953125" style="56" customWidth="1"/>
    <col min="9709" max="9709" width="10.26953125" style="56" customWidth="1"/>
    <col min="9710" max="9710" width="11" style="56" customWidth="1"/>
    <col min="9711" max="9711" width="12.54296875" style="56" customWidth="1"/>
    <col min="9712" max="9712" width="11.453125" style="56" customWidth="1"/>
    <col min="9713" max="9713" width="9.54296875" style="56" customWidth="1"/>
    <col min="9714" max="9714" width="0" style="56" hidden="1" customWidth="1"/>
    <col min="9715" max="9715" width="9.7265625" style="56" customWidth="1"/>
    <col min="9716" max="9717" width="12.54296875" style="56" customWidth="1"/>
    <col min="9718" max="9718" width="12.26953125" style="56" customWidth="1"/>
    <col min="9719" max="9719" width="12.54296875" style="56" customWidth="1"/>
    <col min="9720" max="9720" width="0" style="56" hidden="1" customWidth="1"/>
    <col min="9721" max="9721" width="14.26953125" style="56" customWidth="1"/>
    <col min="9722" max="9722" width="10.7265625" style="56" customWidth="1"/>
    <col min="9723" max="9723" width="13.7265625" style="56" customWidth="1"/>
    <col min="9724" max="9724" width="11.54296875" style="56" customWidth="1"/>
    <col min="9725" max="9725" width="11.26953125" style="56" customWidth="1"/>
    <col min="9726" max="9726" width="13.54296875" style="56" customWidth="1"/>
    <col min="9727" max="9727" width="15" style="56" customWidth="1"/>
    <col min="9728" max="9728" width="15.26953125" style="56" bestFit="1" customWidth="1"/>
    <col min="9729" max="9729" width="16.26953125" style="56" bestFit="1" customWidth="1"/>
    <col min="9730" max="9730" width="12" style="56" customWidth="1"/>
    <col min="9731" max="9963" width="9" style="56"/>
    <col min="9964" max="9964" width="6.26953125" style="56" customWidth="1"/>
    <col min="9965" max="9965" width="10.26953125" style="56" customWidth="1"/>
    <col min="9966" max="9966" width="11" style="56" customWidth="1"/>
    <col min="9967" max="9967" width="12.54296875" style="56" customWidth="1"/>
    <col min="9968" max="9968" width="11.453125" style="56" customWidth="1"/>
    <col min="9969" max="9969" width="9.54296875" style="56" customWidth="1"/>
    <col min="9970" max="9970" width="0" style="56" hidden="1" customWidth="1"/>
    <col min="9971" max="9971" width="9.7265625" style="56" customWidth="1"/>
    <col min="9972" max="9973" width="12.54296875" style="56" customWidth="1"/>
    <col min="9974" max="9974" width="12.26953125" style="56" customWidth="1"/>
    <col min="9975" max="9975" width="12.54296875" style="56" customWidth="1"/>
    <col min="9976" max="9976" width="0" style="56" hidden="1" customWidth="1"/>
    <col min="9977" max="9977" width="14.26953125" style="56" customWidth="1"/>
    <col min="9978" max="9978" width="10.7265625" style="56" customWidth="1"/>
    <col min="9979" max="9979" width="13.7265625" style="56" customWidth="1"/>
    <col min="9980" max="9980" width="11.54296875" style="56" customWidth="1"/>
    <col min="9981" max="9981" width="11.26953125" style="56" customWidth="1"/>
    <col min="9982" max="9982" width="13.54296875" style="56" customWidth="1"/>
    <col min="9983" max="9983" width="15" style="56" customWidth="1"/>
    <col min="9984" max="9984" width="15.26953125" style="56" bestFit="1" customWidth="1"/>
    <col min="9985" max="9985" width="16.26953125" style="56" bestFit="1" customWidth="1"/>
    <col min="9986" max="9986" width="12" style="56" customWidth="1"/>
    <col min="9987" max="10219" width="9" style="56"/>
    <col min="10220" max="10220" width="6.26953125" style="56" customWidth="1"/>
    <col min="10221" max="10221" width="10.26953125" style="56" customWidth="1"/>
    <col min="10222" max="10222" width="11" style="56" customWidth="1"/>
    <col min="10223" max="10223" width="12.54296875" style="56" customWidth="1"/>
    <col min="10224" max="10224" width="11.453125" style="56" customWidth="1"/>
    <col min="10225" max="10225" width="9.54296875" style="56" customWidth="1"/>
    <col min="10226" max="10226" width="0" style="56" hidden="1" customWidth="1"/>
    <col min="10227" max="10227" width="9.7265625" style="56" customWidth="1"/>
    <col min="10228" max="10229" width="12.54296875" style="56" customWidth="1"/>
    <col min="10230" max="10230" width="12.26953125" style="56" customWidth="1"/>
    <col min="10231" max="10231" width="12.54296875" style="56" customWidth="1"/>
    <col min="10232" max="10232" width="0" style="56" hidden="1" customWidth="1"/>
    <col min="10233" max="10233" width="14.26953125" style="56" customWidth="1"/>
    <col min="10234" max="10234" width="10.7265625" style="56" customWidth="1"/>
    <col min="10235" max="10235" width="13.7265625" style="56" customWidth="1"/>
    <col min="10236" max="10236" width="11.54296875" style="56" customWidth="1"/>
    <col min="10237" max="10237" width="11.26953125" style="56" customWidth="1"/>
    <col min="10238" max="10238" width="13.54296875" style="56" customWidth="1"/>
    <col min="10239" max="10239" width="15" style="56" customWidth="1"/>
    <col min="10240" max="10240" width="15.26953125" style="56" bestFit="1" customWidth="1"/>
    <col min="10241" max="10241" width="16.26953125" style="56" bestFit="1" customWidth="1"/>
    <col min="10242" max="10242" width="12" style="56" customWidth="1"/>
    <col min="10243" max="10475" width="9" style="56"/>
    <col min="10476" max="10476" width="6.26953125" style="56" customWidth="1"/>
    <col min="10477" max="10477" width="10.26953125" style="56" customWidth="1"/>
    <col min="10478" max="10478" width="11" style="56" customWidth="1"/>
    <col min="10479" max="10479" width="12.54296875" style="56" customWidth="1"/>
    <col min="10480" max="10480" width="11.453125" style="56" customWidth="1"/>
    <col min="10481" max="10481" width="9.54296875" style="56" customWidth="1"/>
    <col min="10482" max="10482" width="0" style="56" hidden="1" customWidth="1"/>
    <col min="10483" max="10483" width="9.7265625" style="56" customWidth="1"/>
    <col min="10484" max="10485" width="12.54296875" style="56" customWidth="1"/>
    <col min="10486" max="10486" width="12.26953125" style="56" customWidth="1"/>
    <col min="10487" max="10487" width="12.54296875" style="56" customWidth="1"/>
    <col min="10488" max="10488" width="0" style="56" hidden="1" customWidth="1"/>
    <col min="10489" max="10489" width="14.26953125" style="56" customWidth="1"/>
    <col min="10490" max="10490" width="10.7265625" style="56" customWidth="1"/>
    <col min="10491" max="10491" width="13.7265625" style="56" customWidth="1"/>
    <col min="10492" max="10492" width="11.54296875" style="56" customWidth="1"/>
    <col min="10493" max="10493" width="11.26953125" style="56" customWidth="1"/>
    <col min="10494" max="10494" width="13.54296875" style="56" customWidth="1"/>
    <col min="10495" max="10495" width="15" style="56" customWidth="1"/>
    <col min="10496" max="10496" width="15.26953125" style="56" bestFit="1" customWidth="1"/>
    <col min="10497" max="10497" width="16.26953125" style="56" bestFit="1" customWidth="1"/>
    <col min="10498" max="10498" width="12" style="56" customWidth="1"/>
    <col min="10499" max="10731" width="9" style="56"/>
    <col min="10732" max="10732" width="6.26953125" style="56" customWidth="1"/>
    <col min="10733" max="10733" width="10.26953125" style="56" customWidth="1"/>
    <col min="10734" max="10734" width="11" style="56" customWidth="1"/>
    <col min="10735" max="10735" width="12.54296875" style="56" customWidth="1"/>
    <col min="10736" max="10736" width="11.453125" style="56" customWidth="1"/>
    <col min="10737" max="10737" width="9.54296875" style="56" customWidth="1"/>
    <col min="10738" max="10738" width="0" style="56" hidden="1" customWidth="1"/>
    <col min="10739" max="10739" width="9.7265625" style="56" customWidth="1"/>
    <col min="10740" max="10741" width="12.54296875" style="56" customWidth="1"/>
    <col min="10742" max="10742" width="12.26953125" style="56" customWidth="1"/>
    <col min="10743" max="10743" width="12.54296875" style="56" customWidth="1"/>
    <col min="10744" max="10744" width="0" style="56" hidden="1" customWidth="1"/>
    <col min="10745" max="10745" width="14.26953125" style="56" customWidth="1"/>
    <col min="10746" max="10746" width="10.7265625" style="56" customWidth="1"/>
    <col min="10747" max="10747" width="13.7265625" style="56" customWidth="1"/>
    <col min="10748" max="10748" width="11.54296875" style="56" customWidth="1"/>
    <col min="10749" max="10749" width="11.26953125" style="56" customWidth="1"/>
    <col min="10750" max="10750" width="13.54296875" style="56" customWidth="1"/>
    <col min="10751" max="10751" width="15" style="56" customWidth="1"/>
    <col min="10752" max="10752" width="15.26953125" style="56" bestFit="1" customWidth="1"/>
    <col min="10753" max="10753" width="16.26953125" style="56" bestFit="1" customWidth="1"/>
    <col min="10754" max="10754" width="12" style="56" customWidth="1"/>
    <col min="10755" max="10987" width="9" style="56"/>
    <col min="10988" max="10988" width="6.26953125" style="56" customWidth="1"/>
    <col min="10989" max="10989" width="10.26953125" style="56" customWidth="1"/>
    <col min="10990" max="10990" width="11" style="56" customWidth="1"/>
    <col min="10991" max="10991" width="12.54296875" style="56" customWidth="1"/>
    <col min="10992" max="10992" width="11.453125" style="56" customWidth="1"/>
    <col min="10993" max="10993" width="9.54296875" style="56" customWidth="1"/>
    <col min="10994" max="10994" width="0" style="56" hidden="1" customWidth="1"/>
    <col min="10995" max="10995" width="9.7265625" style="56" customWidth="1"/>
    <col min="10996" max="10997" width="12.54296875" style="56" customWidth="1"/>
    <col min="10998" max="10998" width="12.26953125" style="56" customWidth="1"/>
    <col min="10999" max="10999" width="12.54296875" style="56" customWidth="1"/>
    <col min="11000" max="11000" width="0" style="56" hidden="1" customWidth="1"/>
    <col min="11001" max="11001" width="14.26953125" style="56" customWidth="1"/>
    <col min="11002" max="11002" width="10.7265625" style="56" customWidth="1"/>
    <col min="11003" max="11003" width="13.7265625" style="56" customWidth="1"/>
    <col min="11004" max="11004" width="11.54296875" style="56" customWidth="1"/>
    <col min="11005" max="11005" width="11.26953125" style="56" customWidth="1"/>
    <col min="11006" max="11006" width="13.54296875" style="56" customWidth="1"/>
    <col min="11007" max="11007" width="15" style="56" customWidth="1"/>
    <col min="11008" max="11008" width="15.26953125" style="56" bestFit="1" customWidth="1"/>
    <col min="11009" max="11009" width="16.26953125" style="56" bestFit="1" customWidth="1"/>
    <col min="11010" max="11010" width="12" style="56" customWidth="1"/>
    <col min="11011" max="11243" width="9" style="56"/>
    <col min="11244" max="11244" width="6.26953125" style="56" customWidth="1"/>
    <col min="11245" max="11245" width="10.26953125" style="56" customWidth="1"/>
    <col min="11246" max="11246" width="11" style="56" customWidth="1"/>
    <col min="11247" max="11247" width="12.54296875" style="56" customWidth="1"/>
    <col min="11248" max="11248" width="11.453125" style="56" customWidth="1"/>
    <col min="11249" max="11249" width="9.54296875" style="56" customWidth="1"/>
    <col min="11250" max="11250" width="0" style="56" hidden="1" customWidth="1"/>
    <col min="11251" max="11251" width="9.7265625" style="56" customWidth="1"/>
    <col min="11252" max="11253" width="12.54296875" style="56" customWidth="1"/>
    <col min="11254" max="11254" width="12.26953125" style="56" customWidth="1"/>
    <col min="11255" max="11255" width="12.54296875" style="56" customWidth="1"/>
    <col min="11256" max="11256" width="0" style="56" hidden="1" customWidth="1"/>
    <col min="11257" max="11257" width="14.26953125" style="56" customWidth="1"/>
    <col min="11258" max="11258" width="10.7265625" style="56" customWidth="1"/>
    <col min="11259" max="11259" width="13.7265625" style="56" customWidth="1"/>
    <col min="11260" max="11260" width="11.54296875" style="56" customWidth="1"/>
    <col min="11261" max="11261" width="11.26953125" style="56" customWidth="1"/>
    <col min="11262" max="11262" width="13.54296875" style="56" customWidth="1"/>
    <col min="11263" max="11263" width="15" style="56" customWidth="1"/>
    <col min="11264" max="11264" width="15.26953125" style="56" bestFit="1" customWidth="1"/>
    <col min="11265" max="11265" width="16.26953125" style="56" bestFit="1" customWidth="1"/>
    <col min="11266" max="11266" width="12" style="56" customWidth="1"/>
    <col min="11267" max="11499" width="9" style="56"/>
    <col min="11500" max="11500" width="6.26953125" style="56" customWidth="1"/>
    <col min="11501" max="11501" width="10.26953125" style="56" customWidth="1"/>
    <col min="11502" max="11502" width="11" style="56" customWidth="1"/>
    <col min="11503" max="11503" width="12.54296875" style="56" customWidth="1"/>
    <col min="11504" max="11504" width="11.453125" style="56" customWidth="1"/>
    <col min="11505" max="11505" width="9.54296875" style="56" customWidth="1"/>
    <col min="11506" max="11506" width="0" style="56" hidden="1" customWidth="1"/>
    <col min="11507" max="11507" width="9.7265625" style="56" customWidth="1"/>
    <col min="11508" max="11509" width="12.54296875" style="56" customWidth="1"/>
    <col min="11510" max="11510" width="12.26953125" style="56" customWidth="1"/>
    <col min="11511" max="11511" width="12.54296875" style="56" customWidth="1"/>
    <col min="11512" max="11512" width="0" style="56" hidden="1" customWidth="1"/>
    <col min="11513" max="11513" width="14.26953125" style="56" customWidth="1"/>
    <col min="11514" max="11514" width="10.7265625" style="56" customWidth="1"/>
    <col min="11515" max="11515" width="13.7265625" style="56" customWidth="1"/>
    <col min="11516" max="11516" width="11.54296875" style="56" customWidth="1"/>
    <col min="11517" max="11517" width="11.26953125" style="56" customWidth="1"/>
    <col min="11518" max="11518" width="13.54296875" style="56" customWidth="1"/>
    <col min="11519" max="11519" width="15" style="56" customWidth="1"/>
    <col min="11520" max="11520" width="15.26953125" style="56" bestFit="1" customWidth="1"/>
    <col min="11521" max="11521" width="16.26953125" style="56" bestFit="1" customWidth="1"/>
    <col min="11522" max="11522" width="12" style="56" customWidth="1"/>
    <col min="11523" max="11755" width="9" style="56"/>
    <col min="11756" max="11756" width="6.26953125" style="56" customWidth="1"/>
    <col min="11757" max="11757" width="10.26953125" style="56" customWidth="1"/>
    <col min="11758" max="11758" width="11" style="56" customWidth="1"/>
    <col min="11759" max="11759" width="12.54296875" style="56" customWidth="1"/>
    <col min="11760" max="11760" width="11.453125" style="56" customWidth="1"/>
    <col min="11761" max="11761" width="9.54296875" style="56" customWidth="1"/>
    <col min="11762" max="11762" width="0" style="56" hidden="1" customWidth="1"/>
    <col min="11763" max="11763" width="9.7265625" style="56" customWidth="1"/>
    <col min="11764" max="11765" width="12.54296875" style="56" customWidth="1"/>
    <col min="11766" max="11766" width="12.26953125" style="56" customWidth="1"/>
    <col min="11767" max="11767" width="12.54296875" style="56" customWidth="1"/>
    <col min="11768" max="11768" width="0" style="56" hidden="1" customWidth="1"/>
    <col min="11769" max="11769" width="14.26953125" style="56" customWidth="1"/>
    <col min="11770" max="11770" width="10.7265625" style="56" customWidth="1"/>
    <col min="11771" max="11771" width="13.7265625" style="56" customWidth="1"/>
    <col min="11772" max="11772" width="11.54296875" style="56" customWidth="1"/>
    <col min="11773" max="11773" width="11.26953125" style="56" customWidth="1"/>
    <col min="11774" max="11774" width="13.54296875" style="56" customWidth="1"/>
    <col min="11775" max="11775" width="15" style="56" customWidth="1"/>
    <col min="11776" max="11776" width="15.26953125" style="56" bestFit="1" customWidth="1"/>
    <col min="11777" max="11777" width="16.26953125" style="56" bestFit="1" customWidth="1"/>
    <col min="11778" max="11778" width="12" style="56" customWidth="1"/>
    <col min="11779" max="12011" width="9" style="56"/>
    <col min="12012" max="12012" width="6.26953125" style="56" customWidth="1"/>
    <col min="12013" max="12013" width="10.26953125" style="56" customWidth="1"/>
    <col min="12014" max="12014" width="11" style="56" customWidth="1"/>
    <col min="12015" max="12015" width="12.54296875" style="56" customWidth="1"/>
    <col min="12016" max="12016" width="11.453125" style="56" customWidth="1"/>
    <col min="12017" max="12017" width="9.54296875" style="56" customWidth="1"/>
    <col min="12018" max="12018" width="0" style="56" hidden="1" customWidth="1"/>
    <col min="12019" max="12019" width="9.7265625" style="56" customWidth="1"/>
    <col min="12020" max="12021" width="12.54296875" style="56" customWidth="1"/>
    <col min="12022" max="12022" width="12.26953125" style="56" customWidth="1"/>
    <col min="12023" max="12023" width="12.54296875" style="56" customWidth="1"/>
    <col min="12024" max="12024" width="0" style="56" hidden="1" customWidth="1"/>
    <col min="12025" max="12025" width="14.26953125" style="56" customWidth="1"/>
    <col min="12026" max="12026" width="10.7265625" style="56" customWidth="1"/>
    <col min="12027" max="12027" width="13.7265625" style="56" customWidth="1"/>
    <col min="12028" max="12028" width="11.54296875" style="56" customWidth="1"/>
    <col min="12029" max="12029" width="11.26953125" style="56" customWidth="1"/>
    <col min="12030" max="12030" width="13.54296875" style="56" customWidth="1"/>
    <col min="12031" max="12031" width="15" style="56" customWidth="1"/>
    <col min="12032" max="12032" width="15.26953125" style="56" bestFit="1" customWidth="1"/>
    <col min="12033" max="12033" width="16.26953125" style="56" bestFit="1" customWidth="1"/>
    <col min="12034" max="12034" width="12" style="56" customWidth="1"/>
    <col min="12035" max="12267" width="9" style="56"/>
    <col min="12268" max="12268" width="6.26953125" style="56" customWidth="1"/>
    <col min="12269" max="12269" width="10.26953125" style="56" customWidth="1"/>
    <col min="12270" max="12270" width="11" style="56" customWidth="1"/>
    <col min="12271" max="12271" width="12.54296875" style="56" customWidth="1"/>
    <col min="12272" max="12272" width="11.453125" style="56" customWidth="1"/>
    <col min="12273" max="12273" width="9.54296875" style="56" customWidth="1"/>
    <col min="12274" max="12274" width="0" style="56" hidden="1" customWidth="1"/>
    <col min="12275" max="12275" width="9.7265625" style="56" customWidth="1"/>
    <col min="12276" max="12277" width="12.54296875" style="56" customWidth="1"/>
    <col min="12278" max="12278" width="12.26953125" style="56" customWidth="1"/>
    <col min="12279" max="12279" width="12.54296875" style="56" customWidth="1"/>
    <col min="12280" max="12280" width="0" style="56" hidden="1" customWidth="1"/>
    <col min="12281" max="12281" width="14.26953125" style="56" customWidth="1"/>
    <col min="12282" max="12282" width="10.7265625" style="56" customWidth="1"/>
    <col min="12283" max="12283" width="13.7265625" style="56" customWidth="1"/>
    <col min="12284" max="12284" width="11.54296875" style="56" customWidth="1"/>
    <col min="12285" max="12285" width="11.26953125" style="56" customWidth="1"/>
    <col min="12286" max="12286" width="13.54296875" style="56" customWidth="1"/>
    <col min="12287" max="12287" width="15" style="56" customWidth="1"/>
    <col min="12288" max="12288" width="15.26953125" style="56" bestFit="1" customWidth="1"/>
    <col min="12289" max="12289" width="16.26953125" style="56" bestFit="1" customWidth="1"/>
    <col min="12290" max="12290" width="12" style="56" customWidth="1"/>
    <col min="12291" max="12523" width="9" style="56"/>
    <col min="12524" max="12524" width="6.26953125" style="56" customWidth="1"/>
    <col min="12525" max="12525" width="10.26953125" style="56" customWidth="1"/>
    <col min="12526" max="12526" width="11" style="56" customWidth="1"/>
    <col min="12527" max="12527" width="12.54296875" style="56" customWidth="1"/>
    <col min="12528" max="12528" width="11.453125" style="56" customWidth="1"/>
    <col min="12529" max="12529" width="9.54296875" style="56" customWidth="1"/>
    <col min="12530" max="12530" width="0" style="56" hidden="1" customWidth="1"/>
    <col min="12531" max="12531" width="9.7265625" style="56" customWidth="1"/>
    <col min="12532" max="12533" width="12.54296875" style="56" customWidth="1"/>
    <col min="12534" max="12534" width="12.26953125" style="56" customWidth="1"/>
    <col min="12535" max="12535" width="12.54296875" style="56" customWidth="1"/>
    <col min="12536" max="12536" width="0" style="56" hidden="1" customWidth="1"/>
    <col min="12537" max="12537" width="14.26953125" style="56" customWidth="1"/>
    <col min="12538" max="12538" width="10.7265625" style="56" customWidth="1"/>
    <col min="12539" max="12539" width="13.7265625" style="56" customWidth="1"/>
    <col min="12540" max="12540" width="11.54296875" style="56" customWidth="1"/>
    <col min="12541" max="12541" width="11.26953125" style="56" customWidth="1"/>
    <col min="12542" max="12542" width="13.54296875" style="56" customWidth="1"/>
    <col min="12543" max="12543" width="15" style="56" customWidth="1"/>
    <col min="12544" max="12544" width="15.26953125" style="56" bestFit="1" customWidth="1"/>
    <col min="12545" max="12545" width="16.26953125" style="56" bestFit="1" customWidth="1"/>
    <col min="12546" max="12546" width="12" style="56" customWidth="1"/>
    <col min="12547" max="12779" width="9" style="56"/>
    <col min="12780" max="12780" width="6.26953125" style="56" customWidth="1"/>
    <col min="12781" max="12781" width="10.26953125" style="56" customWidth="1"/>
    <col min="12782" max="12782" width="11" style="56" customWidth="1"/>
    <col min="12783" max="12783" width="12.54296875" style="56" customWidth="1"/>
    <col min="12784" max="12784" width="11.453125" style="56" customWidth="1"/>
    <col min="12785" max="12785" width="9.54296875" style="56" customWidth="1"/>
    <col min="12786" max="12786" width="0" style="56" hidden="1" customWidth="1"/>
    <col min="12787" max="12787" width="9.7265625" style="56" customWidth="1"/>
    <col min="12788" max="12789" width="12.54296875" style="56" customWidth="1"/>
    <col min="12790" max="12790" width="12.26953125" style="56" customWidth="1"/>
    <col min="12791" max="12791" width="12.54296875" style="56" customWidth="1"/>
    <col min="12792" max="12792" width="0" style="56" hidden="1" customWidth="1"/>
    <col min="12793" max="12793" width="14.26953125" style="56" customWidth="1"/>
    <col min="12794" max="12794" width="10.7265625" style="56" customWidth="1"/>
    <col min="12795" max="12795" width="13.7265625" style="56" customWidth="1"/>
    <col min="12796" max="12796" width="11.54296875" style="56" customWidth="1"/>
    <col min="12797" max="12797" width="11.26953125" style="56" customWidth="1"/>
    <col min="12798" max="12798" width="13.54296875" style="56" customWidth="1"/>
    <col min="12799" max="12799" width="15" style="56" customWidth="1"/>
    <col min="12800" max="12800" width="15.26953125" style="56" bestFit="1" customWidth="1"/>
    <col min="12801" max="12801" width="16.26953125" style="56" bestFit="1" customWidth="1"/>
    <col min="12802" max="12802" width="12" style="56" customWidth="1"/>
    <col min="12803" max="13035" width="9" style="56"/>
    <col min="13036" max="13036" width="6.26953125" style="56" customWidth="1"/>
    <col min="13037" max="13037" width="10.26953125" style="56" customWidth="1"/>
    <col min="13038" max="13038" width="11" style="56" customWidth="1"/>
    <col min="13039" max="13039" width="12.54296875" style="56" customWidth="1"/>
    <col min="13040" max="13040" width="11.453125" style="56" customWidth="1"/>
    <col min="13041" max="13041" width="9.54296875" style="56" customWidth="1"/>
    <col min="13042" max="13042" width="0" style="56" hidden="1" customWidth="1"/>
    <col min="13043" max="13043" width="9.7265625" style="56" customWidth="1"/>
    <col min="13044" max="13045" width="12.54296875" style="56" customWidth="1"/>
    <col min="13046" max="13046" width="12.26953125" style="56" customWidth="1"/>
    <col min="13047" max="13047" width="12.54296875" style="56" customWidth="1"/>
    <col min="13048" max="13048" width="0" style="56" hidden="1" customWidth="1"/>
    <col min="13049" max="13049" width="14.26953125" style="56" customWidth="1"/>
    <col min="13050" max="13050" width="10.7265625" style="56" customWidth="1"/>
    <col min="13051" max="13051" width="13.7265625" style="56" customWidth="1"/>
    <col min="13052" max="13052" width="11.54296875" style="56" customWidth="1"/>
    <col min="13053" max="13053" width="11.26953125" style="56" customWidth="1"/>
    <col min="13054" max="13054" width="13.54296875" style="56" customWidth="1"/>
    <col min="13055" max="13055" width="15" style="56" customWidth="1"/>
    <col min="13056" max="13056" width="15.26953125" style="56" bestFit="1" customWidth="1"/>
    <col min="13057" max="13057" width="16.26953125" style="56" bestFit="1" customWidth="1"/>
    <col min="13058" max="13058" width="12" style="56" customWidth="1"/>
    <col min="13059" max="13291" width="9" style="56"/>
    <col min="13292" max="13292" width="6.26953125" style="56" customWidth="1"/>
    <col min="13293" max="13293" width="10.26953125" style="56" customWidth="1"/>
    <col min="13294" max="13294" width="11" style="56" customWidth="1"/>
    <col min="13295" max="13295" width="12.54296875" style="56" customWidth="1"/>
    <col min="13296" max="13296" width="11.453125" style="56" customWidth="1"/>
    <col min="13297" max="13297" width="9.54296875" style="56" customWidth="1"/>
    <col min="13298" max="13298" width="0" style="56" hidden="1" customWidth="1"/>
    <col min="13299" max="13299" width="9.7265625" style="56" customWidth="1"/>
    <col min="13300" max="13301" width="12.54296875" style="56" customWidth="1"/>
    <col min="13302" max="13302" width="12.26953125" style="56" customWidth="1"/>
    <col min="13303" max="13303" width="12.54296875" style="56" customWidth="1"/>
    <col min="13304" max="13304" width="0" style="56" hidden="1" customWidth="1"/>
    <col min="13305" max="13305" width="14.26953125" style="56" customWidth="1"/>
    <col min="13306" max="13306" width="10.7265625" style="56" customWidth="1"/>
    <col min="13307" max="13307" width="13.7265625" style="56" customWidth="1"/>
    <col min="13308" max="13308" width="11.54296875" style="56" customWidth="1"/>
    <col min="13309" max="13309" width="11.26953125" style="56" customWidth="1"/>
    <col min="13310" max="13310" width="13.54296875" style="56" customWidth="1"/>
    <col min="13311" max="13311" width="15" style="56" customWidth="1"/>
    <col min="13312" max="13312" width="15.26953125" style="56" bestFit="1" customWidth="1"/>
    <col min="13313" max="13313" width="16.26953125" style="56" bestFit="1" customWidth="1"/>
    <col min="13314" max="13314" width="12" style="56" customWidth="1"/>
    <col min="13315" max="13547" width="9" style="56"/>
    <col min="13548" max="13548" width="6.26953125" style="56" customWidth="1"/>
    <col min="13549" max="13549" width="10.26953125" style="56" customWidth="1"/>
    <col min="13550" max="13550" width="11" style="56" customWidth="1"/>
    <col min="13551" max="13551" width="12.54296875" style="56" customWidth="1"/>
    <col min="13552" max="13552" width="11.453125" style="56" customWidth="1"/>
    <col min="13553" max="13553" width="9.54296875" style="56" customWidth="1"/>
    <col min="13554" max="13554" width="0" style="56" hidden="1" customWidth="1"/>
    <col min="13555" max="13555" width="9.7265625" style="56" customWidth="1"/>
    <col min="13556" max="13557" width="12.54296875" style="56" customWidth="1"/>
    <col min="13558" max="13558" width="12.26953125" style="56" customWidth="1"/>
    <col min="13559" max="13559" width="12.54296875" style="56" customWidth="1"/>
    <col min="13560" max="13560" width="0" style="56" hidden="1" customWidth="1"/>
    <col min="13561" max="13561" width="14.26953125" style="56" customWidth="1"/>
    <col min="13562" max="13562" width="10.7265625" style="56" customWidth="1"/>
    <col min="13563" max="13563" width="13.7265625" style="56" customWidth="1"/>
    <col min="13564" max="13564" width="11.54296875" style="56" customWidth="1"/>
    <col min="13565" max="13565" width="11.26953125" style="56" customWidth="1"/>
    <col min="13566" max="13566" width="13.54296875" style="56" customWidth="1"/>
    <col min="13567" max="13567" width="15" style="56" customWidth="1"/>
    <col min="13568" max="13568" width="15.26953125" style="56" bestFit="1" customWidth="1"/>
    <col min="13569" max="13569" width="16.26953125" style="56" bestFit="1" customWidth="1"/>
    <col min="13570" max="13570" width="12" style="56" customWidth="1"/>
    <col min="13571" max="13803" width="9" style="56"/>
    <col min="13804" max="13804" width="6.26953125" style="56" customWidth="1"/>
    <col min="13805" max="13805" width="10.26953125" style="56" customWidth="1"/>
    <col min="13806" max="13806" width="11" style="56" customWidth="1"/>
    <col min="13807" max="13807" width="12.54296875" style="56" customWidth="1"/>
    <col min="13808" max="13808" width="11.453125" style="56" customWidth="1"/>
    <col min="13809" max="13809" width="9.54296875" style="56" customWidth="1"/>
    <col min="13810" max="13810" width="0" style="56" hidden="1" customWidth="1"/>
    <col min="13811" max="13811" width="9.7265625" style="56" customWidth="1"/>
    <col min="13812" max="13813" width="12.54296875" style="56" customWidth="1"/>
    <col min="13814" max="13814" width="12.26953125" style="56" customWidth="1"/>
    <col min="13815" max="13815" width="12.54296875" style="56" customWidth="1"/>
    <col min="13816" max="13816" width="0" style="56" hidden="1" customWidth="1"/>
    <col min="13817" max="13817" width="14.26953125" style="56" customWidth="1"/>
    <col min="13818" max="13818" width="10.7265625" style="56" customWidth="1"/>
    <col min="13819" max="13819" width="13.7265625" style="56" customWidth="1"/>
    <col min="13820" max="13820" width="11.54296875" style="56" customWidth="1"/>
    <col min="13821" max="13821" width="11.26953125" style="56" customWidth="1"/>
    <col min="13822" max="13822" width="13.54296875" style="56" customWidth="1"/>
    <col min="13823" max="13823" width="15" style="56" customWidth="1"/>
    <col min="13824" max="13824" width="15.26953125" style="56" bestFit="1" customWidth="1"/>
    <col min="13825" max="13825" width="16.26953125" style="56" bestFit="1" customWidth="1"/>
    <col min="13826" max="13826" width="12" style="56" customWidth="1"/>
    <col min="13827" max="14059" width="9" style="56"/>
    <col min="14060" max="14060" width="6.26953125" style="56" customWidth="1"/>
    <col min="14061" max="14061" width="10.26953125" style="56" customWidth="1"/>
    <col min="14062" max="14062" width="11" style="56" customWidth="1"/>
    <col min="14063" max="14063" width="12.54296875" style="56" customWidth="1"/>
    <col min="14064" max="14064" width="11.453125" style="56" customWidth="1"/>
    <col min="14065" max="14065" width="9.54296875" style="56" customWidth="1"/>
    <col min="14066" max="14066" width="0" style="56" hidden="1" customWidth="1"/>
    <col min="14067" max="14067" width="9.7265625" style="56" customWidth="1"/>
    <col min="14068" max="14069" width="12.54296875" style="56" customWidth="1"/>
    <col min="14070" max="14070" width="12.26953125" style="56" customWidth="1"/>
    <col min="14071" max="14071" width="12.54296875" style="56" customWidth="1"/>
    <col min="14072" max="14072" width="0" style="56" hidden="1" customWidth="1"/>
    <col min="14073" max="14073" width="14.26953125" style="56" customWidth="1"/>
    <col min="14074" max="14074" width="10.7265625" style="56" customWidth="1"/>
    <col min="14075" max="14075" width="13.7265625" style="56" customWidth="1"/>
    <col min="14076" max="14076" width="11.54296875" style="56" customWidth="1"/>
    <col min="14077" max="14077" width="11.26953125" style="56" customWidth="1"/>
    <col min="14078" max="14078" width="13.54296875" style="56" customWidth="1"/>
    <col min="14079" max="14079" width="15" style="56" customWidth="1"/>
    <col min="14080" max="14080" width="15.26953125" style="56" bestFit="1" customWidth="1"/>
    <col min="14081" max="14081" width="16.26953125" style="56" bestFit="1" customWidth="1"/>
    <col min="14082" max="14082" width="12" style="56" customWidth="1"/>
    <col min="14083" max="14315" width="9" style="56"/>
    <col min="14316" max="14316" width="6.26953125" style="56" customWidth="1"/>
    <col min="14317" max="14317" width="10.26953125" style="56" customWidth="1"/>
    <col min="14318" max="14318" width="11" style="56" customWidth="1"/>
    <col min="14319" max="14319" width="12.54296875" style="56" customWidth="1"/>
    <col min="14320" max="14320" width="11.453125" style="56" customWidth="1"/>
    <col min="14321" max="14321" width="9.54296875" style="56" customWidth="1"/>
    <col min="14322" max="14322" width="0" style="56" hidden="1" customWidth="1"/>
    <col min="14323" max="14323" width="9.7265625" style="56" customWidth="1"/>
    <col min="14324" max="14325" width="12.54296875" style="56" customWidth="1"/>
    <col min="14326" max="14326" width="12.26953125" style="56" customWidth="1"/>
    <col min="14327" max="14327" width="12.54296875" style="56" customWidth="1"/>
    <col min="14328" max="14328" width="0" style="56" hidden="1" customWidth="1"/>
    <col min="14329" max="14329" width="14.26953125" style="56" customWidth="1"/>
    <col min="14330" max="14330" width="10.7265625" style="56" customWidth="1"/>
    <col min="14331" max="14331" width="13.7265625" style="56" customWidth="1"/>
    <col min="14332" max="14332" width="11.54296875" style="56" customWidth="1"/>
    <col min="14333" max="14333" width="11.26953125" style="56" customWidth="1"/>
    <col min="14334" max="14334" width="13.54296875" style="56" customWidth="1"/>
    <col min="14335" max="14335" width="15" style="56" customWidth="1"/>
    <col min="14336" max="14336" width="15.26953125" style="56" bestFit="1" customWidth="1"/>
    <col min="14337" max="14337" width="16.26953125" style="56" bestFit="1" customWidth="1"/>
    <col min="14338" max="14338" width="12" style="56" customWidth="1"/>
    <col min="14339" max="14571" width="9" style="56"/>
    <col min="14572" max="14572" width="6.26953125" style="56" customWidth="1"/>
    <col min="14573" max="14573" width="10.26953125" style="56" customWidth="1"/>
    <col min="14574" max="14574" width="11" style="56" customWidth="1"/>
    <col min="14575" max="14575" width="12.54296875" style="56" customWidth="1"/>
    <col min="14576" max="14576" width="11.453125" style="56" customWidth="1"/>
    <col min="14577" max="14577" width="9.54296875" style="56" customWidth="1"/>
    <col min="14578" max="14578" width="0" style="56" hidden="1" customWidth="1"/>
    <col min="14579" max="14579" width="9.7265625" style="56" customWidth="1"/>
    <col min="14580" max="14581" width="12.54296875" style="56" customWidth="1"/>
    <col min="14582" max="14582" width="12.26953125" style="56" customWidth="1"/>
    <col min="14583" max="14583" width="12.54296875" style="56" customWidth="1"/>
    <col min="14584" max="14584" width="0" style="56" hidden="1" customWidth="1"/>
    <col min="14585" max="14585" width="14.26953125" style="56" customWidth="1"/>
    <col min="14586" max="14586" width="10.7265625" style="56" customWidth="1"/>
    <col min="14587" max="14587" width="13.7265625" style="56" customWidth="1"/>
    <col min="14588" max="14588" width="11.54296875" style="56" customWidth="1"/>
    <col min="14589" max="14589" width="11.26953125" style="56" customWidth="1"/>
    <col min="14590" max="14590" width="13.54296875" style="56" customWidth="1"/>
    <col min="14591" max="14591" width="15" style="56" customWidth="1"/>
    <col min="14592" max="14592" width="15.26953125" style="56" bestFit="1" customWidth="1"/>
    <col min="14593" max="14593" width="16.26953125" style="56" bestFit="1" customWidth="1"/>
    <col min="14594" max="14594" width="12" style="56" customWidth="1"/>
    <col min="14595" max="14827" width="9" style="56"/>
    <col min="14828" max="14828" width="6.26953125" style="56" customWidth="1"/>
    <col min="14829" max="14829" width="10.26953125" style="56" customWidth="1"/>
    <col min="14830" max="14830" width="11" style="56" customWidth="1"/>
    <col min="14831" max="14831" width="12.54296875" style="56" customWidth="1"/>
    <col min="14832" max="14832" width="11.453125" style="56" customWidth="1"/>
    <col min="14833" max="14833" width="9.54296875" style="56" customWidth="1"/>
    <col min="14834" max="14834" width="0" style="56" hidden="1" customWidth="1"/>
    <col min="14835" max="14835" width="9.7265625" style="56" customWidth="1"/>
    <col min="14836" max="14837" width="12.54296875" style="56" customWidth="1"/>
    <col min="14838" max="14838" width="12.26953125" style="56" customWidth="1"/>
    <col min="14839" max="14839" width="12.54296875" style="56" customWidth="1"/>
    <col min="14840" max="14840" width="0" style="56" hidden="1" customWidth="1"/>
    <col min="14841" max="14841" width="14.26953125" style="56" customWidth="1"/>
    <col min="14842" max="14842" width="10.7265625" style="56" customWidth="1"/>
    <col min="14843" max="14843" width="13.7265625" style="56" customWidth="1"/>
    <col min="14844" max="14844" width="11.54296875" style="56" customWidth="1"/>
    <col min="14845" max="14845" width="11.26953125" style="56" customWidth="1"/>
    <col min="14846" max="14846" width="13.54296875" style="56" customWidth="1"/>
    <col min="14847" max="14847" width="15" style="56" customWidth="1"/>
    <col min="14848" max="14848" width="15.26953125" style="56" bestFit="1" customWidth="1"/>
    <col min="14849" max="14849" width="16.26953125" style="56" bestFit="1" customWidth="1"/>
    <col min="14850" max="14850" width="12" style="56" customWidth="1"/>
    <col min="14851" max="15083" width="9" style="56"/>
    <col min="15084" max="15084" width="6.26953125" style="56" customWidth="1"/>
    <col min="15085" max="15085" width="10.26953125" style="56" customWidth="1"/>
    <col min="15086" max="15086" width="11" style="56" customWidth="1"/>
    <col min="15087" max="15087" width="12.54296875" style="56" customWidth="1"/>
    <col min="15088" max="15088" width="11.453125" style="56" customWidth="1"/>
    <col min="15089" max="15089" width="9.54296875" style="56" customWidth="1"/>
    <col min="15090" max="15090" width="0" style="56" hidden="1" customWidth="1"/>
    <col min="15091" max="15091" width="9.7265625" style="56" customWidth="1"/>
    <col min="15092" max="15093" width="12.54296875" style="56" customWidth="1"/>
    <col min="15094" max="15094" width="12.26953125" style="56" customWidth="1"/>
    <col min="15095" max="15095" width="12.54296875" style="56" customWidth="1"/>
    <col min="15096" max="15096" width="0" style="56" hidden="1" customWidth="1"/>
    <col min="15097" max="15097" width="14.26953125" style="56" customWidth="1"/>
    <col min="15098" max="15098" width="10.7265625" style="56" customWidth="1"/>
    <col min="15099" max="15099" width="13.7265625" style="56" customWidth="1"/>
    <col min="15100" max="15100" width="11.54296875" style="56" customWidth="1"/>
    <col min="15101" max="15101" width="11.26953125" style="56" customWidth="1"/>
    <col min="15102" max="15102" width="13.54296875" style="56" customWidth="1"/>
    <col min="15103" max="15103" width="15" style="56" customWidth="1"/>
    <col min="15104" max="15104" width="15.26953125" style="56" bestFit="1" customWidth="1"/>
    <col min="15105" max="15105" width="16.26953125" style="56" bestFit="1" customWidth="1"/>
    <col min="15106" max="15106" width="12" style="56" customWidth="1"/>
    <col min="15107" max="15339" width="9" style="56"/>
    <col min="15340" max="15340" width="6.26953125" style="56" customWidth="1"/>
    <col min="15341" max="15341" width="10.26953125" style="56" customWidth="1"/>
    <col min="15342" max="15342" width="11" style="56" customWidth="1"/>
    <col min="15343" max="15343" width="12.54296875" style="56" customWidth="1"/>
    <col min="15344" max="15344" width="11.453125" style="56" customWidth="1"/>
    <col min="15345" max="15345" width="9.54296875" style="56" customWidth="1"/>
    <col min="15346" max="15346" width="0" style="56" hidden="1" customWidth="1"/>
    <col min="15347" max="15347" width="9.7265625" style="56" customWidth="1"/>
    <col min="15348" max="15349" width="12.54296875" style="56" customWidth="1"/>
    <col min="15350" max="15350" width="12.26953125" style="56" customWidth="1"/>
    <col min="15351" max="15351" width="12.54296875" style="56" customWidth="1"/>
    <col min="15352" max="15352" width="0" style="56" hidden="1" customWidth="1"/>
    <col min="15353" max="15353" width="14.26953125" style="56" customWidth="1"/>
    <col min="15354" max="15354" width="10.7265625" style="56" customWidth="1"/>
    <col min="15355" max="15355" width="13.7265625" style="56" customWidth="1"/>
    <col min="15356" max="15356" width="11.54296875" style="56" customWidth="1"/>
    <col min="15357" max="15357" width="11.26953125" style="56" customWidth="1"/>
    <col min="15358" max="15358" width="13.54296875" style="56" customWidth="1"/>
    <col min="15359" max="15359" width="15" style="56" customWidth="1"/>
    <col min="15360" max="15360" width="15.26953125" style="56" bestFit="1" customWidth="1"/>
    <col min="15361" max="15361" width="16.26953125" style="56" bestFit="1" customWidth="1"/>
    <col min="15362" max="15362" width="12" style="56" customWidth="1"/>
    <col min="15363" max="15595" width="9" style="56"/>
    <col min="15596" max="15596" width="6.26953125" style="56" customWidth="1"/>
    <col min="15597" max="15597" width="10.26953125" style="56" customWidth="1"/>
    <col min="15598" max="15598" width="11" style="56" customWidth="1"/>
    <col min="15599" max="15599" width="12.54296875" style="56" customWidth="1"/>
    <col min="15600" max="15600" width="11.453125" style="56" customWidth="1"/>
    <col min="15601" max="15601" width="9.54296875" style="56" customWidth="1"/>
    <col min="15602" max="15602" width="0" style="56" hidden="1" customWidth="1"/>
    <col min="15603" max="15603" width="9.7265625" style="56" customWidth="1"/>
    <col min="15604" max="15605" width="12.54296875" style="56" customWidth="1"/>
    <col min="15606" max="15606" width="12.26953125" style="56" customWidth="1"/>
    <col min="15607" max="15607" width="12.54296875" style="56" customWidth="1"/>
    <col min="15608" max="15608" width="0" style="56" hidden="1" customWidth="1"/>
    <col min="15609" max="15609" width="14.26953125" style="56" customWidth="1"/>
    <col min="15610" max="15610" width="10.7265625" style="56" customWidth="1"/>
    <col min="15611" max="15611" width="13.7265625" style="56" customWidth="1"/>
    <col min="15612" max="15612" width="11.54296875" style="56" customWidth="1"/>
    <col min="15613" max="15613" width="11.26953125" style="56" customWidth="1"/>
    <col min="15614" max="15614" width="13.54296875" style="56" customWidth="1"/>
    <col min="15615" max="15615" width="15" style="56" customWidth="1"/>
    <col min="15616" max="15616" width="15.26953125" style="56" bestFit="1" customWidth="1"/>
    <col min="15617" max="15617" width="16.26953125" style="56" bestFit="1" customWidth="1"/>
    <col min="15618" max="15618" width="12" style="56" customWidth="1"/>
    <col min="15619" max="15851" width="9" style="56"/>
    <col min="15852" max="15852" width="6.26953125" style="56" customWidth="1"/>
    <col min="15853" max="15853" width="10.26953125" style="56" customWidth="1"/>
    <col min="15854" max="15854" width="11" style="56" customWidth="1"/>
    <col min="15855" max="15855" width="12.54296875" style="56" customWidth="1"/>
    <col min="15856" max="15856" width="11.453125" style="56" customWidth="1"/>
    <col min="15857" max="15857" width="9.54296875" style="56" customWidth="1"/>
    <col min="15858" max="15858" width="0" style="56" hidden="1" customWidth="1"/>
    <col min="15859" max="15859" width="9.7265625" style="56" customWidth="1"/>
    <col min="15860" max="15861" width="12.54296875" style="56" customWidth="1"/>
    <col min="15862" max="15862" width="12.26953125" style="56" customWidth="1"/>
    <col min="15863" max="15863" width="12.54296875" style="56" customWidth="1"/>
    <col min="15864" max="15864" width="0" style="56" hidden="1" customWidth="1"/>
    <col min="15865" max="15865" width="14.26953125" style="56" customWidth="1"/>
    <col min="15866" max="15866" width="10.7265625" style="56" customWidth="1"/>
    <col min="15867" max="15867" width="13.7265625" style="56" customWidth="1"/>
    <col min="15868" max="15868" width="11.54296875" style="56" customWidth="1"/>
    <col min="15869" max="15869" width="11.26953125" style="56" customWidth="1"/>
    <col min="15870" max="15870" width="13.54296875" style="56" customWidth="1"/>
    <col min="15871" max="15871" width="15" style="56" customWidth="1"/>
    <col min="15872" max="15872" width="15.26953125" style="56" bestFit="1" customWidth="1"/>
    <col min="15873" max="15873" width="16.26953125" style="56" bestFit="1" customWidth="1"/>
    <col min="15874" max="15874" width="12" style="56" customWidth="1"/>
    <col min="15875" max="16107" width="9" style="56"/>
    <col min="16108" max="16108" width="6.26953125" style="56" customWidth="1"/>
    <col min="16109" max="16109" width="10.26953125" style="56" customWidth="1"/>
    <col min="16110" max="16110" width="11" style="56" customWidth="1"/>
    <col min="16111" max="16111" width="12.54296875" style="56" customWidth="1"/>
    <col min="16112" max="16112" width="11.453125" style="56" customWidth="1"/>
    <col min="16113" max="16113" width="9.54296875" style="56" customWidth="1"/>
    <col min="16114" max="16114" width="0" style="56" hidden="1" customWidth="1"/>
    <col min="16115" max="16115" width="9.7265625" style="56" customWidth="1"/>
    <col min="16116" max="16117" width="12.54296875" style="56" customWidth="1"/>
    <col min="16118" max="16118" width="12.26953125" style="56" customWidth="1"/>
    <col min="16119" max="16119" width="12.54296875" style="56" customWidth="1"/>
    <col min="16120" max="16120" width="0" style="56" hidden="1" customWidth="1"/>
    <col min="16121" max="16121" width="14.26953125" style="56" customWidth="1"/>
    <col min="16122" max="16122" width="10.7265625" style="56" customWidth="1"/>
    <col min="16123" max="16123" width="13.7265625" style="56" customWidth="1"/>
    <col min="16124" max="16124" width="11.54296875" style="56" customWidth="1"/>
    <col min="16125" max="16125" width="11.26953125" style="56" customWidth="1"/>
    <col min="16126" max="16126" width="13.54296875" style="56" customWidth="1"/>
    <col min="16127" max="16127" width="15" style="56" customWidth="1"/>
    <col min="16128" max="16128" width="15.26953125" style="56" bestFit="1" customWidth="1"/>
    <col min="16129" max="16129" width="16.26953125" style="56" bestFit="1" customWidth="1"/>
    <col min="16130" max="16130" width="12" style="56" customWidth="1"/>
    <col min="16131" max="16384" width="9" style="56"/>
  </cols>
  <sheetData>
    <row r="1" spans="1:29" customFormat="1" ht="45" customHeight="1" x14ac:dyDescent="0.35">
      <c r="A1" s="19" t="s">
        <v>85</v>
      </c>
    </row>
    <row r="2" spans="1:29" customFormat="1" ht="20.25" customHeight="1" x14ac:dyDescent="0.35">
      <c r="A2" s="20" t="s">
        <v>19</v>
      </c>
    </row>
    <row r="3" spans="1:29" customFormat="1" ht="20.25" customHeight="1" x14ac:dyDescent="0.35">
      <c r="A3" s="20" t="s">
        <v>50</v>
      </c>
    </row>
    <row r="4" spans="1:29" customFormat="1" ht="20.25" customHeight="1" x14ac:dyDescent="0.35">
      <c r="A4" s="20" t="s">
        <v>51</v>
      </c>
    </row>
    <row r="5" spans="1:29" customFormat="1" ht="20.25" customHeight="1" x14ac:dyDescent="0.35">
      <c r="A5" s="20" t="s">
        <v>52</v>
      </c>
    </row>
    <row r="6" spans="1:29"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9"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9"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9" s="54" customFormat="1" ht="17.149999999999999" customHeight="1" x14ac:dyDescent="0.35">
      <c r="A9" s="56" t="str">
        <f>V9&amp;" "&amp;Z9</f>
        <v>January 1996</v>
      </c>
      <c r="B9" s="45">
        <v>106629</v>
      </c>
      <c r="C9" s="46">
        <v>2207</v>
      </c>
      <c r="D9" s="46">
        <v>1356</v>
      </c>
      <c r="E9" s="47">
        <f t="shared" ref="E9:E72" si="0">$C9-$D9</f>
        <v>851</v>
      </c>
      <c r="F9" s="45">
        <v>5260</v>
      </c>
      <c r="G9" s="46" t="s">
        <v>68</v>
      </c>
      <c r="H9" s="46">
        <v>0</v>
      </c>
      <c r="I9" s="48">
        <f t="shared" ref="I9:I72" si="1">$B9+$C9</f>
        <v>108836</v>
      </c>
      <c r="J9" s="49">
        <f t="shared" ref="J9:J40" si="2">$B9+$C9-$D9+$F9+$H9</f>
        <v>112740</v>
      </c>
      <c r="K9" s="45" t="s">
        <v>68</v>
      </c>
      <c r="L9" s="46" t="s">
        <v>68</v>
      </c>
      <c r="M9" s="46" t="s">
        <v>68</v>
      </c>
      <c r="N9" s="50" t="s">
        <v>68</v>
      </c>
      <c r="O9" s="51">
        <v>5108</v>
      </c>
      <c r="P9" s="51">
        <v>691</v>
      </c>
      <c r="Q9" s="51">
        <v>0</v>
      </c>
      <c r="R9" s="52">
        <v>0</v>
      </c>
      <c r="S9" s="45" t="s">
        <v>68</v>
      </c>
      <c r="T9" s="53" t="s">
        <v>68</v>
      </c>
      <c r="V9" s="123" t="s">
        <v>89</v>
      </c>
      <c r="W9" s="123">
        <f>MONTH(1&amp;LEFT(V9,3))</f>
        <v>1</v>
      </c>
      <c r="X9" s="123" t="str">
        <f>"Quarter "&amp;Y9</f>
        <v>Quarter 1</v>
      </c>
      <c r="Y9" s="123" t="str" cm="1">
        <f t="array" ref="Y9">_xlfn.IFS(OR(W9=1,W9=2,W9=3),"1",(OR(W9=4,W9=5,W9=6)),"2",(OR(W9=7,W9=8,W9=9)),"3",(OR(W9=10,W9=11,W9=12)),"4")</f>
        <v>1</v>
      </c>
      <c r="Z9" s="123">
        <v>1996</v>
      </c>
      <c r="AC9" s="56"/>
    </row>
    <row r="10" spans="1:29" s="54" customFormat="1" ht="17.149999999999999" customHeight="1" x14ac:dyDescent="0.35">
      <c r="A10" s="56" t="str">
        <f t="shared" ref="A10:A73" si="3">V10&amp;" "&amp;Z10</f>
        <v>February 1996</v>
      </c>
      <c r="B10" s="45">
        <v>106826</v>
      </c>
      <c r="C10" s="46">
        <v>2098</v>
      </c>
      <c r="D10" s="46">
        <v>1215</v>
      </c>
      <c r="E10" s="47">
        <f t="shared" si="0"/>
        <v>883</v>
      </c>
      <c r="F10" s="45">
        <v>4652</v>
      </c>
      <c r="G10" s="46" t="s">
        <v>68</v>
      </c>
      <c r="H10" s="46">
        <v>0</v>
      </c>
      <c r="I10" s="48">
        <f t="shared" si="1"/>
        <v>108924</v>
      </c>
      <c r="J10" s="49">
        <f t="shared" si="2"/>
        <v>112361</v>
      </c>
      <c r="K10" s="45" t="s">
        <v>68</v>
      </c>
      <c r="L10" s="46" t="s">
        <v>68</v>
      </c>
      <c r="M10" s="46" t="s">
        <v>68</v>
      </c>
      <c r="N10" s="50" t="s">
        <v>68</v>
      </c>
      <c r="O10" s="51">
        <v>4811</v>
      </c>
      <c r="P10" s="51">
        <v>691</v>
      </c>
      <c r="Q10" s="51">
        <v>0</v>
      </c>
      <c r="R10" s="52">
        <v>0</v>
      </c>
      <c r="S10" s="45" t="s">
        <v>68</v>
      </c>
      <c r="T10" s="53" t="s">
        <v>68</v>
      </c>
      <c r="V10" s="123" t="s">
        <v>90</v>
      </c>
      <c r="W10" s="123">
        <f t="shared" ref="W10:W73" si="4">MONTH(1&amp;LEFT(V10,3))</f>
        <v>2</v>
      </c>
      <c r="X10" s="123" t="str">
        <f t="shared" ref="X10:X73" si="5">"Quarter "&amp;Y10</f>
        <v>Quarter 1</v>
      </c>
      <c r="Y10" s="123" t="str" cm="1">
        <f t="array" ref="Y10">_xlfn.IFS(OR(W10=1,W10=2,W10=3),"1",(OR(W10=4,W10=5,W10=6)),"2",(OR(W10=7,W10=8,W10=9)),"3",(OR(W10=10,W10=11,W10=12)),"4")</f>
        <v>1</v>
      </c>
      <c r="Z10" s="123">
        <v>1996</v>
      </c>
      <c r="AC10" s="56"/>
    </row>
    <row r="11" spans="1:29" s="54" customFormat="1" ht="17.149999999999999" customHeight="1" x14ac:dyDescent="0.35">
      <c r="A11" s="56" t="str">
        <f t="shared" si="3"/>
        <v>March 1996</v>
      </c>
      <c r="B11" s="45">
        <v>104894</v>
      </c>
      <c r="C11" s="46">
        <v>2152</v>
      </c>
      <c r="D11" s="46">
        <v>1520</v>
      </c>
      <c r="E11" s="47">
        <f t="shared" si="0"/>
        <v>632</v>
      </c>
      <c r="F11" s="45">
        <v>2350</v>
      </c>
      <c r="G11" s="46" t="s">
        <v>68</v>
      </c>
      <c r="H11" s="46">
        <v>0</v>
      </c>
      <c r="I11" s="48">
        <f t="shared" si="1"/>
        <v>107046</v>
      </c>
      <c r="J11" s="49">
        <f t="shared" si="2"/>
        <v>107876</v>
      </c>
      <c r="K11" s="45" t="s">
        <v>68</v>
      </c>
      <c r="L11" s="46" t="s">
        <v>68</v>
      </c>
      <c r="M11" s="46" t="s">
        <v>68</v>
      </c>
      <c r="N11" s="50" t="s">
        <v>68</v>
      </c>
      <c r="O11" s="51">
        <v>5130</v>
      </c>
      <c r="P11" s="51">
        <v>589</v>
      </c>
      <c r="Q11" s="51">
        <v>0</v>
      </c>
      <c r="R11" s="52">
        <v>0</v>
      </c>
      <c r="S11" s="45" t="s">
        <v>68</v>
      </c>
      <c r="T11" s="53" t="s">
        <v>68</v>
      </c>
      <c r="V11" s="123" t="s">
        <v>91</v>
      </c>
      <c r="W11" s="123">
        <f t="shared" si="4"/>
        <v>3</v>
      </c>
      <c r="X11" s="123" t="str">
        <f t="shared" si="5"/>
        <v>Quarter 1</v>
      </c>
      <c r="Y11" s="123" t="str" cm="1">
        <f t="array" ref="Y11">_xlfn.IFS(OR(W11=1,W11=2,W11=3),"1",(OR(W11=4,W11=5,W11=6)),"2",(OR(W11=7,W11=8,W11=9)),"3",(OR(W11=10,W11=11,W11=12)),"4")</f>
        <v>1</v>
      </c>
      <c r="Z11" s="123">
        <v>1996</v>
      </c>
      <c r="AC11" s="56"/>
    </row>
    <row r="12" spans="1:29" s="54" customFormat="1" ht="17.149999999999999" customHeight="1" x14ac:dyDescent="0.35">
      <c r="A12" s="56" t="str">
        <f t="shared" si="3"/>
        <v>April 1996</v>
      </c>
      <c r="B12" s="45">
        <v>77203</v>
      </c>
      <c r="C12" s="46">
        <v>2084</v>
      </c>
      <c r="D12" s="46">
        <v>1733</v>
      </c>
      <c r="E12" s="47">
        <f t="shared" si="0"/>
        <v>351</v>
      </c>
      <c r="F12" s="45">
        <v>180</v>
      </c>
      <c r="G12" s="46" t="s">
        <v>68</v>
      </c>
      <c r="H12" s="46">
        <v>0</v>
      </c>
      <c r="I12" s="48">
        <f t="shared" si="1"/>
        <v>79287</v>
      </c>
      <c r="J12" s="49">
        <f t="shared" si="2"/>
        <v>77734</v>
      </c>
      <c r="K12" s="45" t="s">
        <v>68</v>
      </c>
      <c r="L12" s="46" t="s">
        <v>68</v>
      </c>
      <c r="M12" s="46" t="s">
        <v>68</v>
      </c>
      <c r="N12" s="50" t="s">
        <v>68</v>
      </c>
      <c r="O12" s="51">
        <v>4613</v>
      </c>
      <c r="P12" s="51">
        <v>316</v>
      </c>
      <c r="Q12" s="51">
        <v>0</v>
      </c>
      <c r="R12" s="52">
        <v>0</v>
      </c>
      <c r="S12" s="45" t="s">
        <v>68</v>
      </c>
      <c r="T12" s="53" t="s">
        <v>68</v>
      </c>
      <c r="V12" s="123" t="s">
        <v>92</v>
      </c>
      <c r="W12" s="123">
        <f t="shared" si="4"/>
        <v>4</v>
      </c>
      <c r="X12" s="123" t="str">
        <f t="shared" si="5"/>
        <v>Quarter 2</v>
      </c>
      <c r="Y12" s="123" t="str" cm="1">
        <f t="array" ref="Y12">_xlfn.IFS(OR(W12=1,W12=2,W12=3),"1",(OR(W12=4,W12=5,W12=6)),"2",(OR(W12=7,W12=8,W12=9)),"3",(OR(W12=10,W12=11,W12=12)),"4")</f>
        <v>2</v>
      </c>
      <c r="Z12" s="123">
        <v>1996</v>
      </c>
      <c r="AC12" s="56"/>
    </row>
    <row r="13" spans="1:29" s="54" customFormat="1" ht="17.149999999999999" customHeight="1" x14ac:dyDescent="0.35">
      <c r="A13" s="56" t="str">
        <f t="shared" si="3"/>
        <v>May 1996</v>
      </c>
      <c r="B13" s="45">
        <v>73763</v>
      </c>
      <c r="C13" s="46">
        <v>1893</v>
      </c>
      <c r="D13" s="46">
        <v>1887</v>
      </c>
      <c r="E13" s="47">
        <f t="shared" si="0"/>
        <v>6</v>
      </c>
      <c r="F13" s="45">
        <v>203</v>
      </c>
      <c r="G13" s="46" t="s">
        <v>68</v>
      </c>
      <c r="H13" s="46">
        <v>0</v>
      </c>
      <c r="I13" s="48">
        <f t="shared" si="1"/>
        <v>75656</v>
      </c>
      <c r="J13" s="49">
        <f t="shared" si="2"/>
        <v>73972</v>
      </c>
      <c r="K13" s="45" t="s">
        <v>68</v>
      </c>
      <c r="L13" s="46" t="s">
        <v>68</v>
      </c>
      <c r="M13" s="46" t="s">
        <v>68</v>
      </c>
      <c r="N13" s="50" t="s">
        <v>68</v>
      </c>
      <c r="O13" s="51">
        <v>4604</v>
      </c>
      <c r="P13" s="51">
        <v>289</v>
      </c>
      <c r="Q13" s="51">
        <v>0</v>
      </c>
      <c r="R13" s="52">
        <v>0</v>
      </c>
      <c r="S13" s="45" t="s">
        <v>68</v>
      </c>
      <c r="T13" s="53" t="s">
        <v>68</v>
      </c>
      <c r="V13" s="123" t="s">
        <v>93</v>
      </c>
      <c r="W13" s="123">
        <f t="shared" si="4"/>
        <v>5</v>
      </c>
      <c r="X13" s="123" t="str">
        <f t="shared" si="5"/>
        <v>Quarter 2</v>
      </c>
      <c r="Y13" s="123" t="str" cm="1">
        <f t="array" ref="Y13">_xlfn.IFS(OR(W13=1,W13=2,W13=3),"1",(OR(W13=4,W13=5,W13=6)),"2",(OR(W13=7,W13=8,W13=9)),"3",(OR(W13=10,W13=11,W13=12)),"4")</f>
        <v>2</v>
      </c>
      <c r="Z13" s="123">
        <v>1996</v>
      </c>
      <c r="AC13" s="56"/>
    </row>
    <row r="14" spans="1:29" s="54" customFormat="1" ht="17.149999999999999" customHeight="1" x14ac:dyDescent="0.35">
      <c r="A14" s="56" t="str">
        <f t="shared" si="3"/>
        <v>June 1996</v>
      </c>
      <c r="B14" s="45">
        <v>50703</v>
      </c>
      <c r="C14" s="46">
        <v>1062</v>
      </c>
      <c r="D14" s="46">
        <v>1337</v>
      </c>
      <c r="E14" s="47">
        <f t="shared" si="0"/>
        <v>-275</v>
      </c>
      <c r="F14" s="45">
        <v>-2242</v>
      </c>
      <c r="G14" s="46" t="s">
        <v>68</v>
      </c>
      <c r="H14" s="46">
        <v>0</v>
      </c>
      <c r="I14" s="48">
        <f t="shared" si="1"/>
        <v>51765</v>
      </c>
      <c r="J14" s="49">
        <f t="shared" si="2"/>
        <v>48186</v>
      </c>
      <c r="K14" s="45" t="s">
        <v>68</v>
      </c>
      <c r="L14" s="46" t="s">
        <v>68</v>
      </c>
      <c r="M14" s="46" t="s">
        <v>68</v>
      </c>
      <c r="N14" s="50" t="s">
        <v>68</v>
      </c>
      <c r="O14" s="51">
        <v>3987</v>
      </c>
      <c r="P14" s="51">
        <v>142</v>
      </c>
      <c r="Q14" s="51">
        <v>0</v>
      </c>
      <c r="R14" s="52">
        <v>0</v>
      </c>
      <c r="S14" s="45" t="s">
        <v>68</v>
      </c>
      <c r="T14" s="53" t="s">
        <v>68</v>
      </c>
      <c r="V14" s="123" t="s">
        <v>94</v>
      </c>
      <c r="W14" s="123">
        <f t="shared" si="4"/>
        <v>6</v>
      </c>
      <c r="X14" s="123" t="str">
        <f t="shared" si="5"/>
        <v>Quarter 2</v>
      </c>
      <c r="Y14" s="123" t="str" cm="1">
        <f t="array" ref="Y14">_xlfn.IFS(OR(W14=1,W14=2,W14=3),"1",(OR(W14=4,W14=5,W14=6)),"2",(OR(W14=7,W14=8,W14=9)),"3",(OR(W14=10,W14=11,W14=12)),"4")</f>
        <v>2</v>
      </c>
      <c r="Z14" s="123">
        <v>1996</v>
      </c>
      <c r="AC14" s="56"/>
    </row>
    <row r="15" spans="1:29" s="54" customFormat="1" ht="17.149999999999999" customHeight="1" x14ac:dyDescent="0.35">
      <c r="A15" s="56" t="str">
        <f t="shared" si="3"/>
        <v>July 1996</v>
      </c>
      <c r="B15" s="45">
        <v>50610</v>
      </c>
      <c r="C15" s="46">
        <v>1274</v>
      </c>
      <c r="D15" s="46">
        <v>719</v>
      </c>
      <c r="E15" s="47">
        <f t="shared" si="0"/>
        <v>555</v>
      </c>
      <c r="F15" s="45">
        <v>-3038</v>
      </c>
      <c r="G15" s="46" t="s">
        <v>68</v>
      </c>
      <c r="H15" s="46">
        <v>0</v>
      </c>
      <c r="I15" s="48">
        <f t="shared" si="1"/>
        <v>51884</v>
      </c>
      <c r="J15" s="49">
        <f t="shared" si="2"/>
        <v>48127</v>
      </c>
      <c r="K15" s="45" t="s">
        <v>68</v>
      </c>
      <c r="L15" s="46" t="s">
        <v>68</v>
      </c>
      <c r="M15" s="46" t="s">
        <v>68</v>
      </c>
      <c r="N15" s="50" t="s">
        <v>68</v>
      </c>
      <c r="O15" s="51">
        <v>4095</v>
      </c>
      <c r="P15" s="51">
        <v>83</v>
      </c>
      <c r="Q15" s="51">
        <v>0</v>
      </c>
      <c r="R15" s="52">
        <v>0</v>
      </c>
      <c r="S15" s="45" t="s">
        <v>68</v>
      </c>
      <c r="T15" s="53" t="s">
        <v>68</v>
      </c>
      <c r="V15" s="123" t="s">
        <v>95</v>
      </c>
      <c r="W15" s="123">
        <f t="shared" si="4"/>
        <v>7</v>
      </c>
      <c r="X15" s="123" t="str">
        <f t="shared" si="5"/>
        <v>Quarter 3</v>
      </c>
      <c r="Y15" s="123" t="str" cm="1">
        <f t="array" ref="Y15">_xlfn.IFS(OR(W15=1,W15=2,W15=3),"1",(OR(W15=4,W15=5,W15=6)),"2",(OR(W15=7,W15=8,W15=9)),"3",(OR(W15=10,W15=11,W15=12)),"4")</f>
        <v>3</v>
      </c>
      <c r="Z15" s="123">
        <v>1996</v>
      </c>
      <c r="AC15" s="56"/>
    </row>
    <row r="16" spans="1:29" s="54" customFormat="1" ht="17.149999999999999" customHeight="1" x14ac:dyDescent="0.35">
      <c r="A16" s="56" t="str">
        <f t="shared" si="3"/>
        <v>August 1996</v>
      </c>
      <c r="B16" s="45">
        <v>49132</v>
      </c>
      <c r="C16" s="46">
        <v>1574</v>
      </c>
      <c r="D16" s="46">
        <v>329</v>
      </c>
      <c r="E16" s="47">
        <f t="shared" si="0"/>
        <v>1245</v>
      </c>
      <c r="F16" s="45">
        <v>-4206</v>
      </c>
      <c r="G16" s="46" t="s">
        <v>68</v>
      </c>
      <c r="H16" s="46">
        <v>0</v>
      </c>
      <c r="I16" s="48">
        <f t="shared" si="1"/>
        <v>50706</v>
      </c>
      <c r="J16" s="49">
        <f t="shared" si="2"/>
        <v>46171</v>
      </c>
      <c r="K16" s="45" t="s">
        <v>68</v>
      </c>
      <c r="L16" s="46" t="s">
        <v>68</v>
      </c>
      <c r="M16" s="46" t="s">
        <v>68</v>
      </c>
      <c r="N16" s="50" t="s">
        <v>68</v>
      </c>
      <c r="O16" s="51">
        <v>3916</v>
      </c>
      <c r="P16" s="51">
        <v>75</v>
      </c>
      <c r="Q16" s="51">
        <v>0</v>
      </c>
      <c r="R16" s="52">
        <v>0</v>
      </c>
      <c r="S16" s="45" t="s">
        <v>68</v>
      </c>
      <c r="T16" s="53" t="s">
        <v>68</v>
      </c>
      <c r="V16" s="123" t="s">
        <v>96</v>
      </c>
      <c r="W16" s="123">
        <f t="shared" si="4"/>
        <v>8</v>
      </c>
      <c r="X16" s="123" t="str">
        <f t="shared" si="5"/>
        <v>Quarter 3</v>
      </c>
      <c r="Y16" s="123" t="str" cm="1">
        <f t="array" ref="Y16">_xlfn.IFS(OR(W16=1,W16=2,W16=3),"1",(OR(W16=4,W16=5,W16=6)),"2",(OR(W16=7,W16=8,W16=9)),"3",(OR(W16=10,W16=11,W16=12)),"4")</f>
        <v>3</v>
      </c>
      <c r="Z16" s="123">
        <v>1996</v>
      </c>
      <c r="AC16" s="56"/>
    </row>
    <row r="17" spans="1:29" s="54" customFormat="1" ht="17.149999999999999" customHeight="1" x14ac:dyDescent="0.35">
      <c r="A17" s="56" t="str">
        <f t="shared" si="3"/>
        <v>September 1996</v>
      </c>
      <c r="B17" s="45">
        <v>60153</v>
      </c>
      <c r="C17" s="46">
        <v>1222</v>
      </c>
      <c r="D17" s="46">
        <v>922</v>
      </c>
      <c r="E17" s="47">
        <f t="shared" si="0"/>
        <v>300</v>
      </c>
      <c r="F17" s="45">
        <v>-4100</v>
      </c>
      <c r="G17" s="46" t="s">
        <v>68</v>
      </c>
      <c r="H17" s="46">
        <v>0</v>
      </c>
      <c r="I17" s="48">
        <f t="shared" si="1"/>
        <v>61375</v>
      </c>
      <c r="J17" s="49">
        <f t="shared" si="2"/>
        <v>56353</v>
      </c>
      <c r="K17" s="45" t="s">
        <v>68</v>
      </c>
      <c r="L17" s="46" t="s">
        <v>68</v>
      </c>
      <c r="M17" s="46" t="s">
        <v>68</v>
      </c>
      <c r="N17" s="50" t="s">
        <v>68</v>
      </c>
      <c r="O17" s="51">
        <v>4195</v>
      </c>
      <c r="P17" s="51">
        <v>161</v>
      </c>
      <c r="Q17" s="51">
        <v>0</v>
      </c>
      <c r="R17" s="52">
        <v>0</v>
      </c>
      <c r="S17" s="45" t="s">
        <v>68</v>
      </c>
      <c r="T17" s="53" t="s">
        <v>68</v>
      </c>
      <c r="V17" s="123" t="s">
        <v>97</v>
      </c>
      <c r="W17" s="123">
        <f t="shared" si="4"/>
        <v>9</v>
      </c>
      <c r="X17" s="123" t="str">
        <f t="shared" si="5"/>
        <v>Quarter 3</v>
      </c>
      <c r="Y17" s="123" t="str" cm="1">
        <f t="array" ref="Y17">_xlfn.IFS(OR(W17=1,W17=2,W17=3),"1",(OR(W17=4,W17=5,W17=6)),"2",(OR(W17=7,W17=8,W17=9)),"3",(OR(W17=10,W17=11,W17=12)),"4")</f>
        <v>3</v>
      </c>
      <c r="Z17" s="123">
        <v>1996</v>
      </c>
      <c r="AC17" s="56"/>
    </row>
    <row r="18" spans="1:29" s="54" customFormat="1" ht="17.149999999999999" customHeight="1" x14ac:dyDescent="0.35">
      <c r="A18" s="56" t="str">
        <f t="shared" si="3"/>
        <v>October 1996</v>
      </c>
      <c r="B18" s="45">
        <v>77672</v>
      </c>
      <c r="C18" s="46">
        <v>677</v>
      </c>
      <c r="D18" s="46">
        <v>1049</v>
      </c>
      <c r="E18" s="47">
        <f t="shared" si="0"/>
        <v>-372</v>
      </c>
      <c r="F18" s="45">
        <v>-2374</v>
      </c>
      <c r="G18" s="46" t="s">
        <v>68</v>
      </c>
      <c r="H18" s="46">
        <v>0</v>
      </c>
      <c r="I18" s="48">
        <f t="shared" si="1"/>
        <v>78349</v>
      </c>
      <c r="J18" s="49">
        <f t="shared" si="2"/>
        <v>74926</v>
      </c>
      <c r="K18" s="45" t="s">
        <v>68</v>
      </c>
      <c r="L18" s="46" t="s">
        <v>68</v>
      </c>
      <c r="M18" s="46" t="s">
        <v>68</v>
      </c>
      <c r="N18" s="50" t="s">
        <v>68</v>
      </c>
      <c r="O18" s="51">
        <v>4742</v>
      </c>
      <c r="P18" s="51">
        <v>294</v>
      </c>
      <c r="Q18" s="51">
        <v>0</v>
      </c>
      <c r="R18" s="52">
        <v>0</v>
      </c>
      <c r="S18" s="45" t="s">
        <v>68</v>
      </c>
      <c r="T18" s="53" t="s">
        <v>68</v>
      </c>
      <c r="V18" s="123" t="s">
        <v>98</v>
      </c>
      <c r="W18" s="123">
        <f t="shared" si="4"/>
        <v>10</v>
      </c>
      <c r="X18" s="123" t="str">
        <f t="shared" si="5"/>
        <v>Quarter 4</v>
      </c>
      <c r="Y18" s="123" t="str" cm="1">
        <f t="array" ref="Y18">_xlfn.IFS(OR(W18=1,W18=2,W18=3),"1",(OR(W18=4,W18=5,W18=6)),"2",(OR(W18=7,W18=8,W18=9)),"3",(OR(W18=10,W18=11,W18=12)),"4")</f>
        <v>4</v>
      </c>
      <c r="Z18" s="123">
        <v>1996</v>
      </c>
      <c r="AC18" s="56"/>
    </row>
    <row r="19" spans="1:29" s="54" customFormat="1" ht="17.149999999999999" customHeight="1" x14ac:dyDescent="0.35">
      <c r="A19" s="56" t="str">
        <f t="shared" si="3"/>
        <v>November 1996</v>
      </c>
      <c r="B19" s="45">
        <v>101818</v>
      </c>
      <c r="C19" s="46">
        <v>1688</v>
      </c>
      <c r="D19" s="46">
        <v>1494</v>
      </c>
      <c r="E19" s="47">
        <f t="shared" si="0"/>
        <v>194</v>
      </c>
      <c r="F19" s="45">
        <v>-878</v>
      </c>
      <c r="G19" s="46" t="s">
        <v>68</v>
      </c>
      <c r="H19" s="46">
        <v>0</v>
      </c>
      <c r="I19" s="48">
        <f t="shared" si="1"/>
        <v>103506</v>
      </c>
      <c r="J19" s="49">
        <f t="shared" si="2"/>
        <v>101134</v>
      </c>
      <c r="K19" s="45" t="s">
        <v>68</v>
      </c>
      <c r="L19" s="46" t="s">
        <v>68</v>
      </c>
      <c r="M19" s="46" t="s">
        <v>68</v>
      </c>
      <c r="N19" s="50" t="s">
        <v>68</v>
      </c>
      <c r="O19" s="51">
        <v>5095</v>
      </c>
      <c r="P19" s="51">
        <v>528</v>
      </c>
      <c r="Q19" s="51">
        <v>0</v>
      </c>
      <c r="R19" s="52">
        <v>0</v>
      </c>
      <c r="S19" s="45" t="s">
        <v>68</v>
      </c>
      <c r="T19" s="53" t="s">
        <v>68</v>
      </c>
      <c r="V19" s="123" t="s">
        <v>99</v>
      </c>
      <c r="W19" s="123">
        <f t="shared" si="4"/>
        <v>11</v>
      </c>
      <c r="X19" s="123" t="str">
        <f t="shared" si="5"/>
        <v>Quarter 4</v>
      </c>
      <c r="Y19" s="123" t="str" cm="1">
        <f t="array" ref="Y19">_xlfn.IFS(OR(W19=1,W19=2,W19=3),"1",(OR(W19=4,W19=5,W19=6)),"2",(OR(W19=7,W19=8,W19=9)),"3",(OR(W19=10,W19=11,W19=12)),"4")</f>
        <v>4</v>
      </c>
      <c r="Z19" s="123">
        <v>1996</v>
      </c>
      <c r="AC19" s="56"/>
    </row>
    <row r="20" spans="1:29" s="54" customFormat="1" ht="17.149999999999999" customHeight="1" x14ac:dyDescent="0.35">
      <c r="A20" s="56" t="str">
        <f t="shared" si="3"/>
        <v>December 1996</v>
      </c>
      <c r="B20" s="45">
        <v>119049</v>
      </c>
      <c r="C20" s="46">
        <v>1874</v>
      </c>
      <c r="D20" s="46">
        <v>1641</v>
      </c>
      <c r="E20" s="47">
        <f t="shared" si="0"/>
        <v>233</v>
      </c>
      <c r="F20" s="45">
        <v>561</v>
      </c>
      <c r="G20" s="46" t="s">
        <v>68</v>
      </c>
      <c r="H20" s="46">
        <v>0</v>
      </c>
      <c r="I20" s="48">
        <f t="shared" si="1"/>
        <v>120923</v>
      </c>
      <c r="J20" s="49">
        <f t="shared" si="2"/>
        <v>119843</v>
      </c>
      <c r="K20" s="45" t="s">
        <v>68</v>
      </c>
      <c r="L20" s="46" t="s">
        <v>68</v>
      </c>
      <c r="M20" s="46" t="s">
        <v>68</v>
      </c>
      <c r="N20" s="50" t="s">
        <v>68</v>
      </c>
      <c r="O20" s="51">
        <v>5576</v>
      </c>
      <c r="P20" s="51">
        <v>717</v>
      </c>
      <c r="Q20" s="51">
        <v>0</v>
      </c>
      <c r="R20" s="52">
        <v>0</v>
      </c>
      <c r="S20" s="45" t="s">
        <v>68</v>
      </c>
      <c r="T20" s="53" t="s">
        <v>68</v>
      </c>
      <c r="V20" s="123" t="s">
        <v>100</v>
      </c>
      <c r="W20" s="123">
        <f t="shared" si="4"/>
        <v>12</v>
      </c>
      <c r="X20" s="123" t="str">
        <f t="shared" si="5"/>
        <v>Quarter 4</v>
      </c>
      <c r="Y20" s="123" t="str" cm="1">
        <f t="array" ref="Y20">_xlfn.IFS(OR(W20=1,W20=2,W20=3),"1",(OR(W20=4,W20=5,W20=6)),"2",(OR(W20=7,W20=8,W20=9)),"3",(OR(W20=10,W20=11,W20=12)),"4")</f>
        <v>4</v>
      </c>
      <c r="Z20" s="123">
        <v>1996</v>
      </c>
      <c r="AC20" s="56"/>
    </row>
    <row r="21" spans="1:29" s="54" customFormat="1" ht="17.149999999999999" customHeight="1" x14ac:dyDescent="0.35">
      <c r="A21" s="56" t="str">
        <f t="shared" si="3"/>
        <v>January 1997</v>
      </c>
      <c r="B21" s="45">
        <v>120303</v>
      </c>
      <c r="C21" s="46">
        <v>1955</v>
      </c>
      <c r="D21" s="46">
        <v>1768</v>
      </c>
      <c r="E21" s="47">
        <f t="shared" si="0"/>
        <v>187</v>
      </c>
      <c r="F21" s="45">
        <v>4198</v>
      </c>
      <c r="G21" s="46" t="s">
        <v>68</v>
      </c>
      <c r="H21" s="46">
        <v>0</v>
      </c>
      <c r="I21" s="48">
        <f t="shared" si="1"/>
        <v>122258</v>
      </c>
      <c r="J21" s="49">
        <f t="shared" si="2"/>
        <v>124688</v>
      </c>
      <c r="K21" s="45" t="s">
        <v>68</v>
      </c>
      <c r="L21" s="46" t="s">
        <v>68</v>
      </c>
      <c r="M21" s="46" t="s">
        <v>68</v>
      </c>
      <c r="N21" s="50" t="s">
        <v>68</v>
      </c>
      <c r="O21" s="51">
        <v>5561</v>
      </c>
      <c r="P21" s="51">
        <v>791</v>
      </c>
      <c r="Q21" s="51">
        <v>0</v>
      </c>
      <c r="R21" s="52">
        <v>0</v>
      </c>
      <c r="S21" s="45" t="s">
        <v>68</v>
      </c>
      <c r="T21" s="53" t="s">
        <v>68</v>
      </c>
      <c r="V21" s="123" t="s">
        <v>89</v>
      </c>
      <c r="W21" s="123">
        <f t="shared" si="4"/>
        <v>1</v>
      </c>
      <c r="X21" s="123" t="str">
        <f t="shared" si="5"/>
        <v>Quarter 1</v>
      </c>
      <c r="Y21" s="123" t="str" cm="1">
        <f t="array" ref="Y21">_xlfn.IFS(OR(W21=1,W21=2,W21=3),"1",(OR(W21=4,W21=5,W21=6)),"2",(OR(W21=7,W21=8,W21=9)),"3",(OR(W21=10,W21=11,W21=12)),"4")</f>
        <v>1</v>
      </c>
      <c r="Z21" s="123">
        <v>1997</v>
      </c>
      <c r="AC21" s="56"/>
    </row>
    <row r="22" spans="1:29" s="54" customFormat="1" ht="17.149999999999999" customHeight="1" x14ac:dyDescent="0.35">
      <c r="A22" s="56" t="str">
        <f t="shared" si="3"/>
        <v>February 1997</v>
      </c>
      <c r="B22" s="45">
        <v>100263</v>
      </c>
      <c r="C22" s="46">
        <v>1791</v>
      </c>
      <c r="D22" s="46">
        <v>1627</v>
      </c>
      <c r="E22" s="47">
        <f t="shared" si="0"/>
        <v>164</v>
      </c>
      <c r="F22" s="45">
        <v>1737</v>
      </c>
      <c r="G22" s="46" t="s">
        <v>68</v>
      </c>
      <c r="H22" s="46">
        <v>0</v>
      </c>
      <c r="I22" s="48">
        <f t="shared" si="1"/>
        <v>102054</v>
      </c>
      <c r="J22" s="49">
        <f t="shared" si="2"/>
        <v>102164</v>
      </c>
      <c r="K22" s="45" t="s">
        <v>68</v>
      </c>
      <c r="L22" s="46" t="s">
        <v>68</v>
      </c>
      <c r="M22" s="46" t="s">
        <v>68</v>
      </c>
      <c r="N22" s="50" t="s">
        <v>68</v>
      </c>
      <c r="O22" s="51">
        <v>5010</v>
      </c>
      <c r="P22" s="51">
        <v>587</v>
      </c>
      <c r="Q22" s="51">
        <v>0</v>
      </c>
      <c r="R22" s="52">
        <v>0</v>
      </c>
      <c r="S22" s="45" t="s">
        <v>68</v>
      </c>
      <c r="T22" s="53" t="s">
        <v>68</v>
      </c>
      <c r="V22" s="123" t="s">
        <v>90</v>
      </c>
      <c r="W22" s="123">
        <f t="shared" si="4"/>
        <v>2</v>
      </c>
      <c r="X22" s="123" t="str">
        <f t="shared" si="5"/>
        <v>Quarter 1</v>
      </c>
      <c r="Y22" s="123" t="str" cm="1">
        <f t="array" ref="Y22">_xlfn.IFS(OR(W22=1,W22=2,W22=3),"1",(OR(W22=4,W22=5,W22=6)),"2",(OR(W22=7,W22=8,W22=9)),"3",(OR(W22=10,W22=11,W22=12)),"4")</f>
        <v>1</v>
      </c>
      <c r="Z22" s="123">
        <v>1997</v>
      </c>
      <c r="AC22" s="56"/>
    </row>
    <row r="23" spans="1:29" s="54" customFormat="1" ht="17.149999999999999" customHeight="1" x14ac:dyDescent="0.35">
      <c r="A23" s="56" t="str">
        <f t="shared" si="3"/>
        <v>March 1997</v>
      </c>
      <c r="B23" s="45">
        <v>93558</v>
      </c>
      <c r="C23" s="46">
        <v>1997</v>
      </c>
      <c r="D23" s="46">
        <v>1617</v>
      </c>
      <c r="E23" s="47">
        <f t="shared" si="0"/>
        <v>380</v>
      </c>
      <c r="F23" s="45">
        <v>390</v>
      </c>
      <c r="G23" s="46" t="s">
        <v>68</v>
      </c>
      <c r="H23" s="46">
        <v>0</v>
      </c>
      <c r="I23" s="48">
        <f t="shared" si="1"/>
        <v>95555</v>
      </c>
      <c r="J23" s="49">
        <f t="shared" si="2"/>
        <v>94328</v>
      </c>
      <c r="K23" s="45" t="s">
        <v>68</v>
      </c>
      <c r="L23" s="46" t="s">
        <v>68</v>
      </c>
      <c r="M23" s="46" t="s">
        <v>68</v>
      </c>
      <c r="N23" s="50" t="s">
        <v>68</v>
      </c>
      <c r="O23" s="51">
        <v>5350</v>
      </c>
      <c r="P23" s="51">
        <v>353</v>
      </c>
      <c r="Q23" s="51">
        <v>0</v>
      </c>
      <c r="R23" s="52">
        <v>0</v>
      </c>
      <c r="S23" s="45" t="s">
        <v>68</v>
      </c>
      <c r="T23" s="53" t="s">
        <v>68</v>
      </c>
      <c r="V23" s="123" t="s">
        <v>91</v>
      </c>
      <c r="W23" s="123">
        <f t="shared" si="4"/>
        <v>3</v>
      </c>
      <c r="X23" s="123" t="str">
        <f t="shared" si="5"/>
        <v>Quarter 1</v>
      </c>
      <c r="Y23" s="123" t="str" cm="1">
        <f t="array" ref="Y23">_xlfn.IFS(OR(W23=1,W23=2,W23=3),"1",(OR(W23=4,W23=5,W23=6)),"2",(OR(W23=7,W23=8,W23=9)),"3",(OR(W23=10,W23=11,W23=12)),"4")</f>
        <v>1</v>
      </c>
      <c r="Z23" s="123">
        <v>1997</v>
      </c>
      <c r="AC23" s="56"/>
    </row>
    <row r="24" spans="1:29" s="54" customFormat="1" ht="17.149999999999999" customHeight="1" x14ac:dyDescent="0.35">
      <c r="A24" s="56" t="str">
        <f t="shared" si="3"/>
        <v>April 1997</v>
      </c>
      <c r="B24" s="45">
        <v>81261</v>
      </c>
      <c r="C24" s="46">
        <v>1838</v>
      </c>
      <c r="D24" s="46">
        <v>1502</v>
      </c>
      <c r="E24" s="47">
        <f t="shared" si="0"/>
        <v>336</v>
      </c>
      <c r="F24" s="45">
        <v>389</v>
      </c>
      <c r="G24" s="46" t="s">
        <v>68</v>
      </c>
      <c r="H24" s="46">
        <v>0</v>
      </c>
      <c r="I24" s="48">
        <f t="shared" si="1"/>
        <v>83099</v>
      </c>
      <c r="J24" s="49">
        <f t="shared" si="2"/>
        <v>81986</v>
      </c>
      <c r="K24" s="45" t="s">
        <v>68</v>
      </c>
      <c r="L24" s="46" t="s">
        <v>68</v>
      </c>
      <c r="M24" s="46" t="s">
        <v>68</v>
      </c>
      <c r="N24" s="50" t="s">
        <v>68</v>
      </c>
      <c r="O24" s="51">
        <v>4832</v>
      </c>
      <c r="P24" s="51">
        <v>320</v>
      </c>
      <c r="Q24" s="51">
        <v>0</v>
      </c>
      <c r="R24" s="52">
        <v>0</v>
      </c>
      <c r="S24" s="45" t="s">
        <v>68</v>
      </c>
      <c r="T24" s="53" t="s">
        <v>68</v>
      </c>
      <c r="V24" s="123" t="s">
        <v>92</v>
      </c>
      <c r="W24" s="123">
        <f t="shared" si="4"/>
        <v>4</v>
      </c>
      <c r="X24" s="123" t="str">
        <f t="shared" si="5"/>
        <v>Quarter 2</v>
      </c>
      <c r="Y24" s="123" t="str" cm="1">
        <f t="array" ref="Y24">_xlfn.IFS(OR(W24=1,W24=2,W24=3),"1",(OR(W24=4,W24=5,W24=6)),"2",(OR(W24=7,W24=8,W24=9)),"3",(OR(W24=10,W24=11,W24=12)),"4")</f>
        <v>2</v>
      </c>
      <c r="Z24" s="123">
        <v>1997</v>
      </c>
      <c r="AC24" s="56"/>
    </row>
    <row r="25" spans="1:29" s="54" customFormat="1" ht="17.149999999999999" customHeight="1" x14ac:dyDescent="0.35">
      <c r="A25" s="56" t="str">
        <f t="shared" si="3"/>
        <v>May 1997</v>
      </c>
      <c r="B25" s="45">
        <v>69869</v>
      </c>
      <c r="C25" s="46">
        <v>1200</v>
      </c>
      <c r="D25" s="46">
        <v>1769</v>
      </c>
      <c r="E25" s="47">
        <f t="shared" si="0"/>
        <v>-569</v>
      </c>
      <c r="F25" s="45">
        <v>-95</v>
      </c>
      <c r="G25" s="46" t="s">
        <v>68</v>
      </c>
      <c r="H25" s="46">
        <v>0</v>
      </c>
      <c r="I25" s="48">
        <f t="shared" si="1"/>
        <v>71069</v>
      </c>
      <c r="J25" s="49">
        <f t="shared" si="2"/>
        <v>69205</v>
      </c>
      <c r="K25" s="45" t="s">
        <v>68</v>
      </c>
      <c r="L25" s="46" t="s">
        <v>68</v>
      </c>
      <c r="M25" s="46" t="s">
        <v>68</v>
      </c>
      <c r="N25" s="50" t="s">
        <v>68</v>
      </c>
      <c r="O25" s="51">
        <v>4138</v>
      </c>
      <c r="P25" s="51">
        <v>177</v>
      </c>
      <c r="Q25" s="51">
        <v>0</v>
      </c>
      <c r="R25" s="52">
        <v>0</v>
      </c>
      <c r="S25" s="45" t="s">
        <v>68</v>
      </c>
      <c r="T25" s="53" t="s">
        <v>68</v>
      </c>
      <c r="V25" s="123" t="s">
        <v>93</v>
      </c>
      <c r="W25" s="123">
        <f t="shared" si="4"/>
        <v>5</v>
      </c>
      <c r="X25" s="123" t="str">
        <f t="shared" si="5"/>
        <v>Quarter 2</v>
      </c>
      <c r="Y25" s="123" t="str" cm="1">
        <f t="array" ref="Y25">_xlfn.IFS(OR(W25=1,W25=2,W25=3),"1",(OR(W25=4,W25=5,W25=6)),"2",(OR(W25=7,W25=8,W25=9)),"3",(OR(W25=10,W25=11,W25=12)),"4")</f>
        <v>2</v>
      </c>
      <c r="Z25" s="123">
        <v>1997</v>
      </c>
      <c r="AC25" s="56"/>
    </row>
    <row r="26" spans="1:29" s="54" customFormat="1" ht="17.149999999999999" customHeight="1" x14ac:dyDescent="0.35">
      <c r="A26" s="56" t="str">
        <f t="shared" si="3"/>
        <v>June 1997</v>
      </c>
      <c r="B26" s="45">
        <v>61817</v>
      </c>
      <c r="C26" s="46">
        <v>1068</v>
      </c>
      <c r="D26" s="46">
        <v>1319</v>
      </c>
      <c r="E26" s="47">
        <f t="shared" si="0"/>
        <v>-251</v>
      </c>
      <c r="F26" s="45">
        <v>-4043</v>
      </c>
      <c r="G26" s="46" t="s">
        <v>68</v>
      </c>
      <c r="H26" s="46">
        <v>0</v>
      </c>
      <c r="I26" s="48">
        <f t="shared" si="1"/>
        <v>62885</v>
      </c>
      <c r="J26" s="49">
        <f t="shared" si="2"/>
        <v>57523</v>
      </c>
      <c r="K26" s="45" t="s">
        <v>68</v>
      </c>
      <c r="L26" s="46" t="s">
        <v>68</v>
      </c>
      <c r="M26" s="46" t="s">
        <v>68</v>
      </c>
      <c r="N26" s="50" t="s">
        <v>68</v>
      </c>
      <c r="O26" s="51">
        <v>4086</v>
      </c>
      <c r="P26" s="51">
        <v>145</v>
      </c>
      <c r="Q26" s="51">
        <v>0</v>
      </c>
      <c r="R26" s="52">
        <v>0</v>
      </c>
      <c r="S26" s="45" t="s">
        <v>68</v>
      </c>
      <c r="T26" s="53" t="s">
        <v>68</v>
      </c>
      <c r="V26" s="123" t="s">
        <v>94</v>
      </c>
      <c r="W26" s="123">
        <f t="shared" si="4"/>
        <v>6</v>
      </c>
      <c r="X26" s="123" t="str">
        <f t="shared" si="5"/>
        <v>Quarter 2</v>
      </c>
      <c r="Y26" s="123" t="str" cm="1">
        <f t="array" ref="Y26">_xlfn.IFS(OR(W26=1,W26=2,W26=3),"1",(OR(W26=4,W26=5,W26=6)),"2",(OR(W26=7,W26=8,W26=9)),"3",(OR(W26=10,W26=11,W26=12)),"4")</f>
        <v>2</v>
      </c>
      <c r="Z26" s="123">
        <v>1997</v>
      </c>
      <c r="AC26" s="56"/>
    </row>
    <row r="27" spans="1:29" ht="17.149999999999999" customHeight="1" x14ac:dyDescent="0.35">
      <c r="A27" s="56" t="str">
        <f t="shared" si="3"/>
        <v>July 1997</v>
      </c>
      <c r="B27" s="45">
        <v>60313</v>
      </c>
      <c r="C27" s="46">
        <v>814</v>
      </c>
      <c r="D27" s="46">
        <v>1514</v>
      </c>
      <c r="E27" s="47">
        <f t="shared" si="0"/>
        <v>-700</v>
      </c>
      <c r="F27" s="45">
        <v>-4921</v>
      </c>
      <c r="G27" s="46" t="s">
        <v>68</v>
      </c>
      <c r="H27" s="46">
        <v>0</v>
      </c>
      <c r="I27" s="48">
        <f t="shared" si="1"/>
        <v>61127</v>
      </c>
      <c r="J27" s="49">
        <f t="shared" si="2"/>
        <v>54692</v>
      </c>
      <c r="K27" s="45" t="s">
        <v>68</v>
      </c>
      <c r="L27" s="46" t="s">
        <v>68</v>
      </c>
      <c r="M27" s="46" t="s">
        <v>68</v>
      </c>
      <c r="N27" s="50" t="s">
        <v>68</v>
      </c>
      <c r="O27" s="46">
        <v>4664</v>
      </c>
      <c r="P27" s="46">
        <v>160</v>
      </c>
      <c r="Q27" s="46">
        <v>0</v>
      </c>
      <c r="R27" s="50">
        <v>0</v>
      </c>
      <c r="S27" s="45" t="s">
        <v>68</v>
      </c>
      <c r="T27" s="53" t="s">
        <v>68</v>
      </c>
      <c r="V27" s="124" t="s">
        <v>95</v>
      </c>
      <c r="W27" s="123">
        <f t="shared" si="4"/>
        <v>7</v>
      </c>
      <c r="X27" s="123" t="str">
        <f t="shared" si="5"/>
        <v>Quarter 3</v>
      </c>
      <c r="Y27" s="123" t="str" cm="1">
        <f t="array" ref="Y27">_xlfn.IFS(OR(W27=1,W27=2,W27=3),"1",(OR(W27=4,W27=5,W27=6)),"2",(OR(W27=7,W27=8,W27=9)),"3",(OR(W27=10,W27=11,W27=12)),"4")</f>
        <v>3</v>
      </c>
      <c r="Z27" s="124">
        <v>1997</v>
      </c>
    </row>
    <row r="28" spans="1:29" ht="17.149999999999999" customHeight="1" x14ac:dyDescent="0.35">
      <c r="A28" s="56" t="str">
        <f t="shared" si="3"/>
        <v>August 1997</v>
      </c>
      <c r="B28" s="45">
        <v>56128</v>
      </c>
      <c r="C28" s="46">
        <v>782</v>
      </c>
      <c r="D28" s="46">
        <v>1709</v>
      </c>
      <c r="E28" s="47">
        <f t="shared" si="0"/>
        <v>-927</v>
      </c>
      <c r="F28" s="45">
        <v>-4354</v>
      </c>
      <c r="G28" s="46" t="s">
        <v>68</v>
      </c>
      <c r="H28" s="46">
        <v>0</v>
      </c>
      <c r="I28" s="48">
        <f t="shared" si="1"/>
        <v>56910</v>
      </c>
      <c r="J28" s="49">
        <f t="shared" si="2"/>
        <v>50847</v>
      </c>
      <c r="K28" s="45" t="s">
        <v>68</v>
      </c>
      <c r="L28" s="46" t="s">
        <v>68</v>
      </c>
      <c r="M28" s="46" t="s">
        <v>68</v>
      </c>
      <c r="N28" s="50" t="s">
        <v>68</v>
      </c>
      <c r="O28" s="46">
        <v>4340</v>
      </c>
      <c r="P28" s="46">
        <v>86</v>
      </c>
      <c r="Q28" s="46">
        <v>0</v>
      </c>
      <c r="R28" s="50">
        <v>0</v>
      </c>
      <c r="S28" s="45" t="s">
        <v>68</v>
      </c>
      <c r="T28" s="53" t="s">
        <v>68</v>
      </c>
      <c r="V28" s="124" t="s">
        <v>96</v>
      </c>
      <c r="W28" s="123">
        <f t="shared" si="4"/>
        <v>8</v>
      </c>
      <c r="X28" s="123" t="str">
        <f t="shared" si="5"/>
        <v>Quarter 3</v>
      </c>
      <c r="Y28" s="123" t="str" cm="1">
        <f t="array" ref="Y28">_xlfn.IFS(OR(W28=1,W28=2,W28=3),"1",(OR(W28=4,W28=5,W28=6)),"2",(OR(W28=7,W28=8,W28=9)),"3",(OR(W28=10,W28=11,W28=12)),"4")</f>
        <v>3</v>
      </c>
      <c r="Z28" s="124">
        <v>1997</v>
      </c>
    </row>
    <row r="29" spans="1:29" ht="17.149999999999999" customHeight="1" x14ac:dyDescent="0.35">
      <c r="A29" s="56" t="str">
        <f t="shared" si="3"/>
        <v>September 1997</v>
      </c>
      <c r="B29" s="45">
        <v>60344</v>
      </c>
      <c r="C29" s="46">
        <v>902</v>
      </c>
      <c r="D29" s="57">
        <v>1560</v>
      </c>
      <c r="E29" s="47">
        <f t="shared" si="0"/>
        <v>-658</v>
      </c>
      <c r="F29" s="45">
        <v>-2215</v>
      </c>
      <c r="G29" s="46" t="s">
        <v>68</v>
      </c>
      <c r="H29" s="46">
        <v>0</v>
      </c>
      <c r="I29" s="48">
        <f t="shared" si="1"/>
        <v>61246</v>
      </c>
      <c r="J29" s="49">
        <f t="shared" si="2"/>
        <v>57471</v>
      </c>
      <c r="K29" s="45" t="s">
        <v>68</v>
      </c>
      <c r="L29" s="46" t="s">
        <v>68</v>
      </c>
      <c r="M29" s="46" t="s">
        <v>68</v>
      </c>
      <c r="N29" s="50" t="s">
        <v>68</v>
      </c>
      <c r="O29" s="46">
        <v>4275</v>
      </c>
      <c r="P29" s="46">
        <v>135</v>
      </c>
      <c r="Q29" s="46">
        <v>0</v>
      </c>
      <c r="R29" s="50">
        <v>0</v>
      </c>
      <c r="S29" s="45" t="s">
        <v>68</v>
      </c>
      <c r="T29" s="53" t="s">
        <v>68</v>
      </c>
      <c r="V29" s="124" t="s">
        <v>97</v>
      </c>
      <c r="W29" s="123">
        <f t="shared" si="4"/>
        <v>9</v>
      </c>
      <c r="X29" s="123" t="str">
        <f t="shared" si="5"/>
        <v>Quarter 3</v>
      </c>
      <c r="Y29" s="123" t="str" cm="1">
        <f t="array" ref="Y29">_xlfn.IFS(OR(W29=1,W29=2,W29=3),"1",(OR(W29=4,W29=5,W29=6)),"2",(OR(W29=7,W29=8,W29=9)),"3",(OR(W29=10,W29=11,W29=12)),"4")</f>
        <v>3</v>
      </c>
      <c r="Z29" s="124">
        <v>1997</v>
      </c>
    </row>
    <row r="30" spans="1:29" ht="17.149999999999999" customHeight="1" x14ac:dyDescent="0.35">
      <c r="A30" s="56" t="str">
        <f t="shared" si="3"/>
        <v>October 1997</v>
      </c>
      <c r="B30" s="45">
        <v>84487</v>
      </c>
      <c r="C30" s="46">
        <v>514</v>
      </c>
      <c r="D30" s="58">
        <v>2206</v>
      </c>
      <c r="E30" s="47">
        <f t="shared" si="0"/>
        <v>-1692</v>
      </c>
      <c r="F30" s="45">
        <v>1175</v>
      </c>
      <c r="G30" s="46" t="s">
        <v>68</v>
      </c>
      <c r="H30" s="46">
        <v>0</v>
      </c>
      <c r="I30" s="48">
        <f t="shared" si="1"/>
        <v>85001</v>
      </c>
      <c r="J30" s="49">
        <f t="shared" si="2"/>
        <v>83970</v>
      </c>
      <c r="K30" s="45" t="s">
        <v>68</v>
      </c>
      <c r="L30" s="46" t="s">
        <v>68</v>
      </c>
      <c r="M30" s="46" t="s">
        <v>68</v>
      </c>
      <c r="N30" s="50" t="s">
        <v>68</v>
      </c>
      <c r="O30" s="46">
        <v>4909</v>
      </c>
      <c r="P30" s="46">
        <v>306</v>
      </c>
      <c r="Q30" s="46">
        <v>0</v>
      </c>
      <c r="R30" s="50">
        <v>0</v>
      </c>
      <c r="S30" s="45" t="s">
        <v>68</v>
      </c>
      <c r="T30" s="53" t="s">
        <v>68</v>
      </c>
      <c r="V30" s="124" t="s">
        <v>98</v>
      </c>
      <c r="W30" s="123">
        <f t="shared" si="4"/>
        <v>10</v>
      </c>
      <c r="X30" s="123" t="str">
        <f t="shared" si="5"/>
        <v>Quarter 4</v>
      </c>
      <c r="Y30" s="123" t="str" cm="1">
        <f t="array" ref="Y30">_xlfn.IFS(OR(W30=1,W30=2,W30=3),"1",(OR(W30=4,W30=5,W30=6)),"2",(OR(W30=7,W30=8,W30=9)),"3",(OR(W30=10,W30=11,W30=12)),"4")</f>
        <v>4</v>
      </c>
      <c r="Z30" s="124">
        <v>1997</v>
      </c>
    </row>
    <row r="31" spans="1:29" ht="17.149999999999999" customHeight="1" x14ac:dyDescent="0.35">
      <c r="A31" s="56" t="str">
        <f t="shared" si="3"/>
        <v>November 1997</v>
      </c>
      <c r="B31" s="45">
        <v>100464</v>
      </c>
      <c r="C31" s="46">
        <v>694</v>
      </c>
      <c r="D31" s="46">
        <v>2435</v>
      </c>
      <c r="E31" s="47">
        <f t="shared" si="0"/>
        <v>-1741</v>
      </c>
      <c r="F31" s="45">
        <v>-797</v>
      </c>
      <c r="G31" s="46" t="s">
        <v>68</v>
      </c>
      <c r="H31" s="46">
        <v>0</v>
      </c>
      <c r="I31" s="48">
        <f t="shared" si="1"/>
        <v>101158</v>
      </c>
      <c r="J31" s="49">
        <f t="shared" si="2"/>
        <v>97926</v>
      </c>
      <c r="K31" s="45" t="s">
        <v>68</v>
      </c>
      <c r="L31" s="46" t="s">
        <v>68</v>
      </c>
      <c r="M31" s="46" t="s">
        <v>68</v>
      </c>
      <c r="N31" s="50" t="s">
        <v>68</v>
      </c>
      <c r="O31" s="46">
        <v>5254</v>
      </c>
      <c r="P31" s="46">
        <v>437</v>
      </c>
      <c r="Q31" s="46">
        <v>0</v>
      </c>
      <c r="R31" s="50">
        <v>0</v>
      </c>
      <c r="S31" s="45" t="s">
        <v>68</v>
      </c>
      <c r="T31" s="53" t="s">
        <v>68</v>
      </c>
      <c r="V31" s="124" t="s">
        <v>99</v>
      </c>
      <c r="W31" s="123">
        <f t="shared" si="4"/>
        <v>11</v>
      </c>
      <c r="X31" s="123" t="str">
        <f t="shared" si="5"/>
        <v>Quarter 4</v>
      </c>
      <c r="Y31" s="123" t="str" cm="1">
        <f t="array" ref="Y31">_xlfn.IFS(OR(W31=1,W31=2,W31=3),"1",(OR(W31=4,W31=5,W31=6)),"2",(OR(W31=7,W31=8,W31=9)),"3",(OR(W31=10,W31=11,W31=12)),"4")</f>
        <v>4</v>
      </c>
      <c r="Z31" s="124">
        <v>1997</v>
      </c>
    </row>
    <row r="32" spans="1:29" ht="17.149999999999999" customHeight="1" x14ac:dyDescent="0.35">
      <c r="A32" s="56" t="str">
        <f t="shared" si="3"/>
        <v>December 1997</v>
      </c>
      <c r="B32" s="45">
        <v>109537</v>
      </c>
      <c r="C32" s="46">
        <v>506</v>
      </c>
      <c r="D32" s="46">
        <v>2639</v>
      </c>
      <c r="E32" s="47">
        <f t="shared" si="0"/>
        <v>-2133</v>
      </c>
      <c r="F32" s="45">
        <v>2197</v>
      </c>
      <c r="G32" s="46" t="s">
        <v>68</v>
      </c>
      <c r="H32" s="46">
        <v>0</v>
      </c>
      <c r="I32" s="48">
        <f t="shared" si="1"/>
        <v>110043</v>
      </c>
      <c r="J32" s="49">
        <f t="shared" si="2"/>
        <v>109601</v>
      </c>
      <c r="K32" s="45" t="s">
        <v>68</v>
      </c>
      <c r="L32" s="46" t="s">
        <v>68</v>
      </c>
      <c r="M32" s="46" t="s">
        <v>68</v>
      </c>
      <c r="N32" s="50" t="s">
        <v>68</v>
      </c>
      <c r="O32" s="46">
        <v>5861</v>
      </c>
      <c r="P32" s="46">
        <v>569</v>
      </c>
      <c r="Q32" s="46">
        <v>0</v>
      </c>
      <c r="R32" s="50">
        <v>0</v>
      </c>
      <c r="S32" s="45" t="s">
        <v>68</v>
      </c>
      <c r="T32" s="53" t="s">
        <v>68</v>
      </c>
      <c r="V32" s="124" t="s">
        <v>100</v>
      </c>
      <c r="W32" s="123">
        <f t="shared" si="4"/>
        <v>12</v>
      </c>
      <c r="X32" s="123" t="str">
        <f t="shared" si="5"/>
        <v>Quarter 4</v>
      </c>
      <c r="Y32" s="123" t="str" cm="1">
        <f t="array" ref="Y32">_xlfn.IFS(OR(W32=1,W32=2,W32=3),"1",(OR(W32=4,W32=5,W32=6)),"2",(OR(W32=7,W32=8,W32=9)),"3",(OR(W32=10,W32=11,W32=12)),"4")</f>
        <v>4</v>
      </c>
      <c r="Z32" s="124">
        <v>1997</v>
      </c>
    </row>
    <row r="33" spans="1:26" ht="17.149999999999999" customHeight="1" x14ac:dyDescent="0.35">
      <c r="A33" s="56" t="str">
        <f t="shared" si="3"/>
        <v>January 1998</v>
      </c>
      <c r="B33" s="45">
        <v>112739</v>
      </c>
      <c r="C33" s="46">
        <v>1353</v>
      </c>
      <c r="D33" s="46">
        <v>2691</v>
      </c>
      <c r="E33" s="47">
        <f t="shared" si="0"/>
        <v>-1338</v>
      </c>
      <c r="F33" s="45">
        <v>5821</v>
      </c>
      <c r="G33" s="46" t="s">
        <v>68</v>
      </c>
      <c r="H33" s="46">
        <v>0</v>
      </c>
      <c r="I33" s="48">
        <f t="shared" si="1"/>
        <v>114092</v>
      </c>
      <c r="J33" s="49">
        <f t="shared" si="2"/>
        <v>117222</v>
      </c>
      <c r="K33" s="45" t="s">
        <v>68</v>
      </c>
      <c r="L33" s="46" t="s">
        <v>68</v>
      </c>
      <c r="M33" s="46" t="s">
        <v>68</v>
      </c>
      <c r="N33" s="50" t="s">
        <v>68</v>
      </c>
      <c r="O33" s="46">
        <v>5754</v>
      </c>
      <c r="P33" s="46">
        <v>597</v>
      </c>
      <c r="Q33" s="46">
        <v>0</v>
      </c>
      <c r="R33" s="50">
        <v>0</v>
      </c>
      <c r="S33" s="45" t="s">
        <v>68</v>
      </c>
      <c r="T33" s="53" t="s">
        <v>68</v>
      </c>
      <c r="V33" s="124" t="s">
        <v>89</v>
      </c>
      <c r="W33" s="123">
        <f t="shared" si="4"/>
        <v>1</v>
      </c>
      <c r="X33" s="123" t="str">
        <f t="shared" si="5"/>
        <v>Quarter 1</v>
      </c>
      <c r="Y33" s="123" t="str" cm="1">
        <f t="array" ref="Y33">_xlfn.IFS(OR(W33=1,W33=2,W33=3),"1",(OR(W33=4,W33=5,W33=6)),"2",(OR(W33=7,W33=8,W33=9)),"3",(OR(W33=10,W33=11,W33=12)),"4")</f>
        <v>1</v>
      </c>
      <c r="Z33" s="124">
        <v>1998</v>
      </c>
    </row>
    <row r="34" spans="1:26" ht="17.149999999999999" customHeight="1" x14ac:dyDescent="0.35">
      <c r="A34" s="56" t="str">
        <f t="shared" si="3"/>
        <v>February 1998</v>
      </c>
      <c r="B34" s="45">
        <v>95327</v>
      </c>
      <c r="C34" s="46">
        <v>1230</v>
      </c>
      <c r="D34" s="46">
        <v>2400</v>
      </c>
      <c r="E34" s="47">
        <f t="shared" si="0"/>
        <v>-1170</v>
      </c>
      <c r="F34" s="45">
        <v>2773</v>
      </c>
      <c r="G34" s="46" t="s">
        <v>68</v>
      </c>
      <c r="H34" s="46">
        <v>0</v>
      </c>
      <c r="I34" s="48">
        <f t="shared" si="1"/>
        <v>96557</v>
      </c>
      <c r="J34" s="49">
        <f t="shared" si="2"/>
        <v>96930</v>
      </c>
      <c r="K34" s="45" t="s">
        <v>68</v>
      </c>
      <c r="L34" s="46" t="s">
        <v>68</v>
      </c>
      <c r="M34" s="46" t="s">
        <v>68</v>
      </c>
      <c r="N34" s="50" t="s">
        <v>68</v>
      </c>
      <c r="O34" s="46">
        <v>5312</v>
      </c>
      <c r="P34" s="46">
        <v>430</v>
      </c>
      <c r="Q34" s="46">
        <v>0</v>
      </c>
      <c r="R34" s="50">
        <v>0</v>
      </c>
      <c r="S34" s="45" t="s">
        <v>68</v>
      </c>
      <c r="T34" s="53" t="s">
        <v>68</v>
      </c>
      <c r="V34" s="124" t="s">
        <v>90</v>
      </c>
      <c r="W34" s="123">
        <f t="shared" si="4"/>
        <v>2</v>
      </c>
      <c r="X34" s="123" t="str">
        <f t="shared" si="5"/>
        <v>Quarter 1</v>
      </c>
      <c r="Y34" s="123" t="str" cm="1">
        <f t="array" ref="Y34">_xlfn.IFS(OR(W34=1,W34=2,W34=3),"1",(OR(W34=4,W34=5,W34=6)),"2",(OR(W34=7,W34=8,W34=9)),"3",(OR(W34=10,W34=11,W34=12)),"4")</f>
        <v>1</v>
      </c>
      <c r="Z34" s="124">
        <v>1998</v>
      </c>
    </row>
    <row r="35" spans="1:26" ht="17.149999999999999" customHeight="1" x14ac:dyDescent="0.35">
      <c r="A35" s="56" t="str">
        <f t="shared" si="3"/>
        <v>March 1998</v>
      </c>
      <c r="B35" s="45">
        <v>100437</v>
      </c>
      <c r="C35" s="46">
        <v>1341</v>
      </c>
      <c r="D35" s="46">
        <v>2656</v>
      </c>
      <c r="E35" s="47">
        <f t="shared" si="0"/>
        <v>-1315</v>
      </c>
      <c r="F35" s="45">
        <v>3147</v>
      </c>
      <c r="G35" s="46" t="s">
        <v>68</v>
      </c>
      <c r="H35" s="46">
        <v>0</v>
      </c>
      <c r="I35" s="48">
        <f t="shared" si="1"/>
        <v>101778</v>
      </c>
      <c r="J35" s="49">
        <f t="shared" si="2"/>
        <v>102269</v>
      </c>
      <c r="K35" s="45" t="s">
        <v>68</v>
      </c>
      <c r="L35" s="46" t="s">
        <v>68</v>
      </c>
      <c r="M35" s="46" t="s">
        <v>68</v>
      </c>
      <c r="N35" s="50" t="s">
        <v>68</v>
      </c>
      <c r="O35" s="46">
        <v>5620</v>
      </c>
      <c r="P35" s="46">
        <v>417</v>
      </c>
      <c r="Q35" s="46">
        <v>0</v>
      </c>
      <c r="R35" s="50">
        <v>0</v>
      </c>
      <c r="S35" s="45" t="s">
        <v>68</v>
      </c>
      <c r="T35" s="53" t="s">
        <v>68</v>
      </c>
      <c r="V35" s="124" t="s">
        <v>91</v>
      </c>
      <c r="W35" s="123">
        <f t="shared" si="4"/>
        <v>3</v>
      </c>
      <c r="X35" s="123" t="str">
        <f t="shared" si="5"/>
        <v>Quarter 1</v>
      </c>
      <c r="Y35" s="123" t="str" cm="1">
        <f t="array" ref="Y35">_xlfn.IFS(OR(W35=1,W35=2,W35=3),"1",(OR(W35=4,W35=5,W35=6)),"2",(OR(W35=7,W35=8,W35=9)),"3",(OR(W35=10,W35=11,W35=12)),"4")</f>
        <v>1</v>
      </c>
      <c r="Z35" s="124">
        <v>1998</v>
      </c>
    </row>
    <row r="36" spans="1:26" ht="17.149999999999999" customHeight="1" x14ac:dyDescent="0.35">
      <c r="A36" s="56" t="str">
        <f t="shared" si="3"/>
        <v>April 1998</v>
      </c>
      <c r="B36" s="45">
        <v>91003</v>
      </c>
      <c r="C36" s="46">
        <v>866</v>
      </c>
      <c r="D36" s="46">
        <v>2399</v>
      </c>
      <c r="E36" s="47">
        <f t="shared" si="0"/>
        <v>-1533</v>
      </c>
      <c r="F36" s="45">
        <v>3536</v>
      </c>
      <c r="G36" s="46" t="s">
        <v>68</v>
      </c>
      <c r="H36" s="46">
        <v>0</v>
      </c>
      <c r="I36" s="48">
        <f t="shared" si="1"/>
        <v>91869</v>
      </c>
      <c r="J36" s="49">
        <f t="shared" si="2"/>
        <v>93006</v>
      </c>
      <c r="K36" s="45" t="s">
        <v>68</v>
      </c>
      <c r="L36" s="46" t="s">
        <v>68</v>
      </c>
      <c r="M36" s="46" t="s">
        <v>68</v>
      </c>
      <c r="N36" s="50" t="s">
        <v>68</v>
      </c>
      <c r="O36" s="46">
        <v>5767</v>
      </c>
      <c r="P36" s="46">
        <v>325</v>
      </c>
      <c r="Q36" s="46">
        <v>0</v>
      </c>
      <c r="R36" s="50">
        <v>0</v>
      </c>
      <c r="S36" s="45" t="s">
        <v>68</v>
      </c>
      <c r="T36" s="53" t="s">
        <v>68</v>
      </c>
      <c r="V36" s="124" t="s">
        <v>92</v>
      </c>
      <c r="W36" s="123">
        <f t="shared" si="4"/>
        <v>4</v>
      </c>
      <c r="X36" s="123" t="str">
        <f t="shared" si="5"/>
        <v>Quarter 2</v>
      </c>
      <c r="Y36" s="123" t="str" cm="1">
        <f t="array" ref="Y36">_xlfn.IFS(OR(W36=1,W36=2,W36=3),"1",(OR(W36=4,W36=5,W36=6)),"2",(OR(W36=7,W36=8,W36=9)),"3",(OR(W36=10,W36=11,W36=12)),"4")</f>
        <v>2</v>
      </c>
      <c r="Z36" s="124">
        <v>1998</v>
      </c>
    </row>
    <row r="37" spans="1:26" ht="17.149999999999999" customHeight="1" x14ac:dyDescent="0.35">
      <c r="A37" s="56" t="str">
        <f t="shared" si="3"/>
        <v>May 1998</v>
      </c>
      <c r="B37" s="45">
        <v>68406</v>
      </c>
      <c r="C37" s="46">
        <v>781</v>
      </c>
      <c r="D37" s="46">
        <v>2242</v>
      </c>
      <c r="E37" s="47">
        <f t="shared" si="0"/>
        <v>-1461</v>
      </c>
      <c r="F37" s="45">
        <v>-1064</v>
      </c>
      <c r="G37" s="46" t="s">
        <v>68</v>
      </c>
      <c r="H37" s="46">
        <v>0</v>
      </c>
      <c r="I37" s="48">
        <f t="shared" si="1"/>
        <v>69187</v>
      </c>
      <c r="J37" s="49">
        <f t="shared" si="2"/>
        <v>65881</v>
      </c>
      <c r="K37" s="45" t="s">
        <v>68</v>
      </c>
      <c r="L37" s="46" t="s">
        <v>68</v>
      </c>
      <c r="M37" s="46" t="s">
        <v>68</v>
      </c>
      <c r="N37" s="50" t="s">
        <v>68</v>
      </c>
      <c r="O37" s="46">
        <v>5294</v>
      </c>
      <c r="P37" s="46">
        <v>164</v>
      </c>
      <c r="Q37" s="46">
        <v>0</v>
      </c>
      <c r="R37" s="50">
        <v>0</v>
      </c>
      <c r="S37" s="45" t="s">
        <v>68</v>
      </c>
      <c r="T37" s="53" t="s">
        <v>68</v>
      </c>
      <c r="V37" s="124" t="s">
        <v>93</v>
      </c>
      <c r="W37" s="123">
        <f t="shared" si="4"/>
        <v>5</v>
      </c>
      <c r="X37" s="123" t="str">
        <f t="shared" si="5"/>
        <v>Quarter 2</v>
      </c>
      <c r="Y37" s="123" t="str" cm="1">
        <f t="array" ref="Y37">_xlfn.IFS(OR(W37=1,W37=2,W37=3),"1",(OR(W37=4,W37=5,W37=6)),"2",(OR(W37=7,W37=8,W37=9)),"3",(OR(W37=10,W37=11,W37=12)),"4")</f>
        <v>2</v>
      </c>
      <c r="Z37" s="124">
        <v>1998</v>
      </c>
    </row>
    <row r="38" spans="1:26" ht="17.149999999999999" customHeight="1" x14ac:dyDescent="0.35">
      <c r="A38" s="56" t="str">
        <f t="shared" si="3"/>
        <v>June 1998</v>
      </c>
      <c r="B38" s="45">
        <v>67275</v>
      </c>
      <c r="C38" s="46">
        <v>768</v>
      </c>
      <c r="D38" s="46">
        <v>1671</v>
      </c>
      <c r="E38" s="47">
        <f t="shared" si="0"/>
        <v>-903</v>
      </c>
      <c r="F38" s="45">
        <v>-3127</v>
      </c>
      <c r="G38" s="46" t="s">
        <v>68</v>
      </c>
      <c r="H38" s="46">
        <v>0</v>
      </c>
      <c r="I38" s="48">
        <f t="shared" si="1"/>
        <v>68043</v>
      </c>
      <c r="J38" s="49">
        <f t="shared" si="2"/>
        <v>63245</v>
      </c>
      <c r="K38" s="45" t="s">
        <v>68</v>
      </c>
      <c r="L38" s="46" t="s">
        <v>68</v>
      </c>
      <c r="M38" s="46" t="s">
        <v>68</v>
      </c>
      <c r="N38" s="50" t="s">
        <v>68</v>
      </c>
      <c r="O38" s="46">
        <v>6995</v>
      </c>
      <c r="P38" s="46">
        <v>185</v>
      </c>
      <c r="Q38" s="46">
        <v>0</v>
      </c>
      <c r="R38" s="50">
        <v>0</v>
      </c>
      <c r="S38" s="45" t="s">
        <v>68</v>
      </c>
      <c r="T38" s="53" t="s">
        <v>68</v>
      </c>
      <c r="V38" s="124" t="s">
        <v>94</v>
      </c>
      <c r="W38" s="123">
        <f t="shared" si="4"/>
        <v>6</v>
      </c>
      <c r="X38" s="123" t="str">
        <f t="shared" si="5"/>
        <v>Quarter 2</v>
      </c>
      <c r="Y38" s="123" t="str" cm="1">
        <f t="array" ref="Y38">_xlfn.IFS(OR(W38=1,W38=2,W38=3),"1",(OR(W38=4,W38=5,W38=6)),"2",(OR(W38=7,W38=8,W38=9)),"3",(OR(W38=10,W38=11,W38=12)),"4")</f>
        <v>2</v>
      </c>
      <c r="Z38" s="124">
        <v>1998</v>
      </c>
    </row>
    <row r="39" spans="1:26" ht="17.149999999999999" customHeight="1" x14ac:dyDescent="0.35">
      <c r="A39" s="56" t="str">
        <f t="shared" si="3"/>
        <v>July 1998</v>
      </c>
      <c r="B39" s="45">
        <v>60551</v>
      </c>
      <c r="C39" s="46">
        <v>551</v>
      </c>
      <c r="D39" s="46">
        <v>1933</v>
      </c>
      <c r="E39" s="47">
        <f t="shared" si="0"/>
        <v>-1382</v>
      </c>
      <c r="F39" s="45">
        <v>-2788</v>
      </c>
      <c r="G39" s="46" t="s">
        <v>68</v>
      </c>
      <c r="H39" s="46">
        <v>0</v>
      </c>
      <c r="I39" s="48">
        <f t="shared" si="1"/>
        <v>61102</v>
      </c>
      <c r="J39" s="49">
        <f t="shared" si="2"/>
        <v>56381</v>
      </c>
      <c r="K39" s="45" t="s">
        <v>68</v>
      </c>
      <c r="L39" s="46" t="s">
        <v>68</v>
      </c>
      <c r="M39" s="46" t="s">
        <v>68</v>
      </c>
      <c r="N39" s="50" t="s">
        <v>68</v>
      </c>
      <c r="O39" s="46">
        <v>4787</v>
      </c>
      <c r="P39" s="46">
        <v>176</v>
      </c>
      <c r="Q39" s="46">
        <v>0</v>
      </c>
      <c r="R39" s="50">
        <v>0</v>
      </c>
      <c r="S39" s="45" t="s">
        <v>68</v>
      </c>
      <c r="T39" s="53" t="s">
        <v>68</v>
      </c>
      <c r="V39" s="124" t="s">
        <v>95</v>
      </c>
      <c r="W39" s="123">
        <f t="shared" si="4"/>
        <v>7</v>
      </c>
      <c r="X39" s="123" t="str">
        <f t="shared" si="5"/>
        <v>Quarter 3</v>
      </c>
      <c r="Y39" s="123" t="str" cm="1">
        <f t="array" ref="Y39">_xlfn.IFS(OR(W39=1,W39=2,W39=3),"1",(OR(W39=4,W39=5,W39=6)),"2",(OR(W39=7,W39=8,W39=9)),"3",(OR(W39=10,W39=11,W39=12)),"4")</f>
        <v>3</v>
      </c>
      <c r="Z39" s="124">
        <v>1998</v>
      </c>
    </row>
    <row r="40" spans="1:26" ht="17.149999999999999" customHeight="1" x14ac:dyDescent="0.35">
      <c r="A40" s="56" t="str">
        <f t="shared" si="3"/>
        <v>August 1998</v>
      </c>
      <c r="B40" s="45">
        <v>61140</v>
      </c>
      <c r="C40" s="46">
        <v>643</v>
      </c>
      <c r="D40" s="46">
        <v>2093</v>
      </c>
      <c r="E40" s="47">
        <f t="shared" si="0"/>
        <v>-1450</v>
      </c>
      <c r="F40" s="45">
        <v>-5115</v>
      </c>
      <c r="G40" s="46" t="s">
        <v>68</v>
      </c>
      <c r="H40" s="46">
        <v>0</v>
      </c>
      <c r="I40" s="48">
        <f t="shared" si="1"/>
        <v>61783</v>
      </c>
      <c r="J40" s="49">
        <f t="shared" si="2"/>
        <v>54575</v>
      </c>
      <c r="K40" s="45" t="s">
        <v>68</v>
      </c>
      <c r="L40" s="46" t="s">
        <v>68</v>
      </c>
      <c r="M40" s="46" t="s">
        <v>68</v>
      </c>
      <c r="N40" s="50" t="s">
        <v>68</v>
      </c>
      <c r="O40" s="46">
        <v>4780</v>
      </c>
      <c r="P40" s="46">
        <v>193</v>
      </c>
      <c r="Q40" s="46">
        <v>0</v>
      </c>
      <c r="R40" s="50">
        <v>0</v>
      </c>
      <c r="S40" s="45" t="s">
        <v>68</v>
      </c>
      <c r="T40" s="53" t="s">
        <v>68</v>
      </c>
      <c r="V40" s="124" t="s">
        <v>96</v>
      </c>
      <c r="W40" s="123">
        <f t="shared" si="4"/>
        <v>8</v>
      </c>
      <c r="X40" s="123" t="str">
        <f t="shared" si="5"/>
        <v>Quarter 3</v>
      </c>
      <c r="Y40" s="123" t="str" cm="1">
        <f t="array" ref="Y40">_xlfn.IFS(OR(W40=1,W40=2,W40=3),"1",(OR(W40=4,W40=5,W40=6)),"2",(OR(W40=7,W40=8,W40=9)),"3",(OR(W40=10,W40=11,W40=12)),"4")</f>
        <v>3</v>
      </c>
      <c r="Z40" s="124">
        <v>1998</v>
      </c>
    </row>
    <row r="41" spans="1:26" ht="17.149999999999999" customHeight="1" x14ac:dyDescent="0.35">
      <c r="A41" s="56" t="str">
        <f t="shared" si="3"/>
        <v>September 1998</v>
      </c>
      <c r="B41" s="45">
        <v>66545</v>
      </c>
      <c r="C41" s="46">
        <v>343</v>
      </c>
      <c r="D41" s="46">
        <v>2176</v>
      </c>
      <c r="E41" s="47">
        <f t="shared" si="0"/>
        <v>-1833</v>
      </c>
      <c r="F41" s="45">
        <v>-5499</v>
      </c>
      <c r="G41" s="46" t="s">
        <v>68</v>
      </c>
      <c r="H41" s="46">
        <v>0</v>
      </c>
      <c r="I41" s="48">
        <f t="shared" si="1"/>
        <v>66888</v>
      </c>
      <c r="J41" s="49">
        <f t="shared" ref="J41:J72" si="6">$B41+$C41-$D41+$F41+$H41</f>
        <v>59213</v>
      </c>
      <c r="K41" s="45" t="s">
        <v>68</v>
      </c>
      <c r="L41" s="46" t="s">
        <v>68</v>
      </c>
      <c r="M41" s="46" t="s">
        <v>68</v>
      </c>
      <c r="N41" s="50" t="s">
        <v>68</v>
      </c>
      <c r="O41" s="46">
        <v>4651</v>
      </c>
      <c r="P41" s="46">
        <v>258</v>
      </c>
      <c r="Q41" s="46">
        <v>0</v>
      </c>
      <c r="R41" s="50">
        <v>0</v>
      </c>
      <c r="S41" s="45" t="s">
        <v>68</v>
      </c>
      <c r="T41" s="53" t="s">
        <v>68</v>
      </c>
      <c r="V41" s="124" t="s">
        <v>97</v>
      </c>
      <c r="W41" s="123">
        <f t="shared" si="4"/>
        <v>9</v>
      </c>
      <c r="X41" s="123" t="str">
        <f t="shared" si="5"/>
        <v>Quarter 3</v>
      </c>
      <c r="Y41" s="123" t="str" cm="1">
        <f t="array" ref="Y41">_xlfn.IFS(OR(W41=1,W41=2,W41=3),"1",(OR(W41=4,W41=5,W41=6)),"2",(OR(W41=7,W41=8,W41=9)),"3",(OR(W41=10,W41=11,W41=12)),"4")</f>
        <v>3</v>
      </c>
      <c r="Z41" s="124">
        <v>1998</v>
      </c>
    </row>
    <row r="42" spans="1:26" ht="17.149999999999999" customHeight="1" x14ac:dyDescent="0.35">
      <c r="A42" s="56" t="str">
        <f t="shared" si="3"/>
        <v>October 1998</v>
      </c>
      <c r="B42" s="45">
        <v>92265</v>
      </c>
      <c r="C42" s="46">
        <v>479</v>
      </c>
      <c r="D42" s="46">
        <v>4312</v>
      </c>
      <c r="E42" s="47">
        <f t="shared" si="0"/>
        <v>-3833</v>
      </c>
      <c r="F42" s="45">
        <v>-2041</v>
      </c>
      <c r="G42" s="46" t="s">
        <v>68</v>
      </c>
      <c r="H42" s="46">
        <v>0</v>
      </c>
      <c r="I42" s="48">
        <f t="shared" si="1"/>
        <v>92744</v>
      </c>
      <c r="J42" s="49">
        <f t="shared" si="6"/>
        <v>86391</v>
      </c>
      <c r="K42" s="45" t="s">
        <v>68</v>
      </c>
      <c r="L42" s="46" t="s">
        <v>68</v>
      </c>
      <c r="M42" s="46" t="s">
        <v>68</v>
      </c>
      <c r="N42" s="50" t="s">
        <v>68</v>
      </c>
      <c r="O42" s="46">
        <v>5235</v>
      </c>
      <c r="P42" s="46">
        <v>387</v>
      </c>
      <c r="Q42" s="46">
        <v>0</v>
      </c>
      <c r="R42" s="50">
        <v>0</v>
      </c>
      <c r="S42" s="45" t="s">
        <v>68</v>
      </c>
      <c r="T42" s="53" t="s">
        <v>68</v>
      </c>
      <c r="V42" s="124" t="s">
        <v>98</v>
      </c>
      <c r="W42" s="123">
        <f t="shared" si="4"/>
        <v>10</v>
      </c>
      <c r="X42" s="123" t="str">
        <f t="shared" si="5"/>
        <v>Quarter 4</v>
      </c>
      <c r="Y42" s="123" t="str" cm="1">
        <f t="array" ref="Y42">_xlfn.IFS(OR(W42=1,W42=2,W42=3),"1",(OR(W42=4,W42=5,W42=6)),"2",(OR(W42=7,W42=8,W42=9)),"3",(OR(W42=10,W42=11,W42=12)),"4")</f>
        <v>4</v>
      </c>
      <c r="Z42" s="124">
        <v>1998</v>
      </c>
    </row>
    <row r="43" spans="1:26" ht="17.149999999999999" customHeight="1" x14ac:dyDescent="0.35">
      <c r="A43" s="56" t="str">
        <f t="shared" si="3"/>
        <v>November 1998</v>
      </c>
      <c r="B43" s="45">
        <v>112717</v>
      </c>
      <c r="C43" s="46">
        <v>670</v>
      </c>
      <c r="D43" s="46">
        <v>3710</v>
      </c>
      <c r="E43" s="47">
        <f t="shared" si="0"/>
        <v>-3040</v>
      </c>
      <c r="F43" s="45">
        <v>1412</v>
      </c>
      <c r="G43" s="46" t="s">
        <v>68</v>
      </c>
      <c r="H43" s="46">
        <v>0</v>
      </c>
      <c r="I43" s="48">
        <f t="shared" si="1"/>
        <v>113387</v>
      </c>
      <c r="J43" s="49">
        <f t="shared" si="6"/>
        <v>111089</v>
      </c>
      <c r="K43" s="45" t="s">
        <v>68</v>
      </c>
      <c r="L43" s="46" t="s">
        <v>68</v>
      </c>
      <c r="M43" s="46" t="s">
        <v>68</v>
      </c>
      <c r="N43" s="50" t="s">
        <v>68</v>
      </c>
      <c r="O43" s="46">
        <v>5533</v>
      </c>
      <c r="P43" s="46">
        <v>541</v>
      </c>
      <c r="Q43" s="46">
        <v>0</v>
      </c>
      <c r="R43" s="50">
        <v>0</v>
      </c>
      <c r="S43" s="45" t="s">
        <v>68</v>
      </c>
      <c r="T43" s="53" t="s">
        <v>68</v>
      </c>
      <c r="V43" s="124" t="s">
        <v>99</v>
      </c>
      <c r="W43" s="123">
        <f t="shared" si="4"/>
        <v>11</v>
      </c>
      <c r="X43" s="123" t="str">
        <f t="shared" si="5"/>
        <v>Quarter 4</v>
      </c>
      <c r="Y43" s="123" t="str" cm="1">
        <f t="array" ref="Y43">_xlfn.IFS(OR(W43=1,W43=2,W43=3),"1",(OR(W43=4,W43=5,W43=6)),"2",(OR(W43=7,W43=8,W43=9)),"3",(OR(W43=10,W43=11,W43=12)),"4")</f>
        <v>4</v>
      </c>
      <c r="Z43" s="124">
        <v>1998</v>
      </c>
    </row>
    <row r="44" spans="1:26" ht="17.149999999999999" customHeight="1" x14ac:dyDescent="0.35">
      <c r="A44" s="56" t="str">
        <f t="shared" si="3"/>
        <v>December 1998</v>
      </c>
      <c r="B44" s="45">
        <v>119981</v>
      </c>
      <c r="C44" s="46">
        <v>1555</v>
      </c>
      <c r="D44" s="46">
        <v>3319</v>
      </c>
      <c r="E44" s="47">
        <f t="shared" si="0"/>
        <v>-1764</v>
      </c>
      <c r="F44" s="45">
        <v>850</v>
      </c>
      <c r="G44" s="46" t="s">
        <v>68</v>
      </c>
      <c r="H44" s="46">
        <v>0</v>
      </c>
      <c r="I44" s="48">
        <f t="shared" si="1"/>
        <v>121536</v>
      </c>
      <c r="J44" s="49">
        <f t="shared" si="6"/>
        <v>119067</v>
      </c>
      <c r="K44" s="45" t="s">
        <v>68</v>
      </c>
      <c r="L44" s="46" t="s">
        <v>68</v>
      </c>
      <c r="M44" s="46" t="s">
        <v>68</v>
      </c>
      <c r="N44" s="50" t="s">
        <v>68</v>
      </c>
      <c r="O44" s="46">
        <v>5772</v>
      </c>
      <c r="P44" s="46">
        <v>664</v>
      </c>
      <c r="Q44" s="46">
        <v>0</v>
      </c>
      <c r="R44" s="50">
        <v>0</v>
      </c>
      <c r="S44" s="45" t="s">
        <v>68</v>
      </c>
      <c r="T44" s="53" t="s">
        <v>68</v>
      </c>
      <c r="V44" s="124" t="s">
        <v>100</v>
      </c>
      <c r="W44" s="123">
        <f t="shared" si="4"/>
        <v>12</v>
      </c>
      <c r="X44" s="123" t="str">
        <f t="shared" si="5"/>
        <v>Quarter 4</v>
      </c>
      <c r="Y44" s="123" t="str" cm="1">
        <f t="array" ref="Y44">_xlfn.IFS(OR(W44=1,W44=2,W44=3),"1",(OR(W44=4,W44=5,W44=6)),"2",(OR(W44=7,W44=8,W44=9)),"3",(OR(W44=10,W44=11,W44=12)),"4")</f>
        <v>4</v>
      </c>
      <c r="Z44" s="124">
        <v>1998</v>
      </c>
    </row>
    <row r="45" spans="1:26" ht="17.149999999999999" customHeight="1" x14ac:dyDescent="0.35">
      <c r="A45" s="56" t="str">
        <f t="shared" si="3"/>
        <v>January 1999</v>
      </c>
      <c r="B45" s="45">
        <v>122014</v>
      </c>
      <c r="C45" s="46">
        <v>2230</v>
      </c>
      <c r="D45" s="46">
        <v>4560</v>
      </c>
      <c r="E45" s="47">
        <f t="shared" si="0"/>
        <v>-2330</v>
      </c>
      <c r="F45" s="45">
        <v>4921</v>
      </c>
      <c r="G45" s="46" t="s">
        <v>68</v>
      </c>
      <c r="H45" s="46">
        <v>0</v>
      </c>
      <c r="I45" s="48">
        <f t="shared" si="1"/>
        <v>124244</v>
      </c>
      <c r="J45" s="49">
        <f t="shared" si="6"/>
        <v>124605</v>
      </c>
      <c r="K45" s="45" t="s">
        <v>68</v>
      </c>
      <c r="L45" s="46" t="s">
        <v>68</v>
      </c>
      <c r="M45" s="46" t="s">
        <v>68</v>
      </c>
      <c r="N45" s="50" t="s">
        <v>68</v>
      </c>
      <c r="O45" s="46">
        <v>5906</v>
      </c>
      <c r="P45" s="46">
        <v>761</v>
      </c>
      <c r="Q45" s="46">
        <v>0</v>
      </c>
      <c r="R45" s="50">
        <v>0</v>
      </c>
      <c r="S45" s="45" t="s">
        <v>68</v>
      </c>
      <c r="T45" s="53" t="s">
        <v>68</v>
      </c>
      <c r="V45" s="124" t="s">
        <v>89</v>
      </c>
      <c r="W45" s="123">
        <f t="shared" si="4"/>
        <v>1</v>
      </c>
      <c r="X45" s="123" t="str">
        <f t="shared" si="5"/>
        <v>Quarter 1</v>
      </c>
      <c r="Y45" s="123" t="str" cm="1">
        <f t="array" ref="Y45">_xlfn.IFS(OR(W45=1,W45=2,W45=3),"1",(OR(W45=4,W45=5,W45=6)),"2",(OR(W45=7,W45=8,W45=9)),"3",(OR(W45=10,W45=11,W45=12)),"4")</f>
        <v>1</v>
      </c>
      <c r="Z45" s="124">
        <v>1999</v>
      </c>
    </row>
    <row r="46" spans="1:26" ht="17.149999999999999" customHeight="1" x14ac:dyDescent="0.35">
      <c r="A46" s="56" t="str">
        <f t="shared" si="3"/>
        <v>February 1999</v>
      </c>
      <c r="B46" s="45">
        <v>110737</v>
      </c>
      <c r="C46" s="46">
        <v>1073</v>
      </c>
      <c r="D46" s="46">
        <v>4705</v>
      </c>
      <c r="E46" s="47">
        <f t="shared" si="0"/>
        <v>-3632</v>
      </c>
      <c r="F46" s="45">
        <v>8302</v>
      </c>
      <c r="G46" s="46" t="s">
        <v>68</v>
      </c>
      <c r="H46" s="46">
        <v>0</v>
      </c>
      <c r="I46" s="48">
        <f t="shared" si="1"/>
        <v>111810</v>
      </c>
      <c r="J46" s="49">
        <f t="shared" si="6"/>
        <v>115407</v>
      </c>
      <c r="K46" s="45" t="s">
        <v>68</v>
      </c>
      <c r="L46" s="46" t="s">
        <v>68</v>
      </c>
      <c r="M46" s="46" t="s">
        <v>68</v>
      </c>
      <c r="N46" s="50" t="s">
        <v>68</v>
      </c>
      <c r="O46" s="46">
        <v>5545</v>
      </c>
      <c r="P46" s="46">
        <v>711</v>
      </c>
      <c r="Q46" s="46">
        <v>0</v>
      </c>
      <c r="R46" s="50">
        <v>0</v>
      </c>
      <c r="S46" s="45" t="s">
        <v>68</v>
      </c>
      <c r="T46" s="53" t="s">
        <v>68</v>
      </c>
      <c r="V46" s="124" t="s">
        <v>90</v>
      </c>
      <c r="W46" s="123">
        <f t="shared" si="4"/>
        <v>2</v>
      </c>
      <c r="X46" s="123" t="str">
        <f t="shared" si="5"/>
        <v>Quarter 1</v>
      </c>
      <c r="Y46" s="123" t="str" cm="1">
        <f t="array" ref="Y46">_xlfn.IFS(OR(W46=1,W46=2,W46=3),"1",(OR(W46=4,W46=5,W46=6)),"2",(OR(W46=7,W46=8,W46=9)),"3",(OR(W46=10,W46=11,W46=12)),"4")</f>
        <v>1</v>
      </c>
      <c r="Z46" s="124">
        <v>1999</v>
      </c>
    </row>
    <row r="47" spans="1:26" ht="17.149999999999999" customHeight="1" x14ac:dyDescent="0.35">
      <c r="A47" s="56" t="str">
        <f t="shared" si="3"/>
        <v>March 1999</v>
      </c>
      <c r="B47" s="45">
        <v>110106</v>
      </c>
      <c r="C47" s="46">
        <v>1316</v>
      </c>
      <c r="D47" s="46">
        <v>5038</v>
      </c>
      <c r="E47" s="47">
        <f t="shared" si="0"/>
        <v>-3722</v>
      </c>
      <c r="F47" s="45">
        <v>3924</v>
      </c>
      <c r="G47" s="46" t="s">
        <v>68</v>
      </c>
      <c r="H47" s="46">
        <v>0</v>
      </c>
      <c r="I47" s="48">
        <f t="shared" si="1"/>
        <v>111422</v>
      </c>
      <c r="J47" s="49">
        <f t="shared" si="6"/>
        <v>110308</v>
      </c>
      <c r="K47" s="45" t="s">
        <v>68</v>
      </c>
      <c r="L47" s="46" t="s">
        <v>68</v>
      </c>
      <c r="M47" s="46" t="s">
        <v>68</v>
      </c>
      <c r="N47" s="50" t="s">
        <v>68</v>
      </c>
      <c r="O47" s="46">
        <v>5826</v>
      </c>
      <c r="P47" s="46">
        <v>598</v>
      </c>
      <c r="Q47" s="46">
        <v>0</v>
      </c>
      <c r="R47" s="50">
        <v>0</v>
      </c>
      <c r="S47" s="45" t="s">
        <v>68</v>
      </c>
      <c r="T47" s="53" t="s">
        <v>68</v>
      </c>
      <c r="V47" s="124" t="s">
        <v>91</v>
      </c>
      <c r="W47" s="123">
        <f t="shared" si="4"/>
        <v>3</v>
      </c>
      <c r="X47" s="123" t="str">
        <f t="shared" si="5"/>
        <v>Quarter 1</v>
      </c>
      <c r="Y47" s="123" t="str" cm="1">
        <f t="array" ref="Y47">_xlfn.IFS(OR(W47=1,W47=2,W47=3),"1",(OR(W47=4,W47=5,W47=6)),"2",(OR(W47=7,W47=8,W47=9)),"3",(OR(W47=10,W47=11,W47=12)),"4")</f>
        <v>1</v>
      </c>
      <c r="Z47" s="124">
        <v>1999</v>
      </c>
    </row>
    <row r="48" spans="1:26" ht="17.149999999999999" customHeight="1" x14ac:dyDescent="0.35">
      <c r="A48" s="56" t="str">
        <f t="shared" si="3"/>
        <v>April 1999</v>
      </c>
      <c r="B48" s="45">
        <v>95482</v>
      </c>
      <c r="C48" s="46">
        <v>888</v>
      </c>
      <c r="D48" s="46">
        <v>6962</v>
      </c>
      <c r="E48" s="47">
        <f t="shared" si="0"/>
        <v>-6074</v>
      </c>
      <c r="F48" s="45">
        <v>146</v>
      </c>
      <c r="G48" s="46" t="s">
        <v>68</v>
      </c>
      <c r="H48" s="46">
        <v>0</v>
      </c>
      <c r="I48" s="48">
        <f t="shared" si="1"/>
        <v>96370</v>
      </c>
      <c r="J48" s="49">
        <f t="shared" si="6"/>
        <v>89554</v>
      </c>
      <c r="K48" s="45" t="s">
        <v>68</v>
      </c>
      <c r="L48" s="46" t="s">
        <v>68</v>
      </c>
      <c r="M48" s="46" t="s">
        <v>68</v>
      </c>
      <c r="N48" s="50" t="s">
        <v>68</v>
      </c>
      <c r="O48" s="46">
        <v>5400</v>
      </c>
      <c r="P48" s="46">
        <v>440</v>
      </c>
      <c r="Q48" s="46">
        <v>0</v>
      </c>
      <c r="R48" s="50">
        <v>0</v>
      </c>
      <c r="S48" s="45" t="s">
        <v>68</v>
      </c>
      <c r="T48" s="53" t="s">
        <v>68</v>
      </c>
      <c r="V48" s="124" t="s">
        <v>92</v>
      </c>
      <c r="W48" s="123">
        <f t="shared" si="4"/>
        <v>4</v>
      </c>
      <c r="X48" s="123" t="str">
        <f t="shared" si="5"/>
        <v>Quarter 2</v>
      </c>
      <c r="Y48" s="123" t="str" cm="1">
        <f t="array" ref="Y48">_xlfn.IFS(OR(W48=1,W48=2,W48=3),"1",(OR(W48=4,W48=5,W48=6)),"2",(OR(W48=7,W48=8,W48=9)),"3",(OR(W48=10,W48=11,W48=12)),"4")</f>
        <v>2</v>
      </c>
      <c r="Z48" s="124">
        <v>1999</v>
      </c>
    </row>
    <row r="49" spans="1:26" ht="17.149999999999999" customHeight="1" x14ac:dyDescent="0.35">
      <c r="A49" s="56" t="str">
        <f t="shared" si="3"/>
        <v>May 1999</v>
      </c>
      <c r="B49" s="45">
        <v>78862</v>
      </c>
      <c r="C49" s="46">
        <v>835</v>
      </c>
      <c r="D49" s="46">
        <v>6756</v>
      </c>
      <c r="E49" s="47">
        <f t="shared" si="0"/>
        <v>-5921</v>
      </c>
      <c r="F49" s="45">
        <v>-2519</v>
      </c>
      <c r="G49" s="46" t="s">
        <v>68</v>
      </c>
      <c r="H49" s="46">
        <v>0</v>
      </c>
      <c r="I49" s="48">
        <f t="shared" si="1"/>
        <v>79697</v>
      </c>
      <c r="J49" s="49">
        <f t="shared" si="6"/>
        <v>70422</v>
      </c>
      <c r="K49" s="45" t="s">
        <v>68</v>
      </c>
      <c r="L49" s="46" t="s">
        <v>68</v>
      </c>
      <c r="M49" s="46" t="s">
        <v>68</v>
      </c>
      <c r="N49" s="50" t="s">
        <v>68</v>
      </c>
      <c r="O49" s="46">
        <v>4909</v>
      </c>
      <c r="P49" s="46">
        <v>236</v>
      </c>
      <c r="Q49" s="46">
        <v>0</v>
      </c>
      <c r="R49" s="50">
        <v>0</v>
      </c>
      <c r="S49" s="45" t="s">
        <v>68</v>
      </c>
      <c r="T49" s="53" t="s">
        <v>68</v>
      </c>
      <c r="V49" s="124" t="s">
        <v>93</v>
      </c>
      <c r="W49" s="123">
        <f t="shared" si="4"/>
        <v>5</v>
      </c>
      <c r="X49" s="123" t="str">
        <f t="shared" si="5"/>
        <v>Quarter 2</v>
      </c>
      <c r="Y49" s="123" t="str" cm="1">
        <f t="array" ref="Y49">_xlfn.IFS(OR(W49=1,W49=2,W49=3),"1",(OR(W49=4,W49=5,W49=6)),"2",(OR(W49=7,W49=8,W49=9)),"3",(OR(W49=10,W49=11,W49=12)),"4")</f>
        <v>2</v>
      </c>
      <c r="Z49" s="124">
        <v>1999</v>
      </c>
    </row>
    <row r="50" spans="1:26" ht="17.149999999999999" customHeight="1" x14ac:dyDescent="0.35">
      <c r="A50" s="56" t="str">
        <f t="shared" si="3"/>
        <v>June 1999</v>
      </c>
      <c r="B50" s="45">
        <v>71273</v>
      </c>
      <c r="C50" s="46">
        <v>766</v>
      </c>
      <c r="D50" s="46">
        <v>6456</v>
      </c>
      <c r="E50" s="47">
        <f t="shared" si="0"/>
        <v>-5690</v>
      </c>
      <c r="F50" s="45">
        <v>-2456</v>
      </c>
      <c r="G50" s="46" t="s">
        <v>68</v>
      </c>
      <c r="H50" s="46">
        <v>0</v>
      </c>
      <c r="I50" s="48">
        <f t="shared" si="1"/>
        <v>72039</v>
      </c>
      <c r="J50" s="49">
        <f t="shared" si="6"/>
        <v>63127</v>
      </c>
      <c r="K50" s="45" t="s">
        <v>68</v>
      </c>
      <c r="L50" s="46" t="s">
        <v>68</v>
      </c>
      <c r="M50" s="46" t="s">
        <v>68</v>
      </c>
      <c r="N50" s="50" t="s">
        <v>68</v>
      </c>
      <c r="O50" s="46">
        <v>4626</v>
      </c>
      <c r="P50" s="46">
        <v>240</v>
      </c>
      <c r="Q50" s="46">
        <v>0</v>
      </c>
      <c r="R50" s="50">
        <v>0</v>
      </c>
      <c r="S50" s="45" t="s">
        <v>68</v>
      </c>
      <c r="T50" s="53" t="s">
        <v>68</v>
      </c>
      <c r="V50" s="124" t="s">
        <v>94</v>
      </c>
      <c r="W50" s="123">
        <f t="shared" si="4"/>
        <v>6</v>
      </c>
      <c r="X50" s="123" t="str">
        <f t="shared" si="5"/>
        <v>Quarter 2</v>
      </c>
      <c r="Y50" s="123" t="str" cm="1">
        <f t="array" ref="Y50">_xlfn.IFS(OR(W50=1,W50=2,W50=3),"1",(OR(W50=4,W50=5,W50=6)),"2",(OR(W50=7,W50=8,W50=9)),"3",(OR(W50=10,W50=11,W50=12)),"4")</f>
        <v>2</v>
      </c>
      <c r="Z50" s="124">
        <v>1999</v>
      </c>
    </row>
    <row r="51" spans="1:26" ht="17.149999999999999" customHeight="1" x14ac:dyDescent="0.35">
      <c r="A51" s="56" t="str">
        <f t="shared" si="3"/>
        <v>July 1999</v>
      </c>
      <c r="B51" s="45">
        <v>72401</v>
      </c>
      <c r="C51" s="46">
        <v>501</v>
      </c>
      <c r="D51" s="46">
        <v>7492</v>
      </c>
      <c r="E51" s="47">
        <f t="shared" si="0"/>
        <v>-6991</v>
      </c>
      <c r="F51" s="45">
        <v>-6415</v>
      </c>
      <c r="G51" s="46" t="s">
        <v>68</v>
      </c>
      <c r="H51" s="46">
        <v>0</v>
      </c>
      <c r="I51" s="48">
        <f t="shared" si="1"/>
        <v>72902</v>
      </c>
      <c r="J51" s="49">
        <f t="shared" si="6"/>
        <v>58995</v>
      </c>
      <c r="K51" s="45" t="s">
        <v>68</v>
      </c>
      <c r="L51" s="46" t="s">
        <v>68</v>
      </c>
      <c r="M51" s="46" t="s">
        <v>68</v>
      </c>
      <c r="N51" s="50" t="s">
        <v>68</v>
      </c>
      <c r="O51" s="46">
        <v>5070</v>
      </c>
      <c r="P51" s="46">
        <v>262</v>
      </c>
      <c r="Q51" s="46">
        <v>0</v>
      </c>
      <c r="R51" s="50">
        <v>0</v>
      </c>
      <c r="S51" s="45" t="s">
        <v>68</v>
      </c>
      <c r="T51" s="53" t="s">
        <v>68</v>
      </c>
      <c r="V51" s="124" t="s">
        <v>95</v>
      </c>
      <c r="W51" s="123">
        <f t="shared" si="4"/>
        <v>7</v>
      </c>
      <c r="X51" s="123" t="str">
        <f t="shared" si="5"/>
        <v>Quarter 3</v>
      </c>
      <c r="Y51" s="123" t="str" cm="1">
        <f t="array" ref="Y51">_xlfn.IFS(OR(W51=1,W51=2,W51=3),"1",(OR(W51=4,W51=5,W51=6)),"2",(OR(W51=7,W51=8,W51=9)),"3",(OR(W51=10,W51=11,W51=12)),"4")</f>
        <v>3</v>
      </c>
      <c r="Z51" s="124">
        <v>1999</v>
      </c>
    </row>
    <row r="52" spans="1:26" ht="17.149999999999999" customHeight="1" x14ac:dyDescent="0.35">
      <c r="A52" s="56" t="str">
        <f t="shared" si="3"/>
        <v>August 1999</v>
      </c>
      <c r="B52" s="45">
        <v>69218</v>
      </c>
      <c r="C52" s="46">
        <v>539</v>
      </c>
      <c r="D52" s="46">
        <v>5784</v>
      </c>
      <c r="E52" s="47">
        <f t="shared" si="0"/>
        <v>-5245</v>
      </c>
      <c r="F52" s="45">
        <v>-5109</v>
      </c>
      <c r="G52" s="46" t="s">
        <v>68</v>
      </c>
      <c r="H52" s="46">
        <v>0</v>
      </c>
      <c r="I52" s="48">
        <f t="shared" si="1"/>
        <v>69757</v>
      </c>
      <c r="J52" s="49">
        <f t="shared" si="6"/>
        <v>58864</v>
      </c>
      <c r="K52" s="45" t="s">
        <v>68</v>
      </c>
      <c r="L52" s="46" t="s">
        <v>68</v>
      </c>
      <c r="M52" s="46" t="s">
        <v>68</v>
      </c>
      <c r="N52" s="50" t="s">
        <v>68</v>
      </c>
      <c r="O52" s="46">
        <v>5138</v>
      </c>
      <c r="P52" s="46">
        <v>234</v>
      </c>
      <c r="Q52" s="46">
        <v>0</v>
      </c>
      <c r="R52" s="50">
        <v>0</v>
      </c>
      <c r="S52" s="45" t="s">
        <v>68</v>
      </c>
      <c r="T52" s="53" t="s">
        <v>68</v>
      </c>
      <c r="V52" s="124" t="s">
        <v>96</v>
      </c>
      <c r="W52" s="123">
        <f t="shared" si="4"/>
        <v>8</v>
      </c>
      <c r="X52" s="123" t="str">
        <f t="shared" si="5"/>
        <v>Quarter 3</v>
      </c>
      <c r="Y52" s="123" t="str" cm="1">
        <f t="array" ref="Y52">_xlfn.IFS(OR(W52=1,W52=2,W52=3),"1",(OR(W52=4,W52=5,W52=6)),"2",(OR(W52=7,W52=8,W52=9)),"3",(OR(W52=10,W52=11,W52=12)),"4")</f>
        <v>3</v>
      </c>
      <c r="Z52" s="124">
        <v>1999</v>
      </c>
    </row>
    <row r="53" spans="1:26" ht="17.149999999999999" customHeight="1" x14ac:dyDescent="0.35">
      <c r="A53" s="56" t="str">
        <f t="shared" si="3"/>
        <v>September 1999</v>
      </c>
      <c r="B53" s="45">
        <v>74137</v>
      </c>
      <c r="C53" s="46">
        <v>687</v>
      </c>
      <c r="D53" s="46">
        <v>8787</v>
      </c>
      <c r="E53" s="47">
        <f t="shared" si="0"/>
        <v>-8100</v>
      </c>
      <c r="F53" s="45">
        <v>-4251</v>
      </c>
      <c r="G53" s="46" t="s">
        <v>68</v>
      </c>
      <c r="H53" s="46">
        <v>0</v>
      </c>
      <c r="I53" s="48">
        <f t="shared" si="1"/>
        <v>74824</v>
      </c>
      <c r="J53" s="49">
        <f t="shared" si="6"/>
        <v>61786</v>
      </c>
      <c r="K53" s="45" t="s">
        <v>68</v>
      </c>
      <c r="L53" s="46" t="s">
        <v>68</v>
      </c>
      <c r="M53" s="46" t="s">
        <v>68</v>
      </c>
      <c r="N53" s="50" t="s">
        <v>68</v>
      </c>
      <c r="O53" s="46">
        <v>4917</v>
      </c>
      <c r="P53" s="46">
        <v>256</v>
      </c>
      <c r="Q53" s="46">
        <v>0</v>
      </c>
      <c r="R53" s="50">
        <v>0</v>
      </c>
      <c r="S53" s="45" t="s">
        <v>68</v>
      </c>
      <c r="T53" s="53" t="s">
        <v>68</v>
      </c>
      <c r="V53" s="124" t="s">
        <v>97</v>
      </c>
      <c r="W53" s="123">
        <f t="shared" si="4"/>
        <v>9</v>
      </c>
      <c r="X53" s="123" t="str">
        <f t="shared" si="5"/>
        <v>Quarter 3</v>
      </c>
      <c r="Y53" s="123" t="str" cm="1">
        <f t="array" ref="Y53">_xlfn.IFS(OR(W53=1,W53=2,W53=3),"1",(OR(W53=4,W53=5,W53=6)),"2",(OR(W53=7,W53=8,W53=9)),"3",(OR(W53=10,W53=11,W53=12)),"4")</f>
        <v>3</v>
      </c>
      <c r="Z53" s="124">
        <v>1999</v>
      </c>
    </row>
    <row r="54" spans="1:26" ht="17.149999999999999" customHeight="1" x14ac:dyDescent="0.35">
      <c r="A54" s="56" t="str">
        <f t="shared" si="3"/>
        <v>October 1999</v>
      </c>
      <c r="B54" s="45">
        <v>98763</v>
      </c>
      <c r="C54" s="46">
        <v>1564</v>
      </c>
      <c r="D54" s="46">
        <v>8872</v>
      </c>
      <c r="E54" s="47">
        <f t="shared" si="0"/>
        <v>-7308</v>
      </c>
      <c r="F54" s="45">
        <v>587</v>
      </c>
      <c r="G54" s="46" t="s">
        <v>68</v>
      </c>
      <c r="H54" s="46">
        <v>0</v>
      </c>
      <c r="I54" s="48">
        <f t="shared" si="1"/>
        <v>100327</v>
      </c>
      <c r="J54" s="49">
        <f t="shared" si="6"/>
        <v>92042</v>
      </c>
      <c r="K54" s="45" t="s">
        <v>68</v>
      </c>
      <c r="L54" s="46" t="s">
        <v>68</v>
      </c>
      <c r="M54" s="46" t="s">
        <v>68</v>
      </c>
      <c r="N54" s="50" t="s">
        <v>68</v>
      </c>
      <c r="O54" s="46">
        <v>5453</v>
      </c>
      <c r="P54" s="46">
        <v>430</v>
      </c>
      <c r="Q54" s="46">
        <v>0</v>
      </c>
      <c r="R54" s="50">
        <v>0</v>
      </c>
      <c r="S54" s="45" t="s">
        <v>68</v>
      </c>
      <c r="T54" s="53" t="s">
        <v>68</v>
      </c>
      <c r="V54" s="124" t="s">
        <v>98</v>
      </c>
      <c r="W54" s="123">
        <f t="shared" si="4"/>
        <v>10</v>
      </c>
      <c r="X54" s="123" t="str">
        <f t="shared" si="5"/>
        <v>Quarter 4</v>
      </c>
      <c r="Y54" s="123" t="str" cm="1">
        <f t="array" ref="Y54">_xlfn.IFS(OR(W54=1,W54=2,W54=3),"1",(OR(W54=4,W54=5,W54=6)),"2",(OR(W54=7,W54=8,W54=9)),"3",(OR(W54=10,W54=11,W54=12)),"4")</f>
        <v>4</v>
      </c>
      <c r="Z54" s="124">
        <v>1999</v>
      </c>
    </row>
    <row r="55" spans="1:26" ht="17.149999999999999" customHeight="1" x14ac:dyDescent="0.35">
      <c r="A55" s="56" t="str">
        <f t="shared" si="3"/>
        <v>November 1999</v>
      </c>
      <c r="B55" s="45">
        <v>115892</v>
      </c>
      <c r="C55" s="46">
        <v>1027</v>
      </c>
      <c r="D55" s="46">
        <v>9119</v>
      </c>
      <c r="E55" s="47">
        <f t="shared" si="0"/>
        <v>-8092</v>
      </c>
      <c r="F55" s="45">
        <v>3447</v>
      </c>
      <c r="G55" s="46" t="s">
        <v>68</v>
      </c>
      <c r="H55" s="46">
        <v>0</v>
      </c>
      <c r="I55" s="48">
        <f t="shared" si="1"/>
        <v>116919</v>
      </c>
      <c r="J55" s="49">
        <f t="shared" si="6"/>
        <v>111247</v>
      </c>
      <c r="K55" s="45" t="s">
        <v>68</v>
      </c>
      <c r="L55" s="46" t="s">
        <v>68</v>
      </c>
      <c r="M55" s="46" t="s">
        <v>68</v>
      </c>
      <c r="N55" s="50" t="s">
        <v>68</v>
      </c>
      <c r="O55" s="46">
        <v>5723</v>
      </c>
      <c r="P55" s="46">
        <v>656</v>
      </c>
      <c r="Q55" s="46">
        <v>0</v>
      </c>
      <c r="R55" s="50">
        <v>0</v>
      </c>
      <c r="S55" s="45" t="s">
        <v>68</v>
      </c>
      <c r="T55" s="53" t="s">
        <v>68</v>
      </c>
      <c r="V55" s="124" t="s">
        <v>99</v>
      </c>
      <c r="W55" s="123">
        <f t="shared" si="4"/>
        <v>11</v>
      </c>
      <c r="X55" s="123" t="str">
        <f t="shared" si="5"/>
        <v>Quarter 4</v>
      </c>
      <c r="Y55" s="123" t="str" cm="1">
        <f t="array" ref="Y55">_xlfn.IFS(OR(W55=1,W55=2,W55=3),"1",(OR(W55=4,W55=5,W55=6)),"2",(OR(W55=7,W55=8,W55=9)),"3",(OR(W55=10,W55=11,W55=12)),"4")</f>
        <v>4</v>
      </c>
      <c r="Z55" s="124">
        <v>1999</v>
      </c>
    </row>
    <row r="56" spans="1:26" ht="17.149999999999999" customHeight="1" x14ac:dyDescent="0.35">
      <c r="A56" s="56" t="str">
        <f t="shared" si="3"/>
        <v>December 1999</v>
      </c>
      <c r="B56" s="45">
        <v>133264</v>
      </c>
      <c r="C56" s="46">
        <v>1437</v>
      </c>
      <c r="D56" s="46">
        <v>9901</v>
      </c>
      <c r="E56" s="47">
        <f t="shared" si="0"/>
        <v>-8464</v>
      </c>
      <c r="F56" s="45">
        <v>6368</v>
      </c>
      <c r="G56" s="46" t="s">
        <v>68</v>
      </c>
      <c r="H56" s="46">
        <v>0</v>
      </c>
      <c r="I56" s="48">
        <f t="shared" si="1"/>
        <v>134701</v>
      </c>
      <c r="J56" s="49">
        <f t="shared" si="6"/>
        <v>131168</v>
      </c>
      <c r="K56" s="45" t="s">
        <v>68</v>
      </c>
      <c r="L56" s="46" t="s">
        <v>68</v>
      </c>
      <c r="M56" s="46" t="s">
        <v>68</v>
      </c>
      <c r="N56" s="50" t="s">
        <v>68</v>
      </c>
      <c r="O56" s="46">
        <v>6123</v>
      </c>
      <c r="P56" s="46">
        <v>802</v>
      </c>
      <c r="Q56" s="46">
        <v>0</v>
      </c>
      <c r="R56" s="50">
        <v>0</v>
      </c>
      <c r="S56" s="45" t="s">
        <v>68</v>
      </c>
      <c r="T56" s="53" t="s">
        <v>68</v>
      </c>
      <c r="V56" s="124" t="s">
        <v>100</v>
      </c>
      <c r="W56" s="123">
        <f t="shared" si="4"/>
        <v>12</v>
      </c>
      <c r="X56" s="123" t="str">
        <f t="shared" si="5"/>
        <v>Quarter 4</v>
      </c>
      <c r="Y56" s="123" t="str" cm="1">
        <f t="array" ref="Y56">_xlfn.IFS(OR(W56=1,W56=2,W56=3),"1",(OR(W56=4,W56=5,W56=6)),"2",(OR(W56=7,W56=8,W56=9)),"3",(OR(W56=10,W56=11,W56=12)),"4")</f>
        <v>4</v>
      </c>
      <c r="Z56" s="124">
        <v>1999</v>
      </c>
    </row>
    <row r="57" spans="1:26" ht="17.149999999999999" customHeight="1" x14ac:dyDescent="0.35">
      <c r="A57" s="56" t="str">
        <f t="shared" si="3"/>
        <v>January 2000</v>
      </c>
      <c r="B57" s="45">
        <v>129764</v>
      </c>
      <c r="C57" s="46">
        <v>1259</v>
      </c>
      <c r="D57" s="46">
        <v>10128</v>
      </c>
      <c r="E57" s="47">
        <f t="shared" si="0"/>
        <v>-8869</v>
      </c>
      <c r="F57" s="45">
        <v>10383</v>
      </c>
      <c r="G57" s="46" t="s">
        <v>68</v>
      </c>
      <c r="H57" s="46">
        <v>0</v>
      </c>
      <c r="I57" s="48">
        <f t="shared" si="1"/>
        <v>131023</v>
      </c>
      <c r="J57" s="49">
        <f t="shared" si="6"/>
        <v>131278</v>
      </c>
      <c r="K57" s="45" t="s">
        <v>68</v>
      </c>
      <c r="L57" s="46" t="s">
        <v>68</v>
      </c>
      <c r="M57" s="46" t="s">
        <v>68</v>
      </c>
      <c r="N57" s="50" t="s">
        <v>68</v>
      </c>
      <c r="O57" s="46">
        <v>6290</v>
      </c>
      <c r="P57" s="46">
        <v>789</v>
      </c>
      <c r="Q57" s="46">
        <v>0</v>
      </c>
      <c r="R57" s="50">
        <v>0</v>
      </c>
      <c r="S57" s="45" t="s">
        <v>68</v>
      </c>
      <c r="T57" s="53" t="s">
        <v>68</v>
      </c>
      <c r="V57" s="124" t="s">
        <v>89</v>
      </c>
      <c r="W57" s="123">
        <f t="shared" si="4"/>
        <v>1</v>
      </c>
      <c r="X57" s="123" t="str">
        <f t="shared" si="5"/>
        <v>Quarter 1</v>
      </c>
      <c r="Y57" s="123" t="str" cm="1">
        <f t="array" ref="Y57">_xlfn.IFS(OR(W57=1,W57=2,W57=3),"1",(OR(W57=4,W57=5,W57=6)),"2",(OR(W57=7,W57=8,W57=9)),"3",(OR(W57=10,W57=11,W57=12)),"4")</f>
        <v>1</v>
      </c>
      <c r="Z57" s="124">
        <v>2000</v>
      </c>
    </row>
    <row r="58" spans="1:26" ht="17.149999999999999" customHeight="1" x14ac:dyDescent="0.35">
      <c r="A58" s="56" t="str">
        <f t="shared" si="3"/>
        <v>February 2000</v>
      </c>
      <c r="B58" s="45">
        <v>120971</v>
      </c>
      <c r="C58" s="46">
        <v>981</v>
      </c>
      <c r="D58" s="46">
        <v>10808</v>
      </c>
      <c r="E58" s="47">
        <f t="shared" si="0"/>
        <v>-9827</v>
      </c>
      <c r="F58" s="45">
        <v>7183</v>
      </c>
      <c r="G58" s="46" t="s">
        <v>68</v>
      </c>
      <c r="H58" s="46">
        <v>0</v>
      </c>
      <c r="I58" s="48">
        <f t="shared" si="1"/>
        <v>121952</v>
      </c>
      <c r="J58" s="49">
        <f t="shared" si="6"/>
        <v>118327</v>
      </c>
      <c r="K58" s="45" t="s">
        <v>68</v>
      </c>
      <c r="L58" s="46" t="s">
        <v>68</v>
      </c>
      <c r="M58" s="46" t="s">
        <v>68</v>
      </c>
      <c r="N58" s="50" t="s">
        <v>68</v>
      </c>
      <c r="O58" s="46">
        <v>5853</v>
      </c>
      <c r="P58" s="46">
        <v>678</v>
      </c>
      <c r="Q58" s="46">
        <v>0</v>
      </c>
      <c r="R58" s="50">
        <v>0</v>
      </c>
      <c r="S58" s="45" t="s">
        <v>68</v>
      </c>
      <c r="T58" s="53" t="s">
        <v>68</v>
      </c>
      <c r="V58" s="124" t="s">
        <v>90</v>
      </c>
      <c r="W58" s="123">
        <f t="shared" si="4"/>
        <v>2</v>
      </c>
      <c r="X58" s="123" t="str">
        <f t="shared" si="5"/>
        <v>Quarter 1</v>
      </c>
      <c r="Y58" s="123" t="str" cm="1">
        <f t="array" ref="Y58">_xlfn.IFS(OR(W58=1,W58=2,W58=3),"1",(OR(W58=4,W58=5,W58=6)),"2",(OR(W58=7,W58=8,W58=9)),"3",(OR(W58=10,W58=11,W58=12)),"4")</f>
        <v>1</v>
      </c>
      <c r="Z58" s="124">
        <v>2000</v>
      </c>
    </row>
    <row r="59" spans="1:26" ht="17.149999999999999" customHeight="1" x14ac:dyDescent="0.35">
      <c r="A59" s="56" t="str">
        <f t="shared" si="3"/>
        <v>March 2000</v>
      </c>
      <c r="B59" s="45">
        <v>125934</v>
      </c>
      <c r="C59" s="46">
        <v>1171</v>
      </c>
      <c r="D59" s="46">
        <v>12079</v>
      </c>
      <c r="E59" s="47">
        <f t="shared" si="0"/>
        <v>-10908</v>
      </c>
      <c r="F59" s="45">
        <v>237</v>
      </c>
      <c r="G59" s="46" t="s">
        <v>68</v>
      </c>
      <c r="H59" s="46">
        <v>0</v>
      </c>
      <c r="I59" s="48">
        <f t="shared" si="1"/>
        <v>127105</v>
      </c>
      <c r="J59" s="49">
        <f t="shared" si="6"/>
        <v>115263</v>
      </c>
      <c r="K59" s="45" t="s">
        <v>68</v>
      </c>
      <c r="L59" s="46" t="s">
        <v>68</v>
      </c>
      <c r="M59" s="46" t="s">
        <v>68</v>
      </c>
      <c r="N59" s="50" t="s">
        <v>68</v>
      </c>
      <c r="O59" s="46">
        <v>6045</v>
      </c>
      <c r="P59" s="46">
        <v>716</v>
      </c>
      <c r="Q59" s="46">
        <v>0</v>
      </c>
      <c r="R59" s="50">
        <v>0</v>
      </c>
      <c r="S59" s="45" t="s">
        <v>68</v>
      </c>
      <c r="T59" s="53" t="s">
        <v>68</v>
      </c>
      <c r="V59" s="124" t="s">
        <v>91</v>
      </c>
      <c r="W59" s="123">
        <f t="shared" si="4"/>
        <v>3</v>
      </c>
      <c r="X59" s="123" t="str">
        <f t="shared" si="5"/>
        <v>Quarter 1</v>
      </c>
      <c r="Y59" s="123" t="str" cm="1">
        <f t="array" ref="Y59">_xlfn.IFS(OR(W59=1,W59=2,W59=3),"1",(OR(W59=4,W59=5,W59=6)),"2",(OR(W59=7,W59=8,W59=9)),"3",(OR(W59=10,W59=11,W59=12)),"4")</f>
        <v>1</v>
      </c>
      <c r="Z59" s="124">
        <v>2000</v>
      </c>
    </row>
    <row r="60" spans="1:26" ht="17.149999999999999" customHeight="1" x14ac:dyDescent="0.35">
      <c r="A60" s="56" t="str">
        <f t="shared" si="3"/>
        <v>April 2000</v>
      </c>
      <c r="B60" s="45">
        <v>117281</v>
      </c>
      <c r="C60" s="46">
        <v>2235</v>
      </c>
      <c r="D60" s="46">
        <v>16636</v>
      </c>
      <c r="E60" s="47">
        <f t="shared" si="0"/>
        <v>-14401</v>
      </c>
      <c r="F60" s="45">
        <v>-1551</v>
      </c>
      <c r="G60" s="46" t="s">
        <v>68</v>
      </c>
      <c r="H60" s="46">
        <v>0</v>
      </c>
      <c r="I60" s="48">
        <f t="shared" si="1"/>
        <v>119516</v>
      </c>
      <c r="J60" s="49">
        <f t="shared" si="6"/>
        <v>101329</v>
      </c>
      <c r="K60" s="45" t="s">
        <v>68</v>
      </c>
      <c r="L60" s="46" t="s">
        <v>68</v>
      </c>
      <c r="M60" s="46" t="s">
        <v>68</v>
      </c>
      <c r="N60" s="50" t="s">
        <v>68</v>
      </c>
      <c r="O60" s="46">
        <v>5663</v>
      </c>
      <c r="P60" s="46">
        <v>655</v>
      </c>
      <c r="Q60" s="46">
        <v>0</v>
      </c>
      <c r="R60" s="50">
        <v>0</v>
      </c>
      <c r="S60" s="45" t="s">
        <v>68</v>
      </c>
      <c r="T60" s="53" t="s">
        <v>68</v>
      </c>
      <c r="V60" s="124" t="s">
        <v>92</v>
      </c>
      <c r="W60" s="123">
        <f t="shared" si="4"/>
        <v>4</v>
      </c>
      <c r="X60" s="123" t="str">
        <f t="shared" si="5"/>
        <v>Quarter 2</v>
      </c>
      <c r="Y60" s="123" t="str" cm="1">
        <f t="array" ref="Y60">_xlfn.IFS(OR(W60=1,W60=2,W60=3),"1",(OR(W60=4,W60=5,W60=6)),"2",(OR(W60=7,W60=8,W60=9)),"3",(OR(W60=10,W60=11,W60=12)),"4")</f>
        <v>2</v>
      </c>
      <c r="Z60" s="124">
        <v>2000</v>
      </c>
    </row>
    <row r="61" spans="1:26" ht="17.149999999999999" customHeight="1" x14ac:dyDescent="0.35">
      <c r="A61" s="56" t="str">
        <f t="shared" si="3"/>
        <v>May 2000</v>
      </c>
      <c r="B61" s="45">
        <v>93433</v>
      </c>
      <c r="C61" s="46">
        <v>2096</v>
      </c>
      <c r="D61" s="46">
        <v>16497</v>
      </c>
      <c r="E61" s="47">
        <f t="shared" si="0"/>
        <v>-14401</v>
      </c>
      <c r="F61" s="45">
        <v>-2016</v>
      </c>
      <c r="G61" s="46" t="s">
        <v>68</v>
      </c>
      <c r="H61" s="46">
        <v>0</v>
      </c>
      <c r="I61" s="48">
        <f t="shared" si="1"/>
        <v>95529</v>
      </c>
      <c r="J61" s="49">
        <f t="shared" si="6"/>
        <v>77016</v>
      </c>
      <c r="K61" s="45" t="s">
        <v>68</v>
      </c>
      <c r="L61" s="46" t="s">
        <v>68</v>
      </c>
      <c r="M61" s="46" t="s">
        <v>68</v>
      </c>
      <c r="N61" s="50" t="s">
        <v>68</v>
      </c>
      <c r="O61" s="46">
        <v>5284</v>
      </c>
      <c r="P61" s="46">
        <v>372</v>
      </c>
      <c r="Q61" s="46">
        <v>0</v>
      </c>
      <c r="R61" s="50">
        <v>0</v>
      </c>
      <c r="S61" s="45" t="s">
        <v>68</v>
      </c>
      <c r="T61" s="53" t="s">
        <v>68</v>
      </c>
      <c r="V61" s="124" t="s">
        <v>93</v>
      </c>
      <c r="W61" s="123">
        <f t="shared" si="4"/>
        <v>5</v>
      </c>
      <c r="X61" s="123" t="str">
        <f t="shared" si="5"/>
        <v>Quarter 2</v>
      </c>
      <c r="Y61" s="123" t="str" cm="1">
        <f t="array" ref="Y61">_xlfn.IFS(OR(W61=1,W61=2,W61=3),"1",(OR(W61=4,W61=5,W61=6)),"2",(OR(W61=7,W61=8,W61=9)),"3",(OR(W61=10,W61=11,W61=12)),"4")</f>
        <v>2</v>
      </c>
      <c r="Z61" s="124">
        <v>2000</v>
      </c>
    </row>
    <row r="62" spans="1:26" ht="17.149999999999999" customHeight="1" x14ac:dyDescent="0.35">
      <c r="A62" s="56" t="str">
        <f t="shared" si="3"/>
        <v>June 2000</v>
      </c>
      <c r="B62" s="45">
        <v>84530</v>
      </c>
      <c r="C62" s="46">
        <v>1883</v>
      </c>
      <c r="D62" s="46">
        <v>15378</v>
      </c>
      <c r="E62" s="47">
        <f t="shared" si="0"/>
        <v>-13495</v>
      </c>
      <c r="F62" s="45">
        <v>-5534</v>
      </c>
      <c r="G62" s="46" t="s">
        <v>68</v>
      </c>
      <c r="H62" s="46">
        <v>0</v>
      </c>
      <c r="I62" s="48">
        <f t="shared" si="1"/>
        <v>86413</v>
      </c>
      <c r="J62" s="49">
        <f t="shared" si="6"/>
        <v>65501</v>
      </c>
      <c r="K62" s="45" t="s">
        <v>68</v>
      </c>
      <c r="L62" s="46" t="s">
        <v>68</v>
      </c>
      <c r="M62" s="46" t="s">
        <v>68</v>
      </c>
      <c r="N62" s="50" t="s">
        <v>68</v>
      </c>
      <c r="O62" s="46">
        <v>5109</v>
      </c>
      <c r="P62" s="46">
        <v>414</v>
      </c>
      <c r="Q62" s="46">
        <v>0</v>
      </c>
      <c r="R62" s="50">
        <v>0</v>
      </c>
      <c r="S62" s="45" t="s">
        <v>68</v>
      </c>
      <c r="T62" s="53" t="s">
        <v>68</v>
      </c>
      <c r="V62" s="124" t="s">
        <v>94</v>
      </c>
      <c r="W62" s="123">
        <f t="shared" si="4"/>
        <v>6</v>
      </c>
      <c r="X62" s="123" t="str">
        <f t="shared" si="5"/>
        <v>Quarter 2</v>
      </c>
      <c r="Y62" s="123" t="str" cm="1">
        <f t="array" ref="Y62">_xlfn.IFS(OR(W62=1,W62=2,W62=3),"1",(OR(W62=4,W62=5,W62=6)),"2",(OR(W62=7,W62=8,W62=9)),"3",(OR(W62=10,W62=11,W62=12)),"4")</f>
        <v>2</v>
      </c>
      <c r="Z62" s="124">
        <v>2000</v>
      </c>
    </row>
    <row r="63" spans="1:26" ht="17.149999999999999" customHeight="1" x14ac:dyDescent="0.35">
      <c r="A63" s="56" t="str">
        <f t="shared" si="3"/>
        <v>July 2000</v>
      </c>
      <c r="B63" s="45">
        <v>79964</v>
      </c>
      <c r="C63" s="46">
        <v>946</v>
      </c>
      <c r="D63" s="46">
        <v>11826</v>
      </c>
      <c r="E63" s="47">
        <f t="shared" si="0"/>
        <v>-10880</v>
      </c>
      <c r="F63" s="45">
        <v>-6173</v>
      </c>
      <c r="G63" s="46" t="s">
        <v>68</v>
      </c>
      <c r="H63" s="46">
        <v>0</v>
      </c>
      <c r="I63" s="48">
        <f t="shared" si="1"/>
        <v>80910</v>
      </c>
      <c r="J63" s="49">
        <f t="shared" si="6"/>
        <v>62911</v>
      </c>
      <c r="K63" s="45" t="s">
        <v>68</v>
      </c>
      <c r="L63" s="46" t="s">
        <v>68</v>
      </c>
      <c r="M63" s="46" t="s">
        <v>68</v>
      </c>
      <c r="N63" s="50" t="s">
        <v>68</v>
      </c>
      <c r="O63" s="46">
        <v>4597</v>
      </c>
      <c r="P63" s="46">
        <v>381</v>
      </c>
      <c r="Q63" s="46">
        <v>0</v>
      </c>
      <c r="R63" s="50">
        <v>0</v>
      </c>
      <c r="S63" s="45" t="s">
        <v>68</v>
      </c>
      <c r="T63" s="53" t="s">
        <v>68</v>
      </c>
      <c r="V63" s="124" t="s">
        <v>95</v>
      </c>
      <c r="W63" s="123">
        <f t="shared" si="4"/>
        <v>7</v>
      </c>
      <c r="X63" s="123" t="str">
        <f t="shared" si="5"/>
        <v>Quarter 3</v>
      </c>
      <c r="Y63" s="123" t="str" cm="1">
        <f t="array" ref="Y63">_xlfn.IFS(OR(W63=1,W63=2,W63=3),"1",(OR(W63=4,W63=5,W63=6)),"2",(OR(W63=7,W63=8,W63=9)),"3",(OR(W63=10,W63=11,W63=12)),"4")</f>
        <v>3</v>
      </c>
      <c r="Z63" s="124">
        <v>2000</v>
      </c>
    </row>
    <row r="64" spans="1:26" ht="17.149999999999999" customHeight="1" x14ac:dyDescent="0.35">
      <c r="A64" s="56" t="str">
        <f t="shared" si="3"/>
        <v>August 2000</v>
      </c>
      <c r="B64" s="45">
        <v>78473</v>
      </c>
      <c r="C64" s="46">
        <v>1692</v>
      </c>
      <c r="D64" s="46">
        <v>15723</v>
      </c>
      <c r="E64" s="47">
        <f t="shared" si="0"/>
        <v>-14031</v>
      </c>
      <c r="F64" s="45">
        <v>-5804</v>
      </c>
      <c r="G64" s="46" t="s">
        <v>68</v>
      </c>
      <c r="H64" s="46">
        <v>0</v>
      </c>
      <c r="I64" s="48">
        <f t="shared" si="1"/>
        <v>80165</v>
      </c>
      <c r="J64" s="49">
        <f t="shared" si="6"/>
        <v>58638</v>
      </c>
      <c r="K64" s="45" t="s">
        <v>68</v>
      </c>
      <c r="L64" s="46" t="s">
        <v>68</v>
      </c>
      <c r="M64" s="46" t="s">
        <v>68</v>
      </c>
      <c r="N64" s="50" t="s">
        <v>68</v>
      </c>
      <c r="O64" s="46">
        <v>4741</v>
      </c>
      <c r="P64" s="46">
        <v>318</v>
      </c>
      <c r="Q64" s="46">
        <v>0</v>
      </c>
      <c r="R64" s="50">
        <v>0</v>
      </c>
      <c r="S64" s="45" t="s">
        <v>68</v>
      </c>
      <c r="T64" s="53" t="s">
        <v>68</v>
      </c>
      <c r="V64" s="124" t="s">
        <v>96</v>
      </c>
      <c r="W64" s="123">
        <f t="shared" si="4"/>
        <v>8</v>
      </c>
      <c r="X64" s="123" t="str">
        <f t="shared" si="5"/>
        <v>Quarter 3</v>
      </c>
      <c r="Y64" s="123" t="str" cm="1">
        <f t="array" ref="Y64">_xlfn.IFS(OR(W64=1,W64=2,W64=3),"1",(OR(W64=4,W64=5,W64=6)),"2",(OR(W64=7,W64=8,W64=9)),"3",(OR(W64=10,W64=11,W64=12)),"4")</f>
        <v>3</v>
      </c>
      <c r="Z64" s="124">
        <v>2000</v>
      </c>
    </row>
    <row r="65" spans="1:26" ht="17.149999999999999" customHeight="1" x14ac:dyDescent="0.35">
      <c r="A65" s="56" t="str">
        <f t="shared" si="3"/>
        <v>September 2000</v>
      </c>
      <c r="B65" s="45">
        <v>84473</v>
      </c>
      <c r="C65" s="46">
        <v>1919</v>
      </c>
      <c r="D65" s="46">
        <v>14808</v>
      </c>
      <c r="E65" s="47">
        <f t="shared" si="0"/>
        <v>-12889</v>
      </c>
      <c r="F65" s="45">
        <v>-6182</v>
      </c>
      <c r="G65" s="46" t="s">
        <v>68</v>
      </c>
      <c r="H65" s="46">
        <v>0</v>
      </c>
      <c r="I65" s="48">
        <f t="shared" si="1"/>
        <v>86392</v>
      </c>
      <c r="J65" s="49">
        <f t="shared" si="6"/>
        <v>65402</v>
      </c>
      <c r="K65" s="45" t="s">
        <v>68</v>
      </c>
      <c r="L65" s="46" t="s">
        <v>68</v>
      </c>
      <c r="M65" s="46" t="s">
        <v>68</v>
      </c>
      <c r="N65" s="50" t="s">
        <v>68</v>
      </c>
      <c r="O65" s="46">
        <v>4717</v>
      </c>
      <c r="P65" s="46">
        <v>335</v>
      </c>
      <c r="Q65" s="46">
        <v>0</v>
      </c>
      <c r="R65" s="50">
        <v>0</v>
      </c>
      <c r="S65" s="45" t="s">
        <v>68</v>
      </c>
      <c r="T65" s="53" t="s">
        <v>68</v>
      </c>
      <c r="V65" s="124" t="s">
        <v>97</v>
      </c>
      <c r="W65" s="123">
        <f t="shared" si="4"/>
        <v>9</v>
      </c>
      <c r="X65" s="123" t="str">
        <f t="shared" si="5"/>
        <v>Quarter 3</v>
      </c>
      <c r="Y65" s="123" t="str" cm="1">
        <f t="array" ref="Y65">_xlfn.IFS(OR(W65=1,W65=2,W65=3),"1",(OR(W65=4,W65=5,W65=6)),"2",(OR(W65=7,W65=8,W65=9)),"3",(OR(W65=10,W65=11,W65=12)),"4")</f>
        <v>3</v>
      </c>
      <c r="Z65" s="124">
        <v>2000</v>
      </c>
    </row>
    <row r="66" spans="1:26" ht="17.149999999999999" customHeight="1" x14ac:dyDescent="0.35">
      <c r="A66" s="56" t="str">
        <f t="shared" si="3"/>
        <v>October 2000</v>
      </c>
      <c r="B66" s="45">
        <v>104004</v>
      </c>
      <c r="C66" s="46">
        <v>2301</v>
      </c>
      <c r="D66" s="46">
        <v>8603</v>
      </c>
      <c r="E66" s="47">
        <f t="shared" si="0"/>
        <v>-6302</v>
      </c>
      <c r="F66" s="45">
        <v>-3207</v>
      </c>
      <c r="G66" s="46" t="s">
        <v>68</v>
      </c>
      <c r="H66" s="46">
        <v>0</v>
      </c>
      <c r="I66" s="48">
        <f t="shared" si="1"/>
        <v>106305</v>
      </c>
      <c r="J66" s="49">
        <f t="shared" si="6"/>
        <v>94495</v>
      </c>
      <c r="K66" s="45" t="s">
        <v>68</v>
      </c>
      <c r="L66" s="46" t="s">
        <v>68</v>
      </c>
      <c r="M66" s="46" t="s">
        <v>68</v>
      </c>
      <c r="N66" s="50" t="s">
        <v>68</v>
      </c>
      <c r="O66" s="46">
        <v>5399</v>
      </c>
      <c r="P66" s="46">
        <v>619</v>
      </c>
      <c r="Q66" s="46">
        <v>0</v>
      </c>
      <c r="R66" s="50">
        <v>0</v>
      </c>
      <c r="S66" s="45" t="s">
        <v>68</v>
      </c>
      <c r="T66" s="53" t="s">
        <v>68</v>
      </c>
      <c r="V66" s="124" t="s">
        <v>98</v>
      </c>
      <c r="W66" s="123">
        <f t="shared" si="4"/>
        <v>10</v>
      </c>
      <c r="X66" s="123" t="str">
        <f t="shared" si="5"/>
        <v>Quarter 4</v>
      </c>
      <c r="Y66" s="123" t="str" cm="1">
        <f t="array" ref="Y66">_xlfn.IFS(OR(W66=1,W66=2,W66=3),"1",(OR(W66=4,W66=5,W66=6)),"2",(OR(W66=7,W66=8,W66=9)),"3",(OR(W66=10,W66=11,W66=12)),"4")</f>
        <v>4</v>
      </c>
      <c r="Z66" s="124">
        <v>2000</v>
      </c>
    </row>
    <row r="67" spans="1:26" ht="17.149999999999999" customHeight="1" x14ac:dyDescent="0.35">
      <c r="A67" s="56" t="str">
        <f t="shared" si="3"/>
        <v>November 2000</v>
      </c>
      <c r="B67" s="45">
        <v>119155</v>
      </c>
      <c r="C67" s="46">
        <v>3596</v>
      </c>
      <c r="D67" s="46">
        <v>7784</v>
      </c>
      <c r="E67" s="47">
        <f t="shared" si="0"/>
        <v>-4188</v>
      </c>
      <c r="F67" s="45">
        <v>-515</v>
      </c>
      <c r="G67" s="46" t="s">
        <v>68</v>
      </c>
      <c r="H67" s="46">
        <v>0</v>
      </c>
      <c r="I67" s="48">
        <f t="shared" si="1"/>
        <v>122751</v>
      </c>
      <c r="J67" s="49">
        <f t="shared" si="6"/>
        <v>114452</v>
      </c>
      <c r="K67" s="45" t="s">
        <v>68</v>
      </c>
      <c r="L67" s="46" t="s">
        <v>68</v>
      </c>
      <c r="M67" s="46" t="s">
        <v>68</v>
      </c>
      <c r="N67" s="50" t="s">
        <v>68</v>
      </c>
      <c r="O67" s="46">
        <v>5756</v>
      </c>
      <c r="P67" s="46">
        <v>722</v>
      </c>
      <c r="Q67" s="46">
        <v>0</v>
      </c>
      <c r="R67" s="50">
        <v>0</v>
      </c>
      <c r="S67" s="45" t="s">
        <v>68</v>
      </c>
      <c r="T67" s="53" t="s">
        <v>68</v>
      </c>
      <c r="V67" s="124" t="s">
        <v>99</v>
      </c>
      <c r="W67" s="123">
        <f t="shared" si="4"/>
        <v>11</v>
      </c>
      <c r="X67" s="123" t="str">
        <f t="shared" si="5"/>
        <v>Quarter 4</v>
      </c>
      <c r="Y67" s="123" t="str" cm="1">
        <f t="array" ref="Y67">_xlfn.IFS(OR(W67=1,W67=2,W67=3),"1",(OR(W67=4,W67=5,W67=6)),"2",(OR(W67=7,W67=8,W67=9)),"3",(OR(W67=10,W67=11,W67=12)),"4")</f>
        <v>4</v>
      </c>
      <c r="Z67" s="124">
        <v>2000</v>
      </c>
    </row>
    <row r="68" spans="1:26" ht="17.149999999999999" customHeight="1" x14ac:dyDescent="0.35">
      <c r="A68" s="56" t="str">
        <f t="shared" si="3"/>
        <v>December 2000</v>
      </c>
      <c r="B68" s="45">
        <v>122186</v>
      </c>
      <c r="C68" s="46">
        <v>5953</v>
      </c>
      <c r="D68" s="46">
        <v>6073</v>
      </c>
      <c r="E68" s="47">
        <f t="shared" si="0"/>
        <v>-120</v>
      </c>
      <c r="F68" s="45">
        <v>2272</v>
      </c>
      <c r="G68" s="46" t="s">
        <v>68</v>
      </c>
      <c r="H68" s="46">
        <v>0</v>
      </c>
      <c r="I68" s="48">
        <f t="shared" si="1"/>
        <v>128139</v>
      </c>
      <c r="J68" s="49">
        <f t="shared" si="6"/>
        <v>124338</v>
      </c>
      <c r="K68" s="45" t="s">
        <v>68</v>
      </c>
      <c r="L68" s="46" t="s">
        <v>68</v>
      </c>
      <c r="M68" s="46" t="s">
        <v>68</v>
      </c>
      <c r="N68" s="50" t="s">
        <v>68</v>
      </c>
      <c r="O68" s="46">
        <v>6101</v>
      </c>
      <c r="P68" s="46">
        <v>702</v>
      </c>
      <c r="Q68" s="46">
        <v>0</v>
      </c>
      <c r="R68" s="50">
        <v>0</v>
      </c>
      <c r="S68" s="45" t="s">
        <v>68</v>
      </c>
      <c r="T68" s="53" t="s">
        <v>68</v>
      </c>
      <c r="V68" s="124" t="s">
        <v>100</v>
      </c>
      <c r="W68" s="123">
        <f t="shared" si="4"/>
        <v>12</v>
      </c>
      <c r="X68" s="123" t="str">
        <f t="shared" si="5"/>
        <v>Quarter 4</v>
      </c>
      <c r="Y68" s="123" t="str" cm="1">
        <f t="array" ref="Y68">_xlfn.IFS(OR(W68=1,W68=2,W68=3),"1",(OR(W68=4,W68=5,W68=6)),"2",(OR(W68=7,W68=8,W68=9)),"3",(OR(W68=10,W68=11,W68=12)),"4")</f>
        <v>4</v>
      </c>
      <c r="Z68" s="124">
        <v>2000</v>
      </c>
    </row>
    <row r="69" spans="1:26" ht="17.149999999999999" customHeight="1" x14ac:dyDescent="0.35">
      <c r="A69" s="56" t="str">
        <f t="shared" si="3"/>
        <v>January 2001</v>
      </c>
      <c r="B69" s="45">
        <v>128795</v>
      </c>
      <c r="C69" s="46">
        <v>5409</v>
      </c>
      <c r="D69" s="46">
        <v>7841</v>
      </c>
      <c r="E69" s="47">
        <f t="shared" si="0"/>
        <v>-2432</v>
      </c>
      <c r="F69" s="45">
        <v>12067</v>
      </c>
      <c r="G69" s="46" t="s">
        <v>68</v>
      </c>
      <c r="H69" s="46">
        <v>0</v>
      </c>
      <c r="I69" s="48">
        <f t="shared" si="1"/>
        <v>134204</v>
      </c>
      <c r="J69" s="49">
        <f t="shared" si="6"/>
        <v>138430</v>
      </c>
      <c r="K69" s="45" t="s">
        <v>68</v>
      </c>
      <c r="L69" s="46" t="s">
        <v>68</v>
      </c>
      <c r="M69" s="46" t="s">
        <v>68</v>
      </c>
      <c r="N69" s="50" t="s">
        <v>68</v>
      </c>
      <c r="O69" s="46">
        <v>7275</v>
      </c>
      <c r="P69" s="46">
        <v>861</v>
      </c>
      <c r="Q69" s="46">
        <v>0</v>
      </c>
      <c r="R69" s="50">
        <v>0</v>
      </c>
      <c r="S69" s="45" t="s">
        <v>68</v>
      </c>
      <c r="T69" s="53" t="s">
        <v>68</v>
      </c>
      <c r="V69" s="124" t="s">
        <v>89</v>
      </c>
      <c r="W69" s="123">
        <f t="shared" si="4"/>
        <v>1</v>
      </c>
      <c r="X69" s="123" t="str">
        <f t="shared" si="5"/>
        <v>Quarter 1</v>
      </c>
      <c r="Y69" s="123" t="str" cm="1">
        <f t="array" ref="Y69">_xlfn.IFS(OR(W69=1,W69=2,W69=3),"1",(OR(W69=4,W69=5,W69=6)),"2",(OR(W69=7,W69=8,W69=9)),"3",(OR(W69=10,W69=11,W69=12)),"4")</f>
        <v>1</v>
      </c>
      <c r="Z69" s="124">
        <v>2001</v>
      </c>
    </row>
    <row r="70" spans="1:26" ht="17.149999999999999" customHeight="1" x14ac:dyDescent="0.35">
      <c r="A70" s="56" t="str">
        <f t="shared" si="3"/>
        <v>February 2001</v>
      </c>
      <c r="B70" s="45">
        <v>111104</v>
      </c>
      <c r="C70" s="46">
        <v>5154</v>
      </c>
      <c r="D70" s="46">
        <v>5894</v>
      </c>
      <c r="E70" s="47">
        <f t="shared" si="0"/>
        <v>-740</v>
      </c>
      <c r="F70" s="45">
        <v>7731</v>
      </c>
      <c r="G70" s="46" t="s">
        <v>68</v>
      </c>
      <c r="H70" s="46">
        <v>0</v>
      </c>
      <c r="I70" s="48">
        <f t="shared" si="1"/>
        <v>116258</v>
      </c>
      <c r="J70" s="49">
        <f t="shared" si="6"/>
        <v>118095</v>
      </c>
      <c r="K70" s="45" t="s">
        <v>68</v>
      </c>
      <c r="L70" s="46" t="s">
        <v>68</v>
      </c>
      <c r="M70" s="46" t="s">
        <v>68</v>
      </c>
      <c r="N70" s="50" t="s">
        <v>68</v>
      </c>
      <c r="O70" s="46">
        <v>6166</v>
      </c>
      <c r="P70" s="46">
        <v>666</v>
      </c>
      <c r="Q70" s="46">
        <v>0</v>
      </c>
      <c r="R70" s="50">
        <v>0</v>
      </c>
      <c r="S70" s="45" t="s">
        <v>68</v>
      </c>
      <c r="T70" s="53" t="s">
        <v>68</v>
      </c>
      <c r="V70" s="124" t="s">
        <v>90</v>
      </c>
      <c r="W70" s="123">
        <f t="shared" si="4"/>
        <v>2</v>
      </c>
      <c r="X70" s="123" t="str">
        <f t="shared" si="5"/>
        <v>Quarter 1</v>
      </c>
      <c r="Y70" s="123" t="str" cm="1">
        <f t="array" ref="Y70">_xlfn.IFS(OR(W70=1,W70=2,W70=3),"1",(OR(W70=4,W70=5,W70=6)),"2",(OR(W70=7,W70=8,W70=9)),"3",(OR(W70=10,W70=11,W70=12)),"4")</f>
        <v>1</v>
      </c>
      <c r="Z70" s="124">
        <v>2001</v>
      </c>
    </row>
    <row r="71" spans="1:26" ht="17.149999999999999" customHeight="1" x14ac:dyDescent="0.35">
      <c r="A71" s="56" t="str">
        <f t="shared" si="3"/>
        <v>March 2001</v>
      </c>
      <c r="B71" s="45">
        <v>122856</v>
      </c>
      <c r="C71" s="46">
        <v>3279</v>
      </c>
      <c r="D71" s="46">
        <v>8508</v>
      </c>
      <c r="E71" s="47">
        <f t="shared" si="0"/>
        <v>-5229</v>
      </c>
      <c r="F71" s="45">
        <v>5786</v>
      </c>
      <c r="G71" s="46" t="s">
        <v>68</v>
      </c>
      <c r="H71" s="46">
        <v>0</v>
      </c>
      <c r="I71" s="48">
        <f t="shared" si="1"/>
        <v>126135</v>
      </c>
      <c r="J71" s="49">
        <f t="shared" si="6"/>
        <v>123413</v>
      </c>
      <c r="K71" s="45" t="s">
        <v>68</v>
      </c>
      <c r="L71" s="46" t="s">
        <v>68</v>
      </c>
      <c r="M71" s="46" t="s">
        <v>68</v>
      </c>
      <c r="N71" s="50" t="s">
        <v>68</v>
      </c>
      <c r="O71" s="46">
        <v>6974</v>
      </c>
      <c r="P71" s="46">
        <v>721</v>
      </c>
      <c r="Q71" s="46">
        <v>0</v>
      </c>
      <c r="R71" s="50">
        <v>0</v>
      </c>
      <c r="S71" s="45" t="s">
        <v>68</v>
      </c>
      <c r="T71" s="53" t="s">
        <v>68</v>
      </c>
      <c r="V71" s="124" t="s">
        <v>91</v>
      </c>
      <c r="W71" s="123">
        <f t="shared" si="4"/>
        <v>3</v>
      </c>
      <c r="X71" s="123" t="str">
        <f t="shared" si="5"/>
        <v>Quarter 1</v>
      </c>
      <c r="Y71" s="123" t="str" cm="1">
        <f t="array" ref="Y71">_xlfn.IFS(OR(W71=1,W71=2,W71=3),"1",(OR(W71=4,W71=5,W71=6)),"2",(OR(W71=7,W71=8,W71=9)),"3",(OR(W71=10,W71=11,W71=12)),"4")</f>
        <v>1</v>
      </c>
      <c r="Z71" s="124">
        <v>2001</v>
      </c>
    </row>
    <row r="72" spans="1:26" ht="17.149999999999999" customHeight="1" x14ac:dyDescent="0.35">
      <c r="A72" s="56" t="str">
        <f t="shared" si="3"/>
        <v>April 2001</v>
      </c>
      <c r="B72" s="45">
        <v>114482</v>
      </c>
      <c r="C72" s="46">
        <v>1642</v>
      </c>
      <c r="D72" s="46">
        <v>11889</v>
      </c>
      <c r="E72" s="47">
        <f t="shared" si="0"/>
        <v>-10247</v>
      </c>
      <c r="F72" s="45">
        <v>-2488</v>
      </c>
      <c r="G72" s="46" t="s">
        <v>68</v>
      </c>
      <c r="H72" s="46">
        <v>0</v>
      </c>
      <c r="I72" s="48">
        <f t="shared" si="1"/>
        <v>116124</v>
      </c>
      <c r="J72" s="49">
        <f t="shared" si="6"/>
        <v>101747</v>
      </c>
      <c r="K72" s="45" t="s">
        <v>68</v>
      </c>
      <c r="L72" s="46" t="s">
        <v>68</v>
      </c>
      <c r="M72" s="46" t="s">
        <v>68</v>
      </c>
      <c r="N72" s="50" t="s">
        <v>68</v>
      </c>
      <c r="O72" s="46">
        <v>6794</v>
      </c>
      <c r="P72" s="46">
        <v>565</v>
      </c>
      <c r="Q72" s="46">
        <v>0</v>
      </c>
      <c r="R72" s="50">
        <v>0</v>
      </c>
      <c r="S72" s="45" t="s">
        <v>68</v>
      </c>
      <c r="T72" s="53" t="s">
        <v>68</v>
      </c>
      <c r="V72" s="124" t="s">
        <v>92</v>
      </c>
      <c r="W72" s="123">
        <f t="shared" si="4"/>
        <v>4</v>
      </c>
      <c r="X72" s="123" t="str">
        <f t="shared" si="5"/>
        <v>Quarter 2</v>
      </c>
      <c r="Y72" s="123" t="str" cm="1">
        <f t="array" ref="Y72">_xlfn.IFS(OR(W72=1,W72=2,W72=3),"1",(OR(W72=4,W72=5,W72=6)),"2",(OR(W72=7,W72=8,W72=9)),"3",(OR(W72=10,W72=11,W72=12)),"4")</f>
        <v>2</v>
      </c>
      <c r="Z72" s="124">
        <v>2001</v>
      </c>
    </row>
    <row r="73" spans="1:26" ht="17.149999999999999" customHeight="1" x14ac:dyDescent="0.35">
      <c r="A73" s="56" t="str">
        <f t="shared" si="3"/>
        <v>May 2001</v>
      </c>
      <c r="B73" s="45">
        <v>92231</v>
      </c>
      <c r="C73" s="46">
        <v>1002</v>
      </c>
      <c r="D73" s="46">
        <v>13375</v>
      </c>
      <c r="E73" s="47">
        <f t="shared" ref="E73:E136" si="7">$C73-$D73</f>
        <v>-12373</v>
      </c>
      <c r="F73" s="45">
        <v>-3823</v>
      </c>
      <c r="G73" s="46" t="s">
        <v>68</v>
      </c>
      <c r="H73" s="46">
        <v>0</v>
      </c>
      <c r="I73" s="48">
        <f t="shared" ref="I73:I136" si="8">$B73+$C73</f>
        <v>93233</v>
      </c>
      <c r="J73" s="49">
        <f t="shared" ref="J73:J104" si="9">$B73+$C73-$D73+$F73+$H73</f>
        <v>76035</v>
      </c>
      <c r="K73" s="45" t="s">
        <v>68</v>
      </c>
      <c r="L73" s="46" t="s">
        <v>68</v>
      </c>
      <c r="M73" s="46" t="s">
        <v>68</v>
      </c>
      <c r="N73" s="50" t="s">
        <v>68</v>
      </c>
      <c r="O73" s="46">
        <v>6815</v>
      </c>
      <c r="P73" s="46">
        <v>454</v>
      </c>
      <c r="Q73" s="46">
        <v>0</v>
      </c>
      <c r="R73" s="50">
        <v>0</v>
      </c>
      <c r="S73" s="45" t="s">
        <v>68</v>
      </c>
      <c r="T73" s="53" t="s">
        <v>68</v>
      </c>
      <c r="V73" s="124" t="s">
        <v>93</v>
      </c>
      <c r="W73" s="123">
        <f t="shared" si="4"/>
        <v>5</v>
      </c>
      <c r="X73" s="123" t="str">
        <f t="shared" si="5"/>
        <v>Quarter 2</v>
      </c>
      <c r="Y73" s="123" t="str" cm="1">
        <f t="array" ref="Y73">_xlfn.IFS(OR(W73=1,W73=2,W73=3),"1",(OR(W73=4,W73=5,W73=6)),"2",(OR(W73=7,W73=8,W73=9)),"3",(OR(W73=10,W73=11,W73=12)),"4")</f>
        <v>2</v>
      </c>
      <c r="Z73" s="124">
        <v>2001</v>
      </c>
    </row>
    <row r="74" spans="1:26" ht="17.149999999999999" customHeight="1" x14ac:dyDescent="0.35">
      <c r="A74" s="56" t="str">
        <f t="shared" ref="A74:A137" si="10">V74&amp;" "&amp;Z74</f>
        <v>June 2001</v>
      </c>
      <c r="B74" s="45">
        <v>83246</v>
      </c>
      <c r="C74" s="46">
        <v>957</v>
      </c>
      <c r="D74" s="46">
        <v>13563</v>
      </c>
      <c r="E74" s="47">
        <f t="shared" si="7"/>
        <v>-12606</v>
      </c>
      <c r="F74" s="45">
        <v>-6903</v>
      </c>
      <c r="G74" s="46" t="s">
        <v>68</v>
      </c>
      <c r="H74" s="46">
        <v>0</v>
      </c>
      <c r="I74" s="48">
        <f t="shared" si="8"/>
        <v>84203</v>
      </c>
      <c r="J74" s="49">
        <f t="shared" si="9"/>
        <v>63737</v>
      </c>
      <c r="K74" s="45" t="s">
        <v>68</v>
      </c>
      <c r="L74" s="46" t="s">
        <v>68</v>
      </c>
      <c r="M74" s="46" t="s">
        <v>68</v>
      </c>
      <c r="N74" s="50" t="s">
        <v>68</v>
      </c>
      <c r="O74" s="46">
        <v>5641</v>
      </c>
      <c r="P74" s="46">
        <v>308</v>
      </c>
      <c r="Q74" s="46">
        <v>0</v>
      </c>
      <c r="R74" s="50">
        <v>0</v>
      </c>
      <c r="S74" s="45" t="s">
        <v>68</v>
      </c>
      <c r="T74" s="53" t="s">
        <v>68</v>
      </c>
      <c r="V74" s="124" t="s">
        <v>94</v>
      </c>
      <c r="W74" s="123">
        <f t="shared" ref="W74:W137" si="11">MONTH(1&amp;LEFT(V74,3))</f>
        <v>6</v>
      </c>
      <c r="X74" s="123" t="str">
        <f t="shared" ref="X74:X137" si="12">"Quarter "&amp;Y74</f>
        <v>Quarter 2</v>
      </c>
      <c r="Y74" s="123" t="str" cm="1">
        <f t="array" ref="Y74">_xlfn.IFS(OR(W74=1,W74=2,W74=3),"1",(OR(W74=4,W74=5,W74=6)),"2",(OR(W74=7,W74=8,W74=9)),"3",(OR(W74=10,W74=11,W74=12)),"4")</f>
        <v>2</v>
      </c>
      <c r="Z74" s="124">
        <v>2001</v>
      </c>
    </row>
    <row r="75" spans="1:26" ht="17.149999999999999" customHeight="1" x14ac:dyDescent="0.35">
      <c r="A75" s="56" t="str">
        <f t="shared" si="10"/>
        <v>July 2001</v>
      </c>
      <c r="B75" s="45">
        <v>83435</v>
      </c>
      <c r="C75" s="46">
        <v>186</v>
      </c>
      <c r="D75" s="46">
        <v>18080</v>
      </c>
      <c r="E75" s="47">
        <f t="shared" si="7"/>
        <v>-17894</v>
      </c>
      <c r="F75" s="45">
        <v>-6486</v>
      </c>
      <c r="G75" s="46" t="s">
        <v>68</v>
      </c>
      <c r="H75" s="46">
        <v>0</v>
      </c>
      <c r="I75" s="48">
        <f t="shared" si="8"/>
        <v>83621</v>
      </c>
      <c r="J75" s="49">
        <f t="shared" si="9"/>
        <v>59055</v>
      </c>
      <c r="K75" s="45" t="s">
        <v>68</v>
      </c>
      <c r="L75" s="46" t="s">
        <v>68</v>
      </c>
      <c r="M75" s="46" t="s">
        <v>68</v>
      </c>
      <c r="N75" s="50" t="s">
        <v>68</v>
      </c>
      <c r="O75" s="46">
        <v>6049</v>
      </c>
      <c r="P75" s="46">
        <v>317</v>
      </c>
      <c r="Q75" s="46">
        <v>0</v>
      </c>
      <c r="R75" s="50">
        <v>0</v>
      </c>
      <c r="S75" s="45" t="s">
        <v>68</v>
      </c>
      <c r="T75" s="53" t="s">
        <v>68</v>
      </c>
      <c r="V75" s="124" t="s">
        <v>95</v>
      </c>
      <c r="W75" s="123">
        <f t="shared" si="11"/>
        <v>7</v>
      </c>
      <c r="X75" s="123" t="str">
        <f t="shared" si="12"/>
        <v>Quarter 3</v>
      </c>
      <c r="Y75" s="123" t="str" cm="1">
        <f t="array" ref="Y75">_xlfn.IFS(OR(W75=1,W75=2,W75=3),"1",(OR(W75=4,W75=5,W75=6)),"2",(OR(W75=7,W75=8,W75=9)),"3",(OR(W75=10,W75=11,W75=12)),"4")</f>
        <v>3</v>
      </c>
      <c r="Z75" s="124">
        <v>2001</v>
      </c>
    </row>
    <row r="76" spans="1:26" ht="17.149999999999999" customHeight="1" x14ac:dyDescent="0.35">
      <c r="A76" s="56" t="str">
        <f t="shared" si="10"/>
        <v>August 2001</v>
      </c>
      <c r="B76" s="45">
        <v>77481</v>
      </c>
      <c r="C76" s="46">
        <v>917</v>
      </c>
      <c r="D76" s="46">
        <v>15926</v>
      </c>
      <c r="E76" s="47">
        <f t="shared" si="7"/>
        <v>-15009</v>
      </c>
      <c r="F76" s="45">
        <v>-5436</v>
      </c>
      <c r="G76" s="46" t="s">
        <v>68</v>
      </c>
      <c r="H76" s="46">
        <v>0</v>
      </c>
      <c r="I76" s="48">
        <f t="shared" si="8"/>
        <v>78398</v>
      </c>
      <c r="J76" s="49">
        <f t="shared" si="9"/>
        <v>57036</v>
      </c>
      <c r="K76" s="45" t="s">
        <v>68</v>
      </c>
      <c r="L76" s="46" t="s">
        <v>68</v>
      </c>
      <c r="M76" s="46" t="s">
        <v>68</v>
      </c>
      <c r="N76" s="50" t="s">
        <v>68</v>
      </c>
      <c r="O76" s="46">
        <v>5796</v>
      </c>
      <c r="P76" s="46">
        <v>255</v>
      </c>
      <c r="Q76" s="46">
        <v>0</v>
      </c>
      <c r="R76" s="50">
        <v>0</v>
      </c>
      <c r="S76" s="45" t="s">
        <v>68</v>
      </c>
      <c r="T76" s="53" t="s">
        <v>68</v>
      </c>
      <c r="V76" s="124" t="s">
        <v>96</v>
      </c>
      <c r="W76" s="123">
        <f t="shared" si="11"/>
        <v>8</v>
      </c>
      <c r="X76" s="123" t="str">
        <f t="shared" si="12"/>
        <v>Quarter 3</v>
      </c>
      <c r="Y76" s="123" t="str" cm="1">
        <f t="array" ref="Y76">_xlfn.IFS(OR(W76=1,W76=2,W76=3),"1",(OR(W76=4,W76=5,W76=6)),"2",(OR(W76=7,W76=8,W76=9)),"3",(OR(W76=10,W76=11,W76=12)),"4")</f>
        <v>3</v>
      </c>
      <c r="Z76" s="124">
        <v>2001</v>
      </c>
    </row>
    <row r="77" spans="1:26" ht="17.149999999999999" customHeight="1" x14ac:dyDescent="0.35">
      <c r="A77" s="56" t="str">
        <f t="shared" si="10"/>
        <v>September 2001</v>
      </c>
      <c r="B77" s="45">
        <v>87290</v>
      </c>
      <c r="C77" s="46">
        <v>909</v>
      </c>
      <c r="D77" s="46">
        <v>12371</v>
      </c>
      <c r="E77" s="47">
        <f t="shared" si="7"/>
        <v>-11462</v>
      </c>
      <c r="F77" s="45">
        <v>-6095</v>
      </c>
      <c r="G77" s="46" t="s">
        <v>68</v>
      </c>
      <c r="H77" s="46">
        <v>0</v>
      </c>
      <c r="I77" s="48">
        <f t="shared" si="8"/>
        <v>88199</v>
      </c>
      <c r="J77" s="49">
        <f t="shared" si="9"/>
        <v>69733</v>
      </c>
      <c r="K77" s="45" t="s">
        <v>68</v>
      </c>
      <c r="L77" s="46" t="s">
        <v>68</v>
      </c>
      <c r="M77" s="46" t="s">
        <v>68</v>
      </c>
      <c r="N77" s="50" t="s">
        <v>68</v>
      </c>
      <c r="O77" s="46">
        <v>5983</v>
      </c>
      <c r="P77" s="46">
        <v>272</v>
      </c>
      <c r="Q77" s="46">
        <v>0</v>
      </c>
      <c r="R77" s="50">
        <v>0</v>
      </c>
      <c r="S77" s="45" t="s">
        <v>68</v>
      </c>
      <c r="T77" s="53" t="s">
        <v>68</v>
      </c>
      <c r="V77" s="124" t="s">
        <v>97</v>
      </c>
      <c r="W77" s="123">
        <f t="shared" si="11"/>
        <v>9</v>
      </c>
      <c r="X77" s="123" t="str">
        <f t="shared" si="12"/>
        <v>Quarter 3</v>
      </c>
      <c r="Y77" s="123" t="str" cm="1">
        <f t="array" ref="Y77">_xlfn.IFS(OR(W77=1,W77=2,W77=3),"1",(OR(W77=4,W77=5,W77=6)),"2",(OR(W77=7,W77=8,W77=9)),"3",(OR(W77=10,W77=11,W77=12)),"4")</f>
        <v>3</v>
      </c>
      <c r="Z77" s="124">
        <v>2001</v>
      </c>
    </row>
    <row r="78" spans="1:26" ht="17.149999999999999" customHeight="1" x14ac:dyDescent="0.35">
      <c r="A78" s="56" t="str">
        <f t="shared" si="10"/>
        <v>October 2001</v>
      </c>
      <c r="B78" s="45">
        <v>94336</v>
      </c>
      <c r="C78" s="46">
        <v>1950</v>
      </c>
      <c r="D78" s="46">
        <v>13963</v>
      </c>
      <c r="E78" s="47">
        <f t="shared" si="7"/>
        <v>-12013</v>
      </c>
      <c r="F78" s="45">
        <v>-3142</v>
      </c>
      <c r="G78" s="46" t="s">
        <v>68</v>
      </c>
      <c r="H78" s="46">
        <v>0</v>
      </c>
      <c r="I78" s="48">
        <f t="shared" si="8"/>
        <v>96286</v>
      </c>
      <c r="J78" s="49">
        <f t="shared" si="9"/>
        <v>79181</v>
      </c>
      <c r="K78" s="45" t="s">
        <v>68</v>
      </c>
      <c r="L78" s="46" t="s">
        <v>68</v>
      </c>
      <c r="M78" s="46" t="s">
        <v>68</v>
      </c>
      <c r="N78" s="50" t="s">
        <v>68</v>
      </c>
      <c r="O78" s="46">
        <v>6371</v>
      </c>
      <c r="P78" s="46">
        <v>572</v>
      </c>
      <c r="Q78" s="46">
        <v>0</v>
      </c>
      <c r="R78" s="50">
        <v>0</v>
      </c>
      <c r="S78" s="45" t="s">
        <v>68</v>
      </c>
      <c r="T78" s="53" t="s">
        <v>68</v>
      </c>
      <c r="V78" s="124" t="s">
        <v>98</v>
      </c>
      <c r="W78" s="123">
        <f t="shared" si="11"/>
        <v>10</v>
      </c>
      <c r="X78" s="123" t="str">
        <f t="shared" si="12"/>
        <v>Quarter 4</v>
      </c>
      <c r="Y78" s="123" t="str" cm="1">
        <f t="array" ref="Y78">_xlfn.IFS(OR(W78=1,W78=2,W78=3),"1",(OR(W78=4,W78=5,W78=6)),"2",(OR(W78=7,W78=8,W78=9)),"3",(OR(W78=10,W78=11,W78=12)),"4")</f>
        <v>4</v>
      </c>
      <c r="Z78" s="124">
        <v>2001</v>
      </c>
    </row>
    <row r="79" spans="1:26" ht="17.149999999999999" customHeight="1" x14ac:dyDescent="0.35">
      <c r="A79" s="56" t="str">
        <f t="shared" si="10"/>
        <v>November 2001</v>
      </c>
      <c r="B79" s="45">
        <v>110702</v>
      </c>
      <c r="C79" s="46">
        <v>2793</v>
      </c>
      <c r="D79" s="46">
        <v>9695</v>
      </c>
      <c r="E79" s="47">
        <f t="shared" si="7"/>
        <v>-6902</v>
      </c>
      <c r="F79" s="45">
        <v>3229</v>
      </c>
      <c r="G79" s="46" t="s">
        <v>68</v>
      </c>
      <c r="H79" s="46">
        <v>0</v>
      </c>
      <c r="I79" s="48">
        <f t="shared" si="8"/>
        <v>113495</v>
      </c>
      <c r="J79" s="49">
        <f t="shared" si="9"/>
        <v>107029</v>
      </c>
      <c r="K79" s="45" t="s">
        <v>68</v>
      </c>
      <c r="L79" s="46" t="s">
        <v>68</v>
      </c>
      <c r="M79" s="46" t="s">
        <v>68</v>
      </c>
      <c r="N79" s="50" t="s">
        <v>68</v>
      </c>
      <c r="O79" s="46">
        <v>6804</v>
      </c>
      <c r="P79" s="46">
        <v>706</v>
      </c>
      <c r="Q79" s="46">
        <v>0</v>
      </c>
      <c r="R79" s="50">
        <v>0</v>
      </c>
      <c r="S79" s="45" t="s">
        <v>68</v>
      </c>
      <c r="T79" s="53" t="s">
        <v>68</v>
      </c>
      <c r="V79" s="124" t="s">
        <v>99</v>
      </c>
      <c r="W79" s="123">
        <f t="shared" si="11"/>
        <v>11</v>
      </c>
      <c r="X79" s="123" t="str">
        <f t="shared" si="12"/>
        <v>Quarter 4</v>
      </c>
      <c r="Y79" s="123" t="str" cm="1">
        <f t="array" ref="Y79">_xlfn.IFS(OR(W79=1,W79=2,W79=3),"1",(OR(W79=4,W79=5,W79=6)),"2",(OR(W79=7,W79=8,W79=9)),"3",(OR(W79=10,W79=11,W79=12)),"4")</f>
        <v>4</v>
      </c>
      <c r="Z79" s="124">
        <v>2001</v>
      </c>
    </row>
    <row r="80" spans="1:26" ht="17.149999999999999" customHeight="1" x14ac:dyDescent="0.35">
      <c r="A80" s="56" t="str">
        <f t="shared" si="10"/>
        <v>December 2001</v>
      </c>
      <c r="B80" s="45">
        <v>124575</v>
      </c>
      <c r="C80" s="46">
        <v>6266</v>
      </c>
      <c r="D80" s="46">
        <v>7225</v>
      </c>
      <c r="E80" s="47">
        <f t="shared" si="7"/>
        <v>-959</v>
      </c>
      <c r="F80" s="45">
        <v>4899</v>
      </c>
      <c r="G80" s="46" t="s">
        <v>68</v>
      </c>
      <c r="H80" s="46">
        <v>0</v>
      </c>
      <c r="I80" s="48">
        <f t="shared" si="8"/>
        <v>130841</v>
      </c>
      <c r="J80" s="49">
        <f t="shared" si="9"/>
        <v>128515</v>
      </c>
      <c r="K80" s="45" t="s">
        <v>68</v>
      </c>
      <c r="L80" s="46" t="s">
        <v>68</v>
      </c>
      <c r="M80" s="46" t="s">
        <v>68</v>
      </c>
      <c r="N80" s="50" t="s">
        <v>68</v>
      </c>
      <c r="O80" s="46">
        <v>7789</v>
      </c>
      <c r="P80" s="46">
        <v>852</v>
      </c>
      <c r="Q80" s="46">
        <v>0</v>
      </c>
      <c r="R80" s="50">
        <v>0</v>
      </c>
      <c r="S80" s="45" t="s">
        <v>68</v>
      </c>
      <c r="T80" s="53" t="s">
        <v>68</v>
      </c>
      <c r="V80" s="124" t="s">
        <v>100</v>
      </c>
      <c r="W80" s="123">
        <f t="shared" si="11"/>
        <v>12</v>
      </c>
      <c r="X80" s="123" t="str">
        <f t="shared" si="12"/>
        <v>Quarter 4</v>
      </c>
      <c r="Y80" s="123" t="str" cm="1">
        <f t="array" ref="Y80">_xlfn.IFS(OR(W80=1,W80=2,W80=3),"1",(OR(W80=4,W80=5,W80=6)),"2",(OR(W80=7,W80=8,W80=9)),"3",(OR(W80=10,W80=11,W80=12)),"4")</f>
        <v>4</v>
      </c>
      <c r="Z80" s="124">
        <v>2001</v>
      </c>
    </row>
    <row r="81" spans="1:26" ht="17.149999999999999" customHeight="1" x14ac:dyDescent="0.35">
      <c r="A81" s="56" t="str">
        <f t="shared" si="10"/>
        <v>January 2002</v>
      </c>
      <c r="B81" s="45">
        <v>118560</v>
      </c>
      <c r="C81" s="46">
        <v>9155</v>
      </c>
      <c r="D81" s="46">
        <v>5501</v>
      </c>
      <c r="E81" s="47">
        <f t="shared" si="7"/>
        <v>3654</v>
      </c>
      <c r="F81" s="45">
        <v>4694</v>
      </c>
      <c r="G81" s="46" t="s">
        <v>68</v>
      </c>
      <c r="H81" s="46">
        <v>0</v>
      </c>
      <c r="I81" s="48">
        <f t="shared" si="8"/>
        <v>127715</v>
      </c>
      <c r="J81" s="49">
        <f t="shared" si="9"/>
        <v>126908</v>
      </c>
      <c r="K81" s="45" t="s">
        <v>68</v>
      </c>
      <c r="L81" s="46" t="s">
        <v>68</v>
      </c>
      <c r="M81" s="46" t="s">
        <v>68</v>
      </c>
      <c r="N81" s="50" t="s">
        <v>68</v>
      </c>
      <c r="O81" s="46">
        <v>7279</v>
      </c>
      <c r="P81" s="46">
        <v>832</v>
      </c>
      <c r="Q81" s="46">
        <v>0</v>
      </c>
      <c r="R81" s="50">
        <v>0</v>
      </c>
      <c r="S81" s="45" t="s">
        <v>68</v>
      </c>
      <c r="T81" s="53" t="s">
        <v>68</v>
      </c>
      <c r="V81" s="124" t="s">
        <v>89</v>
      </c>
      <c r="W81" s="123">
        <f t="shared" si="11"/>
        <v>1</v>
      </c>
      <c r="X81" s="123" t="str">
        <f t="shared" si="12"/>
        <v>Quarter 1</v>
      </c>
      <c r="Y81" s="123" t="str" cm="1">
        <f t="array" ref="Y81">_xlfn.IFS(OR(W81=1,W81=2,W81=3),"1",(OR(W81=4,W81=5,W81=6)),"2",(OR(W81=7,W81=8,W81=9)),"3",(OR(W81=10,W81=11,W81=12)),"4")</f>
        <v>1</v>
      </c>
      <c r="Z81" s="124">
        <v>2002</v>
      </c>
    </row>
    <row r="82" spans="1:26" ht="17.149999999999999" customHeight="1" x14ac:dyDescent="0.35">
      <c r="A82" s="56" t="str">
        <f t="shared" si="10"/>
        <v>February 2002</v>
      </c>
      <c r="B82" s="45">
        <v>102365</v>
      </c>
      <c r="C82" s="46">
        <v>8455</v>
      </c>
      <c r="D82" s="46">
        <v>5943</v>
      </c>
      <c r="E82" s="47">
        <f t="shared" si="7"/>
        <v>2512</v>
      </c>
      <c r="F82" s="45">
        <v>5552</v>
      </c>
      <c r="G82" s="46" t="s">
        <v>68</v>
      </c>
      <c r="H82" s="46">
        <v>0</v>
      </c>
      <c r="I82" s="48">
        <f t="shared" si="8"/>
        <v>110820</v>
      </c>
      <c r="J82" s="49">
        <f t="shared" si="9"/>
        <v>110429</v>
      </c>
      <c r="K82" s="45" t="s">
        <v>68</v>
      </c>
      <c r="L82" s="46" t="s">
        <v>68</v>
      </c>
      <c r="M82" s="46" t="s">
        <v>68</v>
      </c>
      <c r="N82" s="50" t="s">
        <v>68</v>
      </c>
      <c r="O82" s="46">
        <v>6421</v>
      </c>
      <c r="P82" s="46">
        <v>716</v>
      </c>
      <c r="Q82" s="46">
        <v>0</v>
      </c>
      <c r="R82" s="50">
        <v>0</v>
      </c>
      <c r="S82" s="45" t="s">
        <v>68</v>
      </c>
      <c r="T82" s="53" t="s">
        <v>68</v>
      </c>
      <c r="V82" s="124" t="s">
        <v>90</v>
      </c>
      <c r="W82" s="123">
        <f t="shared" si="11"/>
        <v>2</v>
      </c>
      <c r="X82" s="123" t="str">
        <f t="shared" si="12"/>
        <v>Quarter 1</v>
      </c>
      <c r="Y82" s="123" t="str" cm="1">
        <f t="array" ref="Y82">_xlfn.IFS(OR(W82=1,W82=2,W82=3),"1",(OR(W82=4,W82=5,W82=6)),"2",(OR(W82=7,W82=8,W82=9)),"3",(OR(W82=10,W82=11,W82=12)),"4")</f>
        <v>1</v>
      </c>
      <c r="Z82" s="124">
        <v>2002</v>
      </c>
    </row>
    <row r="83" spans="1:26" ht="17.149999999999999" customHeight="1" x14ac:dyDescent="0.35">
      <c r="A83" s="56" t="str">
        <f t="shared" si="10"/>
        <v>March 2002</v>
      </c>
      <c r="B83" s="45">
        <v>112622</v>
      </c>
      <c r="C83" s="46">
        <v>6799</v>
      </c>
      <c r="D83" s="46">
        <v>11637</v>
      </c>
      <c r="E83" s="47">
        <f t="shared" si="7"/>
        <v>-4838</v>
      </c>
      <c r="F83" s="45">
        <v>4156</v>
      </c>
      <c r="G83" s="46" t="s">
        <v>68</v>
      </c>
      <c r="H83" s="46">
        <v>0</v>
      </c>
      <c r="I83" s="48">
        <f t="shared" si="8"/>
        <v>119421</v>
      </c>
      <c r="J83" s="49">
        <f t="shared" si="9"/>
        <v>111940</v>
      </c>
      <c r="K83" s="45" t="s">
        <v>68</v>
      </c>
      <c r="L83" s="46" t="s">
        <v>68</v>
      </c>
      <c r="M83" s="46" t="s">
        <v>68</v>
      </c>
      <c r="N83" s="50" t="s">
        <v>68</v>
      </c>
      <c r="O83" s="46">
        <v>7027</v>
      </c>
      <c r="P83" s="46">
        <v>739</v>
      </c>
      <c r="Q83" s="46">
        <v>0</v>
      </c>
      <c r="R83" s="50">
        <v>0</v>
      </c>
      <c r="S83" s="45" t="s">
        <v>68</v>
      </c>
      <c r="T83" s="53" t="s">
        <v>68</v>
      </c>
      <c r="V83" s="124" t="s">
        <v>91</v>
      </c>
      <c r="W83" s="123">
        <f t="shared" si="11"/>
        <v>3</v>
      </c>
      <c r="X83" s="123" t="str">
        <f t="shared" si="12"/>
        <v>Quarter 1</v>
      </c>
      <c r="Y83" s="123" t="str" cm="1">
        <f t="array" ref="Y83">_xlfn.IFS(OR(W83=1,W83=2,W83=3),"1",(OR(W83=4,W83=5,W83=6)),"2",(OR(W83=7,W83=8,W83=9)),"3",(OR(W83=10,W83=11,W83=12)),"4")</f>
        <v>1</v>
      </c>
      <c r="Z83" s="124">
        <v>2002</v>
      </c>
    </row>
    <row r="84" spans="1:26" ht="17.149999999999999" customHeight="1" x14ac:dyDescent="0.35">
      <c r="A84" s="56" t="str">
        <f t="shared" si="10"/>
        <v>April 2002</v>
      </c>
      <c r="B84" s="45">
        <v>106844</v>
      </c>
      <c r="C84" s="46">
        <v>3081</v>
      </c>
      <c r="D84" s="46">
        <v>15044</v>
      </c>
      <c r="E84" s="47">
        <f t="shared" si="7"/>
        <v>-11963</v>
      </c>
      <c r="F84" s="45">
        <v>-2296</v>
      </c>
      <c r="G84" s="46" t="s">
        <v>68</v>
      </c>
      <c r="H84" s="46">
        <v>0</v>
      </c>
      <c r="I84" s="48">
        <f t="shared" si="8"/>
        <v>109925</v>
      </c>
      <c r="J84" s="49">
        <f t="shared" si="9"/>
        <v>92585</v>
      </c>
      <c r="K84" s="45" t="s">
        <v>68</v>
      </c>
      <c r="L84" s="46" t="s">
        <v>68</v>
      </c>
      <c r="M84" s="46" t="s">
        <v>68</v>
      </c>
      <c r="N84" s="50" t="s">
        <v>68</v>
      </c>
      <c r="O84" s="46">
        <v>6918</v>
      </c>
      <c r="P84" s="46">
        <v>587</v>
      </c>
      <c r="Q84" s="46">
        <v>0</v>
      </c>
      <c r="R84" s="50">
        <v>0</v>
      </c>
      <c r="S84" s="45" t="s">
        <v>68</v>
      </c>
      <c r="T84" s="53" t="s">
        <v>68</v>
      </c>
      <c r="V84" s="124" t="s">
        <v>92</v>
      </c>
      <c r="W84" s="123">
        <f t="shared" si="11"/>
        <v>4</v>
      </c>
      <c r="X84" s="123" t="str">
        <f t="shared" si="12"/>
        <v>Quarter 2</v>
      </c>
      <c r="Y84" s="123" t="str" cm="1">
        <f t="array" ref="Y84">_xlfn.IFS(OR(W84=1,W84=2,W84=3),"1",(OR(W84=4,W84=5,W84=6)),"2",(OR(W84=7,W84=8,W84=9)),"3",(OR(W84=10,W84=11,W84=12)),"4")</f>
        <v>2</v>
      </c>
      <c r="Z84" s="124">
        <v>2002</v>
      </c>
    </row>
    <row r="85" spans="1:26" ht="17.149999999999999" customHeight="1" x14ac:dyDescent="0.35">
      <c r="A85" s="56" t="str">
        <f t="shared" si="10"/>
        <v>May 2002</v>
      </c>
      <c r="B85" s="45">
        <v>101677</v>
      </c>
      <c r="C85" s="46">
        <v>1786</v>
      </c>
      <c r="D85" s="46">
        <v>19937</v>
      </c>
      <c r="E85" s="47">
        <f t="shared" si="7"/>
        <v>-18151</v>
      </c>
      <c r="F85" s="45">
        <v>-433</v>
      </c>
      <c r="G85" s="46" t="s">
        <v>68</v>
      </c>
      <c r="H85" s="46">
        <v>0</v>
      </c>
      <c r="I85" s="48">
        <f t="shared" si="8"/>
        <v>103463</v>
      </c>
      <c r="J85" s="49">
        <f t="shared" si="9"/>
        <v>83093</v>
      </c>
      <c r="K85" s="45" t="s">
        <v>68</v>
      </c>
      <c r="L85" s="46" t="s">
        <v>68</v>
      </c>
      <c r="M85" s="46" t="s">
        <v>68</v>
      </c>
      <c r="N85" s="50" t="s">
        <v>68</v>
      </c>
      <c r="O85" s="46">
        <v>7000</v>
      </c>
      <c r="P85" s="46">
        <v>568</v>
      </c>
      <c r="Q85" s="46">
        <v>0</v>
      </c>
      <c r="R85" s="50">
        <v>0</v>
      </c>
      <c r="S85" s="45" t="s">
        <v>68</v>
      </c>
      <c r="T85" s="53" t="s">
        <v>68</v>
      </c>
      <c r="V85" s="124" t="s">
        <v>93</v>
      </c>
      <c r="W85" s="123">
        <f t="shared" si="11"/>
        <v>5</v>
      </c>
      <c r="X85" s="123" t="str">
        <f t="shared" si="12"/>
        <v>Quarter 2</v>
      </c>
      <c r="Y85" s="123" t="str" cm="1">
        <f t="array" ref="Y85">_xlfn.IFS(OR(W85=1,W85=2,W85=3),"1",(OR(W85=4,W85=5,W85=6)),"2",(OR(W85=7,W85=8,W85=9)),"3",(OR(W85=10,W85=11,W85=12)),"4")</f>
        <v>2</v>
      </c>
      <c r="Z85" s="124">
        <v>2002</v>
      </c>
    </row>
    <row r="86" spans="1:26" ht="17.149999999999999" customHeight="1" x14ac:dyDescent="0.35">
      <c r="A86" s="56" t="str">
        <f t="shared" si="10"/>
        <v>June 2002</v>
      </c>
      <c r="B86" s="45">
        <v>86999</v>
      </c>
      <c r="C86" s="46">
        <v>2473</v>
      </c>
      <c r="D86" s="46">
        <v>17911</v>
      </c>
      <c r="E86" s="47">
        <f t="shared" si="7"/>
        <v>-15438</v>
      </c>
      <c r="F86" s="45">
        <v>-6012</v>
      </c>
      <c r="G86" s="46" t="s">
        <v>68</v>
      </c>
      <c r="H86" s="46">
        <v>0</v>
      </c>
      <c r="I86" s="48">
        <f t="shared" si="8"/>
        <v>89472</v>
      </c>
      <c r="J86" s="49">
        <f t="shared" si="9"/>
        <v>65549</v>
      </c>
      <c r="K86" s="45" t="s">
        <v>68</v>
      </c>
      <c r="L86" s="46" t="s">
        <v>68</v>
      </c>
      <c r="M86" s="46" t="s">
        <v>68</v>
      </c>
      <c r="N86" s="50" t="s">
        <v>68</v>
      </c>
      <c r="O86" s="46">
        <v>6120</v>
      </c>
      <c r="P86" s="46">
        <v>445</v>
      </c>
      <c r="Q86" s="46">
        <v>0</v>
      </c>
      <c r="R86" s="50">
        <v>0</v>
      </c>
      <c r="S86" s="45" t="s">
        <v>68</v>
      </c>
      <c r="T86" s="53" t="s">
        <v>68</v>
      </c>
      <c r="V86" s="124" t="s">
        <v>94</v>
      </c>
      <c r="W86" s="123">
        <f t="shared" si="11"/>
        <v>6</v>
      </c>
      <c r="X86" s="123" t="str">
        <f t="shared" si="12"/>
        <v>Quarter 2</v>
      </c>
      <c r="Y86" s="123" t="str" cm="1">
        <f t="array" ref="Y86">_xlfn.IFS(OR(W86=1,W86=2,W86=3),"1",(OR(W86=4,W86=5,W86=6)),"2",(OR(W86=7,W86=8,W86=9)),"3",(OR(W86=10,W86=11,W86=12)),"4")</f>
        <v>2</v>
      </c>
      <c r="Z86" s="124">
        <v>2002</v>
      </c>
    </row>
    <row r="87" spans="1:26" ht="17.149999999999999" customHeight="1" x14ac:dyDescent="0.35">
      <c r="A87" s="56" t="str">
        <f t="shared" si="10"/>
        <v>July 2002</v>
      </c>
      <c r="B87" s="45">
        <v>72340</v>
      </c>
      <c r="C87" s="46">
        <v>3187</v>
      </c>
      <c r="D87" s="46">
        <v>4831</v>
      </c>
      <c r="E87" s="47">
        <f t="shared" si="7"/>
        <v>-1644</v>
      </c>
      <c r="F87" s="45">
        <v>-6427</v>
      </c>
      <c r="G87" s="46" t="s">
        <v>68</v>
      </c>
      <c r="H87" s="46">
        <v>0</v>
      </c>
      <c r="I87" s="48">
        <f t="shared" si="8"/>
        <v>75527</v>
      </c>
      <c r="J87" s="49">
        <f t="shared" si="9"/>
        <v>64269</v>
      </c>
      <c r="K87" s="45" t="s">
        <v>68</v>
      </c>
      <c r="L87" s="46" t="s">
        <v>68</v>
      </c>
      <c r="M87" s="46" t="s">
        <v>68</v>
      </c>
      <c r="N87" s="50" t="s">
        <v>68</v>
      </c>
      <c r="O87" s="46">
        <v>5655</v>
      </c>
      <c r="P87" s="46">
        <v>301</v>
      </c>
      <c r="Q87" s="46">
        <v>0</v>
      </c>
      <c r="R87" s="50">
        <v>0</v>
      </c>
      <c r="S87" s="45" t="s">
        <v>68</v>
      </c>
      <c r="T87" s="53" t="s">
        <v>68</v>
      </c>
      <c r="V87" s="124" t="s">
        <v>95</v>
      </c>
      <c r="W87" s="123">
        <f t="shared" si="11"/>
        <v>7</v>
      </c>
      <c r="X87" s="123" t="str">
        <f t="shared" si="12"/>
        <v>Quarter 3</v>
      </c>
      <c r="Y87" s="123" t="str" cm="1">
        <f t="array" ref="Y87">_xlfn.IFS(OR(W87=1,W87=2,W87=3),"1",(OR(W87=4,W87=5,W87=6)),"2",(OR(W87=7,W87=8,W87=9)),"3",(OR(W87=10,W87=11,W87=12)),"4")</f>
        <v>3</v>
      </c>
      <c r="Z87" s="124">
        <v>2002</v>
      </c>
    </row>
    <row r="88" spans="1:26" ht="17.149999999999999" customHeight="1" x14ac:dyDescent="0.35">
      <c r="A88" s="56" t="str">
        <f t="shared" si="10"/>
        <v>August 2002</v>
      </c>
      <c r="B88" s="45">
        <v>76907</v>
      </c>
      <c r="C88" s="46">
        <v>2549</v>
      </c>
      <c r="D88" s="46">
        <v>15335</v>
      </c>
      <c r="E88" s="47">
        <f t="shared" si="7"/>
        <v>-12786</v>
      </c>
      <c r="F88" s="45">
        <v>-3096</v>
      </c>
      <c r="G88" s="46" t="s">
        <v>68</v>
      </c>
      <c r="H88" s="46">
        <v>0</v>
      </c>
      <c r="I88" s="48">
        <f t="shared" si="8"/>
        <v>79456</v>
      </c>
      <c r="J88" s="49">
        <f t="shared" si="9"/>
        <v>61025</v>
      </c>
      <c r="K88" s="45" t="s">
        <v>68</v>
      </c>
      <c r="L88" s="46" t="s">
        <v>68</v>
      </c>
      <c r="M88" s="46" t="s">
        <v>68</v>
      </c>
      <c r="N88" s="50" t="s">
        <v>68</v>
      </c>
      <c r="O88" s="46">
        <v>5656</v>
      </c>
      <c r="P88" s="46">
        <v>350</v>
      </c>
      <c r="Q88" s="46">
        <v>0</v>
      </c>
      <c r="R88" s="50">
        <v>0</v>
      </c>
      <c r="S88" s="45" t="s">
        <v>68</v>
      </c>
      <c r="T88" s="53" t="s">
        <v>68</v>
      </c>
      <c r="V88" s="124" t="s">
        <v>96</v>
      </c>
      <c r="W88" s="123">
        <f t="shared" si="11"/>
        <v>8</v>
      </c>
      <c r="X88" s="123" t="str">
        <f t="shared" si="12"/>
        <v>Quarter 3</v>
      </c>
      <c r="Y88" s="123" t="str" cm="1">
        <f t="array" ref="Y88">_xlfn.IFS(OR(W88=1,W88=2,W88=3),"1",(OR(W88=4,W88=5,W88=6)),"2",(OR(W88=7,W88=8,W88=9)),"3",(OR(W88=10,W88=11,W88=12)),"4")</f>
        <v>3</v>
      </c>
      <c r="Z88" s="124">
        <v>2002</v>
      </c>
    </row>
    <row r="89" spans="1:26" ht="17.149999999999999" customHeight="1" x14ac:dyDescent="0.35">
      <c r="A89" s="56" t="str">
        <f t="shared" si="10"/>
        <v>September 2002</v>
      </c>
      <c r="B89" s="45">
        <v>86430</v>
      </c>
      <c r="C89" s="46">
        <v>2146</v>
      </c>
      <c r="D89" s="46">
        <v>15233</v>
      </c>
      <c r="E89" s="47">
        <f t="shared" si="7"/>
        <v>-13087</v>
      </c>
      <c r="F89" s="45">
        <v>-5117</v>
      </c>
      <c r="G89" s="46" t="s">
        <v>68</v>
      </c>
      <c r="H89" s="46">
        <v>0</v>
      </c>
      <c r="I89" s="48">
        <f t="shared" si="8"/>
        <v>88576</v>
      </c>
      <c r="J89" s="49">
        <f t="shared" si="9"/>
        <v>68226</v>
      </c>
      <c r="K89" s="45" t="s">
        <v>68</v>
      </c>
      <c r="L89" s="46" t="s">
        <v>68</v>
      </c>
      <c r="M89" s="46" t="s">
        <v>68</v>
      </c>
      <c r="N89" s="50" t="s">
        <v>68</v>
      </c>
      <c r="O89" s="46">
        <v>5970</v>
      </c>
      <c r="P89" s="46">
        <v>278</v>
      </c>
      <c r="Q89" s="46">
        <v>0</v>
      </c>
      <c r="R89" s="50">
        <v>0</v>
      </c>
      <c r="S89" s="45" t="s">
        <v>68</v>
      </c>
      <c r="T89" s="53" t="s">
        <v>68</v>
      </c>
      <c r="V89" s="124" t="s">
        <v>97</v>
      </c>
      <c r="W89" s="123">
        <f t="shared" si="11"/>
        <v>9</v>
      </c>
      <c r="X89" s="123" t="str">
        <f t="shared" si="12"/>
        <v>Quarter 3</v>
      </c>
      <c r="Y89" s="123" t="str" cm="1">
        <f t="array" ref="Y89">_xlfn.IFS(OR(W89=1,W89=2,W89=3),"1",(OR(W89=4,W89=5,W89=6)),"2",(OR(W89=7,W89=8,W89=9)),"3",(OR(W89=10,W89=11,W89=12)),"4")</f>
        <v>3</v>
      </c>
      <c r="Z89" s="124">
        <v>2002</v>
      </c>
    </row>
    <row r="90" spans="1:26" ht="17.149999999999999" customHeight="1" x14ac:dyDescent="0.35">
      <c r="A90" s="56" t="str">
        <f t="shared" si="10"/>
        <v>October 2002</v>
      </c>
      <c r="B90" s="45">
        <v>109413</v>
      </c>
      <c r="C90" s="46">
        <v>5736</v>
      </c>
      <c r="D90" s="46">
        <v>17930</v>
      </c>
      <c r="E90" s="47">
        <f t="shared" si="7"/>
        <v>-12194</v>
      </c>
      <c r="F90" s="45">
        <v>-1590</v>
      </c>
      <c r="G90" s="46" t="s">
        <v>68</v>
      </c>
      <c r="H90" s="46">
        <v>0</v>
      </c>
      <c r="I90" s="48">
        <f t="shared" si="8"/>
        <v>115149</v>
      </c>
      <c r="J90" s="49">
        <f t="shared" si="9"/>
        <v>95629</v>
      </c>
      <c r="K90" s="45" t="s">
        <v>68</v>
      </c>
      <c r="L90" s="46" t="s">
        <v>68</v>
      </c>
      <c r="M90" s="46" t="s">
        <v>68</v>
      </c>
      <c r="N90" s="50" t="s">
        <v>68</v>
      </c>
      <c r="O90" s="46">
        <v>6997</v>
      </c>
      <c r="P90" s="46">
        <v>690</v>
      </c>
      <c r="Q90" s="46">
        <v>0</v>
      </c>
      <c r="R90" s="50">
        <v>0</v>
      </c>
      <c r="S90" s="45" t="s">
        <v>68</v>
      </c>
      <c r="T90" s="53" t="s">
        <v>68</v>
      </c>
      <c r="V90" s="124" t="s">
        <v>98</v>
      </c>
      <c r="W90" s="123">
        <f t="shared" si="11"/>
        <v>10</v>
      </c>
      <c r="X90" s="123" t="str">
        <f t="shared" si="12"/>
        <v>Quarter 4</v>
      </c>
      <c r="Y90" s="123" t="str" cm="1">
        <f t="array" ref="Y90">_xlfn.IFS(OR(W90=1,W90=2,W90=3),"1",(OR(W90=4,W90=5,W90=6)),"2",(OR(W90=7,W90=8,W90=9)),"3",(OR(W90=10,W90=11,W90=12)),"4")</f>
        <v>4</v>
      </c>
      <c r="Z90" s="124">
        <v>2002</v>
      </c>
    </row>
    <row r="91" spans="1:26" ht="17.149999999999999" customHeight="1" x14ac:dyDescent="0.35">
      <c r="A91" s="56" t="str">
        <f t="shared" si="10"/>
        <v>November 2002</v>
      </c>
      <c r="B91" s="45">
        <v>110004</v>
      </c>
      <c r="C91" s="46">
        <v>7266</v>
      </c>
      <c r="D91" s="46">
        <v>12038</v>
      </c>
      <c r="E91" s="47">
        <f t="shared" si="7"/>
        <v>-4772</v>
      </c>
      <c r="F91" s="45">
        <v>-953</v>
      </c>
      <c r="G91" s="46" t="s">
        <v>68</v>
      </c>
      <c r="H91" s="46">
        <v>0</v>
      </c>
      <c r="I91" s="48">
        <f t="shared" si="8"/>
        <v>117270</v>
      </c>
      <c r="J91" s="49">
        <f t="shared" si="9"/>
        <v>104279</v>
      </c>
      <c r="K91" s="45" t="s">
        <v>68</v>
      </c>
      <c r="L91" s="46" t="s">
        <v>68</v>
      </c>
      <c r="M91" s="46" t="s">
        <v>68</v>
      </c>
      <c r="N91" s="50" t="s">
        <v>68</v>
      </c>
      <c r="O91" s="46">
        <v>6978</v>
      </c>
      <c r="P91" s="46">
        <v>713</v>
      </c>
      <c r="Q91" s="46">
        <v>0</v>
      </c>
      <c r="R91" s="50">
        <v>0</v>
      </c>
      <c r="S91" s="45" t="s">
        <v>68</v>
      </c>
      <c r="T91" s="53" t="s">
        <v>68</v>
      </c>
      <c r="V91" s="124" t="s">
        <v>99</v>
      </c>
      <c r="W91" s="123">
        <f t="shared" si="11"/>
        <v>11</v>
      </c>
      <c r="X91" s="123" t="str">
        <f t="shared" si="12"/>
        <v>Quarter 4</v>
      </c>
      <c r="Y91" s="123" t="str" cm="1">
        <f t="array" ref="Y91">_xlfn.IFS(OR(W91=1,W91=2,W91=3),"1",(OR(W91=4,W91=5,W91=6)),"2",(OR(W91=7,W91=8,W91=9)),"3",(OR(W91=10,W91=11,W91=12)),"4")</f>
        <v>4</v>
      </c>
      <c r="Z91" s="124">
        <v>2002</v>
      </c>
    </row>
    <row r="92" spans="1:26" ht="17.149999999999999" customHeight="1" x14ac:dyDescent="0.35">
      <c r="A92" s="56" t="str">
        <f t="shared" si="10"/>
        <v>December 2002</v>
      </c>
      <c r="B92" s="45">
        <v>120552</v>
      </c>
      <c r="C92" s="46">
        <v>7860</v>
      </c>
      <c r="D92" s="46">
        <v>9391</v>
      </c>
      <c r="E92" s="47">
        <f t="shared" si="7"/>
        <v>-1531</v>
      </c>
      <c r="F92" s="45">
        <v>4166</v>
      </c>
      <c r="G92" s="46" t="s">
        <v>68</v>
      </c>
      <c r="H92" s="46">
        <v>0</v>
      </c>
      <c r="I92" s="48">
        <f t="shared" si="8"/>
        <v>128412</v>
      </c>
      <c r="J92" s="49">
        <f t="shared" si="9"/>
        <v>123187</v>
      </c>
      <c r="K92" s="45" t="s">
        <v>68</v>
      </c>
      <c r="L92" s="46" t="s">
        <v>68</v>
      </c>
      <c r="M92" s="46" t="s">
        <v>68</v>
      </c>
      <c r="N92" s="50" t="s">
        <v>68</v>
      </c>
      <c r="O92" s="46">
        <v>7343</v>
      </c>
      <c r="P92" s="46">
        <v>798</v>
      </c>
      <c r="Q92" s="46">
        <v>0</v>
      </c>
      <c r="R92" s="50">
        <v>0</v>
      </c>
      <c r="S92" s="45" t="s">
        <v>68</v>
      </c>
      <c r="T92" s="53" t="s">
        <v>68</v>
      </c>
      <c r="V92" s="124" t="s">
        <v>100</v>
      </c>
      <c r="W92" s="123">
        <f t="shared" si="11"/>
        <v>12</v>
      </c>
      <c r="X92" s="123" t="str">
        <f t="shared" si="12"/>
        <v>Quarter 4</v>
      </c>
      <c r="Y92" s="123" t="str" cm="1">
        <f t="array" ref="Y92">_xlfn.IFS(OR(W92=1,W92=2,W92=3),"1",(OR(W92=4,W92=5,W92=6)),"2",(OR(W92=7,W92=8,W92=9)),"3",(OR(W92=10,W92=11,W92=12)),"4")</f>
        <v>4</v>
      </c>
      <c r="Z92" s="124">
        <v>2002</v>
      </c>
    </row>
    <row r="93" spans="1:26" ht="17.149999999999999" customHeight="1" x14ac:dyDescent="0.35">
      <c r="A93" s="56" t="str">
        <f t="shared" si="10"/>
        <v>January 2003</v>
      </c>
      <c r="B93" s="45">
        <v>120546.71</v>
      </c>
      <c r="C93" s="46">
        <v>9241.11</v>
      </c>
      <c r="D93" s="46">
        <v>7622.52</v>
      </c>
      <c r="E93" s="47">
        <f t="shared" si="7"/>
        <v>1618.5900000000001</v>
      </c>
      <c r="F93" s="45">
        <v>12619</v>
      </c>
      <c r="G93" s="46" t="s">
        <v>68</v>
      </c>
      <c r="H93" s="46">
        <v>0</v>
      </c>
      <c r="I93" s="48">
        <f t="shared" si="8"/>
        <v>129787.82</v>
      </c>
      <c r="J93" s="49">
        <f t="shared" si="9"/>
        <v>134784.29999999999</v>
      </c>
      <c r="K93" s="45" t="s">
        <v>68</v>
      </c>
      <c r="L93" s="46" t="s">
        <v>68</v>
      </c>
      <c r="M93" s="46" t="s">
        <v>68</v>
      </c>
      <c r="N93" s="50" t="s">
        <v>68</v>
      </c>
      <c r="O93" s="46">
        <v>7327.79</v>
      </c>
      <c r="P93" s="46">
        <v>894</v>
      </c>
      <c r="Q93" s="46">
        <v>0</v>
      </c>
      <c r="R93" s="50">
        <v>0</v>
      </c>
      <c r="S93" s="45" t="s">
        <v>68</v>
      </c>
      <c r="T93" s="53" t="s">
        <v>68</v>
      </c>
      <c r="V93" s="124" t="s">
        <v>89</v>
      </c>
      <c r="W93" s="123">
        <f t="shared" si="11"/>
        <v>1</v>
      </c>
      <c r="X93" s="123" t="str">
        <f t="shared" si="12"/>
        <v>Quarter 1</v>
      </c>
      <c r="Y93" s="123" t="str" cm="1">
        <f t="array" ref="Y93">_xlfn.IFS(OR(W93=1,W93=2,W93=3),"1",(OR(W93=4,W93=5,W93=6)),"2",(OR(W93=7,W93=8,W93=9)),"3",(OR(W93=10,W93=11,W93=12)),"4")</f>
        <v>1</v>
      </c>
      <c r="Z93" s="124">
        <v>2003</v>
      </c>
    </row>
    <row r="94" spans="1:26" ht="17.149999999999999" customHeight="1" x14ac:dyDescent="0.35">
      <c r="A94" s="56" t="str">
        <f t="shared" si="10"/>
        <v>February 2003</v>
      </c>
      <c r="B94" s="45">
        <v>111056.97</v>
      </c>
      <c r="C94" s="46">
        <v>6865.99</v>
      </c>
      <c r="D94" s="46">
        <v>9445.81</v>
      </c>
      <c r="E94" s="47">
        <f t="shared" si="7"/>
        <v>-2579.8199999999997</v>
      </c>
      <c r="F94" s="45">
        <v>12091</v>
      </c>
      <c r="G94" s="46" t="s">
        <v>68</v>
      </c>
      <c r="H94" s="46">
        <v>0</v>
      </c>
      <c r="I94" s="48">
        <f t="shared" si="8"/>
        <v>117922.96</v>
      </c>
      <c r="J94" s="49">
        <f t="shared" si="9"/>
        <v>120568.15000000001</v>
      </c>
      <c r="K94" s="45" t="s">
        <v>68</v>
      </c>
      <c r="L94" s="46" t="s">
        <v>68</v>
      </c>
      <c r="M94" s="46" t="s">
        <v>68</v>
      </c>
      <c r="N94" s="50" t="s">
        <v>68</v>
      </c>
      <c r="O94" s="46">
        <v>6614.26</v>
      </c>
      <c r="P94" s="46">
        <v>810</v>
      </c>
      <c r="Q94" s="46">
        <v>0</v>
      </c>
      <c r="R94" s="50">
        <v>0</v>
      </c>
      <c r="S94" s="45" t="s">
        <v>68</v>
      </c>
      <c r="T94" s="53" t="s">
        <v>68</v>
      </c>
      <c r="V94" s="124" t="s">
        <v>90</v>
      </c>
      <c r="W94" s="123">
        <f t="shared" si="11"/>
        <v>2</v>
      </c>
      <c r="X94" s="123" t="str">
        <f t="shared" si="12"/>
        <v>Quarter 1</v>
      </c>
      <c r="Y94" s="123" t="str" cm="1">
        <f t="array" ref="Y94">_xlfn.IFS(OR(W94=1,W94=2,W94=3),"1",(OR(W94=4,W94=5,W94=6)),"2",(OR(W94=7,W94=8,W94=9)),"3",(OR(W94=10,W94=11,W94=12)),"4")</f>
        <v>1</v>
      </c>
      <c r="Z94" s="124">
        <v>2003</v>
      </c>
    </row>
    <row r="95" spans="1:26" ht="17.149999999999999" customHeight="1" x14ac:dyDescent="0.35">
      <c r="A95" s="56" t="str">
        <f t="shared" si="10"/>
        <v>March 2003</v>
      </c>
      <c r="B95" s="45">
        <v>119256.76</v>
      </c>
      <c r="C95" s="46">
        <v>7739.77</v>
      </c>
      <c r="D95" s="46">
        <v>21002.1</v>
      </c>
      <c r="E95" s="47">
        <f t="shared" si="7"/>
        <v>-13262.329999999998</v>
      </c>
      <c r="F95" s="45">
        <v>3556</v>
      </c>
      <c r="G95" s="46" t="s">
        <v>68</v>
      </c>
      <c r="H95" s="46">
        <v>0</v>
      </c>
      <c r="I95" s="48">
        <f t="shared" si="8"/>
        <v>126996.53</v>
      </c>
      <c r="J95" s="49">
        <f t="shared" si="9"/>
        <v>109550.43</v>
      </c>
      <c r="K95" s="45" t="s">
        <v>68</v>
      </c>
      <c r="L95" s="46" t="s">
        <v>68</v>
      </c>
      <c r="M95" s="46" t="s">
        <v>68</v>
      </c>
      <c r="N95" s="50" t="s">
        <v>68</v>
      </c>
      <c r="O95" s="46">
        <v>7314.12</v>
      </c>
      <c r="P95" s="46">
        <v>739</v>
      </c>
      <c r="Q95" s="46">
        <v>0</v>
      </c>
      <c r="R95" s="50">
        <v>0</v>
      </c>
      <c r="S95" s="45" t="s">
        <v>68</v>
      </c>
      <c r="T95" s="53" t="s">
        <v>68</v>
      </c>
      <c r="V95" s="124" t="s">
        <v>91</v>
      </c>
      <c r="W95" s="123">
        <f t="shared" si="11"/>
        <v>3</v>
      </c>
      <c r="X95" s="123" t="str">
        <f t="shared" si="12"/>
        <v>Quarter 1</v>
      </c>
      <c r="Y95" s="123" t="str" cm="1">
        <f t="array" ref="Y95">_xlfn.IFS(OR(W95=1,W95=2,W95=3),"1",(OR(W95=4,W95=5,W95=6)),"2",(OR(W95=7,W95=8,W95=9)),"3",(OR(W95=10,W95=11,W95=12)),"4")</f>
        <v>1</v>
      </c>
      <c r="Z95" s="124">
        <v>2003</v>
      </c>
    </row>
    <row r="96" spans="1:26" ht="17.149999999999999" customHeight="1" x14ac:dyDescent="0.35">
      <c r="A96" s="56" t="str">
        <f t="shared" si="10"/>
        <v>April 2003</v>
      </c>
      <c r="B96" s="45">
        <v>104523.44</v>
      </c>
      <c r="C96" s="46">
        <v>4737.3599999999997</v>
      </c>
      <c r="D96" s="46">
        <v>21529.67</v>
      </c>
      <c r="E96" s="47">
        <f t="shared" si="7"/>
        <v>-16792.309999999998</v>
      </c>
      <c r="F96" s="45">
        <v>-887</v>
      </c>
      <c r="G96" s="46" t="s">
        <v>68</v>
      </c>
      <c r="H96" s="46">
        <v>0</v>
      </c>
      <c r="I96" s="48">
        <f t="shared" si="8"/>
        <v>109260.8</v>
      </c>
      <c r="J96" s="49">
        <f t="shared" si="9"/>
        <v>86844.13</v>
      </c>
      <c r="K96" s="45" t="s">
        <v>68</v>
      </c>
      <c r="L96" s="46" t="s">
        <v>68</v>
      </c>
      <c r="M96" s="46" t="s">
        <v>68</v>
      </c>
      <c r="N96" s="50" t="s">
        <v>68</v>
      </c>
      <c r="O96" s="46">
        <v>6632.37</v>
      </c>
      <c r="P96" s="46">
        <v>652</v>
      </c>
      <c r="Q96" s="46">
        <v>0</v>
      </c>
      <c r="R96" s="50">
        <v>0</v>
      </c>
      <c r="S96" s="45" t="s">
        <v>68</v>
      </c>
      <c r="T96" s="53" t="s">
        <v>68</v>
      </c>
      <c r="V96" s="124" t="s">
        <v>92</v>
      </c>
      <c r="W96" s="123">
        <f t="shared" si="11"/>
        <v>4</v>
      </c>
      <c r="X96" s="123" t="str">
        <f t="shared" si="12"/>
        <v>Quarter 2</v>
      </c>
      <c r="Y96" s="123" t="str" cm="1">
        <f t="array" ref="Y96">_xlfn.IFS(OR(W96=1,W96=2,W96=3),"1",(OR(W96=4,W96=5,W96=6)),"2",(OR(W96=7,W96=8,W96=9)),"3",(OR(W96=10,W96=11,W96=12)),"4")</f>
        <v>2</v>
      </c>
      <c r="Z96" s="124">
        <v>2003</v>
      </c>
    </row>
    <row r="97" spans="1:26" ht="17.149999999999999" customHeight="1" x14ac:dyDescent="0.35">
      <c r="A97" s="56" t="str">
        <f t="shared" si="10"/>
        <v>May 2003</v>
      </c>
      <c r="B97" s="45">
        <v>95638.31</v>
      </c>
      <c r="C97" s="46">
        <v>5991.55</v>
      </c>
      <c r="D97" s="46">
        <v>21354.5</v>
      </c>
      <c r="E97" s="47">
        <f t="shared" si="7"/>
        <v>-15362.95</v>
      </c>
      <c r="F97" s="45">
        <v>-2172</v>
      </c>
      <c r="G97" s="46" t="s">
        <v>68</v>
      </c>
      <c r="H97" s="46">
        <v>0</v>
      </c>
      <c r="I97" s="48">
        <f t="shared" si="8"/>
        <v>101629.86</v>
      </c>
      <c r="J97" s="49">
        <f t="shared" si="9"/>
        <v>78103.360000000001</v>
      </c>
      <c r="K97" s="45" t="s">
        <v>68</v>
      </c>
      <c r="L97" s="46" t="s">
        <v>68</v>
      </c>
      <c r="M97" s="46" t="s">
        <v>68</v>
      </c>
      <c r="N97" s="50" t="s">
        <v>68</v>
      </c>
      <c r="O97" s="46">
        <v>6277.52</v>
      </c>
      <c r="P97" s="46">
        <v>596</v>
      </c>
      <c r="Q97" s="46">
        <v>0</v>
      </c>
      <c r="R97" s="50">
        <v>0</v>
      </c>
      <c r="S97" s="45" t="s">
        <v>68</v>
      </c>
      <c r="T97" s="53" t="s">
        <v>68</v>
      </c>
      <c r="V97" s="124" t="s">
        <v>93</v>
      </c>
      <c r="W97" s="123">
        <f t="shared" si="11"/>
        <v>5</v>
      </c>
      <c r="X97" s="123" t="str">
        <f t="shared" si="12"/>
        <v>Quarter 2</v>
      </c>
      <c r="Y97" s="123" t="str" cm="1">
        <f t="array" ref="Y97">_xlfn.IFS(OR(W97=1,W97=2,W97=3),"1",(OR(W97=4,W97=5,W97=6)),"2",(OR(W97=7,W97=8,W97=9)),"3",(OR(W97=10,W97=11,W97=12)),"4")</f>
        <v>2</v>
      </c>
      <c r="Z97" s="124">
        <v>2003</v>
      </c>
    </row>
    <row r="98" spans="1:26" ht="17.149999999999999" customHeight="1" x14ac:dyDescent="0.35">
      <c r="A98" s="56" t="str">
        <f t="shared" si="10"/>
        <v>June 2003</v>
      </c>
      <c r="B98" s="45">
        <v>82954.59</v>
      </c>
      <c r="C98" s="46">
        <v>3084.44</v>
      </c>
      <c r="D98" s="46">
        <v>20986.21</v>
      </c>
      <c r="E98" s="47">
        <f t="shared" si="7"/>
        <v>-17901.77</v>
      </c>
      <c r="F98" s="45">
        <v>-4416</v>
      </c>
      <c r="G98" s="46" t="s">
        <v>68</v>
      </c>
      <c r="H98" s="46">
        <v>0</v>
      </c>
      <c r="I98" s="48">
        <f t="shared" si="8"/>
        <v>86039.03</v>
      </c>
      <c r="J98" s="49">
        <f t="shared" si="9"/>
        <v>60636.82</v>
      </c>
      <c r="K98" s="45" t="s">
        <v>68</v>
      </c>
      <c r="L98" s="46" t="s">
        <v>68</v>
      </c>
      <c r="M98" s="46" t="s">
        <v>68</v>
      </c>
      <c r="N98" s="50" t="s">
        <v>68</v>
      </c>
      <c r="O98" s="46">
        <v>5977.36</v>
      </c>
      <c r="P98" s="46">
        <v>539</v>
      </c>
      <c r="Q98" s="46">
        <v>0</v>
      </c>
      <c r="R98" s="50">
        <v>0</v>
      </c>
      <c r="S98" s="45" t="s">
        <v>68</v>
      </c>
      <c r="T98" s="53" t="s">
        <v>68</v>
      </c>
      <c r="V98" s="124" t="s">
        <v>94</v>
      </c>
      <c r="W98" s="123">
        <f t="shared" si="11"/>
        <v>6</v>
      </c>
      <c r="X98" s="123" t="str">
        <f t="shared" si="12"/>
        <v>Quarter 2</v>
      </c>
      <c r="Y98" s="123" t="str" cm="1">
        <f t="array" ref="Y98">_xlfn.IFS(OR(W98=1,W98=2,W98=3),"1",(OR(W98=4,W98=5,W98=6)),"2",(OR(W98=7,W98=8,W98=9)),"3",(OR(W98=10,W98=11,W98=12)),"4")</f>
        <v>2</v>
      </c>
      <c r="Z98" s="124">
        <v>2003</v>
      </c>
    </row>
    <row r="99" spans="1:26" ht="17.149999999999999" customHeight="1" x14ac:dyDescent="0.35">
      <c r="A99" s="56" t="str">
        <f t="shared" si="10"/>
        <v>July 2003</v>
      </c>
      <c r="B99" s="45">
        <v>83707.23</v>
      </c>
      <c r="C99" s="46">
        <v>4404.5</v>
      </c>
      <c r="D99" s="46">
        <v>21349.65</v>
      </c>
      <c r="E99" s="47">
        <f t="shared" si="7"/>
        <v>-16945.150000000001</v>
      </c>
      <c r="F99" s="45">
        <v>-6835</v>
      </c>
      <c r="G99" s="46" t="s">
        <v>68</v>
      </c>
      <c r="H99" s="46">
        <v>0</v>
      </c>
      <c r="I99" s="48">
        <f t="shared" si="8"/>
        <v>88111.73</v>
      </c>
      <c r="J99" s="49">
        <f t="shared" si="9"/>
        <v>59927.079999999987</v>
      </c>
      <c r="K99" s="45" t="s">
        <v>68</v>
      </c>
      <c r="L99" s="46" t="s">
        <v>68</v>
      </c>
      <c r="M99" s="46" t="s">
        <v>68</v>
      </c>
      <c r="N99" s="50" t="s">
        <v>68</v>
      </c>
      <c r="O99" s="46">
        <v>5754.69</v>
      </c>
      <c r="P99" s="46">
        <v>466</v>
      </c>
      <c r="Q99" s="46">
        <v>0</v>
      </c>
      <c r="R99" s="50">
        <v>0</v>
      </c>
      <c r="S99" s="45" t="s">
        <v>68</v>
      </c>
      <c r="T99" s="53" t="s">
        <v>68</v>
      </c>
      <c r="V99" s="124" t="s">
        <v>95</v>
      </c>
      <c r="W99" s="123">
        <f t="shared" si="11"/>
        <v>7</v>
      </c>
      <c r="X99" s="123" t="str">
        <f t="shared" si="12"/>
        <v>Quarter 3</v>
      </c>
      <c r="Y99" s="123" t="str" cm="1">
        <f t="array" ref="Y99">_xlfn.IFS(OR(W99=1,W99=2,W99=3),"1",(OR(W99=4,W99=5,W99=6)),"2",(OR(W99=7,W99=8,W99=9)),"3",(OR(W99=10,W99=11,W99=12)),"4")</f>
        <v>3</v>
      </c>
      <c r="Z99" s="124">
        <v>2003</v>
      </c>
    </row>
    <row r="100" spans="1:26" ht="17.149999999999999" customHeight="1" x14ac:dyDescent="0.35">
      <c r="A100" s="56" t="str">
        <f t="shared" si="10"/>
        <v>August 2003</v>
      </c>
      <c r="B100" s="45">
        <v>81023.92</v>
      </c>
      <c r="C100" s="46">
        <v>3891.53</v>
      </c>
      <c r="D100" s="46">
        <v>21265.46</v>
      </c>
      <c r="E100" s="47">
        <f t="shared" si="7"/>
        <v>-17373.93</v>
      </c>
      <c r="F100" s="45">
        <v>-5896</v>
      </c>
      <c r="G100" s="46" t="s">
        <v>68</v>
      </c>
      <c r="H100" s="46">
        <v>0</v>
      </c>
      <c r="I100" s="48">
        <f t="shared" si="8"/>
        <v>84915.45</v>
      </c>
      <c r="J100" s="49">
        <f t="shared" si="9"/>
        <v>57753.99</v>
      </c>
      <c r="K100" s="45" t="s">
        <v>68</v>
      </c>
      <c r="L100" s="46" t="s">
        <v>68</v>
      </c>
      <c r="M100" s="46" t="s">
        <v>68</v>
      </c>
      <c r="N100" s="50" t="s">
        <v>68</v>
      </c>
      <c r="O100" s="46">
        <v>5435.2</v>
      </c>
      <c r="P100" s="46">
        <v>518</v>
      </c>
      <c r="Q100" s="46">
        <v>0</v>
      </c>
      <c r="R100" s="50">
        <v>0</v>
      </c>
      <c r="S100" s="45" t="s">
        <v>68</v>
      </c>
      <c r="T100" s="53" t="s">
        <v>68</v>
      </c>
      <c r="V100" s="124" t="s">
        <v>96</v>
      </c>
      <c r="W100" s="123">
        <f t="shared" si="11"/>
        <v>8</v>
      </c>
      <c r="X100" s="123" t="str">
        <f t="shared" si="12"/>
        <v>Quarter 3</v>
      </c>
      <c r="Y100" s="123" t="str" cm="1">
        <f t="array" ref="Y100">_xlfn.IFS(OR(W100=1,W100=2,W100=3),"1",(OR(W100=4,W100=5,W100=6)),"2",(OR(W100=7,W100=8,W100=9)),"3",(OR(W100=10,W100=11,W100=12)),"4")</f>
        <v>3</v>
      </c>
      <c r="Z100" s="124">
        <v>2003</v>
      </c>
    </row>
    <row r="101" spans="1:26" ht="17.149999999999999" customHeight="1" x14ac:dyDescent="0.35">
      <c r="A101" s="56" t="str">
        <f t="shared" si="10"/>
        <v>September 2003</v>
      </c>
      <c r="B101" s="45">
        <v>79481.09</v>
      </c>
      <c r="C101" s="46">
        <v>3033.32</v>
      </c>
      <c r="D101" s="46">
        <v>8942.52</v>
      </c>
      <c r="E101" s="47">
        <f t="shared" si="7"/>
        <v>-5909.2000000000007</v>
      </c>
      <c r="F101" s="45">
        <v>-5602</v>
      </c>
      <c r="G101" s="46" t="s">
        <v>68</v>
      </c>
      <c r="H101" s="46">
        <v>0</v>
      </c>
      <c r="I101" s="48">
        <f t="shared" si="8"/>
        <v>82514.41</v>
      </c>
      <c r="J101" s="49">
        <f t="shared" si="9"/>
        <v>67969.89</v>
      </c>
      <c r="K101" s="45" t="s">
        <v>68</v>
      </c>
      <c r="L101" s="46" t="s">
        <v>68</v>
      </c>
      <c r="M101" s="46" t="s">
        <v>68</v>
      </c>
      <c r="N101" s="50" t="s">
        <v>68</v>
      </c>
      <c r="O101" s="46">
        <v>5616.91</v>
      </c>
      <c r="P101" s="46">
        <v>316</v>
      </c>
      <c r="Q101" s="46">
        <v>0</v>
      </c>
      <c r="R101" s="50">
        <v>0</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2003</v>
      </c>
    </row>
    <row r="102" spans="1:26" ht="17.149999999999999" customHeight="1" x14ac:dyDescent="0.35">
      <c r="A102" s="56" t="str">
        <f t="shared" si="10"/>
        <v>October 2003</v>
      </c>
      <c r="B102" s="45">
        <v>102181.95</v>
      </c>
      <c r="C102" s="46">
        <v>9475</v>
      </c>
      <c r="D102" s="46">
        <v>12107.75</v>
      </c>
      <c r="E102" s="47">
        <f t="shared" si="7"/>
        <v>-2632.75</v>
      </c>
      <c r="F102" s="45">
        <v>-503</v>
      </c>
      <c r="G102" s="46" t="s">
        <v>68</v>
      </c>
      <c r="H102" s="46">
        <v>0</v>
      </c>
      <c r="I102" s="48">
        <f t="shared" si="8"/>
        <v>111656.95</v>
      </c>
      <c r="J102" s="49">
        <f t="shared" si="9"/>
        <v>99046.2</v>
      </c>
      <c r="K102" s="45" t="s">
        <v>68</v>
      </c>
      <c r="L102" s="46" t="s">
        <v>68</v>
      </c>
      <c r="M102" s="46" t="s">
        <v>68</v>
      </c>
      <c r="N102" s="50" t="s">
        <v>68</v>
      </c>
      <c r="O102" s="46">
        <v>6374.85</v>
      </c>
      <c r="P102" s="46">
        <v>571</v>
      </c>
      <c r="Q102" s="46">
        <v>0</v>
      </c>
      <c r="R102" s="50">
        <v>0</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2003</v>
      </c>
    </row>
    <row r="103" spans="1:26" ht="17.149999999999999" customHeight="1" x14ac:dyDescent="0.35">
      <c r="A103" s="56" t="str">
        <f t="shared" si="10"/>
        <v>November 2003</v>
      </c>
      <c r="B103" s="45">
        <v>105536.07</v>
      </c>
      <c r="C103" s="46">
        <v>11749.51</v>
      </c>
      <c r="D103" s="46">
        <v>6193.93</v>
      </c>
      <c r="E103" s="47">
        <f t="shared" si="7"/>
        <v>5555.58</v>
      </c>
      <c r="F103" s="45">
        <v>-3546</v>
      </c>
      <c r="G103" s="46" t="s">
        <v>68</v>
      </c>
      <c r="H103" s="46">
        <v>0</v>
      </c>
      <c r="I103" s="48">
        <f t="shared" si="8"/>
        <v>117285.58</v>
      </c>
      <c r="J103" s="49">
        <f t="shared" si="9"/>
        <v>107545.65</v>
      </c>
      <c r="K103" s="45" t="s">
        <v>68</v>
      </c>
      <c r="L103" s="46" t="s">
        <v>68</v>
      </c>
      <c r="M103" s="46" t="s">
        <v>68</v>
      </c>
      <c r="N103" s="50" t="s">
        <v>68</v>
      </c>
      <c r="O103" s="46">
        <v>6516.54</v>
      </c>
      <c r="P103" s="46">
        <v>605</v>
      </c>
      <c r="Q103" s="46">
        <v>0</v>
      </c>
      <c r="R103" s="50">
        <v>0</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2003</v>
      </c>
    </row>
    <row r="104" spans="1:26" ht="17.149999999999999" customHeight="1" x14ac:dyDescent="0.35">
      <c r="A104" s="56" t="str">
        <f t="shared" si="10"/>
        <v>December 2003</v>
      </c>
      <c r="B104" s="45">
        <v>111023.58</v>
      </c>
      <c r="C104" s="46">
        <v>16084.34</v>
      </c>
      <c r="D104" s="46">
        <v>5237.3500000000004</v>
      </c>
      <c r="E104" s="47">
        <f t="shared" si="7"/>
        <v>10846.99</v>
      </c>
      <c r="F104" s="45">
        <v>5123</v>
      </c>
      <c r="G104" s="46" t="s">
        <v>68</v>
      </c>
      <c r="H104" s="46">
        <v>0</v>
      </c>
      <c r="I104" s="48">
        <f t="shared" si="8"/>
        <v>127107.92</v>
      </c>
      <c r="J104" s="49">
        <f t="shared" si="9"/>
        <v>126993.56999999999</v>
      </c>
      <c r="K104" s="45" t="s">
        <v>68</v>
      </c>
      <c r="L104" s="46" t="s">
        <v>68</v>
      </c>
      <c r="M104" s="46" t="s">
        <v>68</v>
      </c>
      <c r="N104" s="50" t="s">
        <v>68</v>
      </c>
      <c r="O104" s="46">
        <v>7006.56</v>
      </c>
      <c r="P104" s="46">
        <v>769</v>
      </c>
      <c r="Q104" s="46">
        <v>0</v>
      </c>
      <c r="R104" s="50">
        <v>0</v>
      </c>
      <c r="S104" s="45" t="s">
        <v>68</v>
      </c>
      <c r="T104" s="53" t="s">
        <v>68</v>
      </c>
      <c r="V104" s="124" t="s">
        <v>100</v>
      </c>
      <c r="W104" s="123">
        <f t="shared" si="11"/>
        <v>12</v>
      </c>
      <c r="X104" s="123" t="str">
        <f t="shared" si="12"/>
        <v>Quarter 4</v>
      </c>
      <c r="Y104" s="123" t="str" cm="1">
        <f t="array" ref="Y104">_xlfn.IFS(OR(W104=1,W104=2,W104=3),"1",(OR(W104=4,W104=5,W104=6)),"2",(OR(W104=7,W104=8,W104=9)),"3",(OR(W104=10,W104=11,W104=12)),"4")</f>
        <v>4</v>
      </c>
      <c r="Z104" s="124">
        <v>2003</v>
      </c>
    </row>
    <row r="105" spans="1:26" ht="17.149999999999999" customHeight="1" x14ac:dyDescent="0.35">
      <c r="A105" s="56" t="str">
        <f t="shared" si="10"/>
        <v>January 2004</v>
      </c>
      <c r="B105" s="45">
        <v>110849.65</v>
      </c>
      <c r="C105" s="46">
        <v>17682.3</v>
      </c>
      <c r="D105" s="46">
        <v>4423.96</v>
      </c>
      <c r="E105" s="47">
        <f t="shared" si="7"/>
        <v>13258.34</v>
      </c>
      <c r="F105" s="45">
        <v>6687</v>
      </c>
      <c r="G105" s="46" t="s">
        <v>68</v>
      </c>
      <c r="H105" s="46">
        <v>0</v>
      </c>
      <c r="I105" s="48">
        <f t="shared" si="8"/>
        <v>128531.95</v>
      </c>
      <c r="J105" s="49">
        <f t="shared" ref="J105:J140" si="13">$B105+$C105-$D105+$F105+$H105</f>
        <v>130794.98999999999</v>
      </c>
      <c r="K105" s="45" t="s">
        <v>68</v>
      </c>
      <c r="L105" s="46" t="s">
        <v>68</v>
      </c>
      <c r="M105" s="46" t="s">
        <v>68</v>
      </c>
      <c r="N105" s="50" t="s">
        <v>68</v>
      </c>
      <c r="O105" s="46">
        <v>6930.74</v>
      </c>
      <c r="P105" s="46">
        <v>775</v>
      </c>
      <c r="Q105" s="46">
        <v>0</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2004</v>
      </c>
    </row>
    <row r="106" spans="1:26" ht="17.149999999999999" customHeight="1" x14ac:dyDescent="0.35">
      <c r="A106" s="56" t="str">
        <f t="shared" si="10"/>
        <v>February 2004</v>
      </c>
      <c r="B106" s="45">
        <v>98606.39</v>
      </c>
      <c r="C106" s="46">
        <v>16280.24</v>
      </c>
      <c r="D106" s="46">
        <v>4401.92</v>
      </c>
      <c r="E106" s="47">
        <f t="shared" si="7"/>
        <v>11878.32</v>
      </c>
      <c r="F106" s="45">
        <v>10840</v>
      </c>
      <c r="G106" s="46" t="s">
        <v>68</v>
      </c>
      <c r="H106" s="46">
        <v>0</v>
      </c>
      <c r="I106" s="48">
        <f t="shared" si="8"/>
        <v>114886.63</v>
      </c>
      <c r="J106" s="49">
        <f t="shared" si="13"/>
        <v>121324.71</v>
      </c>
      <c r="K106" s="45" t="s">
        <v>68</v>
      </c>
      <c r="L106" s="46" t="s">
        <v>68</v>
      </c>
      <c r="M106" s="46" t="s">
        <v>68</v>
      </c>
      <c r="N106" s="50" t="s">
        <v>68</v>
      </c>
      <c r="O106" s="46">
        <v>6274</v>
      </c>
      <c r="P106" s="46">
        <v>714</v>
      </c>
      <c r="Q106" s="46">
        <v>0</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2004</v>
      </c>
    </row>
    <row r="107" spans="1:26" ht="17.149999999999999" customHeight="1" x14ac:dyDescent="0.35">
      <c r="A107" s="56" t="str">
        <f t="shared" si="10"/>
        <v>March 2004</v>
      </c>
      <c r="B107" s="45">
        <v>108263.03</v>
      </c>
      <c r="C107" s="46">
        <v>13757.55</v>
      </c>
      <c r="D107" s="46">
        <v>6050.66</v>
      </c>
      <c r="E107" s="47">
        <f t="shared" si="7"/>
        <v>7706.8899999999994</v>
      </c>
      <c r="F107" s="45">
        <v>5429</v>
      </c>
      <c r="G107" s="46" t="s">
        <v>68</v>
      </c>
      <c r="H107" s="46">
        <v>0</v>
      </c>
      <c r="I107" s="48">
        <f t="shared" si="8"/>
        <v>122020.58</v>
      </c>
      <c r="J107" s="49">
        <f t="shared" si="13"/>
        <v>121398.92</v>
      </c>
      <c r="K107" s="45" t="s">
        <v>68</v>
      </c>
      <c r="L107" s="46" t="s">
        <v>68</v>
      </c>
      <c r="M107" s="46" t="s">
        <v>68</v>
      </c>
      <c r="N107" s="50" t="s">
        <v>68</v>
      </c>
      <c r="O107" s="46">
        <v>7010.7</v>
      </c>
      <c r="P107" s="46">
        <v>774</v>
      </c>
      <c r="Q107" s="46">
        <v>0</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2004</v>
      </c>
    </row>
    <row r="108" spans="1:26" ht="17.149999999999999" customHeight="1" x14ac:dyDescent="0.35">
      <c r="A108" s="56" t="str">
        <f t="shared" si="10"/>
        <v>April 2004</v>
      </c>
      <c r="B108" s="45">
        <v>103996.73</v>
      </c>
      <c r="C108" s="46">
        <v>6671.05</v>
      </c>
      <c r="D108" s="46">
        <v>11699.55</v>
      </c>
      <c r="E108" s="47">
        <f t="shared" si="7"/>
        <v>-5028.4999999999991</v>
      </c>
      <c r="F108" s="45">
        <v>-3538</v>
      </c>
      <c r="G108" s="46" t="s">
        <v>68</v>
      </c>
      <c r="H108" s="46">
        <v>0</v>
      </c>
      <c r="I108" s="48">
        <f t="shared" si="8"/>
        <v>110667.78</v>
      </c>
      <c r="J108" s="49">
        <f t="shared" si="13"/>
        <v>95430.23</v>
      </c>
      <c r="K108" s="45" t="s">
        <v>68</v>
      </c>
      <c r="L108" s="46" t="s">
        <v>68</v>
      </c>
      <c r="M108" s="46" t="s">
        <v>68</v>
      </c>
      <c r="N108" s="50" t="s">
        <v>68</v>
      </c>
      <c r="O108" s="46">
        <v>6999.65</v>
      </c>
      <c r="P108" s="46">
        <v>557</v>
      </c>
      <c r="Q108" s="46">
        <v>0</v>
      </c>
      <c r="R108" s="50">
        <v>0</v>
      </c>
      <c r="S108" s="45" t="s">
        <v>68</v>
      </c>
      <c r="T108" s="53" t="s">
        <v>68</v>
      </c>
      <c r="V108" s="124" t="s">
        <v>92</v>
      </c>
      <c r="W108" s="123">
        <f t="shared" si="11"/>
        <v>4</v>
      </c>
      <c r="X108" s="123" t="str">
        <f t="shared" si="12"/>
        <v>Quarter 2</v>
      </c>
      <c r="Y108" s="123" t="str" cm="1">
        <f t="array" ref="Y108">_xlfn.IFS(OR(W108=1,W108=2,W108=3),"1",(OR(W108=4,W108=5,W108=6)),"2",(OR(W108=7,W108=8,W108=9)),"3",(OR(W108=10,W108=11,W108=12)),"4")</f>
        <v>2</v>
      </c>
      <c r="Z108" s="124">
        <v>2004</v>
      </c>
    </row>
    <row r="109" spans="1:26" ht="17.149999999999999" customHeight="1" x14ac:dyDescent="0.35">
      <c r="A109" s="56" t="str">
        <f t="shared" si="10"/>
        <v>May 2004</v>
      </c>
      <c r="B109" s="45">
        <v>92472.58</v>
      </c>
      <c r="C109" s="46">
        <v>7122.44</v>
      </c>
      <c r="D109" s="46">
        <v>16666.52</v>
      </c>
      <c r="E109" s="47">
        <f t="shared" si="7"/>
        <v>-9544.0800000000017</v>
      </c>
      <c r="F109" s="45">
        <v>-4447</v>
      </c>
      <c r="G109" s="46" t="s">
        <v>68</v>
      </c>
      <c r="H109" s="46">
        <v>0</v>
      </c>
      <c r="I109" s="48">
        <f t="shared" si="8"/>
        <v>99595.02</v>
      </c>
      <c r="J109" s="49">
        <f t="shared" si="13"/>
        <v>78481.5</v>
      </c>
      <c r="K109" s="45" t="s">
        <v>68</v>
      </c>
      <c r="L109" s="46" t="s">
        <v>68</v>
      </c>
      <c r="M109" s="46" t="s">
        <v>68</v>
      </c>
      <c r="N109" s="50" t="s">
        <v>68</v>
      </c>
      <c r="O109" s="46">
        <v>6508.89</v>
      </c>
      <c r="P109" s="46">
        <v>496</v>
      </c>
      <c r="Q109" s="46">
        <v>0</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2004</v>
      </c>
    </row>
    <row r="110" spans="1:26" ht="17.149999999999999" customHeight="1" x14ac:dyDescent="0.35">
      <c r="A110" s="56" t="str">
        <f t="shared" si="10"/>
        <v>June 2004</v>
      </c>
      <c r="B110" s="45">
        <v>85544.82</v>
      </c>
      <c r="C110" s="46">
        <v>3748.07</v>
      </c>
      <c r="D110" s="46">
        <v>18192.7</v>
      </c>
      <c r="E110" s="47">
        <f t="shared" si="7"/>
        <v>-14444.630000000001</v>
      </c>
      <c r="F110" s="45">
        <v>-6439</v>
      </c>
      <c r="G110" s="46" t="s">
        <v>68</v>
      </c>
      <c r="H110" s="46">
        <v>0</v>
      </c>
      <c r="I110" s="48">
        <f t="shared" si="8"/>
        <v>89292.890000000014</v>
      </c>
      <c r="J110" s="49">
        <f t="shared" si="13"/>
        <v>64661.190000000017</v>
      </c>
      <c r="K110" s="45" t="s">
        <v>68</v>
      </c>
      <c r="L110" s="46" t="s">
        <v>68</v>
      </c>
      <c r="M110" s="46" t="s">
        <v>68</v>
      </c>
      <c r="N110" s="50" t="s">
        <v>68</v>
      </c>
      <c r="O110" s="46">
        <v>6260.9</v>
      </c>
      <c r="P110" s="46">
        <v>386</v>
      </c>
      <c r="Q110" s="46">
        <v>0</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2004</v>
      </c>
    </row>
    <row r="111" spans="1:26" ht="17.149999999999999" customHeight="1" x14ac:dyDescent="0.35">
      <c r="A111" s="56" t="str">
        <f t="shared" si="10"/>
        <v>July 2004</v>
      </c>
      <c r="B111" s="45">
        <v>85742.97</v>
      </c>
      <c r="C111" s="46">
        <v>6616.76</v>
      </c>
      <c r="D111" s="46">
        <v>19986.96</v>
      </c>
      <c r="E111" s="47">
        <f t="shared" si="7"/>
        <v>-13370.199999999999</v>
      </c>
      <c r="F111" s="45">
        <v>-6335</v>
      </c>
      <c r="G111" s="46" t="s">
        <v>68</v>
      </c>
      <c r="H111" s="46">
        <v>0</v>
      </c>
      <c r="I111" s="48">
        <f t="shared" si="8"/>
        <v>92359.73</v>
      </c>
      <c r="J111" s="49">
        <f t="shared" si="13"/>
        <v>66037.76999999999</v>
      </c>
      <c r="K111" s="45" t="s">
        <v>68</v>
      </c>
      <c r="L111" s="46" t="s">
        <v>68</v>
      </c>
      <c r="M111" s="46" t="s">
        <v>68</v>
      </c>
      <c r="N111" s="50" t="s">
        <v>68</v>
      </c>
      <c r="O111" s="46">
        <v>6577.46</v>
      </c>
      <c r="P111" s="46">
        <v>478</v>
      </c>
      <c r="Q111" s="46">
        <v>0</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2004</v>
      </c>
    </row>
    <row r="112" spans="1:26" ht="17.149999999999999" customHeight="1" x14ac:dyDescent="0.35">
      <c r="A112" s="56" t="str">
        <f t="shared" si="10"/>
        <v>August 2004</v>
      </c>
      <c r="B112" s="45">
        <v>72257.31</v>
      </c>
      <c r="C112" s="46">
        <v>6203.19</v>
      </c>
      <c r="D112" s="46">
        <v>12695.15</v>
      </c>
      <c r="E112" s="47">
        <f t="shared" si="7"/>
        <v>-6491.96</v>
      </c>
      <c r="F112" s="45">
        <v>-4838</v>
      </c>
      <c r="G112" s="46" t="s">
        <v>68</v>
      </c>
      <c r="H112" s="46">
        <v>0</v>
      </c>
      <c r="I112" s="48">
        <f t="shared" si="8"/>
        <v>78460.5</v>
      </c>
      <c r="J112" s="49">
        <f t="shared" si="13"/>
        <v>60927.350000000006</v>
      </c>
      <c r="K112" s="45" t="s">
        <v>68</v>
      </c>
      <c r="L112" s="46" t="s">
        <v>68</v>
      </c>
      <c r="M112" s="46" t="s">
        <v>68</v>
      </c>
      <c r="N112" s="50" t="s">
        <v>68</v>
      </c>
      <c r="O112" s="46">
        <v>5599.01</v>
      </c>
      <c r="P112" s="46">
        <v>207</v>
      </c>
      <c r="Q112" s="46">
        <v>0</v>
      </c>
      <c r="R112" s="50">
        <v>0</v>
      </c>
      <c r="S112" s="45" t="s">
        <v>68</v>
      </c>
      <c r="T112" s="53" t="s">
        <v>68</v>
      </c>
      <c r="V112" s="124" t="s">
        <v>96</v>
      </c>
      <c r="W112" s="123">
        <f t="shared" si="11"/>
        <v>8</v>
      </c>
      <c r="X112" s="123" t="str">
        <f t="shared" si="12"/>
        <v>Quarter 3</v>
      </c>
      <c r="Y112" s="123" t="str" cm="1">
        <f t="array" ref="Y112">_xlfn.IFS(OR(W112=1,W112=2,W112=3),"1",(OR(W112=4,W112=5,W112=6)),"2",(OR(W112=7,W112=8,W112=9)),"3",(OR(W112=10,W112=11,W112=12)),"4")</f>
        <v>3</v>
      </c>
      <c r="Z112" s="124">
        <v>2004</v>
      </c>
    </row>
    <row r="113" spans="1:26" ht="17.149999999999999" customHeight="1" x14ac:dyDescent="0.35">
      <c r="A113" s="56" t="str">
        <f t="shared" si="10"/>
        <v>September 2004</v>
      </c>
      <c r="B113" s="45">
        <v>66953.2</v>
      </c>
      <c r="C113" s="46">
        <v>6000.92</v>
      </c>
      <c r="D113" s="46">
        <v>5031.55</v>
      </c>
      <c r="E113" s="47">
        <f t="shared" si="7"/>
        <v>969.36999999999989</v>
      </c>
      <c r="F113" s="45">
        <v>-3175</v>
      </c>
      <c r="G113" s="46" t="s">
        <v>68</v>
      </c>
      <c r="H113" s="46">
        <v>0</v>
      </c>
      <c r="I113" s="48">
        <f t="shared" si="8"/>
        <v>72954.12</v>
      </c>
      <c r="J113" s="49">
        <f t="shared" si="13"/>
        <v>64747.569999999992</v>
      </c>
      <c r="K113" s="45" t="s">
        <v>68</v>
      </c>
      <c r="L113" s="46" t="s">
        <v>68</v>
      </c>
      <c r="M113" s="46" t="s">
        <v>68</v>
      </c>
      <c r="N113" s="50" t="s">
        <v>68</v>
      </c>
      <c r="O113" s="46">
        <v>5014.93</v>
      </c>
      <c r="P113" s="46">
        <v>177</v>
      </c>
      <c r="Q113" s="46">
        <v>0</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2004</v>
      </c>
    </row>
    <row r="114" spans="1:26" ht="17.149999999999999" customHeight="1" x14ac:dyDescent="0.35">
      <c r="A114" s="56" t="str">
        <f t="shared" si="10"/>
        <v>October 2004</v>
      </c>
      <c r="B114" s="45">
        <v>91319.28</v>
      </c>
      <c r="C114" s="46">
        <v>12309.83</v>
      </c>
      <c r="D114" s="46">
        <v>5330.17</v>
      </c>
      <c r="E114" s="47">
        <f t="shared" si="7"/>
        <v>6979.66</v>
      </c>
      <c r="F114" s="45">
        <v>-3395</v>
      </c>
      <c r="G114" s="46" t="s">
        <v>68</v>
      </c>
      <c r="H114" s="46">
        <v>0</v>
      </c>
      <c r="I114" s="48">
        <f t="shared" si="8"/>
        <v>103629.11</v>
      </c>
      <c r="J114" s="49">
        <f t="shared" si="13"/>
        <v>94903.94</v>
      </c>
      <c r="K114" s="45" t="s">
        <v>68</v>
      </c>
      <c r="L114" s="46" t="s">
        <v>68</v>
      </c>
      <c r="M114" s="46" t="s">
        <v>68</v>
      </c>
      <c r="N114" s="50" t="s">
        <v>68</v>
      </c>
      <c r="O114" s="46">
        <v>5930.57</v>
      </c>
      <c r="P114" s="46">
        <v>449</v>
      </c>
      <c r="Q114" s="46">
        <v>0</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2004</v>
      </c>
    </row>
    <row r="115" spans="1:26" ht="17.149999999999999" customHeight="1" x14ac:dyDescent="0.35">
      <c r="A115" s="56" t="str">
        <f t="shared" si="10"/>
        <v>November 2004</v>
      </c>
      <c r="B115" s="45">
        <v>98677</v>
      </c>
      <c r="C115" s="46">
        <v>17187.28</v>
      </c>
      <c r="D115" s="46">
        <v>4988.1499999999996</v>
      </c>
      <c r="E115" s="47">
        <f t="shared" si="7"/>
        <v>12199.13</v>
      </c>
      <c r="F115" s="45">
        <v>-242</v>
      </c>
      <c r="G115" s="46" t="s">
        <v>68</v>
      </c>
      <c r="H115" s="46">
        <v>0</v>
      </c>
      <c r="I115" s="48">
        <f t="shared" si="8"/>
        <v>115864.28</v>
      </c>
      <c r="J115" s="49">
        <f t="shared" si="13"/>
        <v>110634.13</v>
      </c>
      <c r="K115" s="45" t="s">
        <v>68</v>
      </c>
      <c r="L115" s="46" t="s">
        <v>68</v>
      </c>
      <c r="M115" s="46" t="s">
        <v>68</v>
      </c>
      <c r="N115" s="50" t="s">
        <v>68</v>
      </c>
      <c r="O115" s="46">
        <v>6644.25</v>
      </c>
      <c r="P115" s="46">
        <v>725</v>
      </c>
      <c r="Q115" s="46">
        <v>0</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2004</v>
      </c>
    </row>
    <row r="116" spans="1:26" ht="17.149999999999999" customHeight="1" x14ac:dyDescent="0.35">
      <c r="A116" s="56" t="str">
        <f t="shared" si="10"/>
        <v>December 2004</v>
      </c>
      <c r="B116" s="45">
        <v>105764.16</v>
      </c>
      <c r="C116" s="46">
        <v>19453.169999999998</v>
      </c>
      <c r="D116" s="46">
        <v>4644.4799999999996</v>
      </c>
      <c r="E116" s="47">
        <f t="shared" si="7"/>
        <v>14808.689999999999</v>
      </c>
      <c r="F116" s="45">
        <v>3218</v>
      </c>
      <c r="G116" s="46" t="s">
        <v>68</v>
      </c>
      <c r="H116" s="46">
        <v>0</v>
      </c>
      <c r="I116" s="48">
        <f t="shared" si="8"/>
        <v>125217.33</v>
      </c>
      <c r="J116" s="49">
        <f t="shared" si="13"/>
        <v>123790.85</v>
      </c>
      <c r="K116" s="45" t="s">
        <v>68</v>
      </c>
      <c r="L116" s="46" t="s">
        <v>68</v>
      </c>
      <c r="M116" s="46" t="s">
        <v>68</v>
      </c>
      <c r="N116" s="50" t="s">
        <v>68</v>
      </c>
      <c r="O116" s="46">
        <v>7230.66</v>
      </c>
      <c r="P116" s="46">
        <v>822</v>
      </c>
      <c r="Q116" s="46">
        <v>0</v>
      </c>
      <c r="R116" s="50">
        <v>0</v>
      </c>
      <c r="S116" s="45" t="s">
        <v>68</v>
      </c>
      <c r="T116" s="53" t="s">
        <v>68</v>
      </c>
      <c r="V116" s="124" t="s">
        <v>100</v>
      </c>
      <c r="W116" s="123">
        <f t="shared" si="11"/>
        <v>12</v>
      </c>
      <c r="X116" s="123" t="str">
        <f t="shared" si="12"/>
        <v>Quarter 4</v>
      </c>
      <c r="Y116" s="123" t="str" cm="1">
        <f t="array" ref="Y116">_xlfn.IFS(OR(W116=1,W116=2,W116=3),"1",(OR(W116=4,W116=5,W116=6)),"2",(OR(W116=7,W116=8,W116=9)),"3",(OR(W116=10,W116=11,W116=12)),"4")</f>
        <v>4</v>
      </c>
      <c r="Z116" s="124">
        <v>2004</v>
      </c>
    </row>
    <row r="117" spans="1:26" ht="17.149999999999999" customHeight="1" x14ac:dyDescent="0.35">
      <c r="A117" s="56" t="str">
        <f t="shared" si="10"/>
        <v>January 2005</v>
      </c>
      <c r="B117" s="45">
        <v>103586.61</v>
      </c>
      <c r="C117" s="46">
        <v>18608.439999999999</v>
      </c>
      <c r="D117" s="46">
        <v>4474.8999999999996</v>
      </c>
      <c r="E117" s="47">
        <f t="shared" si="7"/>
        <v>14133.539999999999</v>
      </c>
      <c r="F117" s="45">
        <v>9172</v>
      </c>
      <c r="G117" s="46" t="s">
        <v>68</v>
      </c>
      <c r="H117" s="46">
        <v>0</v>
      </c>
      <c r="I117" s="48">
        <f t="shared" si="8"/>
        <v>122195.05</v>
      </c>
      <c r="J117" s="49">
        <f t="shared" si="13"/>
        <v>126892.15000000001</v>
      </c>
      <c r="K117" s="45" t="s">
        <v>68</v>
      </c>
      <c r="L117" s="46" t="s">
        <v>68</v>
      </c>
      <c r="M117" s="46" t="s">
        <v>68</v>
      </c>
      <c r="N117" s="50" t="s">
        <v>68</v>
      </c>
      <c r="O117" s="46">
        <v>6874.02</v>
      </c>
      <c r="P117" s="46">
        <v>752</v>
      </c>
      <c r="Q117" s="46">
        <v>0</v>
      </c>
      <c r="R117" s="50">
        <v>0</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2005</v>
      </c>
    </row>
    <row r="118" spans="1:26" ht="17.149999999999999" customHeight="1" x14ac:dyDescent="0.35">
      <c r="A118" s="56" t="str">
        <f t="shared" si="10"/>
        <v>February 2005</v>
      </c>
      <c r="B118" s="45">
        <v>92366.080000000002</v>
      </c>
      <c r="C118" s="46">
        <v>17673.13</v>
      </c>
      <c r="D118" s="46">
        <v>4486.68</v>
      </c>
      <c r="E118" s="47">
        <f t="shared" si="7"/>
        <v>13186.45</v>
      </c>
      <c r="F118" s="45">
        <v>13274</v>
      </c>
      <c r="G118" s="46" t="s">
        <v>68</v>
      </c>
      <c r="H118" s="46">
        <v>0</v>
      </c>
      <c r="I118" s="48">
        <f t="shared" si="8"/>
        <v>110039.21</v>
      </c>
      <c r="J118" s="49">
        <f t="shared" si="13"/>
        <v>118826.53</v>
      </c>
      <c r="K118" s="45" t="s">
        <v>68</v>
      </c>
      <c r="L118" s="46" t="s">
        <v>68</v>
      </c>
      <c r="M118" s="46" t="s">
        <v>68</v>
      </c>
      <c r="N118" s="50" t="s">
        <v>68</v>
      </c>
      <c r="O118" s="46">
        <v>6192.6</v>
      </c>
      <c r="P118" s="46">
        <v>712</v>
      </c>
      <c r="Q118" s="46">
        <v>0</v>
      </c>
      <c r="R118" s="50">
        <v>0</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2005</v>
      </c>
    </row>
    <row r="119" spans="1:26" ht="17.149999999999999" customHeight="1" x14ac:dyDescent="0.35">
      <c r="A119" s="56" t="str">
        <f t="shared" si="10"/>
        <v>March 2005</v>
      </c>
      <c r="B119" s="45">
        <v>103524.19</v>
      </c>
      <c r="C119" s="46">
        <v>16315.71</v>
      </c>
      <c r="D119" s="46">
        <v>7764.3</v>
      </c>
      <c r="E119" s="47">
        <f t="shared" si="7"/>
        <v>8551.41</v>
      </c>
      <c r="F119" s="45">
        <v>2322</v>
      </c>
      <c r="G119" s="46" t="s">
        <v>68</v>
      </c>
      <c r="H119" s="46">
        <v>0</v>
      </c>
      <c r="I119" s="48">
        <f t="shared" si="8"/>
        <v>119839.9</v>
      </c>
      <c r="J119" s="49">
        <f t="shared" si="13"/>
        <v>114397.59999999999</v>
      </c>
      <c r="K119" s="45" t="s">
        <v>68</v>
      </c>
      <c r="L119" s="46" t="s">
        <v>68</v>
      </c>
      <c r="M119" s="46" t="s">
        <v>68</v>
      </c>
      <c r="N119" s="50" t="s">
        <v>68</v>
      </c>
      <c r="O119" s="46">
        <v>6876.37</v>
      </c>
      <c r="P119" s="46">
        <v>694</v>
      </c>
      <c r="Q119" s="46">
        <v>0</v>
      </c>
      <c r="R119" s="50">
        <v>0</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2005</v>
      </c>
    </row>
    <row r="120" spans="1:26" ht="17.149999999999999" customHeight="1" x14ac:dyDescent="0.35">
      <c r="A120" s="56" t="str">
        <f t="shared" si="10"/>
        <v>April 2005</v>
      </c>
      <c r="B120" s="45">
        <v>99746.86</v>
      </c>
      <c r="C120" s="46">
        <v>12977.29</v>
      </c>
      <c r="D120" s="46">
        <v>9972.2099999999991</v>
      </c>
      <c r="E120" s="47">
        <f t="shared" si="7"/>
        <v>3005.0800000000017</v>
      </c>
      <c r="F120" s="45">
        <v>-4603</v>
      </c>
      <c r="G120" s="46" t="s">
        <v>68</v>
      </c>
      <c r="H120" s="46">
        <v>0</v>
      </c>
      <c r="I120" s="48">
        <f t="shared" si="8"/>
        <v>112724.15</v>
      </c>
      <c r="J120" s="49">
        <f t="shared" si="13"/>
        <v>98148.94</v>
      </c>
      <c r="K120" s="45" t="s">
        <v>68</v>
      </c>
      <c r="L120" s="46" t="s">
        <v>68</v>
      </c>
      <c r="M120" s="46" t="s">
        <v>68</v>
      </c>
      <c r="N120" s="50" t="s">
        <v>68</v>
      </c>
      <c r="O120" s="46">
        <v>6650.04</v>
      </c>
      <c r="P120" s="46">
        <v>660</v>
      </c>
      <c r="Q120" s="46">
        <v>0</v>
      </c>
      <c r="R120" s="50">
        <v>0</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2005</v>
      </c>
    </row>
    <row r="121" spans="1:26" ht="17.149999999999999" customHeight="1" x14ac:dyDescent="0.35">
      <c r="A121" s="56" t="str">
        <f t="shared" si="10"/>
        <v>May 2005</v>
      </c>
      <c r="B121" s="45">
        <v>88827.82</v>
      </c>
      <c r="C121" s="46">
        <v>12648.98</v>
      </c>
      <c r="D121" s="46">
        <v>12080.14</v>
      </c>
      <c r="E121" s="47">
        <f t="shared" si="7"/>
        <v>568.84000000000015</v>
      </c>
      <c r="F121" s="45">
        <v>-6831</v>
      </c>
      <c r="G121" s="46" t="s">
        <v>68</v>
      </c>
      <c r="H121" s="46">
        <v>0</v>
      </c>
      <c r="I121" s="48">
        <f t="shared" si="8"/>
        <v>101476.8</v>
      </c>
      <c r="J121" s="49">
        <f t="shared" si="13"/>
        <v>82565.66</v>
      </c>
      <c r="K121" s="45" t="s">
        <v>68</v>
      </c>
      <c r="L121" s="46" t="s">
        <v>68</v>
      </c>
      <c r="M121" s="46" t="s">
        <v>68</v>
      </c>
      <c r="N121" s="50" t="s">
        <v>68</v>
      </c>
      <c r="O121" s="46">
        <v>6371.3</v>
      </c>
      <c r="P121" s="46">
        <v>594</v>
      </c>
      <c r="Q121" s="46">
        <v>0</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2005</v>
      </c>
    </row>
    <row r="122" spans="1:26" ht="17.149999999999999" customHeight="1" x14ac:dyDescent="0.35">
      <c r="A122" s="56" t="str">
        <f t="shared" si="10"/>
        <v>June 2005</v>
      </c>
      <c r="B122" s="45">
        <v>78963.75</v>
      </c>
      <c r="C122" s="46">
        <v>1325.62</v>
      </c>
      <c r="D122" s="46">
        <v>11465.03</v>
      </c>
      <c r="E122" s="47">
        <f t="shared" si="7"/>
        <v>-10139.41</v>
      </c>
      <c r="F122" s="45">
        <v>-5254</v>
      </c>
      <c r="G122" s="46" t="s">
        <v>68</v>
      </c>
      <c r="H122" s="46">
        <v>0</v>
      </c>
      <c r="I122" s="48">
        <f t="shared" si="8"/>
        <v>80289.37</v>
      </c>
      <c r="J122" s="49">
        <f t="shared" si="13"/>
        <v>63570.34</v>
      </c>
      <c r="K122" s="45" t="s">
        <v>68</v>
      </c>
      <c r="L122" s="46" t="s">
        <v>68</v>
      </c>
      <c r="M122" s="46" t="s">
        <v>68</v>
      </c>
      <c r="N122" s="50" t="s">
        <v>68</v>
      </c>
      <c r="O122" s="46">
        <v>5789.84</v>
      </c>
      <c r="P122" s="46">
        <v>269</v>
      </c>
      <c r="Q122" s="46">
        <v>0</v>
      </c>
      <c r="R122" s="50">
        <v>0</v>
      </c>
      <c r="S122" s="45" t="s">
        <v>68</v>
      </c>
      <c r="T122" s="53" t="s">
        <v>68</v>
      </c>
      <c r="V122" s="124" t="s">
        <v>94</v>
      </c>
      <c r="W122" s="123">
        <f t="shared" si="11"/>
        <v>6</v>
      </c>
      <c r="X122" s="123" t="str">
        <f t="shared" si="12"/>
        <v>Quarter 2</v>
      </c>
      <c r="Y122" s="123" t="str" cm="1">
        <f t="array" ref="Y122">_xlfn.IFS(OR(W122=1,W122=2,W122=3),"1",(OR(W122=4,W122=5,W122=6)),"2",(OR(W122=7,W122=8,W122=9)),"3",(OR(W122=10,W122=11,W122=12)),"4")</f>
        <v>2</v>
      </c>
      <c r="Z122" s="124">
        <v>2005</v>
      </c>
    </row>
    <row r="123" spans="1:26" ht="17.149999999999999" customHeight="1" x14ac:dyDescent="0.35">
      <c r="A123" s="56" t="str">
        <f t="shared" si="10"/>
        <v>July 2005</v>
      </c>
      <c r="B123" s="45">
        <v>69292.399999999994</v>
      </c>
      <c r="C123" s="46">
        <v>5643.87</v>
      </c>
      <c r="D123" s="46">
        <v>5953.06</v>
      </c>
      <c r="E123" s="47">
        <f t="shared" si="7"/>
        <v>-309.19000000000051</v>
      </c>
      <c r="F123" s="45">
        <v>-6898</v>
      </c>
      <c r="G123" s="46" t="s">
        <v>68</v>
      </c>
      <c r="H123" s="46">
        <v>0</v>
      </c>
      <c r="I123" s="48">
        <f t="shared" si="8"/>
        <v>74936.26999999999</v>
      </c>
      <c r="J123" s="49">
        <f t="shared" si="13"/>
        <v>62085.209999999992</v>
      </c>
      <c r="K123" s="45" t="s">
        <v>68</v>
      </c>
      <c r="L123" s="46" t="s">
        <v>68</v>
      </c>
      <c r="M123" s="46" t="s">
        <v>68</v>
      </c>
      <c r="N123" s="50" t="s">
        <v>68</v>
      </c>
      <c r="O123" s="46">
        <v>5682.91</v>
      </c>
      <c r="P123" s="46">
        <v>291</v>
      </c>
      <c r="Q123" s="46">
        <v>0</v>
      </c>
      <c r="R123" s="50">
        <v>0</v>
      </c>
      <c r="S123" s="45" t="s">
        <v>68</v>
      </c>
      <c r="T123" s="53" t="s">
        <v>68</v>
      </c>
      <c r="V123" s="124" t="s">
        <v>95</v>
      </c>
      <c r="W123" s="123">
        <f t="shared" si="11"/>
        <v>7</v>
      </c>
      <c r="X123" s="123" t="str">
        <f t="shared" si="12"/>
        <v>Quarter 3</v>
      </c>
      <c r="Y123" s="123" t="str" cm="1">
        <f t="array" ref="Y123">_xlfn.IFS(OR(W123=1,W123=2,W123=3),"1",(OR(W123=4,W123=5,W123=6)),"2",(OR(W123=7,W123=8,W123=9)),"3",(OR(W123=10,W123=11,W123=12)),"4")</f>
        <v>3</v>
      </c>
      <c r="Z123" s="124">
        <v>2005</v>
      </c>
    </row>
    <row r="124" spans="1:26" ht="17.149999999999999" customHeight="1" x14ac:dyDescent="0.35">
      <c r="A124" s="56" t="str">
        <f t="shared" si="10"/>
        <v>August 2005</v>
      </c>
      <c r="B124" s="45">
        <v>52444.2</v>
      </c>
      <c r="C124" s="46">
        <v>16618.689999999999</v>
      </c>
      <c r="D124" s="46">
        <v>6588.98</v>
      </c>
      <c r="E124" s="47">
        <f t="shared" si="7"/>
        <v>10029.709999999999</v>
      </c>
      <c r="F124" s="45">
        <v>-3737</v>
      </c>
      <c r="G124" s="46" t="s">
        <v>68</v>
      </c>
      <c r="H124" s="46">
        <v>0</v>
      </c>
      <c r="I124" s="48">
        <f t="shared" si="8"/>
        <v>69062.89</v>
      </c>
      <c r="J124" s="49">
        <f t="shared" si="13"/>
        <v>58736.91</v>
      </c>
      <c r="K124" s="45" t="s">
        <v>68</v>
      </c>
      <c r="L124" s="46" t="s">
        <v>68</v>
      </c>
      <c r="M124" s="46" t="s">
        <v>68</v>
      </c>
      <c r="N124" s="50" t="s">
        <v>68</v>
      </c>
      <c r="O124" s="46">
        <v>4915.75</v>
      </c>
      <c r="P124" s="46">
        <v>346</v>
      </c>
      <c r="Q124" s="46">
        <v>0</v>
      </c>
      <c r="R124" s="50">
        <v>0</v>
      </c>
      <c r="S124" s="45" t="s">
        <v>68</v>
      </c>
      <c r="T124" s="53" t="s">
        <v>68</v>
      </c>
      <c r="V124" s="124" t="s">
        <v>96</v>
      </c>
      <c r="W124" s="123">
        <f t="shared" si="11"/>
        <v>8</v>
      </c>
      <c r="X124" s="125" t="str">
        <f t="shared" si="12"/>
        <v>Quarter 3</v>
      </c>
      <c r="Y124" s="123" t="str" cm="1">
        <f t="array" ref="Y124">_xlfn.IFS(OR(W124=1,W124=2,W124=3),"1",(OR(W124=4,W124=5,W124=6)),"2",(OR(W124=7,W124=8,W124=9)),"3",(OR(W124=10,W124=11,W124=12)),"4")</f>
        <v>3</v>
      </c>
      <c r="Z124" s="124">
        <v>2005</v>
      </c>
    </row>
    <row r="125" spans="1:26" ht="17.149999999999999" customHeight="1" x14ac:dyDescent="0.35">
      <c r="A125" s="56" t="str">
        <f t="shared" si="10"/>
        <v>September 2005</v>
      </c>
      <c r="B125" s="45">
        <v>69776.240000000005</v>
      </c>
      <c r="C125" s="46">
        <v>12610.24</v>
      </c>
      <c r="D125" s="46">
        <v>13061.76</v>
      </c>
      <c r="E125" s="47">
        <f t="shared" si="7"/>
        <v>-451.52000000000044</v>
      </c>
      <c r="F125" s="45">
        <v>-2297</v>
      </c>
      <c r="G125" s="46" t="s">
        <v>68</v>
      </c>
      <c r="H125" s="46">
        <v>0</v>
      </c>
      <c r="I125" s="48">
        <f t="shared" si="8"/>
        <v>82386.48000000001</v>
      </c>
      <c r="J125" s="49">
        <f t="shared" si="13"/>
        <v>67027.720000000016</v>
      </c>
      <c r="K125" s="45" t="s">
        <v>68</v>
      </c>
      <c r="L125" s="46" t="s">
        <v>68</v>
      </c>
      <c r="M125" s="46" t="s">
        <v>68</v>
      </c>
      <c r="N125" s="50" t="s">
        <v>68</v>
      </c>
      <c r="O125" s="46">
        <v>5311.45</v>
      </c>
      <c r="P125" s="46">
        <v>445</v>
      </c>
      <c r="Q125" s="46">
        <v>0</v>
      </c>
      <c r="R125" s="50">
        <v>0</v>
      </c>
      <c r="S125" s="45" t="s">
        <v>68</v>
      </c>
      <c r="T125" s="53" t="s">
        <v>68</v>
      </c>
      <c r="V125" s="124" t="s">
        <v>97</v>
      </c>
      <c r="W125" s="123">
        <f t="shared" si="11"/>
        <v>9</v>
      </c>
      <c r="X125" s="123" t="str">
        <f t="shared" si="12"/>
        <v>Quarter 3</v>
      </c>
      <c r="Y125" s="123" t="str" cm="1">
        <f t="array" ref="Y125">_xlfn.IFS(OR(W125=1,W125=2,W125=3),"1",(OR(W125=4,W125=5,W125=6)),"2",(OR(W125=7,W125=8,W125=9)),"3",(OR(W125=10,W125=11,W125=12)),"4")</f>
        <v>3</v>
      </c>
      <c r="Z125" s="124">
        <v>2005</v>
      </c>
    </row>
    <row r="126" spans="1:26" ht="17.149999999999999" customHeight="1" x14ac:dyDescent="0.35">
      <c r="A126" s="56" t="str">
        <f t="shared" si="10"/>
        <v>October 2005</v>
      </c>
      <c r="B126" s="45">
        <v>78748.5</v>
      </c>
      <c r="C126" s="46">
        <v>13280.14</v>
      </c>
      <c r="D126" s="46">
        <v>8076.11</v>
      </c>
      <c r="E126" s="47">
        <f t="shared" si="7"/>
        <v>5204.03</v>
      </c>
      <c r="F126" s="45">
        <v>-1160</v>
      </c>
      <c r="G126" s="46" t="s">
        <v>68</v>
      </c>
      <c r="H126" s="46">
        <v>0</v>
      </c>
      <c r="I126" s="48">
        <f t="shared" si="8"/>
        <v>92028.64</v>
      </c>
      <c r="J126" s="49">
        <f t="shared" si="13"/>
        <v>82792.53</v>
      </c>
      <c r="K126" s="45" t="s">
        <v>68</v>
      </c>
      <c r="L126" s="46" t="s">
        <v>68</v>
      </c>
      <c r="M126" s="46" t="s">
        <v>68</v>
      </c>
      <c r="N126" s="50" t="s">
        <v>68</v>
      </c>
      <c r="O126" s="46">
        <v>5912.06</v>
      </c>
      <c r="P126" s="46">
        <v>436</v>
      </c>
      <c r="Q126" s="46">
        <v>0</v>
      </c>
      <c r="R126" s="50">
        <v>0</v>
      </c>
      <c r="S126" s="45" t="s">
        <v>68</v>
      </c>
      <c r="T126" s="53" t="s">
        <v>68</v>
      </c>
      <c r="V126" s="124" t="s">
        <v>98</v>
      </c>
      <c r="W126" s="123">
        <f t="shared" si="11"/>
        <v>10</v>
      </c>
      <c r="X126" s="123" t="str">
        <f t="shared" si="12"/>
        <v>Quarter 4</v>
      </c>
      <c r="Y126" s="123" t="str" cm="1">
        <f t="array" ref="Y126">_xlfn.IFS(OR(W126=1,W126=2,W126=3),"1",(OR(W126=4,W126=5,W126=6)),"2",(OR(W126=7,W126=8,W126=9)),"3",(OR(W126=10,W126=11,W126=12)),"4")</f>
        <v>4</v>
      </c>
      <c r="Z126" s="124">
        <v>2005</v>
      </c>
    </row>
    <row r="127" spans="1:26" ht="17.149999999999999" customHeight="1" x14ac:dyDescent="0.35">
      <c r="A127" s="56" t="str">
        <f t="shared" si="10"/>
        <v>November 2005</v>
      </c>
      <c r="B127" s="45">
        <v>87998.32</v>
      </c>
      <c r="C127" s="46">
        <v>21182.69</v>
      </c>
      <c r="D127" s="46">
        <v>6021.59</v>
      </c>
      <c r="E127" s="47">
        <f t="shared" si="7"/>
        <v>15161.099999999999</v>
      </c>
      <c r="F127" s="45">
        <v>6423</v>
      </c>
      <c r="G127" s="46" t="s">
        <v>68</v>
      </c>
      <c r="H127" s="46">
        <v>0</v>
      </c>
      <c r="I127" s="48">
        <f t="shared" si="8"/>
        <v>109181.01000000001</v>
      </c>
      <c r="J127" s="49">
        <f t="shared" si="13"/>
        <v>109582.42000000001</v>
      </c>
      <c r="K127" s="45" t="s">
        <v>68</v>
      </c>
      <c r="L127" s="46" t="s">
        <v>68</v>
      </c>
      <c r="M127" s="46" t="s">
        <v>68</v>
      </c>
      <c r="N127" s="50" t="s">
        <v>68</v>
      </c>
      <c r="O127" s="46">
        <v>6016.38</v>
      </c>
      <c r="P127" s="46">
        <v>644</v>
      </c>
      <c r="Q127" s="46">
        <v>0</v>
      </c>
      <c r="R127" s="50">
        <v>0</v>
      </c>
      <c r="S127" s="45" t="s">
        <v>68</v>
      </c>
      <c r="T127" s="53" t="s">
        <v>68</v>
      </c>
      <c r="V127" s="124" t="s">
        <v>99</v>
      </c>
      <c r="W127" s="123">
        <f t="shared" si="11"/>
        <v>11</v>
      </c>
      <c r="X127" s="123" t="str">
        <f t="shared" si="12"/>
        <v>Quarter 4</v>
      </c>
      <c r="Y127" s="123" t="str" cm="1">
        <f t="array" ref="Y127">_xlfn.IFS(OR(W127=1,W127=2,W127=3),"1",(OR(W127=4,W127=5,W127=6)),"2",(OR(W127=7,W127=8,W127=9)),"3",(OR(W127=10,W127=11,W127=12)),"4")</f>
        <v>4</v>
      </c>
      <c r="Z127" s="124">
        <v>2005</v>
      </c>
    </row>
    <row r="128" spans="1:26" ht="17.149999999999999" customHeight="1" x14ac:dyDescent="0.35">
      <c r="A128" s="56" t="str">
        <f t="shared" si="10"/>
        <v>December 2005</v>
      </c>
      <c r="B128" s="45">
        <v>99957.18</v>
      </c>
      <c r="C128" s="46">
        <v>24443.41</v>
      </c>
      <c r="D128" s="46">
        <v>6236.53</v>
      </c>
      <c r="E128" s="47">
        <f t="shared" si="7"/>
        <v>18206.88</v>
      </c>
      <c r="F128" s="45">
        <v>910</v>
      </c>
      <c r="G128" s="46" t="s">
        <v>68</v>
      </c>
      <c r="H128" s="46">
        <v>0</v>
      </c>
      <c r="I128" s="48">
        <f t="shared" si="8"/>
        <v>124400.59</v>
      </c>
      <c r="J128" s="49">
        <f t="shared" si="13"/>
        <v>119074.06</v>
      </c>
      <c r="K128" s="45" t="s">
        <v>68</v>
      </c>
      <c r="L128" s="46" t="s">
        <v>68</v>
      </c>
      <c r="M128" s="46" t="s">
        <v>68</v>
      </c>
      <c r="N128" s="50" t="s">
        <v>68</v>
      </c>
      <c r="O128" s="46">
        <v>6779.09</v>
      </c>
      <c r="P128" s="46">
        <v>712</v>
      </c>
      <c r="Q128" s="46">
        <v>0</v>
      </c>
      <c r="R128" s="50">
        <v>0</v>
      </c>
      <c r="S128" s="45" t="s">
        <v>68</v>
      </c>
      <c r="T128" s="53" t="s">
        <v>68</v>
      </c>
      <c r="V128" s="124" t="s">
        <v>100</v>
      </c>
      <c r="W128" s="123">
        <f t="shared" si="11"/>
        <v>12</v>
      </c>
      <c r="X128" s="125" t="str">
        <f t="shared" si="12"/>
        <v>Quarter 4</v>
      </c>
      <c r="Y128" s="123" t="str" cm="1">
        <f t="array" ref="Y128">_xlfn.IFS(OR(W128=1,W128=2,W128=3),"1",(OR(W128=4,W128=5,W128=6)),"2",(OR(W128=7,W128=8,W128=9)),"3",(OR(W128=10,W128=11,W128=12)),"4")</f>
        <v>4</v>
      </c>
      <c r="Z128" s="124">
        <v>2005</v>
      </c>
    </row>
    <row r="129" spans="1:29" ht="17.149999999999999" customHeight="1" x14ac:dyDescent="0.35">
      <c r="A129" s="56" t="str">
        <f t="shared" si="10"/>
        <v>January 2006</v>
      </c>
      <c r="B129" s="45">
        <v>99129</v>
      </c>
      <c r="C129" s="46">
        <v>24589.89</v>
      </c>
      <c r="D129" s="46">
        <v>5582.25</v>
      </c>
      <c r="E129" s="47">
        <f t="shared" si="7"/>
        <v>19007.64</v>
      </c>
      <c r="F129" s="45">
        <v>6321</v>
      </c>
      <c r="G129" s="46" t="s">
        <v>68</v>
      </c>
      <c r="H129" s="46">
        <v>0</v>
      </c>
      <c r="I129" s="48">
        <f t="shared" si="8"/>
        <v>123718.89</v>
      </c>
      <c r="J129" s="49">
        <f t="shared" si="13"/>
        <v>124457.64</v>
      </c>
      <c r="K129" s="45" t="s">
        <v>68</v>
      </c>
      <c r="L129" s="46" t="s">
        <v>68</v>
      </c>
      <c r="M129" s="46" t="s">
        <v>68</v>
      </c>
      <c r="N129" s="50" t="s">
        <v>68</v>
      </c>
      <c r="O129" s="46">
        <v>6620</v>
      </c>
      <c r="P129" s="46">
        <v>687</v>
      </c>
      <c r="Q129" s="46">
        <v>0</v>
      </c>
      <c r="R129" s="50">
        <v>0</v>
      </c>
      <c r="S129" s="45" t="s">
        <v>68</v>
      </c>
      <c r="T129" s="53" t="s">
        <v>68</v>
      </c>
      <c r="V129" s="124" t="s">
        <v>89</v>
      </c>
      <c r="W129" s="123">
        <f t="shared" si="11"/>
        <v>1</v>
      </c>
      <c r="X129" s="123" t="str">
        <f t="shared" si="12"/>
        <v>Quarter 1</v>
      </c>
      <c r="Y129" s="123" t="str" cm="1">
        <f t="array" ref="Y129">_xlfn.IFS(OR(W129=1,W129=2,W129=3),"1",(OR(W129=4,W129=5,W129=6)),"2",(OR(W129=7,W129=8,W129=9)),"3",(OR(W129=10,W129=11,W129=12)),"4")</f>
        <v>1</v>
      </c>
      <c r="Z129" s="124">
        <v>2006</v>
      </c>
    </row>
    <row r="130" spans="1:29" ht="17.149999999999999" customHeight="1" x14ac:dyDescent="0.35">
      <c r="A130" s="56" t="str">
        <f t="shared" si="10"/>
        <v>February 2006</v>
      </c>
      <c r="B130" s="45">
        <v>89366</v>
      </c>
      <c r="C130" s="46">
        <v>25995.9</v>
      </c>
      <c r="D130" s="46">
        <v>4654.84</v>
      </c>
      <c r="E130" s="47">
        <f t="shared" si="7"/>
        <v>21341.06</v>
      </c>
      <c r="F130" s="45">
        <v>4470</v>
      </c>
      <c r="G130" s="46" t="s">
        <v>68</v>
      </c>
      <c r="H130" s="46">
        <v>0</v>
      </c>
      <c r="I130" s="48">
        <f t="shared" si="8"/>
        <v>115361.9</v>
      </c>
      <c r="J130" s="49">
        <f t="shared" si="13"/>
        <v>115177.06</v>
      </c>
      <c r="K130" s="45" t="s">
        <v>68</v>
      </c>
      <c r="L130" s="46" t="s">
        <v>68</v>
      </c>
      <c r="M130" s="46" t="s">
        <v>68</v>
      </c>
      <c r="N130" s="50" t="s">
        <v>68</v>
      </c>
      <c r="O130" s="46">
        <v>5992</v>
      </c>
      <c r="P130" s="46">
        <v>673</v>
      </c>
      <c r="Q130" s="46">
        <v>0</v>
      </c>
      <c r="R130" s="50">
        <v>0</v>
      </c>
      <c r="S130" s="45" t="s">
        <v>68</v>
      </c>
      <c r="T130" s="53" t="s">
        <v>68</v>
      </c>
      <c r="V130" s="124" t="s">
        <v>90</v>
      </c>
      <c r="W130" s="123">
        <f t="shared" si="11"/>
        <v>2</v>
      </c>
      <c r="X130" s="123" t="str">
        <f t="shared" si="12"/>
        <v>Quarter 1</v>
      </c>
      <c r="Y130" s="123" t="str" cm="1">
        <f t="array" ref="Y130">_xlfn.IFS(OR(W130=1,W130=2,W130=3),"1",(OR(W130=4,W130=5,W130=6)),"2",(OR(W130=7,W130=8,W130=9)),"3",(OR(W130=10,W130=11,W130=12)),"4")</f>
        <v>1</v>
      </c>
      <c r="Z130" s="124">
        <v>2006</v>
      </c>
    </row>
    <row r="131" spans="1:29" ht="17.149999999999999" customHeight="1" x14ac:dyDescent="0.35">
      <c r="A131" s="56" t="str">
        <f t="shared" si="10"/>
        <v>March 2006</v>
      </c>
      <c r="B131" s="45">
        <v>96774</v>
      </c>
      <c r="C131" s="46">
        <v>25341.99</v>
      </c>
      <c r="D131" s="46">
        <v>5867.59</v>
      </c>
      <c r="E131" s="47">
        <f t="shared" si="7"/>
        <v>19474.400000000001</v>
      </c>
      <c r="F131" s="45">
        <v>2955</v>
      </c>
      <c r="G131" s="46" t="s">
        <v>68</v>
      </c>
      <c r="H131" s="46">
        <v>0</v>
      </c>
      <c r="I131" s="48">
        <f t="shared" si="8"/>
        <v>122115.99</v>
      </c>
      <c r="J131" s="49">
        <f t="shared" si="13"/>
        <v>119203.40000000001</v>
      </c>
      <c r="K131" s="45" t="s">
        <v>68</v>
      </c>
      <c r="L131" s="46" t="s">
        <v>68</v>
      </c>
      <c r="M131" s="46" t="s">
        <v>68</v>
      </c>
      <c r="N131" s="50" t="s">
        <v>68</v>
      </c>
      <c r="O131" s="46">
        <v>6580</v>
      </c>
      <c r="P131" s="46">
        <v>643</v>
      </c>
      <c r="Q131" s="46">
        <v>0</v>
      </c>
      <c r="R131" s="50">
        <v>0</v>
      </c>
      <c r="S131" s="45" t="s">
        <v>68</v>
      </c>
      <c r="T131" s="53" t="s">
        <v>68</v>
      </c>
      <c r="V131" s="124" t="s">
        <v>91</v>
      </c>
      <c r="W131" s="123">
        <f t="shared" si="11"/>
        <v>3</v>
      </c>
      <c r="X131" s="123" t="str">
        <f t="shared" si="12"/>
        <v>Quarter 1</v>
      </c>
      <c r="Y131" s="123" t="str" cm="1">
        <f t="array" ref="Y131">_xlfn.IFS(OR(W131=1,W131=2,W131=3),"1",(OR(W131=4,W131=5,W131=6)),"2",(OR(W131=7,W131=8,W131=9)),"3",(OR(W131=10,W131=11,W131=12)),"4")</f>
        <v>1</v>
      </c>
      <c r="Z131" s="124">
        <v>2006</v>
      </c>
    </row>
    <row r="132" spans="1:29" ht="17.149999999999999" customHeight="1" x14ac:dyDescent="0.35">
      <c r="A132" s="56" t="str">
        <f t="shared" si="10"/>
        <v>April 2006</v>
      </c>
      <c r="B132" s="45">
        <v>85784</v>
      </c>
      <c r="C132" s="46">
        <v>16295.93</v>
      </c>
      <c r="D132" s="46">
        <v>9846.82</v>
      </c>
      <c r="E132" s="47">
        <f t="shared" si="7"/>
        <v>6449.1100000000006</v>
      </c>
      <c r="F132" s="45">
        <v>-1217</v>
      </c>
      <c r="G132" s="46" t="s">
        <v>68</v>
      </c>
      <c r="H132" s="46">
        <v>0</v>
      </c>
      <c r="I132" s="48">
        <f t="shared" si="8"/>
        <v>102079.93</v>
      </c>
      <c r="J132" s="49">
        <f t="shared" si="13"/>
        <v>91016.109999999986</v>
      </c>
      <c r="K132" s="45" t="s">
        <v>68</v>
      </c>
      <c r="L132" s="46" t="s">
        <v>68</v>
      </c>
      <c r="M132" s="46" t="s">
        <v>68</v>
      </c>
      <c r="N132" s="50" t="s">
        <v>68</v>
      </c>
      <c r="O132" s="46">
        <v>6188</v>
      </c>
      <c r="P132" s="46">
        <v>476</v>
      </c>
      <c r="Q132" s="46">
        <v>0</v>
      </c>
      <c r="R132" s="50">
        <v>0</v>
      </c>
      <c r="S132" s="45" t="s">
        <v>68</v>
      </c>
      <c r="T132" s="53" t="s">
        <v>68</v>
      </c>
      <c r="V132" s="124" t="s">
        <v>92</v>
      </c>
      <c r="W132" s="123">
        <f t="shared" si="11"/>
        <v>4</v>
      </c>
      <c r="X132" s="125" t="str">
        <f t="shared" si="12"/>
        <v>Quarter 2</v>
      </c>
      <c r="Y132" s="123" t="str" cm="1">
        <f t="array" ref="Y132">_xlfn.IFS(OR(W132=1,W132=2,W132=3),"1",(OR(W132=4,W132=5,W132=6)),"2",(OR(W132=7,W132=8,W132=9)),"3",(OR(W132=10,W132=11,W132=12)),"4")</f>
        <v>2</v>
      </c>
      <c r="Z132" s="124">
        <v>2006</v>
      </c>
    </row>
    <row r="133" spans="1:29" ht="17.149999999999999" customHeight="1" x14ac:dyDescent="0.35">
      <c r="A133" s="56" t="str">
        <f t="shared" si="10"/>
        <v>May 2006</v>
      </c>
      <c r="B133" s="45">
        <v>76394</v>
      </c>
      <c r="C133" s="46">
        <v>12241.51</v>
      </c>
      <c r="D133" s="46">
        <v>15087.41</v>
      </c>
      <c r="E133" s="47">
        <f t="shared" si="7"/>
        <v>-2845.8999999999996</v>
      </c>
      <c r="F133" s="45">
        <v>-1431</v>
      </c>
      <c r="G133" s="46" t="s">
        <v>68</v>
      </c>
      <c r="H133" s="46">
        <v>0</v>
      </c>
      <c r="I133" s="48">
        <f t="shared" si="8"/>
        <v>88635.51</v>
      </c>
      <c r="J133" s="49">
        <f t="shared" si="13"/>
        <v>72117.099999999991</v>
      </c>
      <c r="K133" s="45" t="s">
        <v>68</v>
      </c>
      <c r="L133" s="46" t="s">
        <v>68</v>
      </c>
      <c r="M133" s="46" t="s">
        <v>68</v>
      </c>
      <c r="N133" s="50" t="s">
        <v>68</v>
      </c>
      <c r="O133" s="46">
        <v>5722</v>
      </c>
      <c r="P133" s="46">
        <v>389</v>
      </c>
      <c r="Q133" s="46">
        <v>0</v>
      </c>
      <c r="R133" s="50">
        <v>0</v>
      </c>
      <c r="S133" s="45" t="s">
        <v>68</v>
      </c>
      <c r="T133" s="53" t="s">
        <v>68</v>
      </c>
      <c r="V133" s="124" t="s">
        <v>93</v>
      </c>
      <c r="W133" s="123">
        <f t="shared" si="11"/>
        <v>5</v>
      </c>
      <c r="X133" s="123" t="str">
        <f t="shared" si="12"/>
        <v>Quarter 2</v>
      </c>
      <c r="Y133" s="123" t="str" cm="1">
        <f t="array" ref="Y133">_xlfn.IFS(OR(W133=1,W133=2,W133=3),"1",(OR(W133=4,W133=5,W133=6)),"2",(OR(W133=7,W133=8,W133=9)),"3",(OR(W133=10,W133=11,W133=12)),"4")</f>
        <v>2</v>
      </c>
      <c r="Z133" s="124">
        <v>2006</v>
      </c>
    </row>
    <row r="134" spans="1:29" ht="17.149999999999999" customHeight="1" x14ac:dyDescent="0.35">
      <c r="A134" s="56" t="str">
        <f t="shared" si="10"/>
        <v>June 2006</v>
      </c>
      <c r="B134" s="45">
        <v>65652</v>
      </c>
      <c r="C134" s="46">
        <v>6584.49</v>
      </c>
      <c r="D134" s="46">
        <v>10660.35</v>
      </c>
      <c r="E134" s="47">
        <f t="shared" si="7"/>
        <v>-4075.8600000000006</v>
      </c>
      <c r="F134" s="45">
        <v>-3508</v>
      </c>
      <c r="G134" s="46" t="s">
        <v>68</v>
      </c>
      <c r="H134" s="46">
        <v>0</v>
      </c>
      <c r="I134" s="48">
        <f t="shared" si="8"/>
        <v>72236.490000000005</v>
      </c>
      <c r="J134" s="49">
        <f t="shared" si="13"/>
        <v>58068.140000000007</v>
      </c>
      <c r="K134" s="45" t="s">
        <v>68</v>
      </c>
      <c r="L134" s="46" t="s">
        <v>68</v>
      </c>
      <c r="M134" s="46" t="s">
        <v>68</v>
      </c>
      <c r="N134" s="50" t="s">
        <v>68</v>
      </c>
      <c r="O134" s="46">
        <v>5261</v>
      </c>
      <c r="P134" s="46">
        <v>247</v>
      </c>
      <c r="Q134" s="46">
        <v>0</v>
      </c>
      <c r="R134" s="50">
        <v>0</v>
      </c>
      <c r="S134" s="45" t="s">
        <v>68</v>
      </c>
      <c r="T134" s="53" t="s">
        <v>68</v>
      </c>
      <c r="V134" s="124" t="s">
        <v>94</v>
      </c>
      <c r="W134" s="123">
        <f t="shared" si="11"/>
        <v>6</v>
      </c>
      <c r="X134" s="123" t="str">
        <f t="shared" si="12"/>
        <v>Quarter 2</v>
      </c>
      <c r="Y134" s="123" t="str" cm="1">
        <f t="array" ref="Y134">_xlfn.IFS(OR(W134=1,W134=2,W134=3),"1",(OR(W134=4,W134=5,W134=6)),"2",(OR(W134=7,W134=8,W134=9)),"3",(OR(W134=10,W134=11,W134=12)),"4")</f>
        <v>2</v>
      </c>
      <c r="Z134" s="124">
        <v>2006</v>
      </c>
    </row>
    <row r="135" spans="1:29" ht="17.149999999999999" customHeight="1" x14ac:dyDescent="0.35">
      <c r="A135" s="56" t="str">
        <f t="shared" si="10"/>
        <v>July 2006</v>
      </c>
      <c r="B135" s="45">
        <v>58955</v>
      </c>
      <c r="C135" s="46">
        <v>13648.66</v>
      </c>
      <c r="D135" s="46">
        <v>13588.45</v>
      </c>
      <c r="E135" s="47">
        <f t="shared" si="7"/>
        <v>60.209999999999127</v>
      </c>
      <c r="F135" s="45">
        <v>-5740</v>
      </c>
      <c r="G135" s="46" t="s">
        <v>68</v>
      </c>
      <c r="H135" s="46">
        <v>0</v>
      </c>
      <c r="I135" s="48">
        <f t="shared" si="8"/>
        <v>72603.66</v>
      </c>
      <c r="J135" s="49">
        <f t="shared" si="13"/>
        <v>53275.210000000006</v>
      </c>
      <c r="K135" s="45" t="s">
        <v>68</v>
      </c>
      <c r="L135" s="46" t="s">
        <v>68</v>
      </c>
      <c r="M135" s="46" t="s">
        <v>68</v>
      </c>
      <c r="N135" s="50" t="s">
        <v>68</v>
      </c>
      <c r="O135" s="46">
        <v>5244</v>
      </c>
      <c r="P135" s="46">
        <v>479</v>
      </c>
      <c r="Q135" s="46">
        <v>0</v>
      </c>
      <c r="R135" s="50">
        <v>0</v>
      </c>
      <c r="S135" s="45" t="s">
        <v>68</v>
      </c>
      <c r="T135" s="53" t="s">
        <v>68</v>
      </c>
      <c r="V135" s="124" t="s">
        <v>95</v>
      </c>
      <c r="W135" s="123">
        <f t="shared" si="11"/>
        <v>7</v>
      </c>
      <c r="X135" s="123" t="str">
        <f t="shared" si="12"/>
        <v>Quarter 3</v>
      </c>
      <c r="Y135" s="123" t="str" cm="1">
        <f t="array" ref="Y135">_xlfn.IFS(OR(W135=1,W135=2,W135=3),"1",(OR(W135=4,W135=5,W135=6)),"2",(OR(W135=7,W135=8,W135=9)),"3",(OR(W135=10,W135=11,W135=12)),"4")</f>
        <v>3</v>
      </c>
      <c r="Z135" s="124">
        <v>2006</v>
      </c>
    </row>
    <row r="136" spans="1:29" ht="17.149999999999999" customHeight="1" x14ac:dyDescent="0.35">
      <c r="A136" s="56" t="str">
        <f t="shared" si="10"/>
        <v>August 2006</v>
      </c>
      <c r="B136" s="45">
        <v>59554</v>
      </c>
      <c r="C136" s="46">
        <v>13822.03</v>
      </c>
      <c r="D136" s="46">
        <v>11466.3</v>
      </c>
      <c r="E136" s="47">
        <f t="shared" si="7"/>
        <v>2355.7300000000014</v>
      </c>
      <c r="F136" s="45">
        <v>-5759</v>
      </c>
      <c r="G136" s="46" t="s">
        <v>68</v>
      </c>
      <c r="H136" s="46">
        <v>0</v>
      </c>
      <c r="I136" s="48">
        <f t="shared" si="8"/>
        <v>73376.03</v>
      </c>
      <c r="J136" s="49">
        <f t="shared" si="13"/>
        <v>56150.729999999996</v>
      </c>
      <c r="K136" s="45" t="s">
        <v>68</v>
      </c>
      <c r="L136" s="46" t="s">
        <v>68</v>
      </c>
      <c r="M136" s="46" t="s">
        <v>68</v>
      </c>
      <c r="N136" s="50" t="s">
        <v>68</v>
      </c>
      <c r="O136" s="46">
        <v>4752</v>
      </c>
      <c r="P136" s="46">
        <v>353</v>
      </c>
      <c r="Q136" s="46">
        <v>0</v>
      </c>
      <c r="R136" s="50">
        <v>0</v>
      </c>
      <c r="S136" s="45" t="s">
        <v>68</v>
      </c>
      <c r="T136" s="53" t="s">
        <v>68</v>
      </c>
      <c r="V136" s="124" t="s">
        <v>96</v>
      </c>
      <c r="W136" s="123">
        <f t="shared" si="11"/>
        <v>8</v>
      </c>
      <c r="X136" s="125" t="str">
        <f t="shared" si="12"/>
        <v>Quarter 3</v>
      </c>
      <c r="Y136" s="123" t="str" cm="1">
        <f t="array" ref="Y136">_xlfn.IFS(OR(W136=1,W136=2,W136=3),"1",(OR(W136=4,W136=5,W136=6)),"2",(OR(W136=7,W136=8,W136=9)),"3",(OR(W136=10,W136=11,W136=12)),"4")</f>
        <v>3</v>
      </c>
      <c r="Z136" s="124">
        <v>2006</v>
      </c>
    </row>
    <row r="137" spans="1:29" ht="17.149999999999999" customHeight="1" x14ac:dyDescent="0.35">
      <c r="A137" s="56" t="str">
        <f t="shared" si="10"/>
        <v>September 2006</v>
      </c>
      <c r="B137" s="45">
        <v>68123</v>
      </c>
      <c r="C137" s="46">
        <v>12352.53</v>
      </c>
      <c r="D137" s="46">
        <v>16622.96</v>
      </c>
      <c r="E137" s="47">
        <f t="shared" ref="E137:E200" si="14">$C137-$D137</f>
        <v>-4270.4299999999985</v>
      </c>
      <c r="F137" s="45">
        <v>-3107</v>
      </c>
      <c r="G137" s="46" t="s">
        <v>68</v>
      </c>
      <c r="H137" s="46">
        <v>0</v>
      </c>
      <c r="I137" s="48">
        <f t="shared" ref="I137:I200" si="15">$B137+$C137</f>
        <v>80475.53</v>
      </c>
      <c r="J137" s="49">
        <f t="shared" si="13"/>
        <v>60745.57</v>
      </c>
      <c r="K137" s="45" t="s">
        <v>68</v>
      </c>
      <c r="L137" s="46" t="s">
        <v>68</v>
      </c>
      <c r="M137" s="46" t="s">
        <v>68</v>
      </c>
      <c r="N137" s="50" t="s">
        <v>68</v>
      </c>
      <c r="O137" s="46">
        <v>5241</v>
      </c>
      <c r="P137" s="46">
        <v>481</v>
      </c>
      <c r="Q137" s="46">
        <v>0</v>
      </c>
      <c r="R137" s="50">
        <v>0</v>
      </c>
      <c r="S137" s="45" t="s">
        <v>68</v>
      </c>
      <c r="T137" s="53" t="s">
        <v>68</v>
      </c>
      <c r="V137" s="124" t="s">
        <v>97</v>
      </c>
      <c r="W137" s="123">
        <f t="shared" si="11"/>
        <v>9</v>
      </c>
      <c r="X137" s="123" t="str">
        <f t="shared" si="12"/>
        <v>Quarter 3</v>
      </c>
      <c r="Y137" s="123" t="str" cm="1">
        <f t="array" ref="Y137">_xlfn.IFS(OR(W137=1,W137=2,W137=3),"1",(OR(W137=4,W137=5,W137=6)),"2",(OR(W137=7,W137=8,W137=9)),"3",(OR(W137=10,W137=11,W137=12)),"4")</f>
        <v>3</v>
      </c>
      <c r="Z137" s="124">
        <v>2006</v>
      </c>
    </row>
    <row r="138" spans="1:29" ht="17.149999999999999" customHeight="1" x14ac:dyDescent="0.35">
      <c r="A138" s="56" t="str">
        <f t="shared" ref="A138:A201" si="16">V138&amp;" "&amp;Z138</f>
        <v>October 2006</v>
      </c>
      <c r="B138" s="45">
        <v>74757</v>
      </c>
      <c r="C138" s="46">
        <v>21875.63</v>
      </c>
      <c r="D138" s="46">
        <v>13725.51</v>
      </c>
      <c r="E138" s="47">
        <f t="shared" si="14"/>
        <v>8150.1200000000008</v>
      </c>
      <c r="F138" s="45">
        <v>-2243</v>
      </c>
      <c r="G138" s="46" t="s">
        <v>68</v>
      </c>
      <c r="H138" s="46">
        <v>0</v>
      </c>
      <c r="I138" s="48">
        <f t="shared" si="15"/>
        <v>96632.63</v>
      </c>
      <c r="J138" s="49">
        <f t="shared" si="13"/>
        <v>80664.12000000001</v>
      </c>
      <c r="K138" s="45" t="s">
        <v>68</v>
      </c>
      <c r="L138" s="46" t="s">
        <v>68</v>
      </c>
      <c r="M138" s="46" t="s">
        <v>68</v>
      </c>
      <c r="N138" s="50" t="s">
        <v>68</v>
      </c>
      <c r="O138" s="46">
        <v>5577</v>
      </c>
      <c r="P138" s="46">
        <v>379</v>
      </c>
      <c r="Q138" s="46">
        <v>0</v>
      </c>
      <c r="R138" s="50">
        <v>0</v>
      </c>
      <c r="S138" s="45" t="s">
        <v>68</v>
      </c>
      <c r="T138" s="53" t="s">
        <v>68</v>
      </c>
      <c r="V138" s="124" t="s">
        <v>98</v>
      </c>
      <c r="W138" s="123">
        <f t="shared" ref="W138:W201" si="17">MONTH(1&amp;LEFT(V138,3))</f>
        <v>10</v>
      </c>
      <c r="X138" s="123" t="str">
        <f t="shared" ref="X138:X201" si="18">"Quarter "&amp;Y138</f>
        <v>Quarter 4</v>
      </c>
      <c r="Y138" s="123" t="str" cm="1">
        <f t="array" ref="Y138">_xlfn.IFS(OR(W138=1,W138=2,W138=3),"1",(OR(W138=4,W138=5,W138=6)),"2",(OR(W138=7,W138=8,W138=9)),"3",(OR(W138=10,W138=11,W138=12)),"4")</f>
        <v>4</v>
      </c>
      <c r="Z138" s="124">
        <v>2006</v>
      </c>
    </row>
    <row r="139" spans="1:29" ht="17.149999999999999" customHeight="1" x14ac:dyDescent="0.35">
      <c r="A139" s="56" t="str">
        <f t="shared" si="16"/>
        <v>November 2006</v>
      </c>
      <c r="B139" s="45">
        <v>77669</v>
      </c>
      <c r="C139" s="46">
        <v>30550.67</v>
      </c>
      <c r="D139" s="46">
        <v>7146.21</v>
      </c>
      <c r="E139" s="47">
        <f t="shared" si="14"/>
        <v>23404.46</v>
      </c>
      <c r="F139" s="45">
        <v>75</v>
      </c>
      <c r="G139" s="46" t="s">
        <v>68</v>
      </c>
      <c r="H139" s="46">
        <v>0</v>
      </c>
      <c r="I139" s="48">
        <f t="shared" si="15"/>
        <v>108219.67</v>
      </c>
      <c r="J139" s="49">
        <f t="shared" si="13"/>
        <v>101148.45999999999</v>
      </c>
      <c r="K139" s="45" t="s">
        <v>68</v>
      </c>
      <c r="L139" s="46" t="s">
        <v>68</v>
      </c>
      <c r="M139" s="46" t="s">
        <v>68</v>
      </c>
      <c r="N139" s="50" t="s">
        <v>68</v>
      </c>
      <c r="O139" s="46">
        <v>5942</v>
      </c>
      <c r="P139" s="46">
        <v>481</v>
      </c>
      <c r="Q139" s="46">
        <v>0</v>
      </c>
      <c r="R139" s="50">
        <v>0</v>
      </c>
      <c r="S139" s="45" t="s">
        <v>68</v>
      </c>
      <c r="T139" s="53" t="s">
        <v>68</v>
      </c>
      <c r="V139" s="124" t="s">
        <v>99</v>
      </c>
      <c r="W139" s="123">
        <f t="shared" si="17"/>
        <v>11</v>
      </c>
      <c r="X139" s="123" t="str">
        <f t="shared" si="18"/>
        <v>Quarter 4</v>
      </c>
      <c r="Y139" s="123" t="str" cm="1">
        <f t="array" ref="Y139">_xlfn.IFS(OR(W139=1,W139=2,W139=3),"1",(OR(W139=4,W139=5,W139=6)),"2",(OR(W139=7,W139=8,W139=9)),"3",(OR(W139=10,W139=11,W139=12)),"4")</f>
        <v>4</v>
      </c>
      <c r="Z139" s="124">
        <v>2006</v>
      </c>
    </row>
    <row r="140" spans="1:29" ht="17.149999999999999" customHeight="1" x14ac:dyDescent="0.35">
      <c r="A140" s="56" t="str">
        <f t="shared" si="16"/>
        <v>December 2006</v>
      </c>
      <c r="B140" s="45">
        <v>77627</v>
      </c>
      <c r="C140" s="46">
        <v>40730.080000000002</v>
      </c>
      <c r="D140" s="46">
        <v>6342</v>
      </c>
      <c r="E140" s="47">
        <f t="shared" si="14"/>
        <v>34388.080000000002</v>
      </c>
      <c r="F140" s="45">
        <v>2749</v>
      </c>
      <c r="G140" s="46" t="s">
        <v>68</v>
      </c>
      <c r="H140" s="46">
        <v>0</v>
      </c>
      <c r="I140" s="48">
        <f t="shared" si="15"/>
        <v>118357.08</v>
      </c>
      <c r="J140" s="49">
        <f t="shared" si="13"/>
        <v>114764.08</v>
      </c>
      <c r="K140" s="45" t="s">
        <v>68</v>
      </c>
      <c r="L140" s="46" t="s">
        <v>68</v>
      </c>
      <c r="M140" s="46" t="s">
        <v>68</v>
      </c>
      <c r="N140" s="50" t="s">
        <v>68</v>
      </c>
      <c r="O140" s="46">
        <v>6133</v>
      </c>
      <c r="P140" s="46">
        <v>543</v>
      </c>
      <c r="Q140" s="46">
        <v>0</v>
      </c>
      <c r="R140" s="50">
        <v>0</v>
      </c>
      <c r="S140" s="45" t="s">
        <v>68</v>
      </c>
      <c r="T140" s="53" t="s">
        <v>68</v>
      </c>
      <c r="V140" s="124" t="s">
        <v>100</v>
      </c>
      <c r="W140" s="123">
        <f t="shared" si="17"/>
        <v>12</v>
      </c>
      <c r="X140" s="125" t="str">
        <f t="shared" si="18"/>
        <v>Quarter 4</v>
      </c>
      <c r="Y140" s="123" t="str" cm="1">
        <f t="array" ref="Y140">_xlfn.IFS(OR(W140=1,W140=2,W140=3),"1",(OR(W140=4,W140=5,W140=6)),"2",(OR(W140=7,W140=8,W140=9)),"3",(OR(W140=10,W140=11,W140=12)),"4")</f>
        <v>4</v>
      </c>
      <c r="Z140" s="124">
        <v>2006</v>
      </c>
    </row>
    <row r="141" spans="1:29" ht="17.149999999999999" customHeight="1" x14ac:dyDescent="0.35">
      <c r="A141" s="56" t="str">
        <f t="shared" si="16"/>
        <v>January 2007</v>
      </c>
      <c r="B141" s="45">
        <v>80625.97</v>
      </c>
      <c r="C141" s="46">
        <v>39244.79</v>
      </c>
      <c r="D141" s="46">
        <v>6961.95</v>
      </c>
      <c r="E141" s="47">
        <f t="shared" si="14"/>
        <v>32282.84</v>
      </c>
      <c r="F141" s="45">
        <v>5010</v>
      </c>
      <c r="G141" s="46">
        <v>-9.61</v>
      </c>
      <c r="H141" s="46">
        <v>0</v>
      </c>
      <c r="I141" s="48">
        <f t="shared" si="15"/>
        <v>119870.76000000001</v>
      </c>
      <c r="J141" s="49">
        <f t="shared" ref="J141:J204" si="19">$B141+$C141-$D141+$F141+$G141+$H141</f>
        <v>117909.20000000001</v>
      </c>
      <c r="K141" s="45" t="s">
        <v>68</v>
      </c>
      <c r="L141" s="46" t="s">
        <v>68</v>
      </c>
      <c r="M141" s="46" t="s">
        <v>68</v>
      </c>
      <c r="N141" s="50" t="s">
        <v>68</v>
      </c>
      <c r="O141" s="46">
        <v>5857.67</v>
      </c>
      <c r="P141" s="46">
        <v>529</v>
      </c>
      <c r="Q141" s="46">
        <v>0</v>
      </c>
      <c r="R141" s="50">
        <v>0</v>
      </c>
      <c r="S141" s="45" t="s">
        <v>68</v>
      </c>
      <c r="T141" s="53" t="s">
        <v>68</v>
      </c>
      <c r="V141" s="124" t="s">
        <v>89</v>
      </c>
      <c r="W141" s="123">
        <f t="shared" si="17"/>
        <v>1</v>
      </c>
      <c r="X141" s="123" t="str">
        <f t="shared" si="18"/>
        <v>Quarter 1</v>
      </c>
      <c r="Y141" s="123" t="str" cm="1">
        <f t="array" ref="Y141">_xlfn.IFS(OR(W141=1,W141=2,W141=3),"1",(OR(W141=4,W141=5,W141=6)),"2",(OR(W141=7,W141=8,W141=9)),"3",(OR(W141=10,W141=11,W141=12)),"4")</f>
        <v>1</v>
      </c>
      <c r="Z141" s="124">
        <v>2007</v>
      </c>
    </row>
    <row r="142" spans="1:29" ht="17.149999999999999" customHeight="1" x14ac:dyDescent="0.35">
      <c r="A142" s="56" t="str">
        <f t="shared" si="16"/>
        <v>February 2007</v>
      </c>
      <c r="B142" s="45">
        <v>72821.399999999994</v>
      </c>
      <c r="C142" s="46">
        <v>38272.67</v>
      </c>
      <c r="D142" s="46">
        <v>6385.96</v>
      </c>
      <c r="E142" s="47">
        <f t="shared" si="14"/>
        <v>31886.71</v>
      </c>
      <c r="F142" s="45">
        <v>7534</v>
      </c>
      <c r="G142" s="46">
        <v>-9.61</v>
      </c>
      <c r="H142" s="46">
        <v>0</v>
      </c>
      <c r="I142" s="48">
        <f t="shared" si="15"/>
        <v>111094.06999999999</v>
      </c>
      <c r="J142" s="49">
        <f t="shared" si="19"/>
        <v>112232.49999999999</v>
      </c>
      <c r="K142" s="45" t="s">
        <v>68</v>
      </c>
      <c r="L142" s="46" t="s">
        <v>68</v>
      </c>
      <c r="M142" s="46" t="s">
        <v>68</v>
      </c>
      <c r="N142" s="50" t="s">
        <v>68</v>
      </c>
      <c r="O142" s="46">
        <v>5365.6</v>
      </c>
      <c r="P142" s="46">
        <v>597</v>
      </c>
      <c r="Q142" s="46">
        <v>0</v>
      </c>
      <c r="R142" s="50">
        <v>0</v>
      </c>
      <c r="S142" s="45" t="s">
        <v>68</v>
      </c>
      <c r="T142" s="53" t="s">
        <v>68</v>
      </c>
      <c r="V142" s="124" t="s">
        <v>90</v>
      </c>
      <c r="W142" s="123">
        <f t="shared" si="17"/>
        <v>2</v>
      </c>
      <c r="X142" s="123" t="str">
        <f t="shared" si="18"/>
        <v>Quarter 1</v>
      </c>
      <c r="Y142" s="123" t="str" cm="1">
        <f t="array" ref="Y142">_xlfn.IFS(OR(W142=1,W142=2,W142=3),"1",(OR(W142=4,W142=5,W142=6)),"2",(OR(W142=7,W142=8,W142=9)),"3",(OR(W142=10,W142=11,W142=12)),"4")</f>
        <v>1</v>
      </c>
      <c r="Z142" s="124">
        <v>2007</v>
      </c>
    </row>
    <row r="143" spans="1:29" ht="17.149999999999999" customHeight="1" x14ac:dyDescent="0.35">
      <c r="A143" s="56" t="str">
        <f t="shared" si="16"/>
        <v>March 2007</v>
      </c>
      <c r="B143" s="45">
        <v>83852.66</v>
      </c>
      <c r="C143" s="46">
        <v>36842.79</v>
      </c>
      <c r="D143" s="46">
        <v>9837.94</v>
      </c>
      <c r="E143" s="47">
        <f t="shared" si="14"/>
        <v>27004.85</v>
      </c>
      <c r="F143" s="45">
        <v>2522</v>
      </c>
      <c r="G143" s="46">
        <v>-9.61</v>
      </c>
      <c r="H143" s="46">
        <v>0</v>
      </c>
      <c r="I143" s="48">
        <f t="shared" si="15"/>
        <v>120695.45000000001</v>
      </c>
      <c r="J143" s="49">
        <f t="shared" si="19"/>
        <v>113369.90000000001</v>
      </c>
      <c r="K143" s="45" t="s">
        <v>68</v>
      </c>
      <c r="L143" s="46" t="s">
        <v>68</v>
      </c>
      <c r="M143" s="46" t="s">
        <v>68</v>
      </c>
      <c r="N143" s="50" t="s">
        <v>68</v>
      </c>
      <c r="O143" s="46">
        <v>6055.1</v>
      </c>
      <c r="P143" s="46">
        <v>609</v>
      </c>
      <c r="Q143" s="46">
        <v>0</v>
      </c>
      <c r="R143" s="50">
        <v>0</v>
      </c>
      <c r="S143" s="45" t="s">
        <v>68</v>
      </c>
      <c r="T143" s="53" t="s">
        <v>68</v>
      </c>
      <c r="V143" s="124" t="s">
        <v>91</v>
      </c>
      <c r="W143" s="123">
        <f t="shared" si="17"/>
        <v>3</v>
      </c>
      <c r="X143" s="123" t="str">
        <f t="shared" si="18"/>
        <v>Quarter 1</v>
      </c>
      <c r="Y143" s="123" t="str" cm="1">
        <f t="array" ref="Y143">_xlfn.IFS(OR(W143=1,W143=2,W143=3),"1",(OR(W143=4,W143=5,W143=6)),"2",(OR(W143=7,W143=8,W143=9)),"3",(OR(W143=10,W143=11,W143=12)),"4")</f>
        <v>1</v>
      </c>
      <c r="Z143" s="124">
        <v>2007</v>
      </c>
    </row>
    <row r="144" spans="1:29" ht="17.149999999999999" customHeight="1" x14ac:dyDescent="0.35">
      <c r="A144" s="56" t="str">
        <f t="shared" si="16"/>
        <v>April 2007</v>
      </c>
      <c r="B144" s="45">
        <v>74260.570000000007</v>
      </c>
      <c r="C144" s="46">
        <v>29945.13</v>
      </c>
      <c r="D144" s="46">
        <v>15796.53</v>
      </c>
      <c r="E144" s="47">
        <f t="shared" si="14"/>
        <v>14148.6</v>
      </c>
      <c r="F144" s="45">
        <v>-5013</v>
      </c>
      <c r="G144" s="46">
        <v>-8.9600000000000009</v>
      </c>
      <c r="H144" s="46">
        <v>0</v>
      </c>
      <c r="I144" s="48">
        <f t="shared" si="15"/>
        <v>104205.70000000001</v>
      </c>
      <c r="J144" s="49">
        <f t="shared" si="19"/>
        <v>83387.210000000006</v>
      </c>
      <c r="K144" s="45" t="s">
        <v>68</v>
      </c>
      <c r="L144" s="46" t="s">
        <v>68</v>
      </c>
      <c r="M144" s="46" t="s">
        <v>68</v>
      </c>
      <c r="N144" s="50" t="s">
        <v>68</v>
      </c>
      <c r="O144" s="46">
        <v>5750.5</v>
      </c>
      <c r="P144" s="46">
        <v>422</v>
      </c>
      <c r="Q144" s="46">
        <v>0</v>
      </c>
      <c r="R144" s="50">
        <v>0</v>
      </c>
      <c r="S144" s="45" t="s">
        <v>68</v>
      </c>
      <c r="T144" s="53" t="s">
        <v>68</v>
      </c>
      <c r="V144" s="124" t="s">
        <v>92</v>
      </c>
      <c r="W144" s="123">
        <f t="shared" si="17"/>
        <v>4</v>
      </c>
      <c r="X144" s="125" t="str">
        <f t="shared" si="18"/>
        <v>Quarter 2</v>
      </c>
      <c r="Y144" s="123" t="str" cm="1">
        <f t="array" ref="Y144">_xlfn.IFS(OR(W144=1,W144=2,W144=3),"1",(OR(W144=4,W144=5,W144=6)),"2",(OR(W144=7,W144=8,W144=9)),"3",(OR(W144=10,W144=11,W144=12)),"4")</f>
        <v>2</v>
      </c>
      <c r="Z144" s="124">
        <v>2007</v>
      </c>
      <c r="AC144" s="46"/>
    </row>
    <row r="145" spans="1:29" ht="17.149999999999999" customHeight="1" x14ac:dyDescent="0.35">
      <c r="A145" s="56" t="str">
        <f t="shared" si="16"/>
        <v>May 2007</v>
      </c>
      <c r="B145" s="45">
        <v>75305.919999999998</v>
      </c>
      <c r="C145" s="46">
        <v>17574.45</v>
      </c>
      <c r="D145" s="46">
        <v>14785.24</v>
      </c>
      <c r="E145" s="47">
        <f t="shared" si="14"/>
        <v>2789.2100000000009</v>
      </c>
      <c r="F145" s="45">
        <v>-1162</v>
      </c>
      <c r="G145" s="46">
        <v>-8.9600000000000009</v>
      </c>
      <c r="H145" s="46">
        <v>0</v>
      </c>
      <c r="I145" s="48">
        <f t="shared" si="15"/>
        <v>92880.37</v>
      </c>
      <c r="J145" s="49">
        <f t="shared" si="19"/>
        <v>76924.169999999984</v>
      </c>
      <c r="K145" s="45" t="s">
        <v>68</v>
      </c>
      <c r="L145" s="46" t="s">
        <v>68</v>
      </c>
      <c r="M145" s="46" t="s">
        <v>68</v>
      </c>
      <c r="N145" s="50" t="s">
        <v>68</v>
      </c>
      <c r="O145" s="46">
        <v>5821.52</v>
      </c>
      <c r="P145" s="46">
        <v>298</v>
      </c>
      <c r="Q145" s="46">
        <v>0</v>
      </c>
      <c r="R145" s="50">
        <v>0</v>
      </c>
      <c r="S145" s="45" t="s">
        <v>68</v>
      </c>
      <c r="T145" s="53" t="s">
        <v>68</v>
      </c>
      <c r="V145" s="124" t="s">
        <v>93</v>
      </c>
      <c r="W145" s="123">
        <f t="shared" si="17"/>
        <v>5</v>
      </c>
      <c r="X145" s="123" t="str">
        <f t="shared" si="18"/>
        <v>Quarter 2</v>
      </c>
      <c r="Y145" s="123" t="str" cm="1">
        <f t="array" ref="Y145">_xlfn.IFS(OR(W145=1,W145=2,W145=3),"1",(OR(W145=4,W145=5,W145=6)),"2",(OR(W145=7,W145=8,W145=9)),"3",(OR(W145=10,W145=11,W145=12)),"4")</f>
        <v>2</v>
      </c>
      <c r="Z145" s="124">
        <v>2007</v>
      </c>
      <c r="AC145" s="46"/>
    </row>
    <row r="146" spans="1:29" ht="17.149999999999999" customHeight="1" x14ac:dyDescent="0.35">
      <c r="A146" s="56" t="str">
        <f t="shared" si="16"/>
        <v>June 2007</v>
      </c>
      <c r="B146" s="45">
        <v>56675.360000000001</v>
      </c>
      <c r="C146" s="46">
        <v>17206.400000000001</v>
      </c>
      <c r="D146" s="46">
        <v>9257.7900000000009</v>
      </c>
      <c r="E146" s="47">
        <f t="shared" si="14"/>
        <v>7948.6100000000006</v>
      </c>
      <c r="F146" s="45">
        <v>-842</v>
      </c>
      <c r="G146" s="46">
        <v>-8.9600000000000009</v>
      </c>
      <c r="H146" s="46">
        <v>0</v>
      </c>
      <c r="I146" s="48">
        <f t="shared" si="15"/>
        <v>73881.760000000009</v>
      </c>
      <c r="J146" s="49">
        <f t="shared" si="19"/>
        <v>63773.010000000009</v>
      </c>
      <c r="K146" s="45" t="s">
        <v>68</v>
      </c>
      <c r="L146" s="46" t="s">
        <v>68</v>
      </c>
      <c r="M146" s="46" t="s">
        <v>68</v>
      </c>
      <c r="N146" s="50" t="s">
        <v>68</v>
      </c>
      <c r="O146" s="46">
        <v>4912.43</v>
      </c>
      <c r="P146" s="46">
        <v>148</v>
      </c>
      <c r="Q146" s="46">
        <v>0</v>
      </c>
      <c r="R146" s="50">
        <v>0</v>
      </c>
      <c r="S146" s="45" t="s">
        <v>68</v>
      </c>
      <c r="T146" s="53" t="s">
        <v>68</v>
      </c>
      <c r="V146" s="124" t="s">
        <v>94</v>
      </c>
      <c r="W146" s="123">
        <f t="shared" si="17"/>
        <v>6</v>
      </c>
      <c r="X146" s="123" t="str">
        <f t="shared" si="18"/>
        <v>Quarter 2</v>
      </c>
      <c r="Y146" s="123" t="str" cm="1">
        <f t="array" ref="Y146">_xlfn.IFS(OR(W146=1,W146=2,W146=3),"1",(OR(W146=4,W146=5,W146=6)),"2",(OR(W146=7,W146=8,W146=9)),"3",(OR(W146=10,W146=11,W146=12)),"4")</f>
        <v>2</v>
      </c>
      <c r="Z146" s="124">
        <v>2007</v>
      </c>
      <c r="AC146" s="46"/>
    </row>
    <row r="147" spans="1:29" ht="17.149999999999999" customHeight="1" x14ac:dyDescent="0.35">
      <c r="A147" s="56" t="str">
        <f t="shared" si="16"/>
        <v>July 2007</v>
      </c>
      <c r="B147" s="45">
        <v>60622.3</v>
      </c>
      <c r="C147" s="46">
        <v>15501.47</v>
      </c>
      <c r="D147" s="46">
        <v>14024.88</v>
      </c>
      <c r="E147" s="47">
        <f t="shared" si="14"/>
        <v>1476.5900000000001</v>
      </c>
      <c r="F147" s="45">
        <v>-3109</v>
      </c>
      <c r="G147" s="46">
        <v>-5.33</v>
      </c>
      <c r="H147" s="46">
        <v>0</v>
      </c>
      <c r="I147" s="48">
        <f t="shared" si="15"/>
        <v>76123.77</v>
      </c>
      <c r="J147" s="49">
        <f t="shared" si="19"/>
        <v>58984.560000000005</v>
      </c>
      <c r="K147" s="45" t="s">
        <v>68</v>
      </c>
      <c r="L147" s="46" t="s">
        <v>68</v>
      </c>
      <c r="M147" s="46" t="s">
        <v>68</v>
      </c>
      <c r="N147" s="50" t="s">
        <v>68</v>
      </c>
      <c r="O147" s="46">
        <v>5133.05</v>
      </c>
      <c r="P147" s="46">
        <v>269</v>
      </c>
      <c r="Q147" s="46">
        <v>0</v>
      </c>
      <c r="R147" s="50">
        <v>0</v>
      </c>
      <c r="S147" s="45" t="s">
        <v>68</v>
      </c>
      <c r="T147" s="53" t="s">
        <v>68</v>
      </c>
      <c r="V147" s="124" t="s">
        <v>95</v>
      </c>
      <c r="W147" s="123">
        <f t="shared" si="17"/>
        <v>7</v>
      </c>
      <c r="X147" s="123" t="str">
        <f t="shared" si="18"/>
        <v>Quarter 3</v>
      </c>
      <c r="Y147" s="123" t="str" cm="1">
        <f t="array" ref="Y147">_xlfn.IFS(OR(W147=1,W147=2,W147=3),"1",(OR(W147=4,W147=5,W147=6)),"2",(OR(W147=7,W147=8,W147=9)),"3",(OR(W147=10,W147=11,W147=12)),"4")</f>
        <v>3</v>
      </c>
      <c r="Z147" s="124">
        <v>2007</v>
      </c>
      <c r="AC147" s="46"/>
    </row>
    <row r="148" spans="1:29" ht="17.149999999999999" customHeight="1" x14ac:dyDescent="0.35">
      <c r="A148" s="56" t="str">
        <f t="shared" si="16"/>
        <v>August 2007</v>
      </c>
      <c r="B148" s="45">
        <v>51309.02</v>
      </c>
      <c r="C148" s="46">
        <v>18716.36</v>
      </c>
      <c r="D148" s="46">
        <v>9640.64</v>
      </c>
      <c r="E148" s="47">
        <f t="shared" si="14"/>
        <v>9075.7200000000012</v>
      </c>
      <c r="F148" s="45">
        <v>-2766</v>
      </c>
      <c r="G148" s="46">
        <v>-5.33</v>
      </c>
      <c r="H148" s="46">
        <v>0</v>
      </c>
      <c r="I148" s="48">
        <f t="shared" si="15"/>
        <v>70025.38</v>
      </c>
      <c r="J148" s="49">
        <f t="shared" si="19"/>
        <v>57613.41</v>
      </c>
      <c r="K148" s="45" t="s">
        <v>68</v>
      </c>
      <c r="L148" s="46" t="s">
        <v>68</v>
      </c>
      <c r="M148" s="46" t="s">
        <v>68</v>
      </c>
      <c r="N148" s="50" t="s">
        <v>68</v>
      </c>
      <c r="O148" s="46">
        <v>4617.25</v>
      </c>
      <c r="P148" s="46">
        <v>263</v>
      </c>
      <c r="Q148" s="46">
        <v>0</v>
      </c>
      <c r="R148" s="50">
        <v>0</v>
      </c>
      <c r="S148" s="45" t="s">
        <v>68</v>
      </c>
      <c r="T148" s="53" t="s">
        <v>68</v>
      </c>
      <c r="V148" s="124" t="s">
        <v>96</v>
      </c>
      <c r="W148" s="123">
        <f t="shared" si="17"/>
        <v>8</v>
      </c>
      <c r="X148" s="125" t="str">
        <f t="shared" si="18"/>
        <v>Quarter 3</v>
      </c>
      <c r="Y148" s="123" t="str" cm="1">
        <f t="array" ref="Y148">_xlfn.IFS(OR(W148=1,W148=2,W148=3),"1",(OR(W148=4,W148=5,W148=6)),"2",(OR(W148=7,W148=8,W148=9)),"3",(OR(W148=10,W148=11,W148=12)),"4")</f>
        <v>3</v>
      </c>
      <c r="Z148" s="124">
        <v>2007</v>
      </c>
      <c r="AC148" s="46"/>
    </row>
    <row r="149" spans="1:29" ht="17.149999999999999" customHeight="1" x14ac:dyDescent="0.35">
      <c r="A149" s="56" t="str">
        <f t="shared" si="16"/>
        <v>September 2007</v>
      </c>
      <c r="B149" s="45">
        <v>53636.34</v>
      </c>
      <c r="C149" s="46">
        <v>18061.189999999999</v>
      </c>
      <c r="D149" s="46">
        <v>6986.48</v>
      </c>
      <c r="E149" s="47">
        <f t="shared" si="14"/>
        <v>11074.71</v>
      </c>
      <c r="F149" s="45">
        <v>-785</v>
      </c>
      <c r="G149" s="46">
        <v>-5.33</v>
      </c>
      <c r="H149" s="46">
        <v>0</v>
      </c>
      <c r="I149" s="48">
        <f t="shared" si="15"/>
        <v>71697.53</v>
      </c>
      <c r="J149" s="49">
        <f t="shared" si="19"/>
        <v>63920.72</v>
      </c>
      <c r="K149" s="45" t="s">
        <v>68</v>
      </c>
      <c r="L149" s="46" t="s">
        <v>68</v>
      </c>
      <c r="M149" s="46" t="s">
        <v>68</v>
      </c>
      <c r="N149" s="50" t="s">
        <v>68</v>
      </c>
      <c r="O149" s="46">
        <v>4517.5600000000004</v>
      </c>
      <c r="P149" s="46">
        <v>223</v>
      </c>
      <c r="Q149" s="46">
        <v>0</v>
      </c>
      <c r="R149" s="50">
        <v>0</v>
      </c>
      <c r="S149" s="45" t="s">
        <v>68</v>
      </c>
      <c r="T149" s="53" t="s">
        <v>68</v>
      </c>
      <c r="V149" s="124" t="s">
        <v>97</v>
      </c>
      <c r="W149" s="123">
        <f t="shared" si="17"/>
        <v>9</v>
      </c>
      <c r="X149" s="123" t="str">
        <f t="shared" si="18"/>
        <v>Quarter 3</v>
      </c>
      <c r="Y149" s="123" t="str" cm="1">
        <f t="array" ref="Y149">_xlfn.IFS(OR(W149=1,W149=2,W149=3),"1",(OR(W149=4,W149=5,W149=6)),"2",(OR(W149=7,W149=8,W149=9)),"3",(OR(W149=10,W149=11,W149=12)),"4")</f>
        <v>3</v>
      </c>
      <c r="Z149" s="124">
        <v>2007</v>
      </c>
      <c r="AC149" s="46"/>
    </row>
    <row r="150" spans="1:29" ht="17.149999999999999" customHeight="1" x14ac:dyDescent="0.35">
      <c r="A150" s="56" t="str">
        <f t="shared" si="16"/>
        <v>October 2007</v>
      </c>
      <c r="B150" s="45">
        <v>69696.27</v>
      </c>
      <c r="C150" s="46">
        <v>31378.32</v>
      </c>
      <c r="D150" s="46">
        <v>12300.5</v>
      </c>
      <c r="E150" s="47">
        <f t="shared" si="14"/>
        <v>19077.82</v>
      </c>
      <c r="F150" s="45">
        <v>-3428</v>
      </c>
      <c r="G150" s="46">
        <v>-2.02</v>
      </c>
      <c r="H150" s="46">
        <v>0</v>
      </c>
      <c r="I150" s="48">
        <f t="shared" si="15"/>
        <v>101074.59</v>
      </c>
      <c r="J150" s="49">
        <f t="shared" si="19"/>
        <v>85344.069999999992</v>
      </c>
      <c r="K150" s="45" t="s">
        <v>68</v>
      </c>
      <c r="L150" s="46" t="s">
        <v>68</v>
      </c>
      <c r="M150" s="46" t="s">
        <v>68</v>
      </c>
      <c r="N150" s="50" t="s">
        <v>68</v>
      </c>
      <c r="O150" s="46">
        <v>5132.6400000000003</v>
      </c>
      <c r="P150" s="46">
        <v>380</v>
      </c>
      <c r="Q150" s="46">
        <v>0</v>
      </c>
      <c r="R150" s="50">
        <v>0</v>
      </c>
      <c r="S150" s="45" t="s">
        <v>68</v>
      </c>
      <c r="T150" s="53" t="s">
        <v>68</v>
      </c>
      <c r="V150" s="124" t="s">
        <v>98</v>
      </c>
      <c r="W150" s="123">
        <f t="shared" si="17"/>
        <v>10</v>
      </c>
      <c r="X150" s="123" t="str">
        <f t="shared" si="18"/>
        <v>Quarter 4</v>
      </c>
      <c r="Y150" s="123" t="str" cm="1">
        <f t="array" ref="Y150">_xlfn.IFS(OR(W150=1,W150=2,W150=3),"1",(OR(W150=4,W150=5,W150=6)),"2",(OR(W150=7,W150=8,W150=9)),"3",(OR(W150=10,W150=11,W150=12)),"4")</f>
        <v>4</v>
      </c>
      <c r="Z150" s="124">
        <v>2007</v>
      </c>
      <c r="AC150" s="46"/>
    </row>
    <row r="151" spans="1:29" ht="17.149999999999999" customHeight="1" x14ac:dyDescent="0.35">
      <c r="A151" s="56" t="str">
        <f t="shared" si="16"/>
        <v>November 2007</v>
      </c>
      <c r="B151" s="45">
        <v>76941.2</v>
      </c>
      <c r="C151" s="46">
        <v>35071.300000000003</v>
      </c>
      <c r="D151" s="46">
        <v>9451.4599999999991</v>
      </c>
      <c r="E151" s="47">
        <f t="shared" si="14"/>
        <v>25619.840000000004</v>
      </c>
      <c r="F151" s="45">
        <v>1570</v>
      </c>
      <c r="G151" s="46">
        <v>-2.02</v>
      </c>
      <c r="H151" s="46">
        <v>0</v>
      </c>
      <c r="I151" s="48">
        <f t="shared" si="15"/>
        <v>112012.5</v>
      </c>
      <c r="J151" s="49">
        <f t="shared" si="19"/>
        <v>104129.02</v>
      </c>
      <c r="K151" s="45" t="s">
        <v>68</v>
      </c>
      <c r="L151" s="46" t="s">
        <v>68</v>
      </c>
      <c r="M151" s="46" t="s">
        <v>68</v>
      </c>
      <c r="N151" s="50" t="s">
        <v>68</v>
      </c>
      <c r="O151" s="46">
        <v>5338.22</v>
      </c>
      <c r="P151" s="46">
        <v>383</v>
      </c>
      <c r="Q151" s="46">
        <v>0</v>
      </c>
      <c r="R151" s="50">
        <v>0</v>
      </c>
      <c r="S151" s="45" t="s">
        <v>68</v>
      </c>
      <c r="T151" s="53" t="s">
        <v>68</v>
      </c>
      <c r="V151" s="124" t="s">
        <v>99</v>
      </c>
      <c r="W151" s="123">
        <f t="shared" si="17"/>
        <v>11</v>
      </c>
      <c r="X151" s="123" t="str">
        <f t="shared" si="18"/>
        <v>Quarter 4</v>
      </c>
      <c r="Y151" s="123" t="str" cm="1">
        <f t="array" ref="Y151">_xlfn.IFS(OR(W151=1,W151=2,W151=3),"1",(OR(W151=4,W151=5,W151=6)),"2",(OR(W151=7,W151=8,W151=9)),"3",(OR(W151=10,W151=11,W151=12)),"4")</f>
        <v>4</v>
      </c>
      <c r="Z151" s="124">
        <v>2007</v>
      </c>
      <c r="AC151" s="46"/>
    </row>
    <row r="152" spans="1:29" ht="17.149999999999999" customHeight="1" x14ac:dyDescent="0.35">
      <c r="A152" s="56" t="str">
        <f t="shared" si="16"/>
        <v>December 2007</v>
      </c>
      <c r="B152" s="45">
        <v>82345.279999999999</v>
      </c>
      <c r="C152" s="46">
        <v>40212.58</v>
      </c>
      <c r="D152" s="46">
        <v>7728.63</v>
      </c>
      <c r="E152" s="47">
        <f t="shared" si="14"/>
        <v>32483.95</v>
      </c>
      <c r="F152" s="45">
        <v>5949</v>
      </c>
      <c r="G152" s="46">
        <v>-2.02</v>
      </c>
      <c r="H152" s="46">
        <v>0</v>
      </c>
      <c r="I152" s="48">
        <f t="shared" si="15"/>
        <v>122557.86</v>
      </c>
      <c r="J152" s="49">
        <f t="shared" si="19"/>
        <v>120776.20999999999</v>
      </c>
      <c r="K152" s="45" t="s">
        <v>68</v>
      </c>
      <c r="L152" s="46" t="s">
        <v>68</v>
      </c>
      <c r="M152" s="46" t="s">
        <v>68</v>
      </c>
      <c r="N152" s="50" t="s">
        <v>68</v>
      </c>
      <c r="O152" s="46">
        <v>5728.24</v>
      </c>
      <c r="P152" s="46">
        <v>577</v>
      </c>
      <c r="Q152" s="46">
        <v>0</v>
      </c>
      <c r="R152" s="50">
        <v>0</v>
      </c>
      <c r="S152" s="45" t="s">
        <v>68</v>
      </c>
      <c r="T152" s="53" t="s">
        <v>68</v>
      </c>
      <c r="V152" s="124" t="s">
        <v>100</v>
      </c>
      <c r="W152" s="123">
        <f t="shared" si="17"/>
        <v>12</v>
      </c>
      <c r="X152" s="125" t="str">
        <f t="shared" si="18"/>
        <v>Quarter 4</v>
      </c>
      <c r="Y152" s="123" t="str" cm="1">
        <f t="array" ref="Y152">_xlfn.IFS(OR(W152=1,W152=2,W152=3),"1",(OR(W152=4,W152=5,W152=6)),"2",(OR(W152=7,W152=8,W152=9)),"3",(OR(W152=10,W152=11,W152=12)),"4")</f>
        <v>4</v>
      </c>
      <c r="Z152" s="124">
        <v>2007</v>
      </c>
      <c r="AC152" s="46"/>
    </row>
    <row r="153" spans="1:29" ht="17.149999999999999" customHeight="1" x14ac:dyDescent="0.35">
      <c r="A153" s="56" t="str">
        <f t="shared" si="16"/>
        <v>January 2008</v>
      </c>
      <c r="B153" s="45">
        <v>79618.600000000006</v>
      </c>
      <c r="C153" s="46">
        <v>44277.15</v>
      </c>
      <c r="D153" s="46">
        <v>7009.95</v>
      </c>
      <c r="E153" s="47">
        <f t="shared" si="14"/>
        <v>37267.200000000004</v>
      </c>
      <c r="F153" s="45">
        <v>7528</v>
      </c>
      <c r="G153" s="46">
        <v>-4.6399999999999997</v>
      </c>
      <c r="H153" s="46">
        <v>0</v>
      </c>
      <c r="I153" s="48">
        <f t="shared" si="15"/>
        <v>123895.75</v>
      </c>
      <c r="J153" s="49">
        <f t="shared" si="19"/>
        <v>124409.16</v>
      </c>
      <c r="K153" s="45" t="s">
        <v>68</v>
      </c>
      <c r="L153" s="46" t="s">
        <v>68</v>
      </c>
      <c r="M153" s="46" t="s">
        <v>68</v>
      </c>
      <c r="N153" s="50" t="s">
        <v>68</v>
      </c>
      <c r="O153" s="46">
        <v>5618.68</v>
      </c>
      <c r="P153" s="46">
        <v>505</v>
      </c>
      <c r="Q153" s="46">
        <v>27.7</v>
      </c>
      <c r="R153" s="50">
        <v>18.7</v>
      </c>
      <c r="S153" s="45" t="s">
        <v>68</v>
      </c>
      <c r="T153" s="53" t="s">
        <v>68</v>
      </c>
      <c r="V153" s="124" t="s">
        <v>89</v>
      </c>
      <c r="W153" s="123">
        <f t="shared" si="17"/>
        <v>1</v>
      </c>
      <c r="X153" s="123" t="str">
        <f t="shared" si="18"/>
        <v>Quarter 1</v>
      </c>
      <c r="Y153" s="123" t="str" cm="1">
        <f t="array" ref="Y153">_xlfn.IFS(OR(W153=1,W153=2,W153=3),"1",(OR(W153=4,W153=5,W153=6)),"2",(OR(W153=7,W153=8,W153=9)),"3",(OR(W153=10,W153=11,W153=12)),"4")</f>
        <v>1</v>
      </c>
      <c r="Z153" s="124">
        <v>2008</v>
      </c>
      <c r="AC153" s="46"/>
    </row>
    <row r="154" spans="1:29" ht="17.149999999999999" customHeight="1" x14ac:dyDescent="0.35">
      <c r="A154" s="56" t="str">
        <f t="shared" si="16"/>
        <v>February 2008</v>
      </c>
      <c r="B154" s="45">
        <v>71914.880000000005</v>
      </c>
      <c r="C154" s="46">
        <v>41599.4</v>
      </c>
      <c r="D154" s="46">
        <v>6832.33</v>
      </c>
      <c r="E154" s="47">
        <f t="shared" si="14"/>
        <v>34767.07</v>
      </c>
      <c r="F154" s="45">
        <v>10763</v>
      </c>
      <c r="G154" s="46">
        <v>-4.6399999999999997</v>
      </c>
      <c r="H154" s="46">
        <v>0</v>
      </c>
      <c r="I154" s="48">
        <f t="shared" si="15"/>
        <v>113514.28</v>
      </c>
      <c r="J154" s="49">
        <f t="shared" si="19"/>
        <v>117440.31</v>
      </c>
      <c r="K154" s="45" t="s">
        <v>68</v>
      </c>
      <c r="L154" s="46" t="s">
        <v>68</v>
      </c>
      <c r="M154" s="46" t="s">
        <v>68</v>
      </c>
      <c r="N154" s="50" t="s">
        <v>68</v>
      </c>
      <c r="O154" s="46">
        <v>5235.13</v>
      </c>
      <c r="P154" s="46">
        <v>535</v>
      </c>
      <c r="Q154" s="46">
        <v>1.91</v>
      </c>
      <c r="R154" s="50">
        <v>14.83</v>
      </c>
      <c r="S154" s="45" t="s">
        <v>68</v>
      </c>
      <c r="T154" s="53" t="s">
        <v>68</v>
      </c>
      <c r="V154" s="124" t="s">
        <v>90</v>
      </c>
      <c r="W154" s="123">
        <f t="shared" si="17"/>
        <v>2</v>
      </c>
      <c r="X154" s="123" t="str">
        <f t="shared" si="18"/>
        <v>Quarter 1</v>
      </c>
      <c r="Y154" s="123" t="str" cm="1">
        <f t="array" ref="Y154">_xlfn.IFS(OR(W154=1,W154=2,W154=3),"1",(OR(W154=4,W154=5,W154=6)),"2",(OR(W154=7,W154=8,W154=9)),"3",(OR(W154=10,W154=11,W154=12)),"4")</f>
        <v>1</v>
      </c>
      <c r="Z154" s="124">
        <v>2008</v>
      </c>
      <c r="AC154" s="46"/>
    </row>
    <row r="155" spans="1:29" ht="17.149999999999999" customHeight="1" x14ac:dyDescent="0.35">
      <c r="A155" s="56" t="str">
        <f t="shared" si="16"/>
        <v>March 2008</v>
      </c>
      <c r="B155" s="45">
        <v>78066.820000000007</v>
      </c>
      <c r="C155" s="46">
        <v>44854.73</v>
      </c>
      <c r="D155" s="46">
        <v>7669.65</v>
      </c>
      <c r="E155" s="47">
        <f t="shared" si="14"/>
        <v>37185.08</v>
      </c>
      <c r="F155" s="45">
        <v>3908</v>
      </c>
      <c r="G155" s="46">
        <v>-4.6399999999999997</v>
      </c>
      <c r="H155" s="46">
        <v>0</v>
      </c>
      <c r="I155" s="48">
        <f t="shared" si="15"/>
        <v>122921.55000000002</v>
      </c>
      <c r="J155" s="49">
        <f t="shared" si="19"/>
        <v>119155.26000000002</v>
      </c>
      <c r="K155" s="45" t="s">
        <v>68</v>
      </c>
      <c r="L155" s="46" t="s">
        <v>68</v>
      </c>
      <c r="M155" s="46" t="s">
        <v>68</v>
      </c>
      <c r="N155" s="50" t="s">
        <v>68</v>
      </c>
      <c r="O155" s="46">
        <v>5516.34</v>
      </c>
      <c r="P155" s="46">
        <v>545</v>
      </c>
      <c r="Q155" s="46">
        <v>1.34</v>
      </c>
      <c r="R155" s="50">
        <v>28.75</v>
      </c>
      <c r="S155" s="45" t="s">
        <v>68</v>
      </c>
      <c r="T155" s="53" t="s">
        <v>68</v>
      </c>
      <c r="V155" s="124" t="s">
        <v>91</v>
      </c>
      <c r="W155" s="123">
        <f t="shared" si="17"/>
        <v>3</v>
      </c>
      <c r="X155" s="123" t="str">
        <f t="shared" si="18"/>
        <v>Quarter 1</v>
      </c>
      <c r="Y155" s="123" t="str" cm="1">
        <f t="array" ref="Y155">_xlfn.IFS(OR(W155=1,W155=2,W155=3),"1",(OR(W155=4,W155=5,W155=6)),"2",(OR(W155=7,W155=8,W155=9)),"3",(OR(W155=10,W155=11,W155=12)),"4")</f>
        <v>1</v>
      </c>
      <c r="Z155" s="124">
        <v>2008</v>
      </c>
      <c r="AC155" s="46"/>
    </row>
    <row r="156" spans="1:29" ht="17.149999999999999" customHeight="1" x14ac:dyDescent="0.35">
      <c r="A156" s="56" t="str">
        <f t="shared" si="16"/>
        <v>April 2008</v>
      </c>
      <c r="B156" s="45">
        <v>69994.77</v>
      </c>
      <c r="C156" s="46">
        <v>36875.910000000003</v>
      </c>
      <c r="D156" s="46">
        <v>7663.48</v>
      </c>
      <c r="E156" s="47">
        <f t="shared" si="14"/>
        <v>29212.430000000004</v>
      </c>
      <c r="F156" s="45">
        <v>-1819</v>
      </c>
      <c r="G156" s="46">
        <v>-9.42</v>
      </c>
      <c r="H156" s="46">
        <v>0</v>
      </c>
      <c r="I156" s="48">
        <f t="shared" si="15"/>
        <v>106870.68000000001</v>
      </c>
      <c r="J156" s="49">
        <f t="shared" si="19"/>
        <v>97378.780000000013</v>
      </c>
      <c r="K156" s="45" t="s">
        <v>68</v>
      </c>
      <c r="L156" s="46" t="s">
        <v>68</v>
      </c>
      <c r="M156" s="46" t="s">
        <v>68</v>
      </c>
      <c r="N156" s="50" t="s">
        <v>68</v>
      </c>
      <c r="O156" s="46">
        <v>5269.94</v>
      </c>
      <c r="P156" s="46">
        <v>384</v>
      </c>
      <c r="Q156" s="46">
        <v>8.6300000000000008</v>
      </c>
      <c r="R156" s="50">
        <v>80.209999999999994</v>
      </c>
      <c r="S156" s="45" t="s">
        <v>68</v>
      </c>
      <c r="T156" s="53" t="s">
        <v>68</v>
      </c>
      <c r="V156" s="124" t="s">
        <v>92</v>
      </c>
      <c r="W156" s="123">
        <f t="shared" si="17"/>
        <v>4</v>
      </c>
      <c r="X156" s="125" t="str">
        <f t="shared" si="18"/>
        <v>Quarter 2</v>
      </c>
      <c r="Y156" s="123" t="str" cm="1">
        <f t="array" ref="Y156">_xlfn.IFS(OR(W156=1,W156=2,W156=3),"1",(OR(W156=4,W156=5,W156=6)),"2",(OR(W156=7,W156=8,W156=9)),"3",(OR(W156=10,W156=11,W156=12)),"4")</f>
        <v>2</v>
      </c>
      <c r="Z156" s="124">
        <v>2008</v>
      </c>
      <c r="AC156" s="46"/>
    </row>
    <row r="157" spans="1:29" ht="17.149999999999999" customHeight="1" x14ac:dyDescent="0.35">
      <c r="A157" s="56" t="str">
        <f t="shared" si="16"/>
        <v>May 2008</v>
      </c>
      <c r="B157" s="45">
        <v>70016.23</v>
      </c>
      <c r="C157" s="46">
        <v>25318.27</v>
      </c>
      <c r="D157" s="46">
        <v>12244.51</v>
      </c>
      <c r="E157" s="47">
        <f t="shared" si="14"/>
        <v>13073.76</v>
      </c>
      <c r="F157" s="45">
        <v>-10682</v>
      </c>
      <c r="G157" s="46">
        <v>-9.82</v>
      </c>
      <c r="H157" s="46">
        <v>0</v>
      </c>
      <c r="I157" s="48">
        <f t="shared" si="15"/>
        <v>95334.5</v>
      </c>
      <c r="J157" s="49">
        <f t="shared" si="19"/>
        <v>72398.17</v>
      </c>
      <c r="K157" s="45" t="s">
        <v>68</v>
      </c>
      <c r="L157" s="46" t="s">
        <v>68</v>
      </c>
      <c r="M157" s="46" t="s">
        <v>68</v>
      </c>
      <c r="N157" s="50" t="s">
        <v>68</v>
      </c>
      <c r="O157" s="46">
        <v>5456.23</v>
      </c>
      <c r="P157" s="46">
        <v>312</v>
      </c>
      <c r="Q157" s="46">
        <v>4.1900000000000004</v>
      </c>
      <c r="R157" s="50">
        <v>69.83</v>
      </c>
      <c r="S157" s="45" t="s">
        <v>68</v>
      </c>
      <c r="T157" s="53" t="s">
        <v>68</v>
      </c>
      <c r="V157" s="124" t="s">
        <v>93</v>
      </c>
      <c r="W157" s="123">
        <f t="shared" si="17"/>
        <v>5</v>
      </c>
      <c r="X157" s="123" t="str">
        <f t="shared" si="18"/>
        <v>Quarter 2</v>
      </c>
      <c r="Y157" s="123" t="str" cm="1">
        <f t="array" ref="Y157">_xlfn.IFS(OR(W157=1,W157=2,W157=3),"1",(OR(W157=4,W157=5,W157=6)),"2",(OR(W157=7,W157=8,W157=9)),"3",(OR(W157=10,W157=11,W157=12)),"4")</f>
        <v>2</v>
      </c>
      <c r="Z157" s="124">
        <v>2008</v>
      </c>
      <c r="AC157" s="46"/>
    </row>
    <row r="158" spans="1:29" ht="17.149999999999999" customHeight="1" x14ac:dyDescent="0.35">
      <c r="A158" s="56" t="str">
        <f t="shared" si="16"/>
        <v>June 2008</v>
      </c>
      <c r="B158" s="45">
        <v>64018.080000000002</v>
      </c>
      <c r="C158" s="46">
        <v>19949.490000000002</v>
      </c>
      <c r="D158" s="46">
        <v>12198.24</v>
      </c>
      <c r="E158" s="47">
        <f t="shared" si="14"/>
        <v>7751.2500000000018</v>
      </c>
      <c r="F158" s="45">
        <v>-8557</v>
      </c>
      <c r="G158" s="46">
        <v>-9.82</v>
      </c>
      <c r="H158" s="46">
        <v>0</v>
      </c>
      <c r="I158" s="48">
        <f t="shared" si="15"/>
        <v>83967.57</v>
      </c>
      <c r="J158" s="49">
        <f t="shared" si="19"/>
        <v>63202.51</v>
      </c>
      <c r="K158" s="45" t="s">
        <v>68</v>
      </c>
      <c r="L158" s="46" t="s">
        <v>68</v>
      </c>
      <c r="M158" s="46" t="s">
        <v>68</v>
      </c>
      <c r="N158" s="50" t="s">
        <v>68</v>
      </c>
      <c r="O158" s="46">
        <v>4794.96</v>
      </c>
      <c r="P158" s="46">
        <v>191</v>
      </c>
      <c r="Q158" s="46">
        <v>1.4</v>
      </c>
      <c r="R158" s="50">
        <v>113.67</v>
      </c>
      <c r="S158" s="45" t="s">
        <v>68</v>
      </c>
      <c r="T158" s="53" t="s">
        <v>68</v>
      </c>
      <c r="V158" s="124" t="s">
        <v>94</v>
      </c>
      <c r="W158" s="123">
        <f t="shared" si="17"/>
        <v>6</v>
      </c>
      <c r="X158" s="123" t="str">
        <f t="shared" si="18"/>
        <v>Quarter 2</v>
      </c>
      <c r="Y158" s="123" t="str" cm="1">
        <f t="array" ref="Y158">_xlfn.IFS(OR(W158=1,W158=2,W158=3),"1",(OR(W158=4,W158=5,W158=6)),"2",(OR(W158=7,W158=8,W158=9)),"3",(OR(W158=10,W158=11,W158=12)),"4")</f>
        <v>2</v>
      </c>
      <c r="Z158" s="124">
        <v>2008</v>
      </c>
      <c r="AC158" s="46"/>
    </row>
    <row r="159" spans="1:29" ht="17.149999999999999" customHeight="1" x14ac:dyDescent="0.35">
      <c r="A159" s="56" t="str">
        <f t="shared" si="16"/>
        <v>July 2008</v>
      </c>
      <c r="B159" s="45">
        <v>48003.09</v>
      </c>
      <c r="C159" s="46">
        <v>33323.1</v>
      </c>
      <c r="D159" s="46">
        <v>12288.44</v>
      </c>
      <c r="E159" s="47">
        <f t="shared" si="14"/>
        <v>21034.659999999996</v>
      </c>
      <c r="F159" s="45">
        <v>-7577</v>
      </c>
      <c r="G159" s="46">
        <v>-9.82</v>
      </c>
      <c r="H159" s="46">
        <v>0</v>
      </c>
      <c r="I159" s="48">
        <f t="shared" si="15"/>
        <v>81326.19</v>
      </c>
      <c r="J159" s="49">
        <f t="shared" si="19"/>
        <v>61450.93</v>
      </c>
      <c r="K159" s="45" t="s">
        <v>68</v>
      </c>
      <c r="L159" s="46" t="s">
        <v>68</v>
      </c>
      <c r="M159" s="46" t="s">
        <v>68</v>
      </c>
      <c r="N159" s="50" t="s">
        <v>68</v>
      </c>
      <c r="O159" s="46">
        <v>4571.1400000000003</v>
      </c>
      <c r="P159" s="46">
        <v>117</v>
      </c>
      <c r="Q159" s="46">
        <v>3.47</v>
      </c>
      <c r="R159" s="50">
        <v>120.8</v>
      </c>
      <c r="S159" s="45" t="s">
        <v>68</v>
      </c>
      <c r="T159" s="53" t="s">
        <v>68</v>
      </c>
      <c r="V159" s="124" t="s">
        <v>95</v>
      </c>
      <c r="W159" s="123">
        <f t="shared" si="17"/>
        <v>7</v>
      </c>
      <c r="X159" s="123" t="str">
        <f t="shared" si="18"/>
        <v>Quarter 3</v>
      </c>
      <c r="Y159" s="123" t="str" cm="1">
        <f t="array" ref="Y159">_xlfn.IFS(OR(W159=1,W159=2,W159=3),"1",(OR(W159=4,W159=5,W159=6)),"2",(OR(W159=7,W159=8,W159=9)),"3",(OR(W159=10,W159=11,W159=12)),"4")</f>
        <v>3</v>
      </c>
      <c r="Z159" s="124">
        <v>2008</v>
      </c>
      <c r="AC159" s="46"/>
    </row>
    <row r="160" spans="1:29" ht="17.149999999999999" customHeight="1" x14ac:dyDescent="0.35">
      <c r="A160" s="56" t="str">
        <f t="shared" si="16"/>
        <v>August 2008</v>
      </c>
      <c r="B160" s="45">
        <v>53875.12</v>
      </c>
      <c r="C160" s="46">
        <v>21261.34</v>
      </c>
      <c r="D160" s="46">
        <v>11618.03</v>
      </c>
      <c r="E160" s="47">
        <f t="shared" si="14"/>
        <v>9643.31</v>
      </c>
      <c r="F160" s="45">
        <v>-1822</v>
      </c>
      <c r="G160" s="46">
        <v>-5.16</v>
      </c>
      <c r="H160" s="46">
        <v>0</v>
      </c>
      <c r="I160" s="48">
        <f t="shared" si="15"/>
        <v>75136.460000000006</v>
      </c>
      <c r="J160" s="49">
        <f t="shared" si="19"/>
        <v>61691.270000000004</v>
      </c>
      <c r="K160" s="45" t="s">
        <v>68</v>
      </c>
      <c r="L160" s="46" t="s">
        <v>68</v>
      </c>
      <c r="M160" s="46" t="s">
        <v>68</v>
      </c>
      <c r="N160" s="50" t="s">
        <v>68</v>
      </c>
      <c r="O160" s="46">
        <v>4379.18</v>
      </c>
      <c r="P160" s="46">
        <v>94</v>
      </c>
      <c r="Q160" s="46">
        <v>2.62</v>
      </c>
      <c r="R160" s="50">
        <v>107.63</v>
      </c>
      <c r="S160" s="45" t="s">
        <v>68</v>
      </c>
      <c r="T160" s="53" t="s">
        <v>68</v>
      </c>
      <c r="V160" s="124" t="s">
        <v>96</v>
      </c>
      <c r="W160" s="123">
        <f t="shared" si="17"/>
        <v>8</v>
      </c>
      <c r="X160" s="125" t="str">
        <f t="shared" si="18"/>
        <v>Quarter 3</v>
      </c>
      <c r="Y160" s="123" t="str" cm="1">
        <f t="array" ref="Y160">_xlfn.IFS(OR(W160=1,W160=2,W160=3),"1",(OR(W160=4,W160=5,W160=6)),"2",(OR(W160=7,W160=8,W160=9)),"3",(OR(W160=10,W160=11,W160=12)),"4")</f>
        <v>3</v>
      </c>
      <c r="Z160" s="124">
        <v>2008</v>
      </c>
      <c r="AC160" s="46"/>
    </row>
    <row r="161" spans="1:29" ht="17.149999999999999" customHeight="1" x14ac:dyDescent="0.35">
      <c r="A161" s="56" t="str">
        <f t="shared" si="16"/>
        <v>September 2008</v>
      </c>
      <c r="B161" s="45">
        <v>60822.95</v>
      </c>
      <c r="C161" s="46">
        <v>16089.15</v>
      </c>
      <c r="D161" s="46">
        <v>9206.2000000000007</v>
      </c>
      <c r="E161" s="47">
        <f t="shared" si="14"/>
        <v>6882.9499999999989</v>
      </c>
      <c r="F161" s="45">
        <v>-1656</v>
      </c>
      <c r="G161" s="46">
        <v>-5.16</v>
      </c>
      <c r="H161" s="46">
        <v>0</v>
      </c>
      <c r="I161" s="48">
        <f t="shared" si="15"/>
        <v>76912.099999999991</v>
      </c>
      <c r="J161" s="49">
        <f t="shared" si="19"/>
        <v>66044.739999999991</v>
      </c>
      <c r="K161" s="45" t="s">
        <v>68</v>
      </c>
      <c r="L161" s="46" t="s">
        <v>68</v>
      </c>
      <c r="M161" s="46" t="s">
        <v>68</v>
      </c>
      <c r="N161" s="50" t="s">
        <v>68</v>
      </c>
      <c r="O161" s="46">
        <v>4546.53</v>
      </c>
      <c r="P161" s="46">
        <v>155</v>
      </c>
      <c r="Q161" s="46">
        <v>5.68</v>
      </c>
      <c r="R161" s="50">
        <v>76.59</v>
      </c>
      <c r="S161" s="45" t="s">
        <v>68</v>
      </c>
      <c r="T161" s="53" t="s">
        <v>68</v>
      </c>
      <c r="V161" s="124" t="s">
        <v>97</v>
      </c>
      <c r="W161" s="123">
        <f t="shared" si="17"/>
        <v>9</v>
      </c>
      <c r="X161" s="123" t="str">
        <f t="shared" si="18"/>
        <v>Quarter 3</v>
      </c>
      <c r="Y161" s="123" t="str" cm="1">
        <f t="array" ref="Y161">_xlfn.IFS(OR(W161=1,W161=2,W161=3),"1",(OR(W161=4,W161=5,W161=6)),"2",(OR(W161=7,W161=8,W161=9)),"3",(OR(W161=10,W161=11,W161=12)),"4")</f>
        <v>3</v>
      </c>
      <c r="Z161" s="124">
        <v>2008</v>
      </c>
      <c r="AC161" s="46"/>
    </row>
    <row r="162" spans="1:29" ht="17.149999999999999" customHeight="1" x14ac:dyDescent="0.35">
      <c r="A162" s="56" t="str">
        <f t="shared" si="16"/>
        <v>October 2008</v>
      </c>
      <c r="B162" s="45">
        <v>67610.42</v>
      </c>
      <c r="C162" s="46">
        <v>37646.6</v>
      </c>
      <c r="D162" s="46">
        <v>16496.16</v>
      </c>
      <c r="E162" s="47">
        <f t="shared" si="14"/>
        <v>21150.44</v>
      </c>
      <c r="F162" s="45">
        <v>-329</v>
      </c>
      <c r="G162" s="46">
        <v>-5.16</v>
      </c>
      <c r="H162" s="46">
        <v>0</v>
      </c>
      <c r="I162" s="48">
        <f t="shared" si="15"/>
        <v>105257.01999999999</v>
      </c>
      <c r="J162" s="49">
        <f t="shared" si="19"/>
        <v>88426.699999999983</v>
      </c>
      <c r="K162" s="45" t="s">
        <v>68</v>
      </c>
      <c r="L162" s="46" t="s">
        <v>68</v>
      </c>
      <c r="M162" s="46" t="s">
        <v>68</v>
      </c>
      <c r="N162" s="50" t="s">
        <v>68</v>
      </c>
      <c r="O162" s="46">
        <v>5173.71</v>
      </c>
      <c r="P162" s="46">
        <v>445</v>
      </c>
      <c r="Q162" s="46">
        <v>11.9</v>
      </c>
      <c r="R162" s="50">
        <v>80.430000000000007</v>
      </c>
      <c r="S162" s="45" t="s">
        <v>68</v>
      </c>
      <c r="T162" s="53" t="s">
        <v>68</v>
      </c>
      <c r="V162" s="124" t="s">
        <v>98</v>
      </c>
      <c r="W162" s="123">
        <f t="shared" si="17"/>
        <v>10</v>
      </c>
      <c r="X162" s="123" t="str">
        <f t="shared" si="18"/>
        <v>Quarter 4</v>
      </c>
      <c r="Y162" s="123" t="str" cm="1">
        <f t="array" ref="Y162">_xlfn.IFS(OR(W162=1,W162=2,W162=3),"1",(OR(W162=4,W162=5,W162=6)),"2",(OR(W162=7,W162=8,W162=9)),"3",(OR(W162=10,W162=11,W162=12)),"4")</f>
        <v>4</v>
      </c>
      <c r="Z162" s="124">
        <v>2008</v>
      </c>
      <c r="AC162" s="46"/>
    </row>
    <row r="163" spans="1:29" ht="17.149999999999999" customHeight="1" x14ac:dyDescent="0.35">
      <c r="A163" s="56" t="str">
        <f t="shared" si="16"/>
        <v>November 2008</v>
      </c>
      <c r="B163" s="45">
        <v>70417.710000000006</v>
      </c>
      <c r="C163" s="46">
        <v>41416.83</v>
      </c>
      <c r="D163" s="46">
        <v>10803.84</v>
      </c>
      <c r="E163" s="47">
        <f t="shared" si="14"/>
        <v>30612.99</v>
      </c>
      <c r="F163" s="45">
        <v>759</v>
      </c>
      <c r="G163" s="46">
        <v>-12.52</v>
      </c>
      <c r="H163" s="46">
        <v>0</v>
      </c>
      <c r="I163" s="48">
        <f t="shared" si="15"/>
        <v>111834.54000000001</v>
      </c>
      <c r="J163" s="49">
        <f t="shared" si="19"/>
        <v>101777.18000000001</v>
      </c>
      <c r="K163" s="45" t="s">
        <v>68</v>
      </c>
      <c r="L163" s="46" t="s">
        <v>68</v>
      </c>
      <c r="M163" s="46" t="s">
        <v>68</v>
      </c>
      <c r="N163" s="50" t="s">
        <v>68</v>
      </c>
      <c r="O163" s="46">
        <v>5160.53</v>
      </c>
      <c r="P163" s="46">
        <v>447</v>
      </c>
      <c r="Q163" s="46">
        <v>29.47</v>
      </c>
      <c r="R163" s="50">
        <v>42.54</v>
      </c>
      <c r="S163" s="45" t="s">
        <v>68</v>
      </c>
      <c r="T163" s="53" t="s">
        <v>68</v>
      </c>
      <c r="V163" s="124" t="s">
        <v>99</v>
      </c>
      <c r="W163" s="123">
        <f t="shared" si="17"/>
        <v>11</v>
      </c>
      <c r="X163" s="123" t="str">
        <f t="shared" si="18"/>
        <v>Quarter 4</v>
      </c>
      <c r="Y163" s="123" t="str" cm="1">
        <f t="array" ref="Y163">_xlfn.IFS(OR(W163=1,W163=2,W163=3),"1",(OR(W163=4,W163=5,W163=6)),"2",(OR(W163=7,W163=8,W163=9)),"3",(OR(W163=10,W163=11,W163=12)),"4")</f>
        <v>4</v>
      </c>
      <c r="Z163" s="124">
        <v>2008</v>
      </c>
      <c r="AC163" s="46"/>
    </row>
    <row r="164" spans="1:29" ht="17.149999999999999" customHeight="1" x14ac:dyDescent="0.35">
      <c r="A164" s="56" t="str">
        <f t="shared" si="16"/>
        <v>December 2008</v>
      </c>
      <c r="B164" s="45">
        <v>73462.69</v>
      </c>
      <c r="C164" s="46">
        <v>46436.67</v>
      </c>
      <c r="D164" s="46">
        <v>8639.2000000000007</v>
      </c>
      <c r="E164" s="47">
        <f t="shared" si="14"/>
        <v>37797.47</v>
      </c>
      <c r="F164" s="45">
        <v>6397</v>
      </c>
      <c r="G164" s="46">
        <v>-12.52</v>
      </c>
      <c r="H164" s="46">
        <v>0</v>
      </c>
      <c r="I164" s="48">
        <f t="shared" si="15"/>
        <v>119899.36</v>
      </c>
      <c r="J164" s="49">
        <f t="shared" si="19"/>
        <v>117644.64</v>
      </c>
      <c r="K164" s="45" t="s">
        <v>68</v>
      </c>
      <c r="L164" s="46" t="s">
        <v>68</v>
      </c>
      <c r="M164" s="46" t="s">
        <v>68</v>
      </c>
      <c r="N164" s="50" t="s">
        <v>68</v>
      </c>
      <c r="O164" s="46">
        <v>5601.93</v>
      </c>
      <c r="P164" s="46">
        <v>535</v>
      </c>
      <c r="Q164" s="46">
        <v>35.39</v>
      </c>
      <c r="R164" s="50">
        <v>36.590000000000003</v>
      </c>
      <c r="S164" s="45" t="s">
        <v>68</v>
      </c>
      <c r="T164" s="53" t="s">
        <v>68</v>
      </c>
      <c r="V164" s="124" t="s">
        <v>100</v>
      </c>
      <c r="W164" s="123">
        <f t="shared" si="17"/>
        <v>12</v>
      </c>
      <c r="X164" s="125" t="str">
        <f t="shared" si="18"/>
        <v>Quarter 4</v>
      </c>
      <c r="Y164" s="123" t="str" cm="1">
        <f t="array" ref="Y164">_xlfn.IFS(OR(W164=1,W164=2,W164=3),"1",(OR(W164=4,W164=5,W164=6)),"2",(OR(W164=7,W164=8,W164=9)),"3",(OR(W164=10,W164=11,W164=12)),"4")</f>
        <v>4</v>
      </c>
      <c r="Z164" s="124">
        <v>2008</v>
      </c>
      <c r="AC164" s="46"/>
    </row>
    <row r="165" spans="1:29" ht="17.149999999999999" customHeight="1" x14ac:dyDescent="0.35">
      <c r="A165" s="56" t="str">
        <f t="shared" si="16"/>
        <v>January 2009</v>
      </c>
      <c r="B165" s="45">
        <v>75111.95</v>
      </c>
      <c r="C165" s="46">
        <v>46738.94</v>
      </c>
      <c r="D165" s="46">
        <v>15165.63</v>
      </c>
      <c r="E165" s="47">
        <f t="shared" si="14"/>
        <v>31573.310000000005</v>
      </c>
      <c r="F165" s="45">
        <v>17213</v>
      </c>
      <c r="G165" s="46">
        <v>-12.52</v>
      </c>
      <c r="H165" s="46">
        <v>0</v>
      </c>
      <c r="I165" s="48">
        <f t="shared" si="15"/>
        <v>121850.89</v>
      </c>
      <c r="J165" s="49">
        <f t="shared" si="19"/>
        <v>123885.73999999999</v>
      </c>
      <c r="K165" s="45" t="s">
        <v>68</v>
      </c>
      <c r="L165" s="46" t="s">
        <v>68</v>
      </c>
      <c r="M165" s="46" t="s">
        <v>68</v>
      </c>
      <c r="N165" s="50" t="s">
        <v>68</v>
      </c>
      <c r="O165" s="46">
        <v>5690.6</v>
      </c>
      <c r="P165" s="46">
        <v>557</v>
      </c>
      <c r="Q165" s="46">
        <v>67.099999999999994</v>
      </c>
      <c r="R165" s="50">
        <v>14.87</v>
      </c>
      <c r="S165" s="45" t="s">
        <v>68</v>
      </c>
      <c r="T165" s="53" t="s">
        <v>68</v>
      </c>
      <c r="V165" s="124" t="s">
        <v>89</v>
      </c>
      <c r="W165" s="123">
        <f t="shared" si="17"/>
        <v>1</v>
      </c>
      <c r="X165" s="123" t="str">
        <f t="shared" si="18"/>
        <v>Quarter 1</v>
      </c>
      <c r="Y165" s="123" t="str" cm="1">
        <f t="array" ref="Y165">_xlfn.IFS(OR(W165=1,W165=2,W165=3),"1",(OR(W165=4,W165=5,W165=6)),"2",(OR(W165=7,W165=8,W165=9)),"3",(OR(W165=10,W165=11,W165=12)),"4")</f>
        <v>1</v>
      </c>
      <c r="Z165" s="124">
        <v>2009</v>
      </c>
      <c r="AC165" s="46"/>
    </row>
    <row r="166" spans="1:29" ht="17.149999999999999" customHeight="1" x14ac:dyDescent="0.35">
      <c r="A166" s="56" t="str">
        <f t="shared" si="16"/>
        <v>February 2009</v>
      </c>
      <c r="B166" s="45">
        <v>61786.93</v>
      </c>
      <c r="C166" s="46">
        <v>46474.7</v>
      </c>
      <c r="D166" s="46">
        <v>8957.31</v>
      </c>
      <c r="E166" s="47">
        <f t="shared" si="14"/>
        <v>37517.39</v>
      </c>
      <c r="F166" s="45">
        <v>6199</v>
      </c>
      <c r="G166" s="46">
        <v>-41.09</v>
      </c>
      <c r="H166" s="46">
        <v>0</v>
      </c>
      <c r="I166" s="48">
        <f t="shared" si="15"/>
        <v>108261.63</v>
      </c>
      <c r="J166" s="49">
        <f t="shared" si="19"/>
        <v>105462.23000000001</v>
      </c>
      <c r="K166" s="45" t="s">
        <v>68</v>
      </c>
      <c r="L166" s="46" t="s">
        <v>68</v>
      </c>
      <c r="M166" s="46" t="s">
        <v>68</v>
      </c>
      <c r="N166" s="50" t="s">
        <v>68</v>
      </c>
      <c r="O166" s="46">
        <v>4932.6099999999997</v>
      </c>
      <c r="P166" s="46">
        <v>467</v>
      </c>
      <c r="Q166" s="46">
        <v>59.87</v>
      </c>
      <c r="R166" s="50">
        <v>18.5</v>
      </c>
      <c r="S166" s="45" t="s">
        <v>68</v>
      </c>
      <c r="T166" s="53" t="s">
        <v>68</v>
      </c>
      <c r="V166" s="124" t="s">
        <v>90</v>
      </c>
      <c r="W166" s="123">
        <f t="shared" si="17"/>
        <v>2</v>
      </c>
      <c r="X166" s="123" t="str">
        <f t="shared" si="18"/>
        <v>Quarter 1</v>
      </c>
      <c r="Y166" s="123" t="str" cm="1">
        <f t="array" ref="Y166">_xlfn.IFS(OR(W166=1,W166=2,W166=3),"1",(OR(W166=4,W166=5,W166=6)),"2",(OR(W166=7,W166=8,W166=9)),"3",(OR(W166=10,W166=11,W166=12)),"4")</f>
        <v>1</v>
      </c>
      <c r="Z166" s="124">
        <v>2009</v>
      </c>
      <c r="AC166" s="46"/>
    </row>
    <row r="167" spans="1:29" ht="17.149999999999999" customHeight="1" x14ac:dyDescent="0.35">
      <c r="A167" s="56" t="str">
        <f t="shared" si="16"/>
        <v>March 2009</v>
      </c>
      <c r="B167" s="45">
        <v>61855.040000000001</v>
      </c>
      <c r="C167" s="46">
        <v>50295.29</v>
      </c>
      <c r="D167" s="46">
        <v>10234.16</v>
      </c>
      <c r="E167" s="47">
        <f t="shared" si="14"/>
        <v>40061.130000000005</v>
      </c>
      <c r="F167" s="45">
        <v>-3482</v>
      </c>
      <c r="G167" s="46">
        <v>-41.09</v>
      </c>
      <c r="H167" s="46">
        <v>0</v>
      </c>
      <c r="I167" s="48">
        <f t="shared" si="15"/>
        <v>112150.33</v>
      </c>
      <c r="J167" s="49">
        <f t="shared" si="19"/>
        <v>98393.08</v>
      </c>
      <c r="K167" s="45" t="s">
        <v>68</v>
      </c>
      <c r="L167" s="46" t="s">
        <v>68</v>
      </c>
      <c r="M167" s="46" t="s">
        <v>68</v>
      </c>
      <c r="N167" s="50" t="s">
        <v>68</v>
      </c>
      <c r="O167" s="46">
        <v>5520.87</v>
      </c>
      <c r="P167" s="46">
        <v>379</v>
      </c>
      <c r="Q167" s="46">
        <v>71.39</v>
      </c>
      <c r="R167" s="50">
        <v>59.54</v>
      </c>
      <c r="S167" s="45" t="s">
        <v>68</v>
      </c>
      <c r="T167" s="53" t="s">
        <v>68</v>
      </c>
      <c r="V167" s="124" t="s">
        <v>91</v>
      </c>
      <c r="W167" s="123">
        <f t="shared" si="17"/>
        <v>3</v>
      </c>
      <c r="X167" s="123" t="str">
        <f t="shared" si="18"/>
        <v>Quarter 1</v>
      </c>
      <c r="Y167" s="123" t="str" cm="1">
        <f t="array" ref="Y167">_xlfn.IFS(OR(W167=1,W167=2,W167=3),"1",(OR(W167=4,W167=5,W167=6)),"2",(OR(W167=7,W167=8,W167=9)),"3",(OR(W167=10,W167=11,W167=12)),"4")</f>
        <v>1</v>
      </c>
      <c r="Z167" s="124">
        <v>2009</v>
      </c>
      <c r="AC167" s="46"/>
    </row>
    <row r="168" spans="1:29" ht="17.149999999999999" customHeight="1" x14ac:dyDescent="0.35">
      <c r="A168" s="56" t="str">
        <f t="shared" si="16"/>
        <v>April 2009</v>
      </c>
      <c r="B168" s="45">
        <v>62077.3</v>
      </c>
      <c r="C168" s="46">
        <v>36393.410000000003</v>
      </c>
      <c r="D168" s="46">
        <v>15571.05</v>
      </c>
      <c r="E168" s="47">
        <f t="shared" si="14"/>
        <v>20822.360000000004</v>
      </c>
      <c r="F168" s="45">
        <v>-7996</v>
      </c>
      <c r="G168" s="46">
        <v>-41.09</v>
      </c>
      <c r="H168" s="46">
        <v>0</v>
      </c>
      <c r="I168" s="48">
        <f t="shared" si="15"/>
        <v>98470.71</v>
      </c>
      <c r="J168" s="49">
        <f t="shared" si="19"/>
        <v>74862.570000000007</v>
      </c>
      <c r="K168" s="45" t="s">
        <v>68</v>
      </c>
      <c r="L168" s="46" t="s">
        <v>68</v>
      </c>
      <c r="M168" s="46" t="s">
        <v>68</v>
      </c>
      <c r="N168" s="50" t="s">
        <v>68</v>
      </c>
      <c r="O168" s="46">
        <v>5276.82</v>
      </c>
      <c r="P168" s="46">
        <v>274</v>
      </c>
      <c r="Q168" s="46">
        <v>92.34</v>
      </c>
      <c r="R168" s="50">
        <v>116.31</v>
      </c>
      <c r="S168" s="45" t="s">
        <v>68</v>
      </c>
      <c r="T168" s="53" t="s">
        <v>68</v>
      </c>
      <c r="V168" s="124" t="s">
        <v>92</v>
      </c>
      <c r="W168" s="123">
        <f t="shared" si="17"/>
        <v>4</v>
      </c>
      <c r="X168" s="125" t="str">
        <f t="shared" si="18"/>
        <v>Quarter 2</v>
      </c>
      <c r="Y168" s="123" t="str" cm="1">
        <f t="array" ref="Y168">_xlfn.IFS(OR(W168=1,W168=2,W168=3),"1",(OR(W168=4,W168=5,W168=6)),"2",(OR(W168=7,W168=8,W168=9)),"3",(OR(W168=10,W168=11,W168=12)),"4")</f>
        <v>2</v>
      </c>
      <c r="Z168" s="124">
        <v>2009</v>
      </c>
      <c r="AC168" s="46"/>
    </row>
    <row r="169" spans="1:29" ht="17.149999999999999" customHeight="1" x14ac:dyDescent="0.35">
      <c r="A169" s="56" t="str">
        <f t="shared" si="16"/>
        <v>May 2009</v>
      </c>
      <c r="B169" s="45">
        <v>62864.44</v>
      </c>
      <c r="C169" s="46">
        <v>29148.03</v>
      </c>
      <c r="D169" s="46">
        <v>15650.99</v>
      </c>
      <c r="E169" s="47">
        <f t="shared" si="14"/>
        <v>13497.039999999999</v>
      </c>
      <c r="F169" s="45">
        <v>-8347</v>
      </c>
      <c r="G169" s="46">
        <v>-27.25</v>
      </c>
      <c r="H169" s="46">
        <v>0</v>
      </c>
      <c r="I169" s="48">
        <f t="shared" si="15"/>
        <v>92012.47</v>
      </c>
      <c r="J169" s="49">
        <f t="shared" si="19"/>
        <v>67987.23</v>
      </c>
      <c r="K169" s="45" t="s">
        <v>68</v>
      </c>
      <c r="L169" s="46" t="s">
        <v>68</v>
      </c>
      <c r="M169" s="46" t="s">
        <v>68</v>
      </c>
      <c r="N169" s="50" t="s">
        <v>68</v>
      </c>
      <c r="O169" s="46">
        <v>5599.86</v>
      </c>
      <c r="P169" s="46">
        <v>249</v>
      </c>
      <c r="Q169" s="46">
        <v>98.61</v>
      </c>
      <c r="R169" s="50">
        <v>133.16</v>
      </c>
      <c r="S169" s="45" t="s">
        <v>68</v>
      </c>
      <c r="T169" s="53" t="s">
        <v>68</v>
      </c>
      <c r="V169" s="124" t="s">
        <v>93</v>
      </c>
      <c r="W169" s="123">
        <f t="shared" si="17"/>
        <v>5</v>
      </c>
      <c r="X169" s="123" t="str">
        <f t="shared" si="18"/>
        <v>Quarter 2</v>
      </c>
      <c r="Y169" s="123" t="str" cm="1">
        <f t="array" ref="Y169">_xlfn.IFS(OR(W169=1,W169=2,W169=3),"1",(OR(W169=4,W169=5,W169=6)),"2",(OR(W169=7,W169=8,W169=9)),"3",(OR(W169=10,W169=11,W169=12)),"4")</f>
        <v>2</v>
      </c>
      <c r="Z169" s="124">
        <v>2009</v>
      </c>
      <c r="AC169" s="46"/>
    </row>
    <row r="170" spans="1:29" ht="17.149999999999999" customHeight="1" x14ac:dyDescent="0.35">
      <c r="A170" s="56" t="str">
        <f t="shared" si="16"/>
        <v>June 2009</v>
      </c>
      <c r="B170" s="45">
        <v>56151.77</v>
      </c>
      <c r="C170" s="46">
        <v>20781.95</v>
      </c>
      <c r="D170" s="46">
        <v>14197.95</v>
      </c>
      <c r="E170" s="47">
        <f t="shared" si="14"/>
        <v>6584</v>
      </c>
      <c r="F170" s="45">
        <v>-5804</v>
      </c>
      <c r="G170" s="46">
        <v>-27.25</v>
      </c>
      <c r="H170" s="46">
        <v>0</v>
      </c>
      <c r="I170" s="48">
        <f t="shared" si="15"/>
        <v>76933.72</v>
      </c>
      <c r="J170" s="49">
        <f t="shared" si="19"/>
        <v>56904.520000000004</v>
      </c>
      <c r="K170" s="45" t="s">
        <v>68</v>
      </c>
      <c r="L170" s="46" t="s">
        <v>68</v>
      </c>
      <c r="M170" s="46" t="s">
        <v>68</v>
      </c>
      <c r="N170" s="50" t="s">
        <v>68</v>
      </c>
      <c r="O170" s="46">
        <v>5268.79</v>
      </c>
      <c r="P170" s="46">
        <v>79</v>
      </c>
      <c r="Q170" s="46">
        <v>90.21</v>
      </c>
      <c r="R170" s="50">
        <v>110.99</v>
      </c>
      <c r="S170" s="45" t="s">
        <v>68</v>
      </c>
      <c r="T170" s="53" t="s">
        <v>68</v>
      </c>
      <c r="V170" s="124" t="s">
        <v>94</v>
      </c>
      <c r="W170" s="123">
        <f t="shared" si="17"/>
        <v>6</v>
      </c>
      <c r="X170" s="123" t="str">
        <f t="shared" si="18"/>
        <v>Quarter 2</v>
      </c>
      <c r="Y170" s="123" t="str" cm="1">
        <f t="array" ref="Y170">_xlfn.IFS(OR(W170=1,W170=2,W170=3),"1",(OR(W170=4,W170=5,W170=6)),"2",(OR(W170=7,W170=8,W170=9)),"3",(OR(W170=10,W170=11,W170=12)),"4")</f>
        <v>2</v>
      </c>
      <c r="Z170" s="124">
        <v>2009</v>
      </c>
      <c r="AC170" s="46"/>
    </row>
    <row r="171" spans="1:29" ht="17.149999999999999" customHeight="1" x14ac:dyDescent="0.35">
      <c r="A171" s="56" t="str">
        <f t="shared" si="16"/>
        <v>July 2009</v>
      </c>
      <c r="B171" s="45">
        <v>49859.42</v>
      </c>
      <c r="C171" s="46">
        <v>21360.6</v>
      </c>
      <c r="D171" s="46">
        <v>10201.459999999999</v>
      </c>
      <c r="E171" s="47">
        <f t="shared" si="14"/>
        <v>11159.14</v>
      </c>
      <c r="F171" s="45">
        <v>-4932</v>
      </c>
      <c r="G171" s="46">
        <v>-27.25</v>
      </c>
      <c r="H171" s="46">
        <v>0</v>
      </c>
      <c r="I171" s="48">
        <f t="shared" si="15"/>
        <v>71220.01999999999</v>
      </c>
      <c r="J171" s="49">
        <f t="shared" si="19"/>
        <v>56059.30999999999</v>
      </c>
      <c r="K171" s="45" t="s">
        <v>68</v>
      </c>
      <c r="L171" s="46" t="s">
        <v>68</v>
      </c>
      <c r="M171" s="46" t="s">
        <v>68</v>
      </c>
      <c r="N171" s="50" t="s">
        <v>68</v>
      </c>
      <c r="O171" s="46">
        <v>4975.8999999999996</v>
      </c>
      <c r="P171" s="46">
        <v>77</v>
      </c>
      <c r="Q171" s="46">
        <v>128.12</v>
      </c>
      <c r="R171" s="50">
        <v>96.35</v>
      </c>
      <c r="S171" s="45" t="s">
        <v>68</v>
      </c>
      <c r="T171" s="53" t="s">
        <v>68</v>
      </c>
      <c r="V171" s="124" t="s">
        <v>95</v>
      </c>
      <c r="W171" s="123">
        <f t="shared" si="17"/>
        <v>7</v>
      </c>
      <c r="X171" s="123" t="str">
        <f t="shared" si="18"/>
        <v>Quarter 3</v>
      </c>
      <c r="Y171" s="123" t="str" cm="1">
        <f t="array" ref="Y171">_xlfn.IFS(OR(W171=1,W171=2,W171=3),"1",(OR(W171=4,W171=5,W171=6)),"2",(OR(W171=7,W171=8,W171=9)),"3",(OR(W171=10,W171=11,W171=12)),"4")</f>
        <v>3</v>
      </c>
      <c r="Z171" s="124">
        <v>2009</v>
      </c>
      <c r="AC171" s="46"/>
    </row>
    <row r="172" spans="1:29" ht="17.149999999999999" customHeight="1" x14ac:dyDescent="0.35">
      <c r="A172" s="56" t="str">
        <f t="shared" si="16"/>
        <v>August 2009</v>
      </c>
      <c r="B172" s="45">
        <v>37499.49</v>
      </c>
      <c r="C172" s="46">
        <v>29610.51</v>
      </c>
      <c r="D172" s="46">
        <v>7899.74</v>
      </c>
      <c r="E172" s="47">
        <f t="shared" si="14"/>
        <v>21710.769999999997</v>
      </c>
      <c r="F172" s="45">
        <v>-2873</v>
      </c>
      <c r="G172" s="46">
        <v>-36.24</v>
      </c>
      <c r="H172" s="46">
        <v>0</v>
      </c>
      <c r="I172" s="48">
        <f t="shared" si="15"/>
        <v>67110</v>
      </c>
      <c r="J172" s="49">
        <f t="shared" si="19"/>
        <v>56301.020000000004</v>
      </c>
      <c r="K172" s="45" t="s">
        <v>68</v>
      </c>
      <c r="L172" s="46" t="s">
        <v>68</v>
      </c>
      <c r="M172" s="46" t="s">
        <v>68</v>
      </c>
      <c r="N172" s="50" t="s">
        <v>68</v>
      </c>
      <c r="O172" s="46">
        <v>4114.6899999999996</v>
      </c>
      <c r="P172" s="46">
        <v>65</v>
      </c>
      <c r="Q172" s="46">
        <v>152.78</v>
      </c>
      <c r="R172" s="50">
        <v>52.63</v>
      </c>
      <c r="S172" s="45" t="s">
        <v>68</v>
      </c>
      <c r="T172" s="53" t="s">
        <v>68</v>
      </c>
      <c r="V172" s="124" t="s">
        <v>96</v>
      </c>
      <c r="W172" s="123">
        <f t="shared" si="17"/>
        <v>8</v>
      </c>
      <c r="X172" s="125" t="str">
        <f t="shared" si="18"/>
        <v>Quarter 3</v>
      </c>
      <c r="Y172" s="123" t="str" cm="1">
        <f t="array" ref="Y172">_xlfn.IFS(OR(W172=1,W172=2,W172=3),"1",(OR(W172=4,W172=5,W172=6)),"2",(OR(W172=7,W172=8,W172=9)),"3",(OR(W172=10,W172=11,W172=12)),"4")</f>
        <v>3</v>
      </c>
      <c r="Z172" s="124">
        <v>2009</v>
      </c>
      <c r="AC172" s="46"/>
    </row>
    <row r="173" spans="1:29" ht="17.149999999999999" customHeight="1" x14ac:dyDescent="0.35">
      <c r="A173" s="56" t="str">
        <f t="shared" si="16"/>
        <v>September 2009</v>
      </c>
      <c r="B173" s="45">
        <v>42592.55</v>
      </c>
      <c r="C173" s="46">
        <v>31235.15</v>
      </c>
      <c r="D173" s="46">
        <v>9308.27</v>
      </c>
      <c r="E173" s="47">
        <f t="shared" si="14"/>
        <v>21926.880000000001</v>
      </c>
      <c r="F173" s="45">
        <v>-958</v>
      </c>
      <c r="G173" s="46">
        <v>-36.24</v>
      </c>
      <c r="H173" s="46">
        <v>0</v>
      </c>
      <c r="I173" s="48">
        <f t="shared" si="15"/>
        <v>73827.700000000012</v>
      </c>
      <c r="J173" s="49">
        <f t="shared" si="19"/>
        <v>63525.19000000001</v>
      </c>
      <c r="K173" s="45" t="s">
        <v>68</v>
      </c>
      <c r="L173" s="46" t="s">
        <v>68</v>
      </c>
      <c r="M173" s="46" t="s">
        <v>68</v>
      </c>
      <c r="N173" s="50" t="s">
        <v>68</v>
      </c>
      <c r="O173" s="46">
        <v>4288.5</v>
      </c>
      <c r="P173" s="46">
        <v>83</v>
      </c>
      <c r="Q173" s="46">
        <v>167.2</v>
      </c>
      <c r="R173" s="50">
        <v>19.37</v>
      </c>
      <c r="S173" s="45" t="s">
        <v>68</v>
      </c>
      <c r="T173" s="53" t="s">
        <v>68</v>
      </c>
      <c r="V173" s="124" t="s">
        <v>97</v>
      </c>
      <c r="W173" s="123">
        <f t="shared" si="17"/>
        <v>9</v>
      </c>
      <c r="X173" s="123" t="str">
        <f t="shared" si="18"/>
        <v>Quarter 3</v>
      </c>
      <c r="Y173" s="123" t="str" cm="1">
        <f t="array" ref="Y173">_xlfn.IFS(OR(W173=1,W173=2,W173=3),"1",(OR(W173=4,W173=5,W173=6)),"2",(OR(W173=7,W173=8,W173=9)),"3",(OR(W173=10,W173=11,W173=12)),"4")</f>
        <v>3</v>
      </c>
      <c r="Z173" s="124">
        <v>2009</v>
      </c>
      <c r="AC173" s="46"/>
    </row>
    <row r="174" spans="1:29" ht="17.149999999999999" customHeight="1" x14ac:dyDescent="0.35">
      <c r="A174" s="56" t="str">
        <f t="shared" si="16"/>
        <v>October 2009</v>
      </c>
      <c r="B174" s="45">
        <v>54835.6</v>
      </c>
      <c r="C174" s="46">
        <v>38900.47</v>
      </c>
      <c r="D174" s="46">
        <v>12273.46</v>
      </c>
      <c r="E174" s="47">
        <f t="shared" si="14"/>
        <v>26627.010000000002</v>
      </c>
      <c r="F174" s="45">
        <v>-1717</v>
      </c>
      <c r="G174" s="46">
        <v>-36.24</v>
      </c>
      <c r="H174" s="46">
        <v>0</v>
      </c>
      <c r="I174" s="48">
        <f t="shared" si="15"/>
        <v>93736.07</v>
      </c>
      <c r="J174" s="49">
        <f t="shared" si="19"/>
        <v>79709.37000000001</v>
      </c>
      <c r="K174" s="45" t="s">
        <v>68</v>
      </c>
      <c r="L174" s="46" t="s">
        <v>68</v>
      </c>
      <c r="M174" s="46" t="s">
        <v>68</v>
      </c>
      <c r="N174" s="50" t="s">
        <v>68</v>
      </c>
      <c r="O174" s="46">
        <v>4908.96</v>
      </c>
      <c r="P174" s="46">
        <v>77</v>
      </c>
      <c r="Q174" s="46">
        <v>231.41</v>
      </c>
      <c r="R174" s="50">
        <v>32.76</v>
      </c>
      <c r="S174" s="45" t="s">
        <v>68</v>
      </c>
      <c r="T174" s="53" t="s">
        <v>68</v>
      </c>
      <c r="V174" s="124" t="s">
        <v>98</v>
      </c>
      <c r="W174" s="123">
        <f t="shared" si="17"/>
        <v>10</v>
      </c>
      <c r="X174" s="123" t="str">
        <f t="shared" si="18"/>
        <v>Quarter 4</v>
      </c>
      <c r="Y174" s="123" t="str" cm="1">
        <f t="array" ref="Y174">_xlfn.IFS(OR(W174=1,W174=2,W174=3),"1",(OR(W174=4,W174=5,W174=6)),"2",(OR(W174=7,W174=8,W174=9)),"3",(OR(W174=10,W174=11,W174=12)),"4")</f>
        <v>4</v>
      </c>
      <c r="Z174" s="124">
        <v>2009</v>
      </c>
      <c r="AC174" s="46"/>
    </row>
    <row r="175" spans="1:29" ht="17.149999999999999" customHeight="1" x14ac:dyDescent="0.35">
      <c r="A175" s="56" t="str">
        <f t="shared" si="16"/>
        <v>November 2009</v>
      </c>
      <c r="B175" s="45">
        <v>54289.42</v>
      </c>
      <c r="C175" s="46">
        <v>53888.82</v>
      </c>
      <c r="D175" s="46">
        <v>9319.01</v>
      </c>
      <c r="E175" s="47">
        <f t="shared" si="14"/>
        <v>44569.81</v>
      </c>
      <c r="F175" s="45">
        <v>-74</v>
      </c>
      <c r="G175" s="46">
        <v>-36.99</v>
      </c>
      <c r="H175" s="46">
        <v>0</v>
      </c>
      <c r="I175" s="48">
        <f t="shared" si="15"/>
        <v>108178.23999999999</v>
      </c>
      <c r="J175" s="49">
        <f t="shared" si="19"/>
        <v>98748.239999999991</v>
      </c>
      <c r="K175" s="45" t="s">
        <v>68</v>
      </c>
      <c r="L175" s="46" t="s">
        <v>68</v>
      </c>
      <c r="M175" s="46" t="s">
        <v>68</v>
      </c>
      <c r="N175" s="50" t="s">
        <v>68</v>
      </c>
      <c r="O175" s="46">
        <v>5059.6000000000004</v>
      </c>
      <c r="P175" s="46">
        <v>180</v>
      </c>
      <c r="Q175" s="46">
        <v>214.54</v>
      </c>
      <c r="R175" s="50">
        <v>16.399999999999999</v>
      </c>
      <c r="S175" s="45" t="s">
        <v>68</v>
      </c>
      <c r="T175" s="53" t="s">
        <v>68</v>
      </c>
      <c r="V175" s="124" t="s">
        <v>99</v>
      </c>
      <c r="W175" s="123">
        <f t="shared" si="17"/>
        <v>11</v>
      </c>
      <c r="X175" s="123" t="str">
        <f t="shared" si="18"/>
        <v>Quarter 4</v>
      </c>
      <c r="Y175" s="123" t="str" cm="1">
        <f t="array" ref="Y175">_xlfn.IFS(OR(W175=1,W175=2,W175=3),"1",(OR(W175=4,W175=5,W175=6)),"2",(OR(W175=7,W175=8,W175=9)),"3",(OR(W175=10,W175=11,W175=12)),"4")</f>
        <v>4</v>
      </c>
      <c r="Z175" s="124">
        <v>2009</v>
      </c>
      <c r="AC175" s="46"/>
    </row>
    <row r="176" spans="1:29" ht="17.149999999999999" customHeight="1" x14ac:dyDescent="0.35">
      <c r="A176" s="56" t="str">
        <f t="shared" si="16"/>
        <v>December 2009</v>
      </c>
      <c r="B176" s="45">
        <v>60420.32</v>
      </c>
      <c r="C176" s="46">
        <v>67014.8</v>
      </c>
      <c r="D176" s="46">
        <v>8320.7800000000007</v>
      </c>
      <c r="E176" s="47">
        <f t="shared" si="14"/>
        <v>58694.020000000004</v>
      </c>
      <c r="F176" s="45">
        <v>7895</v>
      </c>
      <c r="G176" s="46">
        <v>-36.99</v>
      </c>
      <c r="H176" s="46">
        <v>0</v>
      </c>
      <c r="I176" s="48">
        <f t="shared" si="15"/>
        <v>127435.12</v>
      </c>
      <c r="J176" s="49">
        <f t="shared" si="19"/>
        <v>126972.34999999999</v>
      </c>
      <c r="K176" s="45" t="s">
        <v>68</v>
      </c>
      <c r="L176" s="46" t="s">
        <v>68</v>
      </c>
      <c r="M176" s="46" t="s">
        <v>68</v>
      </c>
      <c r="N176" s="50" t="s">
        <v>68</v>
      </c>
      <c r="O176" s="46">
        <v>5460.8</v>
      </c>
      <c r="P176" s="46">
        <v>323</v>
      </c>
      <c r="Q176" s="46">
        <v>285.11</v>
      </c>
      <c r="R176" s="50">
        <v>11.34</v>
      </c>
      <c r="S176" s="45" t="s">
        <v>68</v>
      </c>
      <c r="T176" s="53" t="s">
        <v>68</v>
      </c>
      <c r="V176" s="124" t="s">
        <v>100</v>
      </c>
      <c r="W176" s="123">
        <f t="shared" si="17"/>
        <v>12</v>
      </c>
      <c r="X176" s="125" t="str">
        <f t="shared" si="18"/>
        <v>Quarter 4</v>
      </c>
      <c r="Y176" s="123" t="str" cm="1">
        <f t="array" ref="Y176">_xlfn.IFS(OR(W176=1,W176=2,W176=3),"1",(OR(W176=4,W176=5,W176=6)),"2",(OR(W176=7,W176=8,W176=9)),"3",(OR(W176=10,W176=11,W176=12)),"4")</f>
        <v>4</v>
      </c>
      <c r="Z176" s="124">
        <v>2009</v>
      </c>
      <c r="AC176" s="46"/>
    </row>
    <row r="177" spans="1:29" ht="17.149999999999999" customHeight="1" x14ac:dyDescent="0.35">
      <c r="A177" s="56" t="str">
        <f t="shared" si="16"/>
        <v>January 2010</v>
      </c>
      <c r="B177" s="45">
        <v>59906.26</v>
      </c>
      <c r="C177" s="46">
        <v>69845.67</v>
      </c>
      <c r="D177" s="46">
        <v>9163.0400000000009</v>
      </c>
      <c r="E177" s="47">
        <f t="shared" si="14"/>
        <v>60682.63</v>
      </c>
      <c r="F177" s="45">
        <v>17212</v>
      </c>
      <c r="G177" s="46">
        <v>-36.99</v>
      </c>
      <c r="H177" s="46">
        <v>0</v>
      </c>
      <c r="I177" s="48">
        <f t="shared" si="15"/>
        <v>129751.93</v>
      </c>
      <c r="J177" s="49">
        <f t="shared" si="19"/>
        <v>137763.9</v>
      </c>
      <c r="K177" s="45" t="s">
        <v>68</v>
      </c>
      <c r="L177" s="46" t="s">
        <v>68</v>
      </c>
      <c r="M177" s="46" t="s">
        <v>68</v>
      </c>
      <c r="N177" s="50" t="s">
        <v>68</v>
      </c>
      <c r="O177" s="46">
        <v>5470.39</v>
      </c>
      <c r="P177" s="46">
        <v>558</v>
      </c>
      <c r="Q177" s="46">
        <v>264.23</v>
      </c>
      <c r="R177" s="50">
        <v>14.05</v>
      </c>
      <c r="S177" s="45" t="s">
        <v>68</v>
      </c>
      <c r="T177" s="53" t="s">
        <v>68</v>
      </c>
      <c r="V177" s="124" t="s">
        <v>89</v>
      </c>
      <c r="W177" s="123">
        <f t="shared" si="17"/>
        <v>1</v>
      </c>
      <c r="X177" s="123" t="str">
        <f t="shared" si="18"/>
        <v>Quarter 1</v>
      </c>
      <c r="Y177" s="123" t="str" cm="1">
        <f t="array" ref="Y177">_xlfn.IFS(OR(W177=1,W177=2,W177=3),"1",(OR(W177=4,W177=5,W177=6)),"2",(OR(W177=7,W177=8,W177=9)),"3",(OR(W177=10,W177=11,W177=12)),"4")</f>
        <v>1</v>
      </c>
      <c r="Z177" s="124">
        <v>2010</v>
      </c>
      <c r="AC177" s="46"/>
    </row>
    <row r="178" spans="1:29" ht="17.149999999999999" customHeight="1" x14ac:dyDescent="0.35">
      <c r="A178" s="56" t="str">
        <f t="shared" si="16"/>
        <v>February 2010</v>
      </c>
      <c r="B178" s="45">
        <v>55944.32</v>
      </c>
      <c r="C178" s="46">
        <v>59330.39</v>
      </c>
      <c r="D178" s="46">
        <v>7144.47</v>
      </c>
      <c r="E178" s="47">
        <f t="shared" si="14"/>
        <v>52185.919999999998</v>
      </c>
      <c r="F178" s="45">
        <v>12260</v>
      </c>
      <c r="G178" s="46">
        <v>-9.27</v>
      </c>
      <c r="H178" s="46">
        <v>0</v>
      </c>
      <c r="I178" s="48">
        <f t="shared" si="15"/>
        <v>115274.70999999999</v>
      </c>
      <c r="J178" s="49">
        <f t="shared" si="19"/>
        <v>120380.96999999999</v>
      </c>
      <c r="K178" s="45" t="s">
        <v>68</v>
      </c>
      <c r="L178" s="46" t="s">
        <v>68</v>
      </c>
      <c r="M178" s="46" t="s">
        <v>68</v>
      </c>
      <c r="N178" s="50" t="s">
        <v>68</v>
      </c>
      <c r="O178" s="46">
        <v>5077.3</v>
      </c>
      <c r="P178" s="46">
        <v>411</v>
      </c>
      <c r="Q178" s="46">
        <v>230.08</v>
      </c>
      <c r="R178" s="50">
        <v>12.75</v>
      </c>
      <c r="S178" s="45" t="s">
        <v>68</v>
      </c>
      <c r="T178" s="53" t="s">
        <v>68</v>
      </c>
      <c r="V178" s="124" t="s">
        <v>90</v>
      </c>
      <c r="W178" s="123">
        <f t="shared" si="17"/>
        <v>2</v>
      </c>
      <c r="X178" s="123" t="str">
        <f t="shared" si="18"/>
        <v>Quarter 1</v>
      </c>
      <c r="Y178" s="123" t="str" cm="1">
        <f t="array" ref="Y178">_xlfn.IFS(OR(W178=1,W178=2,W178=3),"1",(OR(W178=4,W178=5,W178=6)),"2",(OR(W178=7,W178=8,W178=9)),"3",(OR(W178=10,W178=11,W178=12)),"4")</f>
        <v>1</v>
      </c>
      <c r="Z178" s="124">
        <v>2010</v>
      </c>
      <c r="AC178" s="46"/>
    </row>
    <row r="179" spans="1:29" ht="17.149999999999999" customHeight="1" x14ac:dyDescent="0.35">
      <c r="A179" s="56" t="str">
        <f t="shared" si="16"/>
        <v>March 2010</v>
      </c>
      <c r="B179" s="45">
        <v>62991.88</v>
      </c>
      <c r="C179" s="46">
        <v>60459.13</v>
      </c>
      <c r="D179" s="46">
        <v>12083.45</v>
      </c>
      <c r="E179" s="47">
        <f t="shared" si="14"/>
        <v>48375.679999999993</v>
      </c>
      <c r="F179" s="45">
        <v>3086</v>
      </c>
      <c r="G179" s="46">
        <v>-9.27</v>
      </c>
      <c r="H179" s="46">
        <v>0</v>
      </c>
      <c r="I179" s="48">
        <f t="shared" si="15"/>
        <v>123451.01</v>
      </c>
      <c r="J179" s="49">
        <f t="shared" si="19"/>
        <v>114444.29</v>
      </c>
      <c r="K179" s="45" t="s">
        <v>68</v>
      </c>
      <c r="L179" s="46" t="s">
        <v>68</v>
      </c>
      <c r="M179" s="46" t="s">
        <v>68</v>
      </c>
      <c r="N179" s="50" t="s">
        <v>68</v>
      </c>
      <c r="O179" s="46">
        <v>5908.25</v>
      </c>
      <c r="P179" s="46">
        <v>409</v>
      </c>
      <c r="Q179" s="46">
        <v>226.18</v>
      </c>
      <c r="R179" s="50">
        <v>40.29</v>
      </c>
      <c r="S179" s="45" t="s">
        <v>68</v>
      </c>
      <c r="T179" s="53" t="s">
        <v>68</v>
      </c>
      <c r="V179" s="124" t="s">
        <v>91</v>
      </c>
      <c r="W179" s="123">
        <f t="shared" si="17"/>
        <v>3</v>
      </c>
      <c r="X179" s="123" t="str">
        <f t="shared" si="18"/>
        <v>Quarter 1</v>
      </c>
      <c r="Y179" s="123" t="str" cm="1">
        <f t="array" ref="Y179">_xlfn.IFS(OR(W179=1,W179=2,W179=3),"1",(OR(W179=4,W179=5,W179=6)),"2",(OR(W179=7,W179=8,W179=9)),"3",(OR(W179=10,W179=11,W179=12)),"4")</f>
        <v>1</v>
      </c>
      <c r="Z179" s="124">
        <v>2010</v>
      </c>
      <c r="AC179" s="46"/>
    </row>
    <row r="180" spans="1:29" ht="17.149999999999999" customHeight="1" x14ac:dyDescent="0.35">
      <c r="A180" s="56" t="str">
        <f t="shared" si="16"/>
        <v>April 2010</v>
      </c>
      <c r="B180" s="45">
        <v>60126.69</v>
      </c>
      <c r="C180" s="46">
        <v>48510.15</v>
      </c>
      <c r="D180" s="46">
        <v>15728.06</v>
      </c>
      <c r="E180" s="47">
        <f t="shared" si="14"/>
        <v>32782.090000000004</v>
      </c>
      <c r="F180" s="45">
        <v>-6655</v>
      </c>
      <c r="G180" s="46">
        <v>-9.27</v>
      </c>
      <c r="H180" s="46">
        <v>0</v>
      </c>
      <c r="I180" s="48">
        <f t="shared" si="15"/>
        <v>108636.84</v>
      </c>
      <c r="J180" s="49">
        <f t="shared" si="19"/>
        <v>86244.51</v>
      </c>
      <c r="K180" s="45" t="s">
        <v>68</v>
      </c>
      <c r="L180" s="46" t="s">
        <v>68</v>
      </c>
      <c r="M180" s="46" t="s">
        <v>68</v>
      </c>
      <c r="N180" s="50" t="s">
        <v>68</v>
      </c>
      <c r="O180" s="46">
        <v>5842.52</v>
      </c>
      <c r="P180" s="46">
        <v>251</v>
      </c>
      <c r="Q180" s="46">
        <v>292.35000000000002</v>
      </c>
      <c r="R180" s="50">
        <v>100.91</v>
      </c>
      <c r="S180" s="45" t="s">
        <v>68</v>
      </c>
      <c r="T180" s="53" t="s">
        <v>68</v>
      </c>
      <c r="V180" s="124" t="s">
        <v>92</v>
      </c>
      <c r="W180" s="123">
        <f t="shared" si="17"/>
        <v>4</v>
      </c>
      <c r="X180" s="125" t="str">
        <f t="shared" si="18"/>
        <v>Quarter 2</v>
      </c>
      <c r="Y180" s="123" t="str" cm="1">
        <f t="array" ref="Y180">_xlfn.IFS(OR(W180=1,W180=2,W180=3),"1",(OR(W180=4,W180=5,W180=6)),"2",(OR(W180=7,W180=8,W180=9)),"3",(OR(W180=10,W180=11,W180=12)),"4")</f>
        <v>2</v>
      </c>
      <c r="Z180" s="124">
        <v>2010</v>
      </c>
      <c r="AC180" s="46"/>
    </row>
    <row r="181" spans="1:29" ht="17.149999999999999" customHeight="1" x14ac:dyDescent="0.35">
      <c r="A181" s="56" t="str">
        <f t="shared" si="16"/>
        <v>May 2010</v>
      </c>
      <c r="B181" s="45">
        <v>59641.74</v>
      </c>
      <c r="C181" s="46">
        <v>45778.84</v>
      </c>
      <c r="D181" s="46">
        <v>20257.3</v>
      </c>
      <c r="E181" s="47">
        <f t="shared" si="14"/>
        <v>25521.539999999997</v>
      </c>
      <c r="F181" s="45">
        <v>-6650</v>
      </c>
      <c r="G181" s="46">
        <v>-22</v>
      </c>
      <c r="H181" s="46">
        <v>0</v>
      </c>
      <c r="I181" s="48">
        <f t="shared" si="15"/>
        <v>105420.57999999999</v>
      </c>
      <c r="J181" s="49">
        <f t="shared" si="19"/>
        <v>78491.279999999984</v>
      </c>
      <c r="K181" s="45" t="s">
        <v>68</v>
      </c>
      <c r="L181" s="46" t="s">
        <v>68</v>
      </c>
      <c r="M181" s="46" t="s">
        <v>68</v>
      </c>
      <c r="N181" s="50" t="s">
        <v>68</v>
      </c>
      <c r="O181" s="46">
        <v>5569.6</v>
      </c>
      <c r="P181" s="46">
        <v>243</v>
      </c>
      <c r="Q181" s="46">
        <v>273.27</v>
      </c>
      <c r="R181" s="50">
        <v>78.61</v>
      </c>
      <c r="S181" s="45" t="s">
        <v>68</v>
      </c>
      <c r="T181" s="53" t="s">
        <v>68</v>
      </c>
      <c r="V181" s="124" t="s">
        <v>93</v>
      </c>
      <c r="W181" s="123">
        <f t="shared" si="17"/>
        <v>5</v>
      </c>
      <c r="X181" s="123" t="str">
        <f t="shared" si="18"/>
        <v>Quarter 2</v>
      </c>
      <c r="Y181" s="123" t="str" cm="1">
        <f t="array" ref="Y181">_xlfn.IFS(OR(W181=1,W181=2,W181=3),"1",(OR(W181=4,W181=5,W181=6)),"2",(OR(W181=7,W181=8,W181=9)),"3",(OR(W181=10,W181=11,W181=12)),"4")</f>
        <v>2</v>
      </c>
      <c r="Z181" s="124">
        <v>2010</v>
      </c>
      <c r="AC181" s="46"/>
    </row>
    <row r="182" spans="1:29" ht="17.149999999999999" customHeight="1" x14ac:dyDescent="0.35">
      <c r="A182" s="56" t="str">
        <f t="shared" si="16"/>
        <v>June 2010</v>
      </c>
      <c r="B182" s="45">
        <v>49773.56</v>
      </c>
      <c r="C182" s="46">
        <v>39535.64</v>
      </c>
      <c r="D182" s="46">
        <v>21629.34</v>
      </c>
      <c r="E182" s="47">
        <f t="shared" si="14"/>
        <v>17906.3</v>
      </c>
      <c r="F182" s="45">
        <v>-8528</v>
      </c>
      <c r="G182" s="46">
        <v>-22</v>
      </c>
      <c r="H182" s="46">
        <v>0</v>
      </c>
      <c r="I182" s="48">
        <f t="shared" si="15"/>
        <v>89309.2</v>
      </c>
      <c r="J182" s="49">
        <f t="shared" si="19"/>
        <v>59129.86</v>
      </c>
      <c r="K182" s="45" t="s">
        <v>68</v>
      </c>
      <c r="L182" s="46" t="s">
        <v>68</v>
      </c>
      <c r="M182" s="46" t="s">
        <v>68</v>
      </c>
      <c r="N182" s="50" t="s">
        <v>68</v>
      </c>
      <c r="O182" s="46">
        <v>4695.09</v>
      </c>
      <c r="P182" s="46">
        <v>213</v>
      </c>
      <c r="Q182" s="46">
        <v>161.56</v>
      </c>
      <c r="R182" s="50">
        <v>124.71</v>
      </c>
      <c r="S182" s="45" t="s">
        <v>68</v>
      </c>
      <c r="T182" s="53" t="s">
        <v>68</v>
      </c>
      <c r="V182" s="124" t="s">
        <v>94</v>
      </c>
      <c r="W182" s="123">
        <f t="shared" si="17"/>
        <v>6</v>
      </c>
      <c r="X182" s="123" t="str">
        <f t="shared" si="18"/>
        <v>Quarter 2</v>
      </c>
      <c r="Y182" s="123" t="str" cm="1">
        <f t="array" ref="Y182">_xlfn.IFS(OR(W182=1,W182=2,W182=3),"1",(OR(W182=4,W182=5,W182=6)),"2",(OR(W182=7,W182=8,W182=9)),"3",(OR(W182=10,W182=11,W182=12)),"4")</f>
        <v>2</v>
      </c>
      <c r="Z182" s="124">
        <v>2010</v>
      </c>
      <c r="AC182" s="46"/>
    </row>
    <row r="183" spans="1:29" ht="17.149999999999999" customHeight="1" x14ac:dyDescent="0.35">
      <c r="A183" s="56" t="str">
        <f t="shared" si="16"/>
        <v>July 2010</v>
      </c>
      <c r="B183" s="45">
        <v>48821.760000000002</v>
      </c>
      <c r="C183" s="46">
        <v>32359.49</v>
      </c>
      <c r="D183" s="46">
        <v>19902.25</v>
      </c>
      <c r="E183" s="47">
        <f t="shared" si="14"/>
        <v>12457.240000000002</v>
      </c>
      <c r="F183" s="45">
        <v>-6155</v>
      </c>
      <c r="G183" s="46">
        <v>-22</v>
      </c>
      <c r="H183" s="46">
        <v>0</v>
      </c>
      <c r="I183" s="48">
        <f t="shared" si="15"/>
        <v>81181.25</v>
      </c>
      <c r="J183" s="49">
        <f t="shared" si="19"/>
        <v>55102</v>
      </c>
      <c r="K183" s="45" t="s">
        <v>68</v>
      </c>
      <c r="L183" s="46" t="s">
        <v>68</v>
      </c>
      <c r="M183" s="46" t="s">
        <v>68</v>
      </c>
      <c r="N183" s="50" t="s">
        <v>68</v>
      </c>
      <c r="O183" s="46">
        <v>4566.24</v>
      </c>
      <c r="P183" s="46">
        <v>150</v>
      </c>
      <c r="Q183" s="46">
        <v>166.6</v>
      </c>
      <c r="R183" s="50">
        <v>116.98</v>
      </c>
      <c r="S183" s="45" t="s">
        <v>68</v>
      </c>
      <c r="T183" s="53" t="s">
        <v>68</v>
      </c>
      <c r="V183" s="124" t="s">
        <v>95</v>
      </c>
      <c r="W183" s="123">
        <f t="shared" si="17"/>
        <v>7</v>
      </c>
      <c r="X183" s="123" t="str">
        <f t="shared" si="18"/>
        <v>Quarter 3</v>
      </c>
      <c r="Y183" s="123" t="str" cm="1">
        <f t="array" ref="Y183">_xlfn.IFS(OR(W183=1,W183=2,W183=3),"1",(OR(W183=4,W183=5,W183=6)),"2",(OR(W183=7,W183=8,W183=9)),"3",(OR(W183=10,W183=11,W183=12)),"4")</f>
        <v>3</v>
      </c>
      <c r="Z183" s="124">
        <v>2010</v>
      </c>
      <c r="AC183" s="46"/>
    </row>
    <row r="184" spans="1:29" ht="17.149999999999999" customHeight="1" x14ac:dyDescent="0.35">
      <c r="A184" s="56" t="str">
        <f t="shared" si="16"/>
        <v>August 2010</v>
      </c>
      <c r="B184" s="45">
        <v>44998.78</v>
      </c>
      <c r="C184" s="46">
        <v>34840.239999999998</v>
      </c>
      <c r="D184" s="46">
        <v>17137.580000000002</v>
      </c>
      <c r="E184" s="47">
        <f t="shared" si="14"/>
        <v>17702.659999999996</v>
      </c>
      <c r="F184" s="45">
        <v>-5090</v>
      </c>
      <c r="G184" s="46">
        <v>-19.420000000000002</v>
      </c>
      <c r="H184" s="46">
        <v>0</v>
      </c>
      <c r="I184" s="48">
        <f t="shared" si="15"/>
        <v>79839.01999999999</v>
      </c>
      <c r="J184" s="49">
        <f t="shared" si="19"/>
        <v>57592.01999999999</v>
      </c>
      <c r="K184" s="45" t="s">
        <v>68</v>
      </c>
      <c r="L184" s="46" t="s">
        <v>68</v>
      </c>
      <c r="M184" s="46" t="s">
        <v>68</v>
      </c>
      <c r="N184" s="50" t="s">
        <v>68</v>
      </c>
      <c r="O184" s="46">
        <v>4544.95</v>
      </c>
      <c r="P184" s="46">
        <v>89</v>
      </c>
      <c r="Q184" s="46">
        <v>237.97</v>
      </c>
      <c r="R184" s="50">
        <v>79.150000000000006</v>
      </c>
      <c r="S184" s="45" t="s">
        <v>68</v>
      </c>
      <c r="T184" s="53" t="s">
        <v>68</v>
      </c>
      <c r="V184" s="124" t="s">
        <v>96</v>
      </c>
      <c r="W184" s="123">
        <f t="shared" si="17"/>
        <v>8</v>
      </c>
      <c r="X184" s="125" t="str">
        <f t="shared" si="18"/>
        <v>Quarter 3</v>
      </c>
      <c r="Y184" s="123" t="str" cm="1">
        <f t="array" ref="Y184">_xlfn.IFS(OR(W184=1,W184=2,W184=3),"1",(OR(W184=4,W184=5,W184=6)),"2",(OR(W184=7,W184=8,W184=9)),"3",(OR(W184=10,W184=11,W184=12)),"4")</f>
        <v>3</v>
      </c>
      <c r="Z184" s="124">
        <v>2010</v>
      </c>
      <c r="AC184" s="46"/>
    </row>
    <row r="185" spans="1:29" ht="17.149999999999999" customHeight="1" x14ac:dyDescent="0.35">
      <c r="A185" s="56" t="str">
        <f t="shared" si="16"/>
        <v>September 2010</v>
      </c>
      <c r="B185" s="45">
        <v>46613.03</v>
      </c>
      <c r="C185" s="46">
        <v>30427.06</v>
      </c>
      <c r="D185" s="46">
        <v>12238.2</v>
      </c>
      <c r="E185" s="47">
        <f t="shared" si="14"/>
        <v>18188.86</v>
      </c>
      <c r="F185" s="45">
        <v>-2700</v>
      </c>
      <c r="G185" s="46">
        <v>-19.420000000000002</v>
      </c>
      <c r="H185" s="46">
        <v>0</v>
      </c>
      <c r="I185" s="48">
        <f t="shared" si="15"/>
        <v>77040.09</v>
      </c>
      <c r="J185" s="49">
        <f t="shared" si="19"/>
        <v>62082.47</v>
      </c>
      <c r="K185" s="45" t="s">
        <v>68</v>
      </c>
      <c r="L185" s="46" t="s">
        <v>68</v>
      </c>
      <c r="M185" s="46" t="s">
        <v>68</v>
      </c>
      <c r="N185" s="50" t="s">
        <v>68</v>
      </c>
      <c r="O185" s="46">
        <v>4446.33</v>
      </c>
      <c r="P185" s="46">
        <v>89</v>
      </c>
      <c r="Q185" s="46">
        <v>253.01</v>
      </c>
      <c r="R185" s="50">
        <v>19.510000000000002</v>
      </c>
      <c r="S185" s="45" t="s">
        <v>68</v>
      </c>
      <c r="T185" s="53" t="s">
        <v>68</v>
      </c>
      <c r="V185" s="124" t="s">
        <v>97</v>
      </c>
      <c r="W185" s="123">
        <f t="shared" si="17"/>
        <v>9</v>
      </c>
      <c r="X185" s="123" t="str">
        <f t="shared" si="18"/>
        <v>Quarter 3</v>
      </c>
      <c r="Y185" s="123" t="str" cm="1">
        <f t="array" ref="Y185">_xlfn.IFS(OR(W185=1,W185=2,W185=3),"1",(OR(W185=4,W185=5,W185=6)),"2",(OR(W185=7,W185=8,W185=9)),"3",(OR(W185=10,W185=11,W185=12)),"4")</f>
        <v>3</v>
      </c>
      <c r="Z185" s="124">
        <v>2010</v>
      </c>
      <c r="AC185" s="46"/>
    </row>
    <row r="186" spans="1:29" ht="17.149999999999999" customHeight="1" x14ac:dyDescent="0.35">
      <c r="A186" s="56" t="str">
        <f t="shared" si="16"/>
        <v>October 2010</v>
      </c>
      <c r="B186" s="45">
        <v>51824.54</v>
      </c>
      <c r="C186" s="46">
        <v>51575.91</v>
      </c>
      <c r="D186" s="46">
        <v>22232.14</v>
      </c>
      <c r="E186" s="47">
        <f t="shared" si="14"/>
        <v>29343.770000000004</v>
      </c>
      <c r="F186" s="45">
        <v>-805</v>
      </c>
      <c r="G186" s="46">
        <v>-19.420000000000002</v>
      </c>
      <c r="H186" s="46">
        <v>0</v>
      </c>
      <c r="I186" s="48">
        <f t="shared" si="15"/>
        <v>103400.45000000001</v>
      </c>
      <c r="J186" s="49">
        <f t="shared" si="19"/>
        <v>80343.890000000014</v>
      </c>
      <c r="K186" s="45" t="s">
        <v>68</v>
      </c>
      <c r="L186" s="46" t="s">
        <v>68</v>
      </c>
      <c r="M186" s="46" t="s">
        <v>68</v>
      </c>
      <c r="N186" s="50" t="s">
        <v>68</v>
      </c>
      <c r="O186" s="46">
        <v>4777.68</v>
      </c>
      <c r="P186" s="46">
        <v>183</v>
      </c>
      <c r="Q186" s="46">
        <v>284.38</v>
      </c>
      <c r="R186" s="50">
        <v>34.22</v>
      </c>
      <c r="S186" s="45" t="s">
        <v>68</v>
      </c>
      <c r="T186" s="53" t="s">
        <v>68</v>
      </c>
      <c r="V186" s="124" t="s">
        <v>98</v>
      </c>
      <c r="W186" s="123">
        <f t="shared" si="17"/>
        <v>10</v>
      </c>
      <c r="X186" s="123" t="str">
        <f t="shared" si="18"/>
        <v>Quarter 4</v>
      </c>
      <c r="Y186" s="123" t="str" cm="1">
        <f t="array" ref="Y186">_xlfn.IFS(OR(W186=1,W186=2,W186=3),"1",(OR(W186=4,W186=5,W186=6)),"2",(OR(W186=7,W186=8,W186=9)),"3",(OR(W186=10,W186=11,W186=12)),"4")</f>
        <v>4</v>
      </c>
      <c r="Z186" s="124">
        <v>2010</v>
      </c>
      <c r="AC186" s="46"/>
    </row>
    <row r="187" spans="1:29" ht="17.149999999999999" customHeight="1" x14ac:dyDescent="0.35">
      <c r="A187" s="56" t="str">
        <f t="shared" si="16"/>
        <v>November 2010</v>
      </c>
      <c r="B187" s="45">
        <v>50736.45</v>
      </c>
      <c r="C187" s="46">
        <v>62317.21</v>
      </c>
      <c r="D187" s="46">
        <v>11217.5</v>
      </c>
      <c r="E187" s="47">
        <f t="shared" si="14"/>
        <v>51099.71</v>
      </c>
      <c r="F187" s="45">
        <v>4865</v>
      </c>
      <c r="G187" s="46">
        <v>-10.62</v>
      </c>
      <c r="H187" s="46">
        <v>0</v>
      </c>
      <c r="I187" s="48">
        <f t="shared" si="15"/>
        <v>113053.66</v>
      </c>
      <c r="J187" s="49">
        <f t="shared" si="19"/>
        <v>106690.54000000001</v>
      </c>
      <c r="K187" s="45" t="s">
        <v>68</v>
      </c>
      <c r="L187" s="46" t="s">
        <v>68</v>
      </c>
      <c r="M187" s="46" t="s">
        <v>68</v>
      </c>
      <c r="N187" s="50" t="s">
        <v>68</v>
      </c>
      <c r="O187" s="46">
        <v>4836.88</v>
      </c>
      <c r="P187" s="46">
        <v>226</v>
      </c>
      <c r="Q187" s="46">
        <v>308.57</v>
      </c>
      <c r="R187" s="50">
        <v>26.22</v>
      </c>
      <c r="S187" s="45" t="s">
        <v>68</v>
      </c>
      <c r="T187" s="53" t="s">
        <v>68</v>
      </c>
      <c r="V187" s="124" t="s">
        <v>99</v>
      </c>
      <c r="W187" s="123">
        <f t="shared" si="17"/>
        <v>11</v>
      </c>
      <c r="X187" s="123" t="str">
        <f t="shared" si="18"/>
        <v>Quarter 4</v>
      </c>
      <c r="Y187" s="123" t="str" cm="1">
        <f t="array" ref="Y187">_xlfn.IFS(OR(W187=1,W187=2,W187=3),"1",(OR(W187=4,W187=5,W187=6)),"2",(OR(W187=7,W187=8,W187=9)),"3",(OR(W187=10,W187=11,W187=12)),"4")</f>
        <v>4</v>
      </c>
      <c r="Z187" s="124">
        <v>2010</v>
      </c>
      <c r="AC187" s="46"/>
    </row>
    <row r="188" spans="1:29" ht="17.149999999999999" customHeight="1" x14ac:dyDescent="0.35">
      <c r="A188" s="56" t="str">
        <f t="shared" si="16"/>
        <v>December 2010</v>
      </c>
      <c r="B188" s="45">
        <v>51135.68</v>
      </c>
      <c r="C188" s="46">
        <v>79498.929999999993</v>
      </c>
      <c r="D188" s="46">
        <v>7665.81</v>
      </c>
      <c r="E188" s="47">
        <f t="shared" si="14"/>
        <v>71833.119999999995</v>
      </c>
      <c r="F188" s="45">
        <v>14431</v>
      </c>
      <c r="G188" s="46">
        <v>-10.62</v>
      </c>
      <c r="H188" s="46">
        <v>0</v>
      </c>
      <c r="I188" s="48">
        <f t="shared" si="15"/>
        <v>130634.60999999999</v>
      </c>
      <c r="J188" s="49">
        <f t="shared" si="19"/>
        <v>137389.18</v>
      </c>
      <c r="K188" s="45" t="s">
        <v>68</v>
      </c>
      <c r="L188" s="46" t="s">
        <v>68</v>
      </c>
      <c r="M188" s="46" t="s">
        <v>68</v>
      </c>
      <c r="N188" s="50" t="s">
        <v>68</v>
      </c>
      <c r="O188" s="46">
        <v>5475.02</v>
      </c>
      <c r="P188" s="46">
        <v>389</v>
      </c>
      <c r="Q188" s="46">
        <v>358.63</v>
      </c>
      <c r="R188" s="50">
        <v>17.27</v>
      </c>
      <c r="S188" s="45" t="s">
        <v>68</v>
      </c>
      <c r="T188" s="53" t="s">
        <v>68</v>
      </c>
      <c r="V188" s="124" t="s">
        <v>100</v>
      </c>
      <c r="W188" s="123">
        <f t="shared" si="17"/>
        <v>12</v>
      </c>
      <c r="X188" s="125" t="str">
        <f t="shared" si="18"/>
        <v>Quarter 4</v>
      </c>
      <c r="Y188" s="123" t="str" cm="1">
        <f t="array" ref="Y188">_xlfn.IFS(OR(W188=1,W188=2,W188=3),"1",(OR(W188=4,W188=5,W188=6)),"2",(OR(W188=7,W188=8,W188=9)),"3",(OR(W188=10,W188=11,W188=12)),"4")</f>
        <v>4</v>
      </c>
      <c r="Z188" s="124">
        <v>2010</v>
      </c>
      <c r="AC188" s="46"/>
    </row>
    <row r="189" spans="1:29" ht="17.149999999999999" customHeight="1" x14ac:dyDescent="0.35">
      <c r="A189" s="56" t="str">
        <f t="shared" si="16"/>
        <v>January 2011</v>
      </c>
      <c r="B189" s="45">
        <v>52405.15</v>
      </c>
      <c r="C189" s="46">
        <v>71872.45</v>
      </c>
      <c r="D189" s="46">
        <v>8428.84</v>
      </c>
      <c r="E189" s="47">
        <f t="shared" si="14"/>
        <v>63443.61</v>
      </c>
      <c r="F189" s="45">
        <v>5768</v>
      </c>
      <c r="G189" s="46">
        <v>-10.62</v>
      </c>
      <c r="H189" s="46">
        <v>0</v>
      </c>
      <c r="I189" s="48">
        <f t="shared" si="15"/>
        <v>124277.6</v>
      </c>
      <c r="J189" s="49">
        <f t="shared" si="19"/>
        <v>121606.14000000001</v>
      </c>
      <c r="K189" s="45" t="s">
        <v>68</v>
      </c>
      <c r="L189" s="46" t="s">
        <v>68</v>
      </c>
      <c r="M189" s="46" t="s">
        <v>68</v>
      </c>
      <c r="N189" s="50" t="s">
        <v>68</v>
      </c>
      <c r="O189" s="46">
        <v>5170.72</v>
      </c>
      <c r="P189" s="46">
        <v>282</v>
      </c>
      <c r="Q189" s="46">
        <v>415.45</v>
      </c>
      <c r="R189" s="50">
        <v>31.09</v>
      </c>
      <c r="S189" s="45" t="s">
        <v>68</v>
      </c>
      <c r="T189" s="53" t="s">
        <v>68</v>
      </c>
      <c r="V189" s="124" t="s">
        <v>89</v>
      </c>
      <c r="W189" s="123">
        <f t="shared" si="17"/>
        <v>1</v>
      </c>
      <c r="X189" s="123" t="str">
        <f t="shared" si="18"/>
        <v>Quarter 1</v>
      </c>
      <c r="Y189" s="123" t="str" cm="1">
        <f t="array" ref="Y189">_xlfn.IFS(OR(W189=1,W189=2,W189=3),"1",(OR(W189=4,W189=5,W189=6)),"2",(OR(W189=7,W189=8,W189=9)),"3",(OR(W189=10,W189=11,W189=12)),"4")</f>
        <v>1</v>
      </c>
      <c r="Z189" s="124">
        <v>2011</v>
      </c>
      <c r="AC189" s="46"/>
    </row>
    <row r="190" spans="1:29" ht="17.149999999999999" customHeight="1" x14ac:dyDescent="0.35">
      <c r="A190" s="56" t="str">
        <f t="shared" si="16"/>
        <v>February 2011</v>
      </c>
      <c r="B190" s="45">
        <v>45607.98</v>
      </c>
      <c r="C190" s="46">
        <v>56135.27</v>
      </c>
      <c r="D190" s="46">
        <v>8256.75</v>
      </c>
      <c r="E190" s="47">
        <f t="shared" si="14"/>
        <v>47878.52</v>
      </c>
      <c r="F190" s="45">
        <v>3381</v>
      </c>
      <c r="G190" s="46">
        <v>-3.29</v>
      </c>
      <c r="H190" s="46">
        <v>0</v>
      </c>
      <c r="I190" s="48">
        <f t="shared" si="15"/>
        <v>101743.25</v>
      </c>
      <c r="J190" s="49">
        <f t="shared" si="19"/>
        <v>96864.21</v>
      </c>
      <c r="K190" s="45" t="s">
        <v>68</v>
      </c>
      <c r="L190" s="46" t="s">
        <v>68</v>
      </c>
      <c r="M190" s="46" t="s">
        <v>68</v>
      </c>
      <c r="N190" s="50" t="s">
        <v>68</v>
      </c>
      <c r="O190" s="46">
        <v>4367.24</v>
      </c>
      <c r="P190" s="46">
        <v>169</v>
      </c>
      <c r="Q190" s="46">
        <v>341.92</v>
      </c>
      <c r="R190" s="50">
        <v>15.2</v>
      </c>
      <c r="S190" s="45" t="s">
        <v>68</v>
      </c>
      <c r="T190" s="53" t="s">
        <v>68</v>
      </c>
      <c r="V190" s="124" t="s">
        <v>90</v>
      </c>
      <c r="W190" s="123">
        <f t="shared" si="17"/>
        <v>2</v>
      </c>
      <c r="X190" s="123" t="str">
        <f t="shared" si="18"/>
        <v>Quarter 1</v>
      </c>
      <c r="Y190" s="123" t="str" cm="1">
        <f t="array" ref="Y190">_xlfn.IFS(OR(W190=1,W190=2,W190=3),"1",(OR(W190=4,W190=5,W190=6)),"2",(OR(W190=7,W190=8,W190=9)),"3",(OR(W190=10,W190=11,W190=12)),"4")</f>
        <v>1</v>
      </c>
      <c r="Z190" s="124">
        <v>2011</v>
      </c>
      <c r="AC190" s="46"/>
    </row>
    <row r="191" spans="1:29" ht="17.149999999999999" customHeight="1" x14ac:dyDescent="0.35">
      <c r="A191" s="56" t="str">
        <f t="shared" si="16"/>
        <v>March 2011</v>
      </c>
      <c r="B191" s="45">
        <v>48715.58</v>
      </c>
      <c r="C191" s="46">
        <v>59057.51</v>
      </c>
      <c r="D191" s="46">
        <v>8179.99</v>
      </c>
      <c r="E191" s="47">
        <f t="shared" si="14"/>
        <v>50877.520000000004</v>
      </c>
      <c r="F191" s="45">
        <v>-2344</v>
      </c>
      <c r="G191" s="46">
        <v>-3.29</v>
      </c>
      <c r="H191" s="46">
        <v>0</v>
      </c>
      <c r="I191" s="48">
        <f t="shared" si="15"/>
        <v>107773.09</v>
      </c>
      <c r="J191" s="49">
        <f t="shared" si="19"/>
        <v>97245.81</v>
      </c>
      <c r="K191" s="45" t="s">
        <v>68</v>
      </c>
      <c r="L191" s="46" t="s">
        <v>68</v>
      </c>
      <c r="M191" s="46" t="s">
        <v>68</v>
      </c>
      <c r="N191" s="50" t="s">
        <v>68</v>
      </c>
      <c r="O191" s="46">
        <v>5097.67</v>
      </c>
      <c r="P191" s="46">
        <v>203</v>
      </c>
      <c r="Q191" s="46">
        <v>418.18</v>
      </c>
      <c r="R191" s="50">
        <v>63.67</v>
      </c>
      <c r="S191" s="45" t="s">
        <v>68</v>
      </c>
      <c r="T191" s="53" t="s">
        <v>68</v>
      </c>
      <c r="V191" s="124" t="s">
        <v>91</v>
      </c>
      <c r="W191" s="123">
        <f t="shared" si="17"/>
        <v>3</v>
      </c>
      <c r="X191" s="123" t="str">
        <f t="shared" si="18"/>
        <v>Quarter 1</v>
      </c>
      <c r="Y191" s="123" t="str" cm="1">
        <f t="array" ref="Y191">_xlfn.IFS(OR(W191=1,W191=2,W191=3),"1",(OR(W191=4,W191=5,W191=6)),"2",(OR(W191=7,W191=8,W191=9)),"3",(OR(W191=10,W191=11,W191=12)),"4")</f>
        <v>1</v>
      </c>
      <c r="Z191" s="124">
        <v>2011</v>
      </c>
      <c r="AC191" s="46"/>
    </row>
    <row r="192" spans="1:29" ht="17.149999999999999" customHeight="1" x14ac:dyDescent="0.35">
      <c r="A192" s="56" t="str">
        <f t="shared" si="16"/>
        <v>April 2011</v>
      </c>
      <c r="B192" s="45">
        <v>47580.08</v>
      </c>
      <c r="C192" s="46">
        <v>49753.91</v>
      </c>
      <c r="D192" s="46">
        <v>19846.259999999998</v>
      </c>
      <c r="E192" s="47">
        <f t="shared" si="14"/>
        <v>29907.650000000005</v>
      </c>
      <c r="F192" s="45">
        <v>-9781</v>
      </c>
      <c r="G192" s="46">
        <v>-3.29</v>
      </c>
      <c r="H192" s="46">
        <v>0</v>
      </c>
      <c r="I192" s="48">
        <f t="shared" si="15"/>
        <v>97333.99</v>
      </c>
      <c r="J192" s="49">
        <f t="shared" si="19"/>
        <v>67703.440000000017</v>
      </c>
      <c r="K192" s="45" t="s">
        <v>68</v>
      </c>
      <c r="L192" s="46" t="s">
        <v>68</v>
      </c>
      <c r="M192" s="46" t="s">
        <v>68</v>
      </c>
      <c r="N192" s="50" t="s">
        <v>68</v>
      </c>
      <c r="O192" s="46">
        <v>4820.96</v>
      </c>
      <c r="P192" s="46">
        <v>205</v>
      </c>
      <c r="Q192" s="46">
        <v>455.55</v>
      </c>
      <c r="R192" s="50">
        <v>127.59</v>
      </c>
      <c r="S192" s="45" t="s">
        <v>68</v>
      </c>
      <c r="T192" s="53" t="s">
        <v>68</v>
      </c>
      <c r="V192" s="124" t="s">
        <v>92</v>
      </c>
      <c r="W192" s="123">
        <f t="shared" si="17"/>
        <v>4</v>
      </c>
      <c r="X192" s="125" t="str">
        <f t="shared" si="18"/>
        <v>Quarter 2</v>
      </c>
      <c r="Y192" s="123" t="str" cm="1">
        <f t="array" ref="Y192">_xlfn.IFS(OR(W192=1,W192=2,W192=3),"1",(OR(W192=4,W192=5,W192=6)),"2",(OR(W192=7,W192=8,W192=9)),"3",(OR(W192=10,W192=11,W192=12)),"4")</f>
        <v>2</v>
      </c>
      <c r="Z192" s="124">
        <v>2011</v>
      </c>
      <c r="AC192" s="46"/>
    </row>
    <row r="193" spans="1:29" ht="17.149999999999999" customHeight="1" x14ac:dyDescent="0.35">
      <c r="A193" s="56" t="str">
        <f t="shared" si="16"/>
        <v>May 2011</v>
      </c>
      <c r="B193" s="45">
        <v>42197.760000000002</v>
      </c>
      <c r="C193" s="46">
        <v>45850.71</v>
      </c>
      <c r="D193" s="46">
        <v>18606.12</v>
      </c>
      <c r="E193" s="47">
        <f t="shared" si="14"/>
        <v>27244.59</v>
      </c>
      <c r="F193" s="45">
        <v>-6292</v>
      </c>
      <c r="G193" s="46">
        <v>-3.7</v>
      </c>
      <c r="H193" s="46">
        <v>0</v>
      </c>
      <c r="I193" s="48">
        <f t="shared" si="15"/>
        <v>88048.47</v>
      </c>
      <c r="J193" s="49">
        <f t="shared" si="19"/>
        <v>63146.650000000009</v>
      </c>
      <c r="K193" s="45" t="s">
        <v>68</v>
      </c>
      <c r="L193" s="46" t="s">
        <v>68</v>
      </c>
      <c r="M193" s="46" t="s">
        <v>68</v>
      </c>
      <c r="N193" s="50" t="s">
        <v>68</v>
      </c>
      <c r="O193" s="46">
        <v>4575.32</v>
      </c>
      <c r="P193" s="46">
        <v>147</v>
      </c>
      <c r="Q193" s="46">
        <v>421.37</v>
      </c>
      <c r="R193" s="50">
        <v>109.91</v>
      </c>
      <c r="S193" s="45" t="s">
        <v>68</v>
      </c>
      <c r="T193" s="53" t="s">
        <v>68</v>
      </c>
      <c r="V193" s="124" t="s">
        <v>93</v>
      </c>
      <c r="W193" s="123">
        <f t="shared" si="17"/>
        <v>5</v>
      </c>
      <c r="X193" s="123" t="str">
        <f t="shared" si="18"/>
        <v>Quarter 2</v>
      </c>
      <c r="Y193" s="123" t="str" cm="1">
        <f t="array" ref="Y193">_xlfn.IFS(OR(W193=1,W193=2,W193=3),"1",(OR(W193=4,W193=5,W193=6)),"2",(OR(W193=7,W193=8,W193=9)),"3",(OR(W193=10,W193=11,W193=12)),"4")</f>
        <v>2</v>
      </c>
      <c r="Z193" s="124">
        <v>2011</v>
      </c>
      <c r="AC193" s="46"/>
    </row>
    <row r="194" spans="1:29" ht="17.149999999999999" customHeight="1" x14ac:dyDescent="0.35">
      <c r="A194" s="56" t="str">
        <f t="shared" si="16"/>
        <v>June 2011</v>
      </c>
      <c r="B194" s="45">
        <v>37619.78</v>
      </c>
      <c r="C194" s="46">
        <v>37091.870000000003</v>
      </c>
      <c r="D194" s="46">
        <v>15213.3</v>
      </c>
      <c r="E194" s="47">
        <f t="shared" si="14"/>
        <v>21878.570000000003</v>
      </c>
      <c r="F194" s="45">
        <v>-5301</v>
      </c>
      <c r="G194" s="46">
        <v>-3.7</v>
      </c>
      <c r="H194" s="46">
        <v>0</v>
      </c>
      <c r="I194" s="48">
        <f t="shared" si="15"/>
        <v>74711.649999999994</v>
      </c>
      <c r="J194" s="49">
        <f t="shared" si="19"/>
        <v>54193.649999999994</v>
      </c>
      <c r="K194" s="45" t="s">
        <v>68</v>
      </c>
      <c r="L194" s="46" t="s">
        <v>68</v>
      </c>
      <c r="M194" s="46" t="s">
        <v>68</v>
      </c>
      <c r="N194" s="50" t="s">
        <v>68</v>
      </c>
      <c r="O194" s="46">
        <v>4175.57</v>
      </c>
      <c r="P194" s="46">
        <v>70</v>
      </c>
      <c r="Q194" s="46">
        <v>345.79</v>
      </c>
      <c r="R194" s="50">
        <v>90.61</v>
      </c>
      <c r="S194" s="45" t="s">
        <v>68</v>
      </c>
      <c r="T194" s="53" t="s">
        <v>68</v>
      </c>
      <c r="V194" s="124" t="s">
        <v>94</v>
      </c>
      <c r="W194" s="123">
        <f t="shared" si="17"/>
        <v>6</v>
      </c>
      <c r="X194" s="123" t="str">
        <f t="shared" si="18"/>
        <v>Quarter 2</v>
      </c>
      <c r="Y194" s="123" t="str" cm="1">
        <f t="array" ref="Y194">_xlfn.IFS(OR(W194=1,W194=2,W194=3),"1",(OR(W194=4,W194=5,W194=6)),"2",(OR(W194=7,W194=8,W194=9)),"3",(OR(W194=10,W194=11,W194=12)),"4")</f>
        <v>2</v>
      </c>
      <c r="Z194" s="124">
        <v>2011</v>
      </c>
      <c r="AC194" s="46"/>
    </row>
    <row r="195" spans="1:29" ht="17.149999999999999" customHeight="1" x14ac:dyDescent="0.35">
      <c r="A195" s="56" t="str">
        <f t="shared" si="16"/>
        <v>July 2011</v>
      </c>
      <c r="B195" s="45">
        <v>36030.910000000003</v>
      </c>
      <c r="C195" s="46">
        <v>41506.99</v>
      </c>
      <c r="D195" s="46">
        <v>16993.89</v>
      </c>
      <c r="E195" s="47">
        <f t="shared" si="14"/>
        <v>24513.1</v>
      </c>
      <c r="F195" s="45">
        <v>-6871</v>
      </c>
      <c r="G195" s="46">
        <v>-3.7</v>
      </c>
      <c r="H195" s="46">
        <v>0</v>
      </c>
      <c r="I195" s="48">
        <f t="shared" si="15"/>
        <v>77537.899999999994</v>
      </c>
      <c r="J195" s="49">
        <f t="shared" si="19"/>
        <v>53669.31</v>
      </c>
      <c r="K195" s="45" t="s">
        <v>68</v>
      </c>
      <c r="L195" s="46" t="s">
        <v>68</v>
      </c>
      <c r="M195" s="46" t="s">
        <v>68</v>
      </c>
      <c r="N195" s="50" t="s">
        <v>68</v>
      </c>
      <c r="O195" s="46">
        <v>4145.79</v>
      </c>
      <c r="P195" s="46">
        <v>60</v>
      </c>
      <c r="Q195" s="46">
        <v>319.95</v>
      </c>
      <c r="R195" s="50">
        <v>101.44</v>
      </c>
      <c r="S195" s="45" t="s">
        <v>68</v>
      </c>
      <c r="T195" s="53" t="s">
        <v>68</v>
      </c>
      <c r="V195" s="124" t="s">
        <v>95</v>
      </c>
      <c r="W195" s="123">
        <f t="shared" si="17"/>
        <v>7</v>
      </c>
      <c r="X195" s="123" t="str">
        <f t="shared" si="18"/>
        <v>Quarter 3</v>
      </c>
      <c r="Y195" s="123" t="str" cm="1">
        <f t="array" ref="Y195">_xlfn.IFS(OR(W195=1,W195=2,W195=3),"1",(OR(W195=4,W195=5,W195=6)),"2",(OR(W195=7,W195=8,W195=9)),"3",(OR(W195=10,W195=11,W195=12)),"4")</f>
        <v>3</v>
      </c>
      <c r="Z195" s="124">
        <v>2011</v>
      </c>
      <c r="AC195" s="46"/>
    </row>
    <row r="196" spans="1:29" ht="17.149999999999999" customHeight="1" x14ac:dyDescent="0.35">
      <c r="A196" s="56" t="str">
        <f t="shared" si="16"/>
        <v>August 2011</v>
      </c>
      <c r="B196" s="45">
        <v>30019.13</v>
      </c>
      <c r="C196" s="46">
        <v>44750.94</v>
      </c>
      <c r="D196" s="46">
        <v>21011.19</v>
      </c>
      <c r="E196" s="47">
        <f t="shared" si="14"/>
        <v>23739.750000000004</v>
      </c>
      <c r="F196" s="45">
        <v>-968</v>
      </c>
      <c r="G196" s="46">
        <v>-2.4</v>
      </c>
      <c r="H196" s="46">
        <v>0</v>
      </c>
      <c r="I196" s="48">
        <f t="shared" si="15"/>
        <v>74770.070000000007</v>
      </c>
      <c r="J196" s="49">
        <f t="shared" si="19"/>
        <v>52788.480000000003</v>
      </c>
      <c r="K196" s="45" t="s">
        <v>68</v>
      </c>
      <c r="L196" s="46" t="s">
        <v>68</v>
      </c>
      <c r="M196" s="46" t="s">
        <v>68</v>
      </c>
      <c r="N196" s="50" t="s">
        <v>68</v>
      </c>
      <c r="O196" s="46">
        <v>3609.05</v>
      </c>
      <c r="P196" s="46">
        <v>79</v>
      </c>
      <c r="Q196" s="46">
        <v>305.91000000000003</v>
      </c>
      <c r="R196" s="50">
        <v>50.37</v>
      </c>
      <c r="S196" s="45" t="s">
        <v>68</v>
      </c>
      <c r="T196" s="53" t="s">
        <v>68</v>
      </c>
      <c r="V196" s="124" t="s">
        <v>96</v>
      </c>
      <c r="W196" s="123">
        <f t="shared" si="17"/>
        <v>8</v>
      </c>
      <c r="X196" s="125" t="str">
        <f t="shared" si="18"/>
        <v>Quarter 3</v>
      </c>
      <c r="Y196" s="123" t="str" cm="1">
        <f t="array" ref="Y196">_xlfn.IFS(OR(W196=1,W196=2,W196=3),"1",(OR(W196=4,W196=5,W196=6)),"2",(OR(W196=7,W196=8,W196=9)),"3",(OR(W196=10,W196=11,W196=12)),"4")</f>
        <v>3</v>
      </c>
      <c r="Z196" s="124">
        <v>2011</v>
      </c>
      <c r="AC196" s="46"/>
    </row>
    <row r="197" spans="1:29" ht="17.149999999999999" customHeight="1" x14ac:dyDescent="0.35">
      <c r="A197" s="56" t="str">
        <f t="shared" si="16"/>
        <v>September 2011</v>
      </c>
      <c r="B197" s="45">
        <v>35140.269999999997</v>
      </c>
      <c r="C197" s="46">
        <v>38527.300000000003</v>
      </c>
      <c r="D197" s="46">
        <v>13876.19</v>
      </c>
      <c r="E197" s="47">
        <f t="shared" si="14"/>
        <v>24651.11</v>
      </c>
      <c r="F197" s="45">
        <v>-3270</v>
      </c>
      <c r="G197" s="46">
        <v>-2.4</v>
      </c>
      <c r="H197" s="46">
        <v>0</v>
      </c>
      <c r="I197" s="48">
        <f t="shared" si="15"/>
        <v>73667.570000000007</v>
      </c>
      <c r="J197" s="49">
        <f t="shared" si="19"/>
        <v>56518.98</v>
      </c>
      <c r="K197" s="45" t="s">
        <v>68</v>
      </c>
      <c r="L197" s="46" t="s">
        <v>68</v>
      </c>
      <c r="M197" s="46" t="s">
        <v>68</v>
      </c>
      <c r="N197" s="50" t="s">
        <v>68</v>
      </c>
      <c r="O197" s="46">
        <v>3909.02</v>
      </c>
      <c r="P197" s="46">
        <v>109</v>
      </c>
      <c r="Q197" s="46">
        <v>272.86</v>
      </c>
      <c r="R197" s="50">
        <v>26.99</v>
      </c>
      <c r="S197" s="45" t="s">
        <v>68</v>
      </c>
      <c r="T197" s="53" t="s">
        <v>68</v>
      </c>
      <c r="V197" s="124" t="s">
        <v>97</v>
      </c>
      <c r="W197" s="123">
        <f t="shared" si="17"/>
        <v>9</v>
      </c>
      <c r="X197" s="123" t="str">
        <f t="shared" si="18"/>
        <v>Quarter 3</v>
      </c>
      <c r="Y197" s="123" t="str" cm="1">
        <f t="array" ref="Y197">_xlfn.IFS(OR(W197=1,W197=2,W197=3),"1",(OR(W197=4,W197=5,W197=6)),"2",(OR(W197=7,W197=8,W197=9)),"3",(OR(W197=10,W197=11,W197=12)),"4")</f>
        <v>3</v>
      </c>
      <c r="Z197" s="124">
        <v>2011</v>
      </c>
      <c r="AC197" s="46"/>
    </row>
    <row r="198" spans="1:29" ht="17.149999999999999" customHeight="1" x14ac:dyDescent="0.35">
      <c r="A198" s="56" t="str">
        <f t="shared" si="16"/>
        <v>October 2011</v>
      </c>
      <c r="B198" s="45">
        <v>44258.879999999997</v>
      </c>
      <c r="C198" s="46">
        <v>47610.87</v>
      </c>
      <c r="D198" s="46">
        <v>22379.25</v>
      </c>
      <c r="E198" s="47">
        <f t="shared" si="14"/>
        <v>25231.620000000003</v>
      </c>
      <c r="F198" s="45">
        <v>-875</v>
      </c>
      <c r="G198" s="46">
        <v>-2.4</v>
      </c>
      <c r="H198" s="46">
        <v>0</v>
      </c>
      <c r="I198" s="48">
        <f t="shared" si="15"/>
        <v>91869.75</v>
      </c>
      <c r="J198" s="49">
        <f t="shared" si="19"/>
        <v>68613.100000000006</v>
      </c>
      <c r="K198" s="45" t="s">
        <v>68</v>
      </c>
      <c r="L198" s="46" t="s">
        <v>68</v>
      </c>
      <c r="M198" s="46" t="s">
        <v>68</v>
      </c>
      <c r="N198" s="50" t="s">
        <v>68</v>
      </c>
      <c r="O198" s="46">
        <v>4550.74</v>
      </c>
      <c r="P198" s="46">
        <v>94</v>
      </c>
      <c r="Q198" s="46">
        <v>297.93</v>
      </c>
      <c r="R198" s="50">
        <v>25.25</v>
      </c>
      <c r="S198" s="45" t="s">
        <v>68</v>
      </c>
      <c r="T198" s="53" t="s">
        <v>68</v>
      </c>
      <c r="V198" s="124" t="s">
        <v>98</v>
      </c>
      <c r="W198" s="123">
        <f t="shared" si="17"/>
        <v>10</v>
      </c>
      <c r="X198" s="123" t="str">
        <f t="shared" si="18"/>
        <v>Quarter 4</v>
      </c>
      <c r="Y198" s="123" t="str" cm="1">
        <f t="array" ref="Y198">_xlfn.IFS(OR(W198=1,W198=2,W198=3),"1",(OR(W198=4,W198=5,W198=6)),"2",(OR(W198=7,W198=8,W198=9)),"3",(OR(W198=10,W198=11,W198=12)),"4")</f>
        <v>4</v>
      </c>
      <c r="Z198" s="124">
        <v>2011</v>
      </c>
      <c r="AC198" s="46"/>
    </row>
    <row r="199" spans="1:29" ht="17.149999999999999" customHeight="1" x14ac:dyDescent="0.35">
      <c r="A199" s="56" t="str">
        <f t="shared" si="16"/>
        <v>November 2011</v>
      </c>
      <c r="B199" s="45">
        <v>46551.06</v>
      </c>
      <c r="C199" s="46">
        <v>51103.93</v>
      </c>
      <c r="D199" s="46">
        <v>18740.23</v>
      </c>
      <c r="E199" s="47">
        <f t="shared" si="14"/>
        <v>32363.7</v>
      </c>
      <c r="F199" s="45">
        <v>50</v>
      </c>
      <c r="G199" s="46">
        <v>-3.81</v>
      </c>
      <c r="H199" s="46">
        <v>0</v>
      </c>
      <c r="I199" s="48">
        <f t="shared" si="15"/>
        <v>97654.989999999991</v>
      </c>
      <c r="J199" s="49">
        <f t="shared" si="19"/>
        <v>78960.95</v>
      </c>
      <c r="K199" s="45" t="s">
        <v>68</v>
      </c>
      <c r="L199" s="46" t="s">
        <v>68</v>
      </c>
      <c r="M199" s="46" t="s">
        <v>68</v>
      </c>
      <c r="N199" s="50" t="s">
        <v>68</v>
      </c>
      <c r="O199" s="46">
        <v>4608.71</v>
      </c>
      <c r="P199" s="46">
        <v>174</v>
      </c>
      <c r="Q199" s="46">
        <v>201.02</v>
      </c>
      <c r="R199" s="50">
        <v>5.22</v>
      </c>
      <c r="S199" s="45" t="s">
        <v>68</v>
      </c>
      <c r="T199" s="53" t="s">
        <v>68</v>
      </c>
      <c r="V199" s="124" t="s">
        <v>99</v>
      </c>
      <c r="W199" s="123">
        <f t="shared" si="17"/>
        <v>11</v>
      </c>
      <c r="X199" s="123" t="str">
        <f t="shared" si="18"/>
        <v>Quarter 4</v>
      </c>
      <c r="Y199" s="123" t="str" cm="1">
        <f t="array" ref="Y199">_xlfn.IFS(OR(W199=1,W199=2,W199=3),"1",(OR(W199=4,W199=5,W199=6)),"2",(OR(W199=7,W199=8,W199=9)),"3",(OR(W199=10,W199=11,W199=12)),"4")</f>
        <v>4</v>
      </c>
      <c r="Z199" s="124">
        <v>2011</v>
      </c>
      <c r="AC199" s="46"/>
    </row>
    <row r="200" spans="1:29" ht="17.149999999999999" customHeight="1" x14ac:dyDescent="0.35">
      <c r="A200" s="56" t="str">
        <f t="shared" si="16"/>
        <v>December 2011</v>
      </c>
      <c r="B200" s="45">
        <v>45225.58</v>
      </c>
      <c r="C200" s="46">
        <v>60661.760000000002</v>
      </c>
      <c r="D200" s="46">
        <v>12152.5</v>
      </c>
      <c r="E200" s="47">
        <f t="shared" si="14"/>
        <v>48509.26</v>
      </c>
      <c r="F200" s="45">
        <v>3880</v>
      </c>
      <c r="G200" s="46">
        <v>-3.81</v>
      </c>
      <c r="H200" s="46">
        <v>0</v>
      </c>
      <c r="I200" s="48">
        <f t="shared" si="15"/>
        <v>105887.34</v>
      </c>
      <c r="J200" s="49">
        <f t="shared" si="19"/>
        <v>97611.03</v>
      </c>
      <c r="K200" s="45" t="s">
        <v>68</v>
      </c>
      <c r="L200" s="46" t="s">
        <v>68</v>
      </c>
      <c r="M200" s="46" t="s">
        <v>68</v>
      </c>
      <c r="N200" s="50" t="s">
        <v>68</v>
      </c>
      <c r="O200" s="46">
        <v>4694.21</v>
      </c>
      <c r="P200" s="46">
        <v>199</v>
      </c>
      <c r="Q200" s="46">
        <v>265.08</v>
      </c>
      <c r="R200" s="50">
        <v>5.05</v>
      </c>
      <c r="S200" s="45" t="s">
        <v>68</v>
      </c>
      <c r="T200" s="53" t="s">
        <v>68</v>
      </c>
      <c r="V200" s="124" t="s">
        <v>100</v>
      </c>
      <c r="W200" s="123">
        <f t="shared" si="17"/>
        <v>12</v>
      </c>
      <c r="X200" s="125" t="str">
        <f t="shared" si="18"/>
        <v>Quarter 4</v>
      </c>
      <c r="Y200" s="123" t="str" cm="1">
        <f t="array" ref="Y200">_xlfn.IFS(OR(W200=1,W200=2,W200=3),"1",(OR(W200=4,W200=5,W200=6)),"2",(OR(W200=7,W200=8,W200=9)),"3",(OR(W200=10,W200=11,W200=12)),"4")</f>
        <v>4</v>
      </c>
      <c r="Z200" s="124">
        <v>2011</v>
      </c>
      <c r="AC200" s="46"/>
    </row>
    <row r="201" spans="1:29" ht="17.149999999999999" customHeight="1" x14ac:dyDescent="0.35">
      <c r="A201" s="56" t="str">
        <f t="shared" si="16"/>
        <v>January 2012</v>
      </c>
      <c r="B201" s="45">
        <v>43054.52</v>
      </c>
      <c r="C201" s="46">
        <v>61646.55</v>
      </c>
      <c r="D201" s="46">
        <v>10954.93</v>
      </c>
      <c r="E201" s="47">
        <f t="shared" ref="E201:E264" si="20">$C201-$D201</f>
        <v>50691.62</v>
      </c>
      <c r="F201" s="45">
        <v>7412.72</v>
      </c>
      <c r="G201" s="46">
        <v>-3.81</v>
      </c>
      <c r="H201" s="46">
        <v>0</v>
      </c>
      <c r="I201" s="48">
        <f t="shared" ref="I201:I264" si="21">$B201+$C201</f>
        <v>104701.07</v>
      </c>
      <c r="J201" s="49">
        <f t="shared" si="19"/>
        <v>101155.05000000002</v>
      </c>
      <c r="K201" s="45" t="s">
        <v>68</v>
      </c>
      <c r="L201" s="46" t="s">
        <v>68</v>
      </c>
      <c r="M201" s="46" t="s">
        <v>68</v>
      </c>
      <c r="N201" s="50" t="s">
        <v>68</v>
      </c>
      <c r="O201" s="46">
        <v>4269.07</v>
      </c>
      <c r="P201" s="46">
        <v>193</v>
      </c>
      <c r="Q201" s="46">
        <v>197.42</v>
      </c>
      <c r="R201" s="50">
        <v>16.72</v>
      </c>
      <c r="S201" s="45" t="s">
        <v>68</v>
      </c>
      <c r="T201" s="53" t="s">
        <v>68</v>
      </c>
      <c r="V201" s="124" t="s">
        <v>89</v>
      </c>
      <c r="W201" s="123">
        <f t="shared" si="17"/>
        <v>1</v>
      </c>
      <c r="X201" s="123" t="str">
        <f t="shared" si="18"/>
        <v>Quarter 1</v>
      </c>
      <c r="Y201" s="123" t="str" cm="1">
        <f t="array" ref="Y201">_xlfn.IFS(OR(W201=1,W201=2,W201=3),"1",(OR(W201=4,W201=5,W201=6)),"2",(OR(W201=7,W201=8,W201=9)),"3",(OR(W201=10,W201=11,W201=12)),"4")</f>
        <v>1</v>
      </c>
      <c r="Z201" s="124">
        <v>2012</v>
      </c>
      <c r="AC201" s="46"/>
    </row>
    <row r="202" spans="1:29" ht="17.149999999999999" customHeight="1" x14ac:dyDescent="0.35">
      <c r="A202" s="56" t="str">
        <f t="shared" ref="A202:A265" si="22">V202&amp;" "&amp;Z202</f>
        <v>February 2012</v>
      </c>
      <c r="B202" s="45">
        <v>40605.31</v>
      </c>
      <c r="C202" s="46">
        <v>58430.54</v>
      </c>
      <c r="D202" s="46">
        <v>12080.39</v>
      </c>
      <c r="E202" s="47">
        <f t="shared" si="20"/>
        <v>46350.15</v>
      </c>
      <c r="F202" s="45">
        <v>12947.96</v>
      </c>
      <c r="G202" s="46">
        <v>-1.37</v>
      </c>
      <c r="H202" s="46">
        <v>0</v>
      </c>
      <c r="I202" s="48">
        <f t="shared" si="21"/>
        <v>99035.85</v>
      </c>
      <c r="J202" s="49">
        <f t="shared" si="19"/>
        <v>99902.050000000017</v>
      </c>
      <c r="K202" s="45" t="s">
        <v>68</v>
      </c>
      <c r="L202" s="46" t="s">
        <v>68</v>
      </c>
      <c r="M202" s="46" t="s">
        <v>68</v>
      </c>
      <c r="N202" s="50" t="s">
        <v>68</v>
      </c>
      <c r="O202" s="46">
        <v>4079.57</v>
      </c>
      <c r="P202" s="46">
        <v>234</v>
      </c>
      <c r="Q202" s="46">
        <v>188.02</v>
      </c>
      <c r="R202" s="50">
        <v>23.96</v>
      </c>
      <c r="S202" s="45" t="s">
        <v>68</v>
      </c>
      <c r="T202" s="53" t="s">
        <v>68</v>
      </c>
      <c r="V202" s="124" t="s">
        <v>90</v>
      </c>
      <c r="W202" s="123">
        <f t="shared" ref="W202:W265" si="23">MONTH(1&amp;LEFT(V202,3))</f>
        <v>2</v>
      </c>
      <c r="X202" s="123" t="str">
        <f t="shared" ref="X202:X265" si="24">"Quarter "&amp;Y202</f>
        <v>Quarter 1</v>
      </c>
      <c r="Y202" s="123" t="str" cm="1">
        <f t="array" ref="Y202">_xlfn.IFS(OR(W202=1,W202=2,W202=3),"1",(OR(W202=4,W202=5,W202=6)),"2",(OR(W202=7,W202=8,W202=9)),"3",(OR(W202=10,W202=11,W202=12)),"4")</f>
        <v>1</v>
      </c>
      <c r="Z202" s="124">
        <v>2012</v>
      </c>
      <c r="AC202" s="46"/>
    </row>
    <row r="203" spans="1:29" ht="17.149999999999999" customHeight="1" x14ac:dyDescent="0.35">
      <c r="A203" s="56" t="str">
        <f t="shared" si="22"/>
        <v>March 2012</v>
      </c>
      <c r="B203" s="45">
        <v>44771.38</v>
      </c>
      <c r="C203" s="46">
        <v>53507.39</v>
      </c>
      <c r="D203" s="46">
        <v>13179.85</v>
      </c>
      <c r="E203" s="47">
        <f t="shared" si="20"/>
        <v>40327.54</v>
      </c>
      <c r="F203" s="45">
        <v>-6737.62</v>
      </c>
      <c r="G203" s="46">
        <v>-1.37</v>
      </c>
      <c r="H203" s="46">
        <v>0</v>
      </c>
      <c r="I203" s="48">
        <f t="shared" si="21"/>
        <v>98278.76999999999</v>
      </c>
      <c r="J203" s="49">
        <f t="shared" si="19"/>
        <v>78359.929999999993</v>
      </c>
      <c r="K203" s="45" t="s">
        <v>68</v>
      </c>
      <c r="L203" s="46" t="s">
        <v>68</v>
      </c>
      <c r="M203" s="46" t="s">
        <v>68</v>
      </c>
      <c r="N203" s="50" t="s">
        <v>68</v>
      </c>
      <c r="O203" s="46">
        <v>4621.55</v>
      </c>
      <c r="P203" s="46">
        <v>118</v>
      </c>
      <c r="Q203" s="46">
        <v>194.23</v>
      </c>
      <c r="R203" s="50">
        <v>78.38</v>
      </c>
      <c r="S203" s="45" t="s">
        <v>68</v>
      </c>
      <c r="T203" s="53" t="s">
        <v>68</v>
      </c>
      <c r="V203" s="124" t="s">
        <v>91</v>
      </c>
      <c r="W203" s="123">
        <f t="shared" si="23"/>
        <v>3</v>
      </c>
      <c r="X203" s="123" t="str">
        <f t="shared" si="24"/>
        <v>Quarter 1</v>
      </c>
      <c r="Y203" s="123" t="str" cm="1">
        <f t="array" ref="Y203">_xlfn.IFS(OR(W203=1,W203=2,W203=3),"1",(OR(W203=4,W203=5,W203=6)),"2",(OR(W203=7,W203=8,W203=9)),"3",(OR(W203=10,W203=11,W203=12)),"4")</f>
        <v>1</v>
      </c>
      <c r="Z203" s="124">
        <v>2012</v>
      </c>
      <c r="AC203" s="46"/>
    </row>
    <row r="204" spans="1:29" ht="17.149999999999999" customHeight="1" x14ac:dyDescent="0.35">
      <c r="A204" s="56" t="str">
        <f t="shared" si="22"/>
        <v>April 2012</v>
      </c>
      <c r="B204" s="45">
        <v>38471.519999999997</v>
      </c>
      <c r="C204" s="46">
        <v>48008.59</v>
      </c>
      <c r="D204" s="46">
        <v>14128.25</v>
      </c>
      <c r="E204" s="47">
        <f t="shared" si="20"/>
        <v>33880.339999999997</v>
      </c>
      <c r="F204" s="45">
        <v>2831.86</v>
      </c>
      <c r="G204" s="46">
        <v>-1.37</v>
      </c>
      <c r="H204" s="46">
        <v>0</v>
      </c>
      <c r="I204" s="48">
        <f t="shared" si="21"/>
        <v>86480.109999999986</v>
      </c>
      <c r="J204" s="49">
        <f t="shared" si="19"/>
        <v>75182.349999999991</v>
      </c>
      <c r="K204" s="45" t="s">
        <v>68</v>
      </c>
      <c r="L204" s="46" t="s">
        <v>68</v>
      </c>
      <c r="M204" s="46" t="s">
        <v>68</v>
      </c>
      <c r="N204" s="50" t="s">
        <v>68</v>
      </c>
      <c r="O204" s="46">
        <v>4323.1400000000003</v>
      </c>
      <c r="P204" s="46">
        <v>116</v>
      </c>
      <c r="Q204" s="46">
        <v>291.93</v>
      </c>
      <c r="R204" s="50">
        <v>42.86</v>
      </c>
      <c r="S204" s="45" t="s">
        <v>68</v>
      </c>
      <c r="T204" s="53" t="s">
        <v>68</v>
      </c>
      <c r="V204" s="124" t="s">
        <v>92</v>
      </c>
      <c r="W204" s="123">
        <f t="shared" si="23"/>
        <v>4</v>
      </c>
      <c r="X204" s="125" t="str">
        <f t="shared" si="24"/>
        <v>Quarter 2</v>
      </c>
      <c r="Y204" s="123" t="str" cm="1">
        <f t="array" ref="Y204">_xlfn.IFS(OR(W204=1,W204=2,W204=3),"1",(OR(W204=4,W204=5,W204=6)),"2",(OR(W204=7,W204=8,W204=9)),"3",(OR(W204=10,W204=11,W204=12)),"4")</f>
        <v>2</v>
      </c>
      <c r="Z204" s="124">
        <v>2012</v>
      </c>
      <c r="AC204" s="46"/>
    </row>
    <row r="205" spans="1:29" ht="17.149999999999999" customHeight="1" x14ac:dyDescent="0.35">
      <c r="A205" s="56" t="str">
        <f t="shared" si="22"/>
        <v>May 2012</v>
      </c>
      <c r="B205" s="45">
        <v>37241.760000000002</v>
      </c>
      <c r="C205" s="46">
        <v>43200.04</v>
      </c>
      <c r="D205" s="46">
        <v>13355.28</v>
      </c>
      <c r="E205" s="47">
        <f t="shared" si="20"/>
        <v>29844.760000000002</v>
      </c>
      <c r="F205" s="45">
        <v>-4599.1000000000004</v>
      </c>
      <c r="G205" s="46">
        <v>-4.6399999999999997</v>
      </c>
      <c r="H205" s="46">
        <v>0</v>
      </c>
      <c r="I205" s="48">
        <f t="shared" si="21"/>
        <v>80441.8</v>
      </c>
      <c r="J205" s="49">
        <f t="shared" ref="J205:J268" si="25">$B205+$C205-$D205+$F205+$G205+$H205</f>
        <v>62482.780000000006</v>
      </c>
      <c r="K205" s="45" t="s">
        <v>68</v>
      </c>
      <c r="L205" s="46" t="s">
        <v>68</v>
      </c>
      <c r="M205" s="46" t="s">
        <v>68</v>
      </c>
      <c r="N205" s="50" t="s">
        <v>68</v>
      </c>
      <c r="O205" s="46">
        <v>4240</v>
      </c>
      <c r="P205" s="46">
        <v>130</v>
      </c>
      <c r="Q205" s="46">
        <v>236.31</v>
      </c>
      <c r="R205" s="50">
        <v>67.900000000000006</v>
      </c>
      <c r="S205" s="45" t="s">
        <v>68</v>
      </c>
      <c r="T205" s="53" t="s">
        <v>68</v>
      </c>
      <c r="V205" s="124" t="s">
        <v>93</v>
      </c>
      <c r="W205" s="123">
        <f t="shared" si="23"/>
        <v>5</v>
      </c>
      <c r="X205" s="123" t="str">
        <f t="shared" si="24"/>
        <v>Quarter 2</v>
      </c>
      <c r="Y205" s="123" t="str" cm="1">
        <f t="array" ref="Y205">_xlfn.IFS(OR(W205=1,W205=2,W205=3),"1",(OR(W205=4,W205=5,W205=6)),"2",(OR(W205=7,W205=8,W205=9)),"3",(OR(W205=10,W205=11,W205=12)),"4")</f>
        <v>2</v>
      </c>
      <c r="Z205" s="124">
        <v>2012</v>
      </c>
      <c r="AC205" s="46"/>
    </row>
    <row r="206" spans="1:29" ht="17.149999999999999" customHeight="1" x14ac:dyDescent="0.35">
      <c r="A206" s="56" t="str">
        <f t="shared" si="22"/>
        <v>June 2012</v>
      </c>
      <c r="B206" s="45">
        <v>35042.949999999997</v>
      </c>
      <c r="C206" s="46">
        <v>34341.72</v>
      </c>
      <c r="D206" s="46">
        <v>11469.48</v>
      </c>
      <c r="E206" s="47">
        <f t="shared" si="20"/>
        <v>22872.240000000002</v>
      </c>
      <c r="F206" s="45">
        <v>-7558.03</v>
      </c>
      <c r="G206" s="46">
        <v>-4.6399999999999997</v>
      </c>
      <c r="H206" s="46">
        <v>0</v>
      </c>
      <c r="I206" s="48">
        <f t="shared" si="21"/>
        <v>69384.67</v>
      </c>
      <c r="J206" s="49">
        <f t="shared" si="25"/>
        <v>50352.520000000004</v>
      </c>
      <c r="K206" s="45" t="s">
        <v>68</v>
      </c>
      <c r="L206" s="46" t="s">
        <v>68</v>
      </c>
      <c r="M206" s="46" t="s">
        <v>68</v>
      </c>
      <c r="N206" s="50" t="s">
        <v>68</v>
      </c>
      <c r="O206" s="46">
        <v>4088.29</v>
      </c>
      <c r="P206" s="46">
        <v>69</v>
      </c>
      <c r="Q206" s="46">
        <v>182.24</v>
      </c>
      <c r="R206" s="50">
        <v>107.97</v>
      </c>
      <c r="S206" s="45" t="s">
        <v>68</v>
      </c>
      <c r="T206" s="53" t="s">
        <v>68</v>
      </c>
      <c r="V206" s="124" t="s">
        <v>94</v>
      </c>
      <c r="W206" s="123">
        <f t="shared" si="23"/>
        <v>6</v>
      </c>
      <c r="X206" s="123" t="str">
        <f t="shared" si="24"/>
        <v>Quarter 2</v>
      </c>
      <c r="Y206" s="123" t="str" cm="1">
        <f t="array" ref="Y206">_xlfn.IFS(OR(W206=1,W206=2,W206=3),"1",(OR(W206=4,W206=5,W206=6)),"2",(OR(W206=7,W206=8,W206=9)),"3",(OR(W206=10,W206=11,W206=12)),"4")</f>
        <v>2</v>
      </c>
      <c r="Z206" s="124">
        <v>2012</v>
      </c>
      <c r="AC206" s="46"/>
    </row>
    <row r="207" spans="1:29" ht="17.149999999999999" customHeight="1" x14ac:dyDescent="0.35">
      <c r="A207" s="56" t="str">
        <f t="shared" si="22"/>
        <v>July 2012</v>
      </c>
      <c r="B207" s="45">
        <v>32440.32</v>
      </c>
      <c r="C207" s="46">
        <v>37321.199999999997</v>
      </c>
      <c r="D207" s="46">
        <v>17612.689999999999</v>
      </c>
      <c r="E207" s="47">
        <f t="shared" si="20"/>
        <v>19708.509999999998</v>
      </c>
      <c r="F207" s="45">
        <v>-5988.19</v>
      </c>
      <c r="G207" s="46">
        <v>-4.6399999999999997</v>
      </c>
      <c r="H207" s="46">
        <v>0</v>
      </c>
      <c r="I207" s="48">
        <f t="shared" si="21"/>
        <v>69761.51999999999</v>
      </c>
      <c r="J207" s="49">
        <f t="shared" si="25"/>
        <v>46155.999999999985</v>
      </c>
      <c r="K207" s="45" t="s">
        <v>68</v>
      </c>
      <c r="L207" s="46" t="s">
        <v>68</v>
      </c>
      <c r="M207" s="46" t="s">
        <v>68</v>
      </c>
      <c r="N207" s="50" t="s">
        <v>68</v>
      </c>
      <c r="O207" s="46">
        <v>4051.52</v>
      </c>
      <c r="P207" s="46">
        <v>82</v>
      </c>
      <c r="Q207" s="46">
        <v>122.22</v>
      </c>
      <c r="R207" s="50">
        <v>92.81</v>
      </c>
      <c r="S207" s="45" t="s">
        <v>68</v>
      </c>
      <c r="T207" s="53" t="s">
        <v>68</v>
      </c>
      <c r="V207" s="124" t="s">
        <v>95</v>
      </c>
      <c r="W207" s="123">
        <f t="shared" si="23"/>
        <v>7</v>
      </c>
      <c r="X207" s="123" t="str">
        <f t="shared" si="24"/>
        <v>Quarter 3</v>
      </c>
      <c r="Y207" s="123" t="str" cm="1">
        <f t="array" ref="Y207">_xlfn.IFS(OR(W207=1,W207=2,W207=3),"1",(OR(W207=4,W207=5,W207=6)),"2",(OR(W207=7,W207=8,W207=9)),"3",(OR(W207=10,W207=11,W207=12)),"4")</f>
        <v>3</v>
      </c>
      <c r="Z207" s="124">
        <v>2012</v>
      </c>
      <c r="AC207" s="46"/>
    </row>
    <row r="208" spans="1:29" ht="17.149999999999999" customHeight="1" x14ac:dyDescent="0.35">
      <c r="A208" s="56" t="str">
        <f t="shared" si="22"/>
        <v>August 2012</v>
      </c>
      <c r="B208" s="45">
        <v>31322.75</v>
      </c>
      <c r="C208" s="46">
        <v>35336.870000000003</v>
      </c>
      <c r="D208" s="46">
        <v>19622.87</v>
      </c>
      <c r="E208" s="47">
        <f t="shared" si="20"/>
        <v>15714.000000000004</v>
      </c>
      <c r="F208" s="45">
        <v>-4753.12</v>
      </c>
      <c r="G208" s="46">
        <v>-8.75</v>
      </c>
      <c r="H208" s="46">
        <v>0</v>
      </c>
      <c r="I208" s="48">
        <f t="shared" si="21"/>
        <v>66659.62</v>
      </c>
      <c r="J208" s="49">
        <f t="shared" si="25"/>
        <v>42274.879999999997</v>
      </c>
      <c r="K208" s="45" t="s">
        <v>68</v>
      </c>
      <c r="L208" s="46" t="s">
        <v>68</v>
      </c>
      <c r="M208" s="46" t="s">
        <v>68</v>
      </c>
      <c r="N208" s="50" t="s">
        <v>68</v>
      </c>
      <c r="O208" s="46">
        <v>3730.12</v>
      </c>
      <c r="P208" s="46">
        <v>92</v>
      </c>
      <c r="Q208" s="46">
        <v>282.5</v>
      </c>
      <c r="R208" s="50">
        <v>57.88</v>
      </c>
      <c r="S208" s="45" t="s">
        <v>68</v>
      </c>
      <c r="T208" s="53" t="s">
        <v>68</v>
      </c>
      <c r="V208" s="124" t="s">
        <v>96</v>
      </c>
      <c r="W208" s="123">
        <f t="shared" si="23"/>
        <v>8</v>
      </c>
      <c r="X208" s="125" t="str">
        <f t="shared" si="24"/>
        <v>Quarter 3</v>
      </c>
      <c r="Y208" s="123" t="str" cm="1">
        <f t="array" ref="Y208">_xlfn.IFS(OR(W208=1,W208=2,W208=3),"1",(OR(W208=4,W208=5,W208=6)),"2",(OR(W208=7,W208=8,W208=9)),"3",(OR(W208=10,W208=11,W208=12)),"4")</f>
        <v>3</v>
      </c>
      <c r="Z208" s="124">
        <v>2012</v>
      </c>
      <c r="AC208" s="46"/>
    </row>
    <row r="209" spans="1:29" ht="17.149999999999999" customHeight="1" x14ac:dyDescent="0.35">
      <c r="A209" s="56" t="str">
        <f t="shared" si="22"/>
        <v>September 2012</v>
      </c>
      <c r="B209" s="45">
        <v>25670.81</v>
      </c>
      <c r="C209" s="46">
        <v>26017.78</v>
      </c>
      <c r="D209" s="46">
        <v>8271.14</v>
      </c>
      <c r="E209" s="47">
        <f t="shared" si="20"/>
        <v>17746.64</v>
      </c>
      <c r="F209" s="45">
        <v>2513.69</v>
      </c>
      <c r="G209" s="46">
        <v>-8.75</v>
      </c>
      <c r="H209" s="46">
        <v>0</v>
      </c>
      <c r="I209" s="48">
        <f t="shared" si="21"/>
        <v>51688.59</v>
      </c>
      <c r="J209" s="49">
        <f t="shared" si="25"/>
        <v>45922.39</v>
      </c>
      <c r="K209" s="45" t="s">
        <v>68</v>
      </c>
      <c r="L209" s="46" t="s">
        <v>68</v>
      </c>
      <c r="M209" s="46" t="s">
        <v>68</v>
      </c>
      <c r="N209" s="50" t="s">
        <v>68</v>
      </c>
      <c r="O209" s="46">
        <v>3235.15</v>
      </c>
      <c r="P209" s="46">
        <v>25</v>
      </c>
      <c r="Q209" s="46">
        <v>115.83</v>
      </c>
      <c r="R209" s="50">
        <v>48.69</v>
      </c>
      <c r="S209" s="45" t="s">
        <v>68</v>
      </c>
      <c r="T209" s="53" t="s">
        <v>68</v>
      </c>
      <c r="V209" s="124" t="s">
        <v>97</v>
      </c>
      <c r="W209" s="123">
        <f t="shared" si="23"/>
        <v>9</v>
      </c>
      <c r="X209" s="123" t="str">
        <f t="shared" si="24"/>
        <v>Quarter 3</v>
      </c>
      <c r="Y209" s="123" t="str" cm="1">
        <f t="array" ref="Y209">_xlfn.IFS(OR(W209=1,W209=2,W209=3),"1",(OR(W209=4,W209=5,W209=6)),"2",(OR(W209=7,W209=8,W209=9)),"3",(OR(W209=10,W209=11,W209=12)),"4")</f>
        <v>3</v>
      </c>
      <c r="Z209" s="124">
        <v>2012</v>
      </c>
      <c r="AC209" s="46"/>
    </row>
    <row r="210" spans="1:29" ht="17.149999999999999" customHeight="1" x14ac:dyDescent="0.35">
      <c r="A210" s="56" t="str">
        <f t="shared" si="22"/>
        <v>October 2012</v>
      </c>
      <c r="B210" s="45">
        <v>34885.99</v>
      </c>
      <c r="C210" s="46">
        <v>46159.02</v>
      </c>
      <c r="D210" s="46">
        <v>8283.89</v>
      </c>
      <c r="E210" s="47">
        <f t="shared" si="20"/>
        <v>37875.129999999997</v>
      </c>
      <c r="F210" s="45">
        <v>-2395.0500000000002</v>
      </c>
      <c r="G210" s="46">
        <v>-8.75</v>
      </c>
      <c r="H210" s="46">
        <v>0</v>
      </c>
      <c r="I210" s="48">
        <f t="shared" si="21"/>
        <v>81045.009999999995</v>
      </c>
      <c r="J210" s="49">
        <f t="shared" si="25"/>
        <v>70357.319999999992</v>
      </c>
      <c r="K210" s="45" t="s">
        <v>68</v>
      </c>
      <c r="L210" s="46" t="s">
        <v>68</v>
      </c>
      <c r="M210" s="46" t="s">
        <v>68</v>
      </c>
      <c r="N210" s="50" t="s">
        <v>68</v>
      </c>
      <c r="O210" s="46">
        <v>3785.38</v>
      </c>
      <c r="P210" s="46">
        <v>127</v>
      </c>
      <c r="Q210" s="46">
        <v>72.83</v>
      </c>
      <c r="R210" s="50">
        <v>12.95</v>
      </c>
      <c r="S210" s="45" t="s">
        <v>68</v>
      </c>
      <c r="T210" s="53" t="s">
        <v>68</v>
      </c>
      <c r="V210" s="124" t="s">
        <v>98</v>
      </c>
      <c r="W210" s="123">
        <f t="shared" si="23"/>
        <v>10</v>
      </c>
      <c r="X210" s="123" t="str">
        <f t="shared" si="24"/>
        <v>Quarter 4</v>
      </c>
      <c r="Y210" s="123" t="str" cm="1">
        <f t="array" ref="Y210">_xlfn.IFS(OR(W210=1,W210=2,W210=3),"1",(OR(W210=4,W210=5,W210=6)),"2",(OR(W210=7,W210=8,W210=9)),"3",(OR(W210=10,W210=11,W210=12)),"4")</f>
        <v>4</v>
      </c>
      <c r="Z210" s="124">
        <v>2012</v>
      </c>
      <c r="AC210" s="46"/>
    </row>
    <row r="211" spans="1:29" ht="17.149999999999999" customHeight="1" x14ac:dyDescent="0.35">
      <c r="A211" s="56" t="str">
        <f t="shared" si="22"/>
        <v>November 2012</v>
      </c>
      <c r="B211" s="45">
        <v>35857.58</v>
      </c>
      <c r="C211" s="46">
        <v>55815.38</v>
      </c>
      <c r="D211" s="46">
        <v>7111.7</v>
      </c>
      <c r="E211" s="47">
        <f t="shared" si="20"/>
        <v>48703.68</v>
      </c>
      <c r="F211" s="45">
        <v>1923.37</v>
      </c>
      <c r="G211" s="46">
        <v>-9.7899999999999991</v>
      </c>
      <c r="H211" s="46">
        <v>0</v>
      </c>
      <c r="I211" s="48">
        <f t="shared" si="21"/>
        <v>91672.959999999992</v>
      </c>
      <c r="J211" s="49">
        <f t="shared" si="25"/>
        <v>86474.84</v>
      </c>
      <c r="K211" s="45" t="s">
        <v>68</v>
      </c>
      <c r="L211" s="46" t="s">
        <v>68</v>
      </c>
      <c r="M211" s="46" t="s">
        <v>68</v>
      </c>
      <c r="N211" s="50" t="s">
        <v>68</v>
      </c>
      <c r="O211" s="46">
        <v>3867.4</v>
      </c>
      <c r="P211" s="46">
        <v>206</v>
      </c>
      <c r="Q211" s="46">
        <v>136.86000000000001</v>
      </c>
      <c r="R211" s="50">
        <v>11.37</v>
      </c>
      <c r="S211" s="45" t="s">
        <v>68</v>
      </c>
      <c r="T211" s="53" t="s">
        <v>68</v>
      </c>
      <c r="V211" s="124" t="s">
        <v>99</v>
      </c>
      <c r="W211" s="123">
        <f t="shared" si="23"/>
        <v>11</v>
      </c>
      <c r="X211" s="123" t="str">
        <f t="shared" si="24"/>
        <v>Quarter 4</v>
      </c>
      <c r="Y211" s="123" t="str" cm="1">
        <f t="array" ref="Y211">_xlfn.IFS(OR(W211=1,W211=2,W211=3),"1",(OR(W211=4,W211=5,W211=6)),"2",(OR(W211=7,W211=8,W211=9)),"3",(OR(W211=10,W211=11,W211=12)),"4")</f>
        <v>4</v>
      </c>
      <c r="Z211" s="124">
        <v>2012</v>
      </c>
      <c r="AC211" s="46"/>
    </row>
    <row r="212" spans="1:29" ht="17.149999999999999" customHeight="1" x14ac:dyDescent="0.35">
      <c r="A212" s="56" t="str">
        <f t="shared" si="22"/>
        <v>December 2012</v>
      </c>
      <c r="B212" s="45">
        <v>35576.519999999997</v>
      </c>
      <c r="C212" s="46">
        <v>66883.81</v>
      </c>
      <c r="D212" s="46">
        <v>7952.49</v>
      </c>
      <c r="E212" s="47">
        <f t="shared" si="20"/>
        <v>58931.32</v>
      </c>
      <c r="F212" s="45">
        <v>4727.28</v>
      </c>
      <c r="G212" s="46">
        <v>-9.7899999999999991</v>
      </c>
      <c r="H212" s="46">
        <v>0</v>
      </c>
      <c r="I212" s="48">
        <f t="shared" si="21"/>
        <v>102460.32999999999</v>
      </c>
      <c r="J212" s="49">
        <f t="shared" si="25"/>
        <v>99225.329999999987</v>
      </c>
      <c r="K212" s="45" t="s">
        <v>68</v>
      </c>
      <c r="L212" s="46" t="s">
        <v>68</v>
      </c>
      <c r="M212" s="46" t="s">
        <v>68</v>
      </c>
      <c r="N212" s="50" t="s">
        <v>68</v>
      </c>
      <c r="O212" s="46">
        <v>4169.3900000000003</v>
      </c>
      <c r="P212" s="46">
        <v>290</v>
      </c>
      <c r="Q212" s="46">
        <v>197.8</v>
      </c>
      <c r="R212" s="50">
        <v>33.28</v>
      </c>
      <c r="S212" s="45" t="s">
        <v>68</v>
      </c>
      <c r="T212" s="53" t="s">
        <v>68</v>
      </c>
      <c r="V212" s="124" t="s">
        <v>100</v>
      </c>
      <c r="W212" s="123">
        <f t="shared" si="23"/>
        <v>12</v>
      </c>
      <c r="X212" s="125" t="str">
        <f t="shared" si="24"/>
        <v>Quarter 4</v>
      </c>
      <c r="Y212" s="123" t="str" cm="1">
        <f t="array" ref="Y212">_xlfn.IFS(OR(W212=1,W212=2,W212=3),"1",(OR(W212=4,W212=5,W212=6)),"2",(OR(W212=7,W212=8,W212=9)),"3",(OR(W212=10,W212=11,W212=12)),"4")</f>
        <v>4</v>
      </c>
      <c r="Z212" s="124">
        <v>2012</v>
      </c>
      <c r="AC212" s="46"/>
    </row>
    <row r="213" spans="1:29" ht="17.149999999999999" customHeight="1" x14ac:dyDescent="0.35">
      <c r="A213" s="56" t="str">
        <f t="shared" si="22"/>
        <v>January 2013</v>
      </c>
      <c r="B213" s="45">
        <v>38565.72</v>
      </c>
      <c r="C213" s="46">
        <v>61577.53</v>
      </c>
      <c r="D213" s="46">
        <v>8156.47</v>
      </c>
      <c r="E213" s="47">
        <f t="shared" si="20"/>
        <v>53421.06</v>
      </c>
      <c r="F213" s="45">
        <v>14380.08</v>
      </c>
      <c r="G213" s="46">
        <v>-9.7899999999999991</v>
      </c>
      <c r="H213" s="46">
        <v>0</v>
      </c>
      <c r="I213" s="48">
        <f t="shared" si="21"/>
        <v>100143.25</v>
      </c>
      <c r="J213" s="49">
        <f t="shared" si="25"/>
        <v>106357.07</v>
      </c>
      <c r="K213" s="45" t="s">
        <v>68</v>
      </c>
      <c r="L213" s="46" t="s">
        <v>68</v>
      </c>
      <c r="M213" s="46" t="s">
        <v>68</v>
      </c>
      <c r="N213" s="50" t="s">
        <v>68</v>
      </c>
      <c r="O213" s="46">
        <v>4330.1000000000004</v>
      </c>
      <c r="P213" s="46">
        <v>290</v>
      </c>
      <c r="Q213" s="46">
        <v>105.62</v>
      </c>
      <c r="R213" s="50">
        <v>15.08</v>
      </c>
      <c r="S213" s="45" t="s">
        <v>68</v>
      </c>
      <c r="T213" s="53" t="s">
        <v>68</v>
      </c>
      <c r="V213" s="124" t="s">
        <v>89</v>
      </c>
      <c r="W213" s="123">
        <f t="shared" si="23"/>
        <v>1</v>
      </c>
      <c r="X213" s="123" t="str">
        <f t="shared" si="24"/>
        <v>Quarter 1</v>
      </c>
      <c r="Y213" s="123" t="str" cm="1">
        <f t="array" ref="Y213">_xlfn.IFS(OR(W213=1,W213=2,W213=3),"1",(OR(W213=4,W213=5,W213=6)),"2",(OR(W213=7,W213=8,W213=9)),"3",(OR(W213=10,W213=11,W213=12)),"4")</f>
        <v>1</v>
      </c>
      <c r="Z213" s="124">
        <v>2013</v>
      </c>
      <c r="AC213" s="46"/>
    </row>
    <row r="214" spans="1:29" ht="17.149999999999999" customHeight="1" x14ac:dyDescent="0.35">
      <c r="A214" s="56" t="str">
        <f t="shared" si="22"/>
        <v>February 2013</v>
      </c>
      <c r="B214" s="45">
        <v>34303.42</v>
      </c>
      <c r="C214" s="46">
        <v>54735.67</v>
      </c>
      <c r="D214" s="46">
        <v>6632.5</v>
      </c>
      <c r="E214" s="47">
        <f t="shared" si="20"/>
        <v>48103.17</v>
      </c>
      <c r="F214" s="45">
        <v>17685.37</v>
      </c>
      <c r="G214" s="46">
        <v>-4.0599999999999996</v>
      </c>
      <c r="H214" s="46">
        <v>0</v>
      </c>
      <c r="I214" s="48">
        <f t="shared" si="21"/>
        <v>89039.09</v>
      </c>
      <c r="J214" s="49">
        <f t="shared" si="25"/>
        <v>100087.9</v>
      </c>
      <c r="K214" s="45" t="s">
        <v>68</v>
      </c>
      <c r="L214" s="46" t="s">
        <v>68</v>
      </c>
      <c r="M214" s="46" t="s">
        <v>68</v>
      </c>
      <c r="N214" s="50" t="s">
        <v>68</v>
      </c>
      <c r="O214" s="46">
        <v>3902.84</v>
      </c>
      <c r="P214" s="46">
        <v>305</v>
      </c>
      <c r="Q214" s="46">
        <v>70.599999999999994</v>
      </c>
      <c r="R214" s="50">
        <v>13.37</v>
      </c>
      <c r="S214" s="45" t="s">
        <v>68</v>
      </c>
      <c r="T214" s="53" t="s">
        <v>68</v>
      </c>
      <c r="V214" s="124" t="s">
        <v>90</v>
      </c>
      <c r="W214" s="123">
        <f t="shared" si="23"/>
        <v>2</v>
      </c>
      <c r="X214" s="123" t="str">
        <f t="shared" si="24"/>
        <v>Quarter 1</v>
      </c>
      <c r="Y214" s="123" t="str" cm="1">
        <f t="array" ref="Y214">_xlfn.IFS(OR(W214=1,W214=2,W214=3),"1",(OR(W214=4,W214=5,W214=6)),"2",(OR(W214=7,W214=8,W214=9)),"3",(OR(W214=10,W214=11,W214=12)),"4")</f>
        <v>1</v>
      </c>
      <c r="Z214" s="124">
        <v>2013</v>
      </c>
      <c r="AC214" s="46"/>
    </row>
    <row r="215" spans="1:29" ht="17.149999999999999" customHeight="1" x14ac:dyDescent="0.35">
      <c r="A215" s="56" t="str">
        <f t="shared" si="22"/>
        <v>March 2013</v>
      </c>
      <c r="B215" s="45">
        <v>36900.800000000003</v>
      </c>
      <c r="C215" s="46">
        <v>69393.279999999999</v>
      </c>
      <c r="D215" s="46">
        <v>6903.02</v>
      </c>
      <c r="E215" s="47">
        <f t="shared" si="20"/>
        <v>62490.259999999995</v>
      </c>
      <c r="F215" s="45">
        <v>8351.64</v>
      </c>
      <c r="G215" s="46">
        <v>-4.0599999999999996</v>
      </c>
      <c r="H215" s="46">
        <v>0</v>
      </c>
      <c r="I215" s="48">
        <f t="shared" si="21"/>
        <v>106294.08</v>
      </c>
      <c r="J215" s="49">
        <f t="shared" si="25"/>
        <v>107738.64</v>
      </c>
      <c r="K215" s="45" t="s">
        <v>68</v>
      </c>
      <c r="L215" s="46" t="s">
        <v>68</v>
      </c>
      <c r="M215" s="46" t="s">
        <v>68</v>
      </c>
      <c r="N215" s="50" t="s">
        <v>68</v>
      </c>
      <c r="O215" s="46">
        <v>4427.8500000000004</v>
      </c>
      <c r="P215" s="46">
        <v>312</v>
      </c>
      <c r="Q215" s="46">
        <v>63.57</v>
      </c>
      <c r="R215" s="50">
        <v>8.64</v>
      </c>
      <c r="S215" s="45" t="s">
        <v>68</v>
      </c>
      <c r="T215" s="53" t="s">
        <v>68</v>
      </c>
      <c r="V215" s="124" t="s">
        <v>91</v>
      </c>
      <c r="W215" s="123">
        <f t="shared" si="23"/>
        <v>3</v>
      </c>
      <c r="X215" s="123" t="str">
        <f t="shared" si="24"/>
        <v>Quarter 1</v>
      </c>
      <c r="Y215" s="123" t="str" cm="1">
        <f t="array" ref="Y215">_xlfn.IFS(OR(W215=1,W215=2,W215=3),"1",(OR(W215=4,W215=5,W215=6)),"2",(OR(W215=7,W215=8,W215=9)),"3",(OR(W215=10,W215=11,W215=12)),"4")</f>
        <v>1</v>
      </c>
      <c r="Z215" s="124">
        <v>2013</v>
      </c>
      <c r="AC215" s="46"/>
    </row>
    <row r="216" spans="1:29" ht="17.149999999999999" customHeight="1" x14ac:dyDescent="0.35">
      <c r="A216" s="56" t="str">
        <f t="shared" si="22"/>
        <v>April 2013</v>
      </c>
      <c r="B216" s="45">
        <v>36449.29</v>
      </c>
      <c r="C216" s="46">
        <v>54175.73</v>
      </c>
      <c r="D216" s="46">
        <v>9121.9599999999991</v>
      </c>
      <c r="E216" s="47">
        <f t="shared" si="20"/>
        <v>45053.770000000004</v>
      </c>
      <c r="F216" s="45">
        <v>-5238.99</v>
      </c>
      <c r="G216" s="46">
        <v>-4.0599999999999996</v>
      </c>
      <c r="H216" s="46">
        <v>0</v>
      </c>
      <c r="I216" s="48">
        <f t="shared" si="21"/>
        <v>90625.02</v>
      </c>
      <c r="J216" s="49">
        <f t="shared" si="25"/>
        <v>76260.009999999995</v>
      </c>
      <c r="K216" s="45" t="s">
        <v>68</v>
      </c>
      <c r="L216" s="46" t="s">
        <v>68</v>
      </c>
      <c r="M216" s="46" t="s">
        <v>68</v>
      </c>
      <c r="N216" s="50" t="s">
        <v>68</v>
      </c>
      <c r="O216" s="46">
        <v>4117.71</v>
      </c>
      <c r="P216" s="46">
        <v>172</v>
      </c>
      <c r="Q216" s="46">
        <v>188.54</v>
      </c>
      <c r="R216" s="50">
        <v>0.01</v>
      </c>
      <c r="S216" s="45" t="s">
        <v>68</v>
      </c>
      <c r="T216" s="53" t="s">
        <v>68</v>
      </c>
      <c r="V216" s="124" t="s">
        <v>92</v>
      </c>
      <c r="W216" s="123">
        <f t="shared" si="23"/>
        <v>4</v>
      </c>
      <c r="X216" s="125" t="str">
        <f t="shared" si="24"/>
        <v>Quarter 2</v>
      </c>
      <c r="Y216" s="123" t="str" cm="1">
        <f t="array" ref="Y216">_xlfn.IFS(OR(W216=1,W216=2,W216=3),"1",(OR(W216=4,W216=5,W216=6)),"2",(OR(W216=7,W216=8,W216=9)),"3",(OR(W216=10,W216=11,W216=12)),"4")</f>
        <v>2</v>
      </c>
      <c r="Z216" s="124">
        <v>2013</v>
      </c>
      <c r="AC216" s="46"/>
    </row>
    <row r="217" spans="1:29" ht="17.149999999999999" customHeight="1" x14ac:dyDescent="0.35">
      <c r="A217" s="56" t="str">
        <f t="shared" si="22"/>
        <v>May 2013</v>
      </c>
      <c r="B217" s="45">
        <v>37935.730000000003</v>
      </c>
      <c r="C217" s="46">
        <v>40503</v>
      </c>
      <c r="D217" s="46">
        <v>12214.66</v>
      </c>
      <c r="E217" s="47">
        <f t="shared" si="20"/>
        <v>28288.34</v>
      </c>
      <c r="F217" s="45">
        <v>-6837.21</v>
      </c>
      <c r="G217" s="46">
        <v>-4.6900000000000004</v>
      </c>
      <c r="H217" s="46">
        <v>0</v>
      </c>
      <c r="I217" s="48">
        <f t="shared" si="21"/>
        <v>78438.73000000001</v>
      </c>
      <c r="J217" s="49">
        <f t="shared" si="25"/>
        <v>59382.170000000006</v>
      </c>
      <c r="K217" s="45" t="s">
        <v>68</v>
      </c>
      <c r="L217" s="46" t="s">
        <v>68</v>
      </c>
      <c r="M217" s="46" t="s">
        <v>68</v>
      </c>
      <c r="N217" s="50" t="s">
        <v>68</v>
      </c>
      <c r="O217" s="46">
        <v>4271.95</v>
      </c>
      <c r="P217" s="46">
        <v>95</v>
      </c>
      <c r="Q217" s="46">
        <v>235</v>
      </c>
      <c r="R217" s="50">
        <v>118.79</v>
      </c>
      <c r="S217" s="45" t="s">
        <v>68</v>
      </c>
      <c r="T217" s="53" t="s">
        <v>68</v>
      </c>
      <c r="V217" s="124" t="s">
        <v>93</v>
      </c>
      <c r="W217" s="123">
        <f t="shared" si="23"/>
        <v>5</v>
      </c>
      <c r="X217" s="123" t="str">
        <f t="shared" si="24"/>
        <v>Quarter 2</v>
      </c>
      <c r="Y217" s="123" t="str" cm="1">
        <f t="array" ref="Y217">_xlfn.IFS(OR(W217=1,W217=2,W217=3),"1",(OR(W217=4,W217=5,W217=6)),"2",(OR(W217=7,W217=8,W217=9)),"3",(OR(W217=10,W217=11,W217=12)),"4")</f>
        <v>2</v>
      </c>
      <c r="Z217" s="124">
        <v>2013</v>
      </c>
      <c r="AC217" s="46"/>
    </row>
    <row r="218" spans="1:29" ht="17.149999999999999" customHeight="1" x14ac:dyDescent="0.35">
      <c r="A218" s="56" t="str">
        <f t="shared" si="22"/>
        <v>June 2013</v>
      </c>
      <c r="B218" s="45">
        <v>34515.46</v>
      </c>
      <c r="C218" s="46">
        <v>40818.980000000003</v>
      </c>
      <c r="D218" s="46">
        <v>16086.23</v>
      </c>
      <c r="E218" s="47">
        <f t="shared" si="20"/>
        <v>24732.750000000004</v>
      </c>
      <c r="F218" s="45">
        <v>-12883.84</v>
      </c>
      <c r="G218" s="46">
        <v>-4.6900000000000004</v>
      </c>
      <c r="H218" s="46">
        <v>0</v>
      </c>
      <c r="I218" s="48">
        <f t="shared" si="21"/>
        <v>75334.44</v>
      </c>
      <c r="J218" s="49">
        <f t="shared" si="25"/>
        <v>46359.680000000008</v>
      </c>
      <c r="K218" s="45" t="s">
        <v>68</v>
      </c>
      <c r="L218" s="46" t="s">
        <v>68</v>
      </c>
      <c r="M218" s="46" t="s">
        <v>68</v>
      </c>
      <c r="N218" s="50" t="s">
        <v>68</v>
      </c>
      <c r="O218" s="46">
        <v>3934.39</v>
      </c>
      <c r="P218" s="46">
        <v>74</v>
      </c>
      <c r="Q218" s="46">
        <v>229.6</v>
      </c>
      <c r="R218" s="50">
        <v>117.16</v>
      </c>
      <c r="S218" s="45" t="s">
        <v>68</v>
      </c>
      <c r="T218" s="53" t="s">
        <v>68</v>
      </c>
      <c r="V218" s="124" t="s">
        <v>94</v>
      </c>
      <c r="W218" s="123">
        <f t="shared" si="23"/>
        <v>6</v>
      </c>
      <c r="X218" s="123" t="str">
        <f t="shared" si="24"/>
        <v>Quarter 2</v>
      </c>
      <c r="Y218" s="123" t="str" cm="1">
        <f t="array" ref="Y218">_xlfn.IFS(OR(W218=1,W218=2,W218=3),"1",(OR(W218=4,W218=5,W218=6)),"2",(OR(W218=7,W218=8,W218=9)),"3",(OR(W218=10,W218=11,W218=12)),"4")</f>
        <v>2</v>
      </c>
      <c r="Z218" s="124">
        <v>2013</v>
      </c>
      <c r="AC218" s="46"/>
    </row>
    <row r="219" spans="1:29" ht="17.149999999999999" customHeight="1" x14ac:dyDescent="0.35">
      <c r="A219" s="56" t="str">
        <f t="shared" si="22"/>
        <v>July 2013</v>
      </c>
      <c r="B219" s="45">
        <v>30549.34</v>
      </c>
      <c r="C219" s="46">
        <v>29112.06</v>
      </c>
      <c r="D219" s="46">
        <v>12741.32</v>
      </c>
      <c r="E219" s="47">
        <f t="shared" si="20"/>
        <v>16370.740000000002</v>
      </c>
      <c r="F219" s="45">
        <v>-6978.7</v>
      </c>
      <c r="G219" s="46">
        <v>-4.6900000000000004</v>
      </c>
      <c r="H219" s="46">
        <v>0</v>
      </c>
      <c r="I219" s="48">
        <f t="shared" si="21"/>
        <v>59661.4</v>
      </c>
      <c r="J219" s="49">
        <f t="shared" si="25"/>
        <v>39936.69</v>
      </c>
      <c r="K219" s="45" t="s">
        <v>68</v>
      </c>
      <c r="L219" s="46" t="s">
        <v>68</v>
      </c>
      <c r="M219" s="46" t="s">
        <v>68</v>
      </c>
      <c r="N219" s="50" t="s">
        <v>68</v>
      </c>
      <c r="O219" s="46">
        <v>3502.47</v>
      </c>
      <c r="P219" s="46">
        <v>68</v>
      </c>
      <c r="Q219" s="46">
        <v>119.03</v>
      </c>
      <c r="R219" s="50">
        <v>126.3</v>
      </c>
      <c r="S219" s="45" t="s">
        <v>68</v>
      </c>
      <c r="T219" s="53" t="s">
        <v>68</v>
      </c>
      <c r="V219" s="124" t="s">
        <v>95</v>
      </c>
      <c r="W219" s="123">
        <f t="shared" si="23"/>
        <v>7</v>
      </c>
      <c r="X219" s="123" t="str">
        <f t="shared" si="24"/>
        <v>Quarter 3</v>
      </c>
      <c r="Y219" s="123" t="str" cm="1">
        <f t="array" ref="Y219">_xlfn.IFS(OR(W219=1,W219=2,W219=3),"1",(OR(W219=4,W219=5,W219=6)),"2",(OR(W219=7,W219=8,W219=9)),"3",(OR(W219=10,W219=11,W219=12)),"4")</f>
        <v>3</v>
      </c>
      <c r="Z219" s="124">
        <v>2013</v>
      </c>
      <c r="AC219" s="46"/>
    </row>
    <row r="220" spans="1:29" ht="17.149999999999999" customHeight="1" x14ac:dyDescent="0.35">
      <c r="A220" s="56" t="str">
        <f t="shared" si="22"/>
        <v>August 2013</v>
      </c>
      <c r="B220" s="45">
        <v>27007.48</v>
      </c>
      <c r="C220" s="46">
        <v>24758.38</v>
      </c>
      <c r="D220" s="46">
        <v>8506.52</v>
      </c>
      <c r="E220" s="47">
        <f t="shared" si="20"/>
        <v>16251.86</v>
      </c>
      <c r="F220" s="45">
        <v>-6545.08</v>
      </c>
      <c r="G220" s="46">
        <v>-1.64</v>
      </c>
      <c r="H220" s="46">
        <v>0</v>
      </c>
      <c r="I220" s="48">
        <f t="shared" si="21"/>
        <v>51765.86</v>
      </c>
      <c r="J220" s="49">
        <f t="shared" si="25"/>
        <v>36712.619999999995</v>
      </c>
      <c r="K220" s="45" t="s">
        <v>68</v>
      </c>
      <c r="L220" s="46" t="s">
        <v>68</v>
      </c>
      <c r="M220" s="46" t="s">
        <v>68</v>
      </c>
      <c r="N220" s="50" t="s">
        <v>68</v>
      </c>
      <c r="O220" s="46">
        <v>3187.67</v>
      </c>
      <c r="P220" s="46">
        <v>61</v>
      </c>
      <c r="Q220" s="46">
        <v>96.2</v>
      </c>
      <c r="R220" s="50">
        <v>121.92</v>
      </c>
      <c r="S220" s="45" t="s">
        <v>68</v>
      </c>
      <c r="T220" s="53" t="s">
        <v>68</v>
      </c>
      <c r="V220" s="124" t="s">
        <v>96</v>
      </c>
      <c r="W220" s="123">
        <f t="shared" si="23"/>
        <v>8</v>
      </c>
      <c r="X220" s="125" t="str">
        <f t="shared" si="24"/>
        <v>Quarter 3</v>
      </c>
      <c r="Y220" s="123" t="str" cm="1">
        <f t="array" ref="Y220">_xlfn.IFS(OR(W220=1,W220=2,W220=3),"1",(OR(W220=4,W220=5,W220=6)),"2",(OR(W220=7,W220=8,W220=9)),"3",(OR(W220=10,W220=11,W220=12)),"4")</f>
        <v>3</v>
      </c>
      <c r="Z220" s="124">
        <v>2013</v>
      </c>
      <c r="AC220" s="46"/>
    </row>
    <row r="221" spans="1:29" ht="17.149999999999999" customHeight="1" x14ac:dyDescent="0.35">
      <c r="A221" s="56" t="str">
        <f t="shared" si="22"/>
        <v>September 2013</v>
      </c>
      <c r="B221" s="45">
        <v>29332.5</v>
      </c>
      <c r="C221" s="46">
        <v>26233.9</v>
      </c>
      <c r="D221" s="46">
        <v>8858.4599999999991</v>
      </c>
      <c r="E221" s="47">
        <f t="shared" si="20"/>
        <v>17375.440000000002</v>
      </c>
      <c r="F221" s="45">
        <v>-1081.5899999999999</v>
      </c>
      <c r="G221" s="46">
        <v>-1.64</v>
      </c>
      <c r="H221" s="46">
        <v>0</v>
      </c>
      <c r="I221" s="48">
        <f t="shared" si="21"/>
        <v>55566.400000000001</v>
      </c>
      <c r="J221" s="49">
        <f t="shared" si="25"/>
        <v>45624.710000000006</v>
      </c>
      <c r="K221" s="45" t="s">
        <v>68</v>
      </c>
      <c r="L221" s="46" t="s">
        <v>68</v>
      </c>
      <c r="M221" s="46" t="s">
        <v>68</v>
      </c>
      <c r="N221" s="50" t="s">
        <v>68</v>
      </c>
      <c r="O221" s="46">
        <v>3215.28</v>
      </c>
      <c r="P221" s="46">
        <v>80</v>
      </c>
      <c r="Q221" s="46">
        <v>71.87</v>
      </c>
      <c r="R221" s="50">
        <v>36.409999999999997</v>
      </c>
      <c r="S221" s="45" t="s">
        <v>68</v>
      </c>
      <c r="T221" s="53" t="s">
        <v>68</v>
      </c>
      <c r="V221" s="124" t="s">
        <v>97</v>
      </c>
      <c r="W221" s="123">
        <f t="shared" si="23"/>
        <v>9</v>
      </c>
      <c r="X221" s="123" t="str">
        <f t="shared" si="24"/>
        <v>Quarter 3</v>
      </c>
      <c r="Y221" s="123" t="str" cm="1">
        <f t="array" ref="Y221">_xlfn.IFS(OR(W221=1,W221=2,W221=3),"1",(OR(W221=4,W221=5,W221=6)),"2",(OR(W221=7,W221=8,W221=9)),"3",(OR(W221=10,W221=11,W221=12)),"4")</f>
        <v>3</v>
      </c>
      <c r="Z221" s="124">
        <v>2013</v>
      </c>
      <c r="AC221" s="46"/>
    </row>
    <row r="222" spans="1:29" ht="17.149999999999999" customHeight="1" x14ac:dyDescent="0.35">
      <c r="A222" s="56" t="str">
        <f t="shared" si="22"/>
        <v>October 2013</v>
      </c>
      <c r="B222" s="45">
        <v>33219.370000000003</v>
      </c>
      <c r="C222" s="46">
        <v>36237.699999999997</v>
      </c>
      <c r="D222" s="46">
        <v>7945.85</v>
      </c>
      <c r="E222" s="47">
        <f t="shared" si="20"/>
        <v>28291.85</v>
      </c>
      <c r="F222" s="45">
        <v>-4373.92</v>
      </c>
      <c r="G222" s="46">
        <v>-1.64</v>
      </c>
      <c r="H222" s="46">
        <v>0</v>
      </c>
      <c r="I222" s="48">
        <f t="shared" si="21"/>
        <v>69457.070000000007</v>
      </c>
      <c r="J222" s="49">
        <f t="shared" si="25"/>
        <v>57135.660000000011</v>
      </c>
      <c r="K222" s="45" t="s">
        <v>68</v>
      </c>
      <c r="L222" s="46" t="s">
        <v>68</v>
      </c>
      <c r="M222" s="46" t="s">
        <v>68</v>
      </c>
      <c r="N222" s="50" t="s">
        <v>68</v>
      </c>
      <c r="O222" s="46">
        <v>3659.36</v>
      </c>
      <c r="P222" s="46">
        <v>104</v>
      </c>
      <c r="Q222" s="46">
        <v>108.83</v>
      </c>
      <c r="R222" s="50">
        <v>55.08</v>
      </c>
      <c r="S222" s="45" t="s">
        <v>68</v>
      </c>
      <c r="T222" s="53" t="s">
        <v>68</v>
      </c>
      <c r="V222" s="124" t="s">
        <v>98</v>
      </c>
      <c r="W222" s="123">
        <f t="shared" si="23"/>
        <v>10</v>
      </c>
      <c r="X222" s="123" t="str">
        <f t="shared" si="24"/>
        <v>Quarter 4</v>
      </c>
      <c r="Y222" s="123" t="str" cm="1">
        <f t="array" ref="Y222">_xlfn.IFS(OR(W222=1,W222=2,W222=3),"1",(OR(W222=4,W222=5,W222=6)),"2",(OR(W222=7,W222=8,W222=9)),"3",(OR(W222=10,W222=11,W222=12)),"4")</f>
        <v>4</v>
      </c>
      <c r="Z222" s="124">
        <v>2013</v>
      </c>
      <c r="AC222" s="46"/>
    </row>
    <row r="223" spans="1:29" ht="17.149999999999999" customHeight="1" x14ac:dyDescent="0.35">
      <c r="A223" s="56" t="str">
        <f t="shared" si="22"/>
        <v>November 2013</v>
      </c>
      <c r="B223" s="45">
        <v>34595.300000000003</v>
      </c>
      <c r="C223" s="46">
        <v>56547.11</v>
      </c>
      <c r="D223" s="46">
        <v>6694.47</v>
      </c>
      <c r="E223" s="47">
        <f t="shared" si="20"/>
        <v>49852.639999999999</v>
      </c>
      <c r="F223" s="45">
        <v>1280.72</v>
      </c>
      <c r="G223" s="46">
        <v>-3.16</v>
      </c>
      <c r="H223" s="46">
        <v>0</v>
      </c>
      <c r="I223" s="48">
        <f t="shared" si="21"/>
        <v>91142.41</v>
      </c>
      <c r="J223" s="49">
        <f t="shared" si="25"/>
        <v>85725.5</v>
      </c>
      <c r="K223" s="45" t="s">
        <v>68</v>
      </c>
      <c r="L223" s="46" t="s">
        <v>68</v>
      </c>
      <c r="M223" s="46" t="s">
        <v>68</v>
      </c>
      <c r="N223" s="50" t="s">
        <v>68</v>
      </c>
      <c r="O223" s="46">
        <v>3593.01</v>
      </c>
      <c r="P223" s="46">
        <v>185</v>
      </c>
      <c r="Q223" s="46">
        <v>168.29</v>
      </c>
      <c r="R223" s="50">
        <v>17.72</v>
      </c>
      <c r="S223" s="45" t="s">
        <v>68</v>
      </c>
      <c r="T223" s="53" t="s">
        <v>68</v>
      </c>
      <c r="V223" s="124" t="s">
        <v>99</v>
      </c>
      <c r="W223" s="123">
        <f t="shared" si="23"/>
        <v>11</v>
      </c>
      <c r="X223" s="123" t="str">
        <f t="shared" si="24"/>
        <v>Quarter 4</v>
      </c>
      <c r="Y223" s="123" t="str" cm="1">
        <f t="array" ref="Y223">_xlfn.IFS(OR(W223=1,W223=2,W223=3),"1",(OR(W223=4,W223=5,W223=6)),"2",(OR(W223=7,W223=8,W223=9)),"3",(OR(W223=10,W223=11,W223=12)),"4")</f>
        <v>4</v>
      </c>
      <c r="Z223" s="124">
        <v>2013</v>
      </c>
      <c r="AC223" s="46"/>
    </row>
    <row r="224" spans="1:29" ht="17.149999999999999" customHeight="1" x14ac:dyDescent="0.35">
      <c r="A224" s="56" t="str">
        <f t="shared" si="22"/>
        <v>December 2013</v>
      </c>
      <c r="B224" s="45">
        <v>37085.699999999997</v>
      </c>
      <c r="C224" s="46">
        <v>54129.71</v>
      </c>
      <c r="D224" s="46">
        <v>5802.46</v>
      </c>
      <c r="E224" s="47">
        <f t="shared" si="20"/>
        <v>48327.25</v>
      </c>
      <c r="F224" s="45">
        <v>3506.39</v>
      </c>
      <c r="G224" s="46">
        <v>-3.16</v>
      </c>
      <c r="H224" s="46">
        <v>0</v>
      </c>
      <c r="I224" s="48">
        <f t="shared" si="21"/>
        <v>91215.41</v>
      </c>
      <c r="J224" s="49">
        <f t="shared" si="25"/>
        <v>88916.18</v>
      </c>
      <c r="K224" s="45" t="s">
        <v>68</v>
      </c>
      <c r="L224" s="46" t="s">
        <v>68</v>
      </c>
      <c r="M224" s="46" t="s">
        <v>68</v>
      </c>
      <c r="N224" s="50" t="s">
        <v>68</v>
      </c>
      <c r="O224" s="46">
        <v>3857.32</v>
      </c>
      <c r="P224" s="46">
        <v>271</v>
      </c>
      <c r="Q224" s="46">
        <v>59.39</v>
      </c>
      <c r="R224" s="50">
        <v>13.39</v>
      </c>
      <c r="S224" s="45" t="s">
        <v>68</v>
      </c>
      <c r="T224" s="53" t="s">
        <v>68</v>
      </c>
      <c r="V224" s="124" t="s">
        <v>100</v>
      </c>
      <c r="W224" s="123">
        <f t="shared" si="23"/>
        <v>12</v>
      </c>
      <c r="X224" s="125" t="str">
        <f t="shared" si="24"/>
        <v>Quarter 4</v>
      </c>
      <c r="Y224" s="123" t="str" cm="1">
        <f t="array" ref="Y224">_xlfn.IFS(OR(W224=1,W224=2,W224=3),"1",(OR(W224=4,W224=5,W224=6)),"2",(OR(W224=7,W224=8,W224=9)),"3",(OR(W224=10,W224=11,W224=12)),"4")</f>
        <v>4</v>
      </c>
      <c r="Z224" s="124">
        <v>2013</v>
      </c>
      <c r="AC224" s="46"/>
    </row>
    <row r="225" spans="1:29" ht="17.149999999999999" customHeight="1" x14ac:dyDescent="0.35">
      <c r="A225" s="56" t="str">
        <f t="shared" si="22"/>
        <v>January 2014</v>
      </c>
      <c r="B225" s="45">
        <v>38846.97</v>
      </c>
      <c r="C225" s="46">
        <v>53153.81</v>
      </c>
      <c r="D225" s="46">
        <v>6742.4</v>
      </c>
      <c r="E225" s="47">
        <f t="shared" si="20"/>
        <v>46411.409999999996</v>
      </c>
      <c r="F225" s="45">
        <v>8249.2800000000007</v>
      </c>
      <c r="G225" s="46">
        <v>-3.16</v>
      </c>
      <c r="H225" s="46">
        <v>6</v>
      </c>
      <c r="I225" s="48">
        <f t="shared" si="21"/>
        <v>92000.78</v>
      </c>
      <c r="J225" s="49">
        <f t="shared" si="25"/>
        <v>93510.5</v>
      </c>
      <c r="K225" s="45" t="s">
        <v>68</v>
      </c>
      <c r="L225" s="46" t="s">
        <v>68</v>
      </c>
      <c r="M225" s="46" t="s">
        <v>68</v>
      </c>
      <c r="N225" s="50" t="s">
        <v>68</v>
      </c>
      <c r="O225" s="46">
        <v>3900.5</v>
      </c>
      <c r="P225" s="46">
        <v>239</v>
      </c>
      <c r="Q225" s="46">
        <v>52.69</v>
      </c>
      <c r="R225" s="50">
        <v>16.28</v>
      </c>
      <c r="S225" s="45" t="s">
        <v>68</v>
      </c>
      <c r="T225" s="53" t="s">
        <v>68</v>
      </c>
      <c r="V225" s="124" t="s">
        <v>89</v>
      </c>
      <c r="W225" s="123">
        <f t="shared" si="23"/>
        <v>1</v>
      </c>
      <c r="X225" s="123" t="str">
        <f t="shared" si="24"/>
        <v>Quarter 1</v>
      </c>
      <c r="Y225" s="123" t="str" cm="1">
        <f t="array" ref="Y225">_xlfn.IFS(OR(W225=1,W225=2,W225=3),"1",(OR(W225=4,W225=5,W225=6)),"2",(OR(W225=7,W225=8,W225=9)),"3",(OR(W225=10,W225=11,W225=12)),"4")</f>
        <v>1</v>
      </c>
      <c r="Z225" s="124">
        <v>2014</v>
      </c>
      <c r="AC225" s="46"/>
    </row>
    <row r="226" spans="1:29" ht="17.149999999999999" customHeight="1" x14ac:dyDescent="0.35">
      <c r="A226" s="56" t="str">
        <f t="shared" si="22"/>
        <v>February 2014</v>
      </c>
      <c r="B226" s="45">
        <v>35467.17</v>
      </c>
      <c r="C226" s="46">
        <v>46445.17</v>
      </c>
      <c r="D226" s="46">
        <v>6203.42</v>
      </c>
      <c r="E226" s="47">
        <f t="shared" si="20"/>
        <v>40241.75</v>
      </c>
      <c r="F226" s="45">
        <v>7825.45</v>
      </c>
      <c r="G226" s="46">
        <v>-8.4</v>
      </c>
      <c r="H226" s="46">
        <v>5.15</v>
      </c>
      <c r="I226" s="48">
        <f t="shared" si="21"/>
        <v>81912.34</v>
      </c>
      <c r="J226" s="49">
        <f t="shared" si="25"/>
        <v>83531.12</v>
      </c>
      <c r="K226" s="45" t="s">
        <v>68</v>
      </c>
      <c r="L226" s="46" t="s">
        <v>68</v>
      </c>
      <c r="M226" s="46" t="s">
        <v>68</v>
      </c>
      <c r="N226" s="50" t="s">
        <v>68</v>
      </c>
      <c r="O226" s="46">
        <v>3693.31</v>
      </c>
      <c r="P226" s="46">
        <v>222</v>
      </c>
      <c r="Q226" s="46">
        <v>56.3</v>
      </c>
      <c r="R226" s="50">
        <v>13.45</v>
      </c>
      <c r="S226" s="45" t="s">
        <v>68</v>
      </c>
      <c r="T226" s="53" t="s">
        <v>68</v>
      </c>
      <c r="V226" s="124" t="s">
        <v>90</v>
      </c>
      <c r="W226" s="123">
        <f t="shared" si="23"/>
        <v>2</v>
      </c>
      <c r="X226" s="123" t="str">
        <f t="shared" si="24"/>
        <v>Quarter 1</v>
      </c>
      <c r="Y226" s="123" t="str" cm="1">
        <f t="array" ref="Y226">_xlfn.IFS(OR(W226=1,W226=2,W226=3),"1",(OR(W226=4,W226=5,W226=6)),"2",(OR(W226=7,W226=8,W226=9)),"3",(OR(W226=10,W226=11,W226=12)),"4")</f>
        <v>1</v>
      </c>
      <c r="Z226" s="124">
        <v>2014</v>
      </c>
      <c r="AC226" s="46"/>
    </row>
    <row r="227" spans="1:29" ht="17.149999999999999" customHeight="1" x14ac:dyDescent="0.35">
      <c r="A227" s="56" t="str">
        <f t="shared" si="22"/>
        <v>March 2014</v>
      </c>
      <c r="B227" s="45">
        <v>38033.730000000003</v>
      </c>
      <c r="C227" s="46">
        <v>46998.62</v>
      </c>
      <c r="D227" s="46">
        <v>9915.7800000000007</v>
      </c>
      <c r="E227" s="47">
        <f t="shared" si="20"/>
        <v>37082.840000000004</v>
      </c>
      <c r="F227" s="45">
        <v>1001.05</v>
      </c>
      <c r="G227" s="46">
        <v>-8.4</v>
      </c>
      <c r="H227" s="46">
        <v>6.72</v>
      </c>
      <c r="I227" s="48">
        <f t="shared" si="21"/>
        <v>85032.35</v>
      </c>
      <c r="J227" s="49">
        <f t="shared" si="25"/>
        <v>76115.940000000017</v>
      </c>
      <c r="K227" s="45" t="s">
        <v>68</v>
      </c>
      <c r="L227" s="46" t="s">
        <v>68</v>
      </c>
      <c r="M227" s="46" t="s">
        <v>68</v>
      </c>
      <c r="N227" s="50" t="s">
        <v>68</v>
      </c>
      <c r="O227" s="46">
        <v>4258.05</v>
      </c>
      <c r="P227" s="46">
        <v>143</v>
      </c>
      <c r="Q227" s="46">
        <v>81.819999999999993</v>
      </c>
      <c r="R227" s="50">
        <v>54.05</v>
      </c>
      <c r="S227" s="45" t="s">
        <v>68</v>
      </c>
      <c r="T227" s="53" t="s">
        <v>68</v>
      </c>
      <c r="V227" s="124" t="s">
        <v>91</v>
      </c>
      <c r="W227" s="123">
        <f t="shared" si="23"/>
        <v>3</v>
      </c>
      <c r="X227" s="123" t="str">
        <f t="shared" si="24"/>
        <v>Quarter 1</v>
      </c>
      <c r="Y227" s="123" t="str" cm="1">
        <f t="array" ref="Y227">_xlfn.IFS(OR(W227=1,W227=2,W227=3),"1",(OR(W227=4,W227=5,W227=6)),"2",(OR(W227=7,W227=8,W227=9)),"3",(OR(W227=10,W227=11,W227=12)),"4")</f>
        <v>1</v>
      </c>
      <c r="Z227" s="124">
        <v>2014</v>
      </c>
      <c r="AC227" s="46"/>
    </row>
    <row r="228" spans="1:29" ht="17.149999999999999" customHeight="1" x14ac:dyDescent="0.35">
      <c r="A228" s="56" t="str">
        <f t="shared" si="22"/>
        <v>April 2014</v>
      </c>
      <c r="B228" s="45">
        <v>36839.519999999997</v>
      </c>
      <c r="C228" s="46">
        <v>37170.33</v>
      </c>
      <c r="D228" s="46">
        <v>11940.67</v>
      </c>
      <c r="E228" s="47">
        <f t="shared" si="20"/>
        <v>25229.660000000003</v>
      </c>
      <c r="F228" s="45">
        <v>-4826.22</v>
      </c>
      <c r="G228" s="46">
        <v>-8.4</v>
      </c>
      <c r="H228" s="46">
        <v>7.03</v>
      </c>
      <c r="I228" s="48">
        <f t="shared" si="21"/>
        <v>74009.850000000006</v>
      </c>
      <c r="J228" s="49">
        <f t="shared" si="25"/>
        <v>57241.590000000004</v>
      </c>
      <c r="K228" s="45" t="s">
        <v>68</v>
      </c>
      <c r="L228" s="46" t="s">
        <v>68</v>
      </c>
      <c r="M228" s="46" t="s">
        <v>68</v>
      </c>
      <c r="N228" s="50" t="s">
        <v>68</v>
      </c>
      <c r="O228" s="46">
        <v>4040.94</v>
      </c>
      <c r="P228" s="46">
        <v>83</v>
      </c>
      <c r="Q228" s="46">
        <v>186.9</v>
      </c>
      <c r="R228" s="50">
        <v>92.78</v>
      </c>
      <c r="S228" s="45" t="s">
        <v>68</v>
      </c>
      <c r="T228" s="53" t="s">
        <v>68</v>
      </c>
      <c r="V228" s="124" t="s">
        <v>92</v>
      </c>
      <c r="W228" s="123">
        <f t="shared" si="23"/>
        <v>4</v>
      </c>
      <c r="X228" s="125" t="str">
        <f t="shared" si="24"/>
        <v>Quarter 2</v>
      </c>
      <c r="Y228" s="123" t="str" cm="1">
        <f t="array" ref="Y228">_xlfn.IFS(OR(W228=1,W228=2,W228=3),"1",(OR(W228=4,W228=5,W228=6)),"2",(OR(W228=7,W228=8,W228=9)),"3",(OR(W228=10,W228=11,W228=12)),"4")</f>
        <v>2</v>
      </c>
      <c r="Z228" s="124">
        <v>2014</v>
      </c>
      <c r="AC228" s="46"/>
    </row>
    <row r="229" spans="1:29" ht="17.149999999999999" customHeight="1" x14ac:dyDescent="0.35">
      <c r="A229" s="56" t="str">
        <f t="shared" si="22"/>
        <v>May 2014</v>
      </c>
      <c r="B229" s="45">
        <v>36987.58</v>
      </c>
      <c r="C229" s="46">
        <v>36026.19</v>
      </c>
      <c r="D229" s="46">
        <v>15961.17</v>
      </c>
      <c r="E229" s="47">
        <f t="shared" si="20"/>
        <v>20065.020000000004</v>
      </c>
      <c r="F229" s="45">
        <v>-4431.41</v>
      </c>
      <c r="G229" s="46">
        <v>-13.22</v>
      </c>
      <c r="H229" s="46">
        <v>7.65</v>
      </c>
      <c r="I229" s="48">
        <f t="shared" si="21"/>
        <v>73013.77</v>
      </c>
      <c r="J229" s="49">
        <f t="shared" si="25"/>
        <v>52615.62</v>
      </c>
      <c r="K229" s="45" t="s">
        <v>68</v>
      </c>
      <c r="L229" s="46" t="s">
        <v>68</v>
      </c>
      <c r="M229" s="46" t="s">
        <v>68</v>
      </c>
      <c r="N229" s="50" t="s">
        <v>68</v>
      </c>
      <c r="O229" s="46">
        <v>4129.04</v>
      </c>
      <c r="P229" s="46">
        <v>84</v>
      </c>
      <c r="Q229" s="46">
        <v>247.15</v>
      </c>
      <c r="R229" s="50">
        <v>109.59</v>
      </c>
      <c r="S229" s="45" t="s">
        <v>68</v>
      </c>
      <c r="T229" s="53" t="s">
        <v>68</v>
      </c>
      <c r="V229" s="124" t="s">
        <v>93</v>
      </c>
      <c r="W229" s="123">
        <f t="shared" si="23"/>
        <v>5</v>
      </c>
      <c r="X229" s="123" t="str">
        <f t="shared" si="24"/>
        <v>Quarter 2</v>
      </c>
      <c r="Y229" s="123" t="str" cm="1">
        <f t="array" ref="Y229">_xlfn.IFS(OR(W229=1,W229=2,W229=3),"1",(OR(W229=4,W229=5,W229=6)),"2",(OR(W229=7,W229=8,W229=9)),"3",(OR(W229=10,W229=11,W229=12)),"4")</f>
        <v>2</v>
      </c>
      <c r="Z229" s="124">
        <v>2014</v>
      </c>
      <c r="AC229" s="46"/>
    </row>
    <row r="230" spans="1:29" ht="17.149999999999999" customHeight="1" x14ac:dyDescent="0.35">
      <c r="A230" s="56" t="str">
        <f t="shared" si="22"/>
        <v>June 2014</v>
      </c>
      <c r="B230" s="45">
        <v>31516.17</v>
      </c>
      <c r="C230" s="46">
        <v>35624.449999999997</v>
      </c>
      <c r="D230" s="46">
        <v>13161.59</v>
      </c>
      <c r="E230" s="47">
        <f t="shared" si="20"/>
        <v>22462.859999999997</v>
      </c>
      <c r="F230" s="45">
        <v>-8489.77</v>
      </c>
      <c r="G230" s="46">
        <v>-13.22</v>
      </c>
      <c r="H230" s="46">
        <v>6.72</v>
      </c>
      <c r="I230" s="48">
        <f t="shared" si="21"/>
        <v>67140.62</v>
      </c>
      <c r="J230" s="49">
        <f t="shared" si="25"/>
        <v>45482.759999999995</v>
      </c>
      <c r="K230" s="45" t="s">
        <v>68</v>
      </c>
      <c r="L230" s="46" t="s">
        <v>68</v>
      </c>
      <c r="M230" s="46" t="s">
        <v>68</v>
      </c>
      <c r="N230" s="50" t="s">
        <v>68</v>
      </c>
      <c r="O230" s="46">
        <v>3590.43</v>
      </c>
      <c r="P230" s="46">
        <v>56</v>
      </c>
      <c r="Q230" s="46">
        <v>215.8</v>
      </c>
      <c r="R230" s="50">
        <v>122.23</v>
      </c>
      <c r="S230" s="45" t="s">
        <v>68</v>
      </c>
      <c r="T230" s="53" t="s">
        <v>68</v>
      </c>
      <c r="V230" s="124" t="s">
        <v>94</v>
      </c>
      <c r="W230" s="123">
        <f t="shared" si="23"/>
        <v>6</v>
      </c>
      <c r="X230" s="123" t="str">
        <f t="shared" si="24"/>
        <v>Quarter 2</v>
      </c>
      <c r="Y230" s="123" t="str" cm="1">
        <f t="array" ref="Y230">_xlfn.IFS(OR(W230=1,W230=2,W230=3),"1",(OR(W230=4,W230=5,W230=6)),"2",(OR(W230=7,W230=8,W230=9)),"3",(OR(W230=10,W230=11,W230=12)),"4")</f>
        <v>2</v>
      </c>
      <c r="Z230" s="124">
        <v>2014</v>
      </c>
      <c r="AC230" s="46"/>
    </row>
    <row r="231" spans="1:29" ht="17.149999999999999" customHeight="1" x14ac:dyDescent="0.35">
      <c r="A231" s="56" t="str">
        <f t="shared" si="22"/>
        <v>July 2014</v>
      </c>
      <c r="B231" s="45">
        <v>32208.12</v>
      </c>
      <c r="C231" s="46">
        <v>32596.080000000002</v>
      </c>
      <c r="D231" s="46">
        <v>14697.57</v>
      </c>
      <c r="E231" s="47">
        <f t="shared" si="20"/>
        <v>17898.510000000002</v>
      </c>
      <c r="F231" s="45">
        <v>-4420.47</v>
      </c>
      <c r="G231" s="46">
        <v>-13.22</v>
      </c>
      <c r="H231" s="46">
        <v>7.9</v>
      </c>
      <c r="I231" s="48">
        <f t="shared" si="21"/>
        <v>64804.2</v>
      </c>
      <c r="J231" s="49">
        <f t="shared" si="25"/>
        <v>45680.84</v>
      </c>
      <c r="K231" s="45" t="s">
        <v>68</v>
      </c>
      <c r="L231" s="46" t="s">
        <v>68</v>
      </c>
      <c r="M231" s="46" t="s">
        <v>68</v>
      </c>
      <c r="N231" s="50" t="s">
        <v>68</v>
      </c>
      <c r="O231" s="46">
        <v>3504.6</v>
      </c>
      <c r="P231" s="46">
        <v>67</v>
      </c>
      <c r="Q231" s="46">
        <v>234.71</v>
      </c>
      <c r="R231" s="50">
        <v>102.53</v>
      </c>
      <c r="S231" s="45" t="s">
        <v>68</v>
      </c>
      <c r="T231" s="53" t="s">
        <v>68</v>
      </c>
      <c r="V231" s="124" t="s">
        <v>95</v>
      </c>
      <c r="W231" s="123">
        <f t="shared" si="23"/>
        <v>7</v>
      </c>
      <c r="X231" s="123" t="str">
        <f t="shared" si="24"/>
        <v>Quarter 3</v>
      </c>
      <c r="Y231" s="123" t="str" cm="1">
        <f t="array" ref="Y231">_xlfn.IFS(OR(W231=1,W231=2,W231=3),"1",(OR(W231=4,W231=5,W231=6)),"2",(OR(W231=7,W231=8,W231=9)),"3",(OR(W231=10,W231=11,W231=12)),"4")</f>
        <v>3</v>
      </c>
      <c r="Z231" s="124">
        <v>2014</v>
      </c>
      <c r="AC231" s="46"/>
    </row>
    <row r="232" spans="1:29" ht="17.149999999999999" customHeight="1" x14ac:dyDescent="0.35">
      <c r="A232" s="56" t="str">
        <f t="shared" si="22"/>
        <v>August 2014</v>
      </c>
      <c r="B232" s="45">
        <v>30082.47</v>
      </c>
      <c r="C232" s="46">
        <v>29144.26</v>
      </c>
      <c r="D232" s="46">
        <v>11824.63</v>
      </c>
      <c r="E232" s="47">
        <f t="shared" si="20"/>
        <v>17319.629999999997</v>
      </c>
      <c r="F232" s="45">
        <v>-1824.43</v>
      </c>
      <c r="G232" s="46">
        <v>-21.85</v>
      </c>
      <c r="H232" s="46">
        <v>9.17</v>
      </c>
      <c r="I232" s="48">
        <f t="shared" si="21"/>
        <v>59226.729999999996</v>
      </c>
      <c r="J232" s="49">
        <f t="shared" si="25"/>
        <v>45564.99</v>
      </c>
      <c r="K232" s="45" t="s">
        <v>68</v>
      </c>
      <c r="L232" s="46" t="s">
        <v>68</v>
      </c>
      <c r="M232" s="46" t="s">
        <v>68</v>
      </c>
      <c r="N232" s="50" t="s">
        <v>68</v>
      </c>
      <c r="O232" s="46">
        <v>3218.96</v>
      </c>
      <c r="P232" s="46">
        <v>55</v>
      </c>
      <c r="Q232" s="46">
        <v>222.25</v>
      </c>
      <c r="R232" s="50">
        <v>55.57</v>
      </c>
      <c r="S232" s="45" t="s">
        <v>68</v>
      </c>
      <c r="T232" s="53" t="s">
        <v>68</v>
      </c>
      <c r="V232" s="124" t="s">
        <v>96</v>
      </c>
      <c r="W232" s="123">
        <f t="shared" si="23"/>
        <v>8</v>
      </c>
      <c r="X232" s="125" t="str">
        <f t="shared" si="24"/>
        <v>Quarter 3</v>
      </c>
      <c r="Y232" s="123" t="str" cm="1">
        <f t="array" ref="Y232">_xlfn.IFS(OR(W232=1,W232=2,W232=3),"1",(OR(W232=4,W232=5,W232=6)),"2",(OR(W232=7,W232=8,W232=9)),"3",(OR(W232=10,W232=11,W232=12)),"4")</f>
        <v>3</v>
      </c>
      <c r="Z232" s="124">
        <v>2014</v>
      </c>
      <c r="AC232" s="46"/>
    </row>
    <row r="233" spans="1:29" ht="17.149999999999999" customHeight="1" x14ac:dyDescent="0.35">
      <c r="A233" s="56" t="str">
        <f t="shared" si="22"/>
        <v>September 2014</v>
      </c>
      <c r="B233" s="45">
        <v>28894.27</v>
      </c>
      <c r="C233" s="46">
        <v>30329.01</v>
      </c>
      <c r="D233" s="46">
        <v>13579.69</v>
      </c>
      <c r="E233" s="47">
        <f t="shared" si="20"/>
        <v>16749.32</v>
      </c>
      <c r="F233" s="45">
        <v>-632.75</v>
      </c>
      <c r="G233" s="46">
        <v>-21.85</v>
      </c>
      <c r="H233" s="46">
        <v>9.5299999999999994</v>
      </c>
      <c r="I233" s="48">
        <f t="shared" si="21"/>
        <v>59223.28</v>
      </c>
      <c r="J233" s="49">
        <f t="shared" si="25"/>
        <v>44998.52</v>
      </c>
      <c r="K233" s="45" t="s">
        <v>68</v>
      </c>
      <c r="L233" s="46" t="s">
        <v>68</v>
      </c>
      <c r="M233" s="46" t="s">
        <v>68</v>
      </c>
      <c r="N233" s="50" t="s">
        <v>68</v>
      </c>
      <c r="O233" s="46">
        <v>3318.28</v>
      </c>
      <c r="P233" s="46">
        <v>62</v>
      </c>
      <c r="Q233" s="46">
        <v>136.41</v>
      </c>
      <c r="R233" s="50">
        <v>21.25</v>
      </c>
      <c r="S233" s="45" t="s">
        <v>68</v>
      </c>
      <c r="T233" s="53" t="s">
        <v>68</v>
      </c>
      <c r="V233" s="124" t="s">
        <v>97</v>
      </c>
      <c r="W233" s="123">
        <f t="shared" si="23"/>
        <v>9</v>
      </c>
      <c r="X233" s="123" t="str">
        <f t="shared" si="24"/>
        <v>Quarter 3</v>
      </c>
      <c r="Y233" s="123" t="str" cm="1">
        <f t="array" ref="Y233">_xlfn.IFS(OR(W233=1,W233=2,W233=3),"1",(OR(W233=4,W233=5,W233=6)),"2",(OR(W233=7,W233=8,W233=9)),"3",(OR(W233=10,W233=11,W233=12)),"4")</f>
        <v>3</v>
      </c>
      <c r="Z233" s="124">
        <v>2014</v>
      </c>
      <c r="AC233" s="46"/>
    </row>
    <row r="234" spans="1:29" ht="17.149999999999999" customHeight="1" x14ac:dyDescent="0.35">
      <c r="A234" s="56" t="str">
        <f t="shared" si="22"/>
        <v>October 2014</v>
      </c>
      <c r="B234" s="45">
        <v>34228.379999999997</v>
      </c>
      <c r="C234" s="46">
        <v>38526.699999999997</v>
      </c>
      <c r="D234" s="46">
        <v>11462.91</v>
      </c>
      <c r="E234" s="47">
        <f t="shared" si="20"/>
        <v>27063.789999999997</v>
      </c>
      <c r="F234" s="45">
        <v>-1720.75</v>
      </c>
      <c r="G234" s="46">
        <v>-21.85</v>
      </c>
      <c r="H234" s="46">
        <v>16.75</v>
      </c>
      <c r="I234" s="48">
        <f t="shared" si="21"/>
        <v>72755.079999999987</v>
      </c>
      <c r="J234" s="49">
        <f t="shared" si="25"/>
        <v>59566.319999999985</v>
      </c>
      <c r="K234" s="45" t="s">
        <v>68</v>
      </c>
      <c r="L234" s="46" t="s">
        <v>68</v>
      </c>
      <c r="M234" s="46" t="s">
        <v>68</v>
      </c>
      <c r="N234" s="50" t="s">
        <v>68</v>
      </c>
      <c r="O234" s="46">
        <v>3628.7</v>
      </c>
      <c r="P234" s="46">
        <v>98</v>
      </c>
      <c r="Q234" s="46">
        <v>65.92</v>
      </c>
      <c r="R234" s="50">
        <v>21.25</v>
      </c>
      <c r="S234" s="45" t="s">
        <v>68</v>
      </c>
      <c r="T234" s="53" t="s">
        <v>68</v>
      </c>
      <c r="V234" s="124" t="s">
        <v>98</v>
      </c>
      <c r="W234" s="123">
        <f t="shared" si="23"/>
        <v>10</v>
      </c>
      <c r="X234" s="123" t="str">
        <f t="shared" si="24"/>
        <v>Quarter 4</v>
      </c>
      <c r="Y234" s="123" t="str" cm="1">
        <f t="array" ref="Y234">_xlfn.IFS(OR(W234=1,W234=2,W234=3),"1",(OR(W234=4,W234=5,W234=6)),"2",(OR(W234=7,W234=8,W234=9)),"3",(OR(W234=10,W234=11,W234=12)),"4")</f>
        <v>4</v>
      </c>
      <c r="Z234" s="124">
        <v>2014</v>
      </c>
      <c r="AC234" s="46"/>
    </row>
    <row r="235" spans="1:29" ht="17.149999999999999" customHeight="1" x14ac:dyDescent="0.35">
      <c r="A235" s="56" t="str">
        <f t="shared" si="22"/>
        <v>November 2014</v>
      </c>
      <c r="B235" s="45">
        <v>35959.53</v>
      </c>
      <c r="C235" s="46">
        <v>46129.71</v>
      </c>
      <c r="D235" s="46">
        <v>6175.74</v>
      </c>
      <c r="E235" s="47">
        <f t="shared" si="20"/>
        <v>39953.97</v>
      </c>
      <c r="F235" s="45">
        <v>1820.35</v>
      </c>
      <c r="G235" s="46">
        <v>-30.8</v>
      </c>
      <c r="H235" s="46">
        <v>23.27</v>
      </c>
      <c r="I235" s="48">
        <f t="shared" si="21"/>
        <v>82089.239999999991</v>
      </c>
      <c r="J235" s="49">
        <f t="shared" si="25"/>
        <v>77726.319999999992</v>
      </c>
      <c r="K235" s="45" t="s">
        <v>68</v>
      </c>
      <c r="L235" s="46" t="s">
        <v>68</v>
      </c>
      <c r="M235" s="46" t="s">
        <v>68</v>
      </c>
      <c r="N235" s="50" t="s">
        <v>68</v>
      </c>
      <c r="O235" s="46">
        <v>3918.76</v>
      </c>
      <c r="P235" s="46">
        <v>120</v>
      </c>
      <c r="Q235" s="46">
        <v>164.4</v>
      </c>
      <c r="R235" s="50">
        <v>21.25</v>
      </c>
      <c r="S235" s="45" t="s">
        <v>68</v>
      </c>
      <c r="T235" s="53" t="s">
        <v>68</v>
      </c>
      <c r="V235" s="124" t="s">
        <v>99</v>
      </c>
      <c r="W235" s="123">
        <f t="shared" si="23"/>
        <v>11</v>
      </c>
      <c r="X235" s="123" t="str">
        <f t="shared" si="24"/>
        <v>Quarter 4</v>
      </c>
      <c r="Y235" s="123" t="str" cm="1">
        <f t="array" ref="Y235">_xlfn.IFS(OR(W235=1,W235=2,W235=3),"1",(OR(W235=4,W235=5,W235=6)),"2",(OR(W235=7,W235=8,W235=9)),"3",(OR(W235=10,W235=11,W235=12)),"4")</f>
        <v>4</v>
      </c>
      <c r="Z235" s="124">
        <v>2014</v>
      </c>
      <c r="AC235" s="46"/>
    </row>
    <row r="236" spans="1:29" ht="17.149999999999999" customHeight="1" x14ac:dyDescent="0.35">
      <c r="A236" s="56" t="str">
        <f t="shared" si="22"/>
        <v>December 2014</v>
      </c>
      <c r="B236" s="45">
        <v>36451.050000000003</v>
      </c>
      <c r="C236" s="46">
        <v>56792.56</v>
      </c>
      <c r="D236" s="46">
        <v>6241.75</v>
      </c>
      <c r="E236" s="47">
        <f t="shared" si="20"/>
        <v>50550.81</v>
      </c>
      <c r="F236" s="45">
        <v>5718.25</v>
      </c>
      <c r="G236" s="46">
        <v>-30.8</v>
      </c>
      <c r="H236" s="46">
        <v>30.15</v>
      </c>
      <c r="I236" s="48">
        <f t="shared" si="21"/>
        <v>93243.61</v>
      </c>
      <c r="J236" s="49">
        <f t="shared" si="25"/>
        <v>92719.459999999992</v>
      </c>
      <c r="K236" s="45" t="s">
        <v>68</v>
      </c>
      <c r="L236" s="46" t="s">
        <v>68</v>
      </c>
      <c r="M236" s="46" t="s">
        <v>68</v>
      </c>
      <c r="N236" s="50" t="s">
        <v>68</v>
      </c>
      <c r="O236" s="46">
        <v>4111</v>
      </c>
      <c r="P236" s="46">
        <v>271</v>
      </c>
      <c r="Q236" s="46">
        <v>166.84</v>
      </c>
      <c r="R236" s="50">
        <v>21.25</v>
      </c>
      <c r="S236" s="45" t="s">
        <v>68</v>
      </c>
      <c r="T236" s="53" t="s">
        <v>68</v>
      </c>
      <c r="V236" s="124" t="s">
        <v>100</v>
      </c>
      <c r="W236" s="123">
        <f t="shared" si="23"/>
        <v>12</v>
      </c>
      <c r="X236" s="125" t="str">
        <f t="shared" si="24"/>
        <v>Quarter 4</v>
      </c>
      <c r="Y236" s="123" t="str" cm="1">
        <f t="array" ref="Y236">_xlfn.IFS(OR(W236=1,W236=2,W236=3),"1",(OR(W236=4,W236=5,W236=6)),"2",(OR(W236=7,W236=8,W236=9)),"3",(OR(W236=10,W236=11,W236=12)),"4")</f>
        <v>4</v>
      </c>
      <c r="Z236" s="124">
        <v>2014</v>
      </c>
      <c r="AC236" s="46"/>
    </row>
    <row r="237" spans="1:29" ht="17.149999999999999" customHeight="1" x14ac:dyDescent="0.35">
      <c r="A237" s="56" t="str">
        <f t="shared" si="22"/>
        <v>January 2015</v>
      </c>
      <c r="B237" s="45">
        <v>38751.129999999997</v>
      </c>
      <c r="C237" s="46">
        <v>54666.19</v>
      </c>
      <c r="D237" s="46">
        <v>8475.2800000000007</v>
      </c>
      <c r="E237" s="47">
        <f t="shared" si="20"/>
        <v>46190.91</v>
      </c>
      <c r="F237" s="45">
        <v>14753.7</v>
      </c>
      <c r="G237" s="46">
        <v>-30.8</v>
      </c>
      <c r="H237" s="46">
        <v>36.39</v>
      </c>
      <c r="I237" s="48">
        <f t="shared" si="21"/>
        <v>93417.32</v>
      </c>
      <c r="J237" s="49">
        <f t="shared" si="25"/>
        <v>99701.33</v>
      </c>
      <c r="K237" s="45" t="s">
        <v>68</v>
      </c>
      <c r="L237" s="46" t="s">
        <v>68</v>
      </c>
      <c r="M237" s="46" t="s">
        <v>68</v>
      </c>
      <c r="N237" s="50" t="s">
        <v>68</v>
      </c>
      <c r="O237" s="46">
        <v>4104.83</v>
      </c>
      <c r="P237" s="46">
        <v>239</v>
      </c>
      <c r="Q237" s="46">
        <v>176.27</v>
      </c>
      <c r="R237" s="50">
        <v>7.7</v>
      </c>
      <c r="S237" s="45" t="s">
        <v>68</v>
      </c>
      <c r="T237" s="53" t="s">
        <v>68</v>
      </c>
      <c r="V237" s="124" t="s">
        <v>89</v>
      </c>
      <c r="W237" s="123">
        <f t="shared" si="23"/>
        <v>1</v>
      </c>
      <c r="X237" s="123" t="str">
        <f t="shared" si="24"/>
        <v>Quarter 1</v>
      </c>
      <c r="Y237" s="123" t="str" cm="1">
        <f t="array" ref="Y237">_xlfn.IFS(OR(W237=1,W237=2,W237=3),"1",(OR(W237=4,W237=5,W237=6)),"2",(OR(W237=7,W237=8,W237=9)),"3",(OR(W237=10,W237=11,W237=12)),"4")</f>
        <v>1</v>
      </c>
      <c r="Z237" s="124">
        <v>2015</v>
      </c>
      <c r="AC237" s="46"/>
    </row>
    <row r="238" spans="1:29" ht="17.149999999999999" customHeight="1" x14ac:dyDescent="0.35">
      <c r="A238" s="56" t="str">
        <f t="shared" si="22"/>
        <v>February 2015</v>
      </c>
      <c r="B238" s="45">
        <v>34235.57</v>
      </c>
      <c r="C238" s="46">
        <v>51624.639999999999</v>
      </c>
      <c r="D238" s="46">
        <v>7238.18</v>
      </c>
      <c r="E238" s="47">
        <f t="shared" si="20"/>
        <v>44386.46</v>
      </c>
      <c r="F238" s="45">
        <v>14281.99</v>
      </c>
      <c r="G238" s="46">
        <v>-32.08</v>
      </c>
      <c r="H238" s="46">
        <v>44.75</v>
      </c>
      <c r="I238" s="48">
        <f t="shared" si="21"/>
        <v>85860.209999999992</v>
      </c>
      <c r="J238" s="49">
        <f t="shared" si="25"/>
        <v>92916.69</v>
      </c>
      <c r="K238" s="45" t="s">
        <v>68</v>
      </c>
      <c r="L238" s="46" t="s">
        <v>68</v>
      </c>
      <c r="M238" s="46" t="s">
        <v>68</v>
      </c>
      <c r="N238" s="50" t="s">
        <v>68</v>
      </c>
      <c r="O238" s="46">
        <v>4031.25</v>
      </c>
      <c r="P238" s="46">
        <v>286</v>
      </c>
      <c r="Q238" s="46">
        <v>137.05000000000001</v>
      </c>
      <c r="R238" s="50">
        <v>14.99</v>
      </c>
      <c r="S238" s="45" t="s">
        <v>68</v>
      </c>
      <c r="T238" s="53" t="s">
        <v>68</v>
      </c>
      <c r="V238" s="124" t="s">
        <v>90</v>
      </c>
      <c r="W238" s="123">
        <f t="shared" si="23"/>
        <v>2</v>
      </c>
      <c r="X238" s="123" t="str">
        <f t="shared" si="24"/>
        <v>Quarter 1</v>
      </c>
      <c r="Y238" s="123" t="str" cm="1">
        <f t="array" ref="Y238">_xlfn.IFS(OR(W238=1,W238=2,W238=3),"1",(OR(W238=4,W238=5,W238=6)),"2",(OR(W238=7,W238=8,W238=9)),"3",(OR(W238=10,W238=11,W238=12)),"4")</f>
        <v>1</v>
      </c>
      <c r="Z238" s="124">
        <v>2015</v>
      </c>
      <c r="AC238" s="46"/>
    </row>
    <row r="239" spans="1:29" ht="17.149999999999999" customHeight="1" x14ac:dyDescent="0.35">
      <c r="A239" s="56" t="str">
        <f t="shared" si="22"/>
        <v>March 2015</v>
      </c>
      <c r="B239" s="45">
        <v>39585.089999999997</v>
      </c>
      <c r="C239" s="46">
        <v>52631</v>
      </c>
      <c r="D239" s="46">
        <v>11804.4</v>
      </c>
      <c r="E239" s="47">
        <f t="shared" si="20"/>
        <v>40826.6</v>
      </c>
      <c r="F239" s="45">
        <v>5504.24</v>
      </c>
      <c r="G239" s="46">
        <v>-32.08</v>
      </c>
      <c r="H239" s="46">
        <v>63.54</v>
      </c>
      <c r="I239" s="48">
        <f t="shared" si="21"/>
        <v>92216.09</v>
      </c>
      <c r="J239" s="49">
        <f t="shared" si="25"/>
        <v>85947.39</v>
      </c>
      <c r="K239" s="45" t="s">
        <v>68</v>
      </c>
      <c r="L239" s="46" t="s">
        <v>68</v>
      </c>
      <c r="M239" s="46" t="s">
        <v>68</v>
      </c>
      <c r="N239" s="50" t="s">
        <v>68</v>
      </c>
      <c r="O239" s="46">
        <v>4431.08</v>
      </c>
      <c r="P239" s="46">
        <v>159</v>
      </c>
      <c r="Q239" s="46">
        <v>213.05</v>
      </c>
      <c r="R239" s="50">
        <v>17.239999999999998</v>
      </c>
      <c r="S239" s="45" t="s">
        <v>68</v>
      </c>
      <c r="T239" s="53" t="s">
        <v>68</v>
      </c>
      <c r="V239" s="124" t="s">
        <v>91</v>
      </c>
      <c r="W239" s="123">
        <f t="shared" si="23"/>
        <v>3</v>
      </c>
      <c r="X239" s="123" t="str">
        <f t="shared" si="24"/>
        <v>Quarter 1</v>
      </c>
      <c r="Y239" s="123" t="str" cm="1">
        <f t="array" ref="Y239">_xlfn.IFS(OR(W239=1,W239=2,W239=3),"1",(OR(W239=4,W239=5,W239=6)),"2",(OR(W239=7,W239=8,W239=9)),"3",(OR(W239=10,W239=11,W239=12)),"4")</f>
        <v>1</v>
      </c>
      <c r="Z239" s="124">
        <v>2015</v>
      </c>
      <c r="AC239" s="46"/>
    </row>
    <row r="240" spans="1:29" ht="17.149999999999999" customHeight="1" x14ac:dyDescent="0.35">
      <c r="A240" s="56" t="str">
        <f t="shared" si="22"/>
        <v>April 2015</v>
      </c>
      <c r="B240" s="45">
        <v>39396.730000000003</v>
      </c>
      <c r="C240" s="46">
        <v>32820.93</v>
      </c>
      <c r="D240" s="46">
        <v>12467.83</v>
      </c>
      <c r="E240" s="47">
        <f t="shared" si="20"/>
        <v>20353.099999999999</v>
      </c>
      <c r="F240" s="45">
        <v>2590.34</v>
      </c>
      <c r="G240" s="46">
        <v>-32.08</v>
      </c>
      <c r="H240" s="46">
        <v>65.849999999999994</v>
      </c>
      <c r="I240" s="48">
        <f t="shared" si="21"/>
        <v>72217.66</v>
      </c>
      <c r="J240" s="49">
        <f t="shared" si="25"/>
        <v>62373.939999999995</v>
      </c>
      <c r="K240" s="45" t="s">
        <v>68</v>
      </c>
      <c r="L240" s="46" t="s">
        <v>68</v>
      </c>
      <c r="M240" s="46" t="s">
        <v>68</v>
      </c>
      <c r="N240" s="50" t="s">
        <v>68</v>
      </c>
      <c r="O240" s="46">
        <v>4777.12</v>
      </c>
      <c r="P240" s="46">
        <v>156</v>
      </c>
      <c r="Q240" s="46">
        <v>151.56</v>
      </c>
      <c r="R240" s="50">
        <v>18.34</v>
      </c>
      <c r="S240" s="45" t="s">
        <v>68</v>
      </c>
      <c r="T240" s="53" t="s">
        <v>68</v>
      </c>
      <c r="V240" s="124" t="s">
        <v>92</v>
      </c>
      <c r="W240" s="123">
        <f t="shared" si="23"/>
        <v>4</v>
      </c>
      <c r="X240" s="125" t="str">
        <f t="shared" si="24"/>
        <v>Quarter 2</v>
      </c>
      <c r="Y240" s="123" t="str" cm="1">
        <f t="array" ref="Y240">_xlfn.IFS(OR(W240=1,W240=2,W240=3),"1",(OR(W240=4,W240=5,W240=6)),"2",(OR(W240=7,W240=8,W240=9)),"3",(OR(W240=10,W240=11,W240=12)),"4")</f>
        <v>2</v>
      </c>
      <c r="Z240" s="124">
        <v>2015</v>
      </c>
      <c r="AC240" s="46"/>
    </row>
    <row r="241" spans="1:29" ht="17.149999999999999" customHeight="1" x14ac:dyDescent="0.35">
      <c r="A241" s="56" t="str">
        <f t="shared" si="22"/>
        <v>May 2015</v>
      </c>
      <c r="B241" s="45">
        <v>42881.78</v>
      </c>
      <c r="C241" s="46">
        <v>34297.96</v>
      </c>
      <c r="D241" s="46">
        <v>17345.59</v>
      </c>
      <c r="E241" s="47">
        <f t="shared" si="20"/>
        <v>16952.37</v>
      </c>
      <c r="F241" s="45">
        <v>-4455.0200000000004</v>
      </c>
      <c r="G241" s="46">
        <v>-33.049999999999997</v>
      </c>
      <c r="H241" s="46">
        <v>77.069999999999993</v>
      </c>
      <c r="I241" s="48">
        <f t="shared" si="21"/>
        <v>77179.739999999991</v>
      </c>
      <c r="J241" s="49">
        <f t="shared" si="25"/>
        <v>55423.149999999987</v>
      </c>
      <c r="K241" s="45" t="s">
        <v>68</v>
      </c>
      <c r="L241" s="46" t="s">
        <v>68</v>
      </c>
      <c r="M241" s="46" t="s">
        <v>68</v>
      </c>
      <c r="N241" s="50" t="s">
        <v>68</v>
      </c>
      <c r="O241" s="46">
        <v>4720.82</v>
      </c>
      <c r="P241" s="46">
        <v>140</v>
      </c>
      <c r="Q241" s="46">
        <v>243.35</v>
      </c>
      <c r="R241" s="50">
        <v>53.98</v>
      </c>
      <c r="S241" s="45" t="s">
        <v>68</v>
      </c>
      <c r="T241" s="53" t="s">
        <v>68</v>
      </c>
      <c r="V241" s="124" t="s">
        <v>93</v>
      </c>
      <c r="W241" s="123">
        <f t="shared" si="23"/>
        <v>5</v>
      </c>
      <c r="X241" s="123" t="str">
        <f t="shared" si="24"/>
        <v>Quarter 2</v>
      </c>
      <c r="Y241" s="123" t="str" cm="1">
        <f t="array" ref="Y241">_xlfn.IFS(OR(W241=1,W241=2,W241=3),"1",(OR(W241=4,W241=5,W241=6)),"2",(OR(W241=7,W241=8,W241=9)),"3",(OR(W241=10,W241=11,W241=12)),"4")</f>
        <v>2</v>
      </c>
      <c r="Z241" s="124">
        <v>2015</v>
      </c>
      <c r="AC241" s="46"/>
    </row>
    <row r="242" spans="1:29" ht="17.149999999999999" customHeight="1" x14ac:dyDescent="0.35">
      <c r="A242" s="56" t="str">
        <f t="shared" si="22"/>
        <v>June 2015</v>
      </c>
      <c r="B242" s="45">
        <v>36260.28</v>
      </c>
      <c r="C242" s="46">
        <v>28086.98</v>
      </c>
      <c r="D242" s="46">
        <v>9542.43</v>
      </c>
      <c r="E242" s="47">
        <f t="shared" si="20"/>
        <v>18544.55</v>
      </c>
      <c r="F242" s="45">
        <v>-8984.0300000000007</v>
      </c>
      <c r="G242" s="46">
        <v>-33.049999999999997</v>
      </c>
      <c r="H242" s="46">
        <v>87.89</v>
      </c>
      <c r="I242" s="48">
        <f t="shared" si="21"/>
        <v>64347.259999999995</v>
      </c>
      <c r="J242" s="49">
        <f t="shared" si="25"/>
        <v>45875.639999999992</v>
      </c>
      <c r="K242" s="45" t="s">
        <v>68</v>
      </c>
      <c r="L242" s="46" t="s">
        <v>68</v>
      </c>
      <c r="M242" s="46" t="s">
        <v>68</v>
      </c>
      <c r="N242" s="50" t="s">
        <v>68</v>
      </c>
      <c r="O242" s="46">
        <v>4186.93</v>
      </c>
      <c r="P242" s="46">
        <v>108</v>
      </c>
      <c r="Q242" s="46">
        <v>145.69</v>
      </c>
      <c r="R242" s="50">
        <v>120.97</v>
      </c>
      <c r="S242" s="45" t="s">
        <v>68</v>
      </c>
      <c r="T242" s="53" t="s">
        <v>68</v>
      </c>
      <c r="V242" s="124" t="s">
        <v>94</v>
      </c>
      <c r="W242" s="123">
        <f t="shared" si="23"/>
        <v>6</v>
      </c>
      <c r="X242" s="123" t="str">
        <f t="shared" si="24"/>
        <v>Quarter 2</v>
      </c>
      <c r="Y242" s="123" t="str" cm="1">
        <f t="array" ref="Y242">_xlfn.IFS(OR(W242=1,W242=2,W242=3),"1",(OR(W242=4,W242=5,W242=6)),"2",(OR(W242=7,W242=8,W242=9)),"3",(OR(W242=10,W242=11,W242=12)),"4")</f>
        <v>2</v>
      </c>
      <c r="Z242" s="124">
        <v>2015</v>
      </c>
      <c r="AC242" s="46"/>
    </row>
    <row r="243" spans="1:29" ht="17.149999999999999" customHeight="1" x14ac:dyDescent="0.35">
      <c r="A243" s="56" t="str">
        <f t="shared" si="22"/>
        <v>July 2015</v>
      </c>
      <c r="B243" s="45">
        <v>33735.050000000003</v>
      </c>
      <c r="C243" s="46">
        <v>32046.04</v>
      </c>
      <c r="D243" s="46">
        <v>16126.13</v>
      </c>
      <c r="E243" s="47">
        <f t="shared" si="20"/>
        <v>15919.910000000002</v>
      </c>
      <c r="F243" s="45">
        <v>-6916.37</v>
      </c>
      <c r="G243" s="46">
        <v>-33.049999999999997</v>
      </c>
      <c r="H243" s="46">
        <v>92.5</v>
      </c>
      <c r="I243" s="48">
        <f t="shared" si="21"/>
        <v>65781.09</v>
      </c>
      <c r="J243" s="49">
        <f t="shared" si="25"/>
        <v>42798.039999999994</v>
      </c>
      <c r="K243" s="45" t="s">
        <v>68</v>
      </c>
      <c r="L243" s="46" t="s">
        <v>68</v>
      </c>
      <c r="M243" s="46" t="s">
        <v>68</v>
      </c>
      <c r="N243" s="50" t="s">
        <v>68</v>
      </c>
      <c r="O243" s="46">
        <v>3859.29</v>
      </c>
      <c r="P243" s="46">
        <v>134</v>
      </c>
      <c r="Q243" s="46">
        <v>171.85</v>
      </c>
      <c r="R243" s="50">
        <v>113.63</v>
      </c>
      <c r="S243" s="45" t="s">
        <v>68</v>
      </c>
      <c r="T243" s="53" t="s">
        <v>68</v>
      </c>
      <c r="V243" s="124" t="s">
        <v>95</v>
      </c>
      <c r="W243" s="123">
        <f t="shared" si="23"/>
        <v>7</v>
      </c>
      <c r="X243" s="123" t="str">
        <f t="shared" si="24"/>
        <v>Quarter 3</v>
      </c>
      <c r="Y243" s="123" t="str" cm="1">
        <f t="array" ref="Y243">_xlfn.IFS(OR(W243=1,W243=2,W243=3),"1",(OR(W243=4,W243=5,W243=6)),"2",(OR(W243=7,W243=8,W243=9)),"3",(OR(W243=10,W243=11,W243=12)),"4")</f>
        <v>3</v>
      </c>
      <c r="Z243" s="124">
        <v>2015</v>
      </c>
      <c r="AC243" s="46"/>
    </row>
    <row r="244" spans="1:29" ht="17.149999999999999" customHeight="1" x14ac:dyDescent="0.35">
      <c r="A244" s="56" t="str">
        <f t="shared" si="22"/>
        <v>August 2015</v>
      </c>
      <c r="B244" s="45">
        <v>33865.279999999999</v>
      </c>
      <c r="C244" s="46">
        <v>37213.9</v>
      </c>
      <c r="D244" s="46">
        <v>19433.52</v>
      </c>
      <c r="E244" s="47">
        <f t="shared" si="20"/>
        <v>17780.38</v>
      </c>
      <c r="F244" s="45">
        <v>-8973.77</v>
      </c>
      <c r="G244" s="46">
        <v>-44.14</v>
      </c>
      <c r="H244" s="46">
        <v>96.88</v>
      </c>
      <c r="I244" s="48">
        <f t="shared" si="21"/>
        <v>71079.179999999993</v>
      </c>
      <c r="J244" s="49">
        <f t="shared" si="25"/>
        <v>42724.629999999983</v>
      </c>
      <c r="K244" s="45" t="s">
        <v>68</v>
      </c>
      <c r="L244" s="46" t="s">
        <v>68</v>
      </c>
      <c r="M244" s="46" t="s">
        <v>68</v>
      </c>
      <c r="N244" s="50" t="s">
        <v>68</v>
      </c>
      <c r="O244" s="46">
        <v>3815.2</v>
      </c>
      <c r="P244" s="46">
        <v>63</v>
      </c>
      <c r="Q244" s="46">
        <v>217.14</v>
      </c>
      <c r="R244" s="50">
        <v>98.23</v>
      </c>
      <c r="S244" s="45" t="s">
        <v>68</v>
      </c>
      <c r="T244" s="53" t="s">
        <v>68</v>
      </c>
      <c r="V244" s="124" t="s">
        <v>96</v>
      </c>
      <c r="W244" s="123">
        <f t="shared" si="23"/>
        <v>8</v>
      </c>
      <c r="X244" s="125" t="str">
        <f t="shared" si="24"/>
        <v>Quarter 3</v>
      </c>
      <c r="Y244" s="123" t="str" cm="1">
        <f t="array" ref="Y244">_xlfn.IFS(OR(W244=1,W244=2,W244=3),"1",(OR(W244=4,W244=5,W244=6)),"2",(OR(W244=7,W244=8,W244=9)),"3",(OR(W244=10,W244=11,W244=12)),"4")</f>
        <v>3</v>
      </c>
      <c r="Z244" s="124">
        <v>2015</v>
      </c>
      <c r="AC244" s="46"/>
    </row>
    <row r="245" spans="1:29" ht="17.149999999999999" customHeight="1" x14ac:dyDescent="0.35">
      <c r="A245" s="56" t="str">
        <f t="shared" si="22"/>
        <v>September 2015</v>
      </c>
      <c r="B245" s="45">
        <v>31695.65</v>
      </c>
      <c r="C245" s="46">
        <v>35387.75</v>
      </c>
      <c r="D245" s="46">
        <v>16624.47</v>
      </c>
      <c r="E245" s="47">
        <f t="shared" si="20"/>
        <v>18763.28</v>
      </c>
      <c r="F245" s="45">
        <v>186.31</v>
      </c>
      <c r="G245" s="46">
        <v>-44.14</v>
      </c>
      <c r="H245" s="46">
        <v>92.26</v>
      </c>
      <c r="I245" s="48">
        <f t="shared" si="21"/>
        <v>67083.399999999994</v>
      </c>
      <c r="J245" s="49">
        <f t="shared" si="25"/>
        <v>50693.359999999993</v>
      </c>
      <c r="K245" s="45" t="s">
        <v>68</v>
      </c>
      <c r="L245" s="46" t="s">
        <v>68</v>
      </c>
      <c r="M245" s="46" t="s">
        <v>68</v>
      </c>
      <c r="N245" s="50" t="s">
        <v>68</v>
      </c>
      <c r="O245" s="46">
        <v>3693.48</v>
      </c>
      <c r="P245" s="46">
        <v>71</v>
      </c>
      <c r="Q245" s="46">
        <v>190.42</v>
      </c>
      <c r="R245" s="50">
        <v>3.31</v>
      </c>
      <c r="S245" s="45" t="s">
        <v>68</v>
      </c>
      <c r="T245" s="53" t="s">
        <v>68</v>
      </c>
      <c r="V245" s="124" t="s">
        <v>97</v>
      </c>
      <c r="W245" s="123">
        <f t="shared" si="23"/>
        <v>9</v>
      </c>
      <c r="X245" s="123" t="str">
        <f t="shared" si="24"/>
        <v>Quarter 3</v>
      </c>
      <c r="Y245" s="123" t="str" cm="1">
        <f t="array" ref="Y245">_xlfn.IFS(OR(W245=1,W245=2,W245=3),"1",(OR(W245=4,W245=5,W245=6)),"2",(OR(W245=7,W245=8,W245=9)),"3",(OR(W245=10,W245=11,W245=12)),"4")</f>
        <v>3</v>
      </c>
      <c r="Z245" s="124">
        <v>2015</v>
      </c>
      <c r="AC245" s="46"/>
    </row>
    <row r="246" spans="1:29" ht="17.149999999999999" customHeight="1" x14ac:dyDescent="0.35">
      <c r="A246" s="56" t="str">
        <f t="shared" si="22"/>
        <v>October 2015</v>
      </c>
      <c r="B246" s="45">
        <v>37681.339999999997</v>
      </c>
      <c r="C246" s="46">
        <v>45631.07</v>
      </c>
      <c r="D246" s="46">
        <v>15643.99</v>
      </c>
      <c r="E246" s="47">
        <f t="shared" si="20"/>
        <v>29987.08</v>
      </c>
      <c r="F246" s="45">
        <v>-4109.6899999999996</v>
      </c>
      <c r="G246" s="46">
        <v>-44.14</v>
      </c>
      <c r="H246" s="46">
        <v>104.94</v>
      </c>
      <c r="I246" s="48">
        <f t="shared" si="21"/>
        <v>83312.41</v>
      </c>
      <c r="J246" s="49">
        <f t="shared" si="25"/>
        <v>63619.53</v>
      </c>
      <c r="K246" s="45" t="s">
        <v>68</v>
      </c>
      <c r="L246" s="46" t="s">
        <v>68</v>
      </c>
      <c r="M246" s="46" t="s">
        <v>68</v>
      </c>
      <c r="N246" s="50" t="s">
        <v>68</v>
      </c>
      <c r="O246" s="46">
        <v>3436.65</v>
      </c>
      <c r="P246" s="46">
        <v>104</v>
      </c>
      <c r="Q246" s="46">
        <v>240.26</v>
      </c>
      <c r="R246" s="50">
        <v>3.31</v>
      </c>
      <c r="S246" s="45" t="s">
        <v>68</v>
      </c>
      <c r="T246" s="53" t="s">
        <v>68</v>
      </c>
      <c r="V246" s="124" t="s">
        <v>98</v>
      </c>
      <c r="W246" s="123">
        <f t="shared" si="23"/>
        <v>10</v>
      </c>
      <c r="X246" s="123" t="str">
        <f t="shared" si="24"/>
        <v>Quarter 4</v>
      </c>
      <c r="Y246" s="123" t="str" cm="1">
        <f t="array" ref="Y246">_xlfn.IFS(OR(W246=1,W246=2,W246=3),"1",(OR(W246=4,W246=5,W246=6)),"2",(OR(W246=7,W246=8,W246=9)),"3",(OR(W246=10,W246=11,W246=12)),"4")</f>
        <v>4</v>
      </c>
      <c r="Z246" s="124">
        <v>2015</v>
      </c>
      <c r="AC246" s="46"/>
    </row>
    <row r="247" spans="1:29" ht="17.149999999999999" customHeight="1" x14ac:dyDescent="0.35">
      <c r="A247" s="56" t="str">
        <f t="shared" si="22"/>
        <v>November 2015</v>
      </c>
      <c r="B247" s="45">
        <v>40992.74</v>
      </c>
      <c r="C247" s="46">
        <v>49119.6</v>
      </c>
      <c r="D247" s="46">
        <v>13663.03</v>
      </c>
      <c r="E247" s="47">
        <f t="shared" si="20"/>
        <v>35456.57</v>
      </c>
      <c r="F247" s="45">
        <v>185.31</v>
      </c>
      <c r="G247" s="46">
        <v>-42.41</v>
      </c>
      <c r="H247" s="46">
        <v>104.08</v>
      </c>
      <c r="I247" s="48">
        <f t="shared" si="21"/>
        <v>90112.34</v>
      </c>
      <c r="J247" s="49">
        <f t="shared" si="25"/>
        <v>76696.289999999994</v>
      </c>
      <c r="K247" s="45" t="s">
        <v>68</v>
      </c>
      <c r="L247" s="46" t="s">
        <v>68</v>
      </c>
      <c r="M247" s="46" t="s">
        <v>68</v>
      </c>
      <c r="N247" s="50" t="s">
        <v>68</v>
      </c>
      <c r="O247" s="46">
        <v>4688.99</v>
      </c>
      <c r="P247" s="46">
        <v>155</v>
      </c>
      <c r="Q247" s="46">
        <v>221.27</v>
      </c>
      <c r="R247" s="50">
        <v>3.31</v>
      </c>
      <c r="S247" s="45" t="s">
        <v>68</v>
      </c>
      <c r="T247" s="53" t="s">
        <v>68</v>
      </c>
      <c r="V247" s="124" t="s">
        <v>99</v>
      </c>
      <c r="W247" s="123">
        <f t="shared" si="23"/>
        <v>11</v>
      </c>
      <c r="X247" s="123" t="str">
        <f t="shared" si="24"/>
        <v>Quarter 4</v>
      </c>
      <c r="Y247" s="123" t="str" cm="1">
        <f t="array" ref="Y247">_xlfn.IFS(OR(W247=1,W247=2,W247=3),"1",(OR(W247=4,W247=5,W247=6)),"2",(OR(W247=7,W247=8,W247=9)),"3",(OR(W247=10,W247=11,W247=12)),"4")</f>
        <v>4</v>
      </c>
      <c r="Z247" s="124">
        <v>2015</v>
      </c>
      <c r="AC247" s="46"/>
    </row>
    <row r="248" spans="1:29" ht="17.149999999999999" customHeight="1" x14ac:dyDescent="0.35">
      <c r="A248" s="56" t="str">
        <f t="shared" si="22"/>
        <v>December 2015</v>
      </c>
      <c r="B248" s="45">
        <v>42356.43</v>
      </c>
      <c r="C248" s="46">
        <v>48037.13</v>
      </c>
      <c r="D248" s="46">
        <v>11151.82</v>
      </c>
      <c r="E248" s="47">
        <f t="shared" si="20"/>
        <v>36885.31</v>
      </c>
      <c r="F248" s="45">
        <v>-89.69</v>
      </c>
      <c r="G248" s="46">
        <v>-42.41</v>
      </c>
      <c r="H248" s="46">
        <v>113.46</v>
      </c>
      <c r="I248" s="48">
        <f t="shared" si="21"/>
        <v>90393.56</v>
      </c>
      <c r="J248" s="49">
        <f t="shared" si="25"/>
        <v>79223.099999999991</v>
      </c>
      <c r="K248" s="45" t="s">
        <v>68</v>
      </c>
      <c r="L248" s="46" t="s">
        <v>68</v>
      </c>
      <c r="M248" s="46" t="s">
        <v>68</v>
      </c>
      <c r="N248" s="50" t="s">
        <v>68</v>
      </c>
      <c r="O248" s="46">
        <v>5278.47</v>
      </c>
      <c r="P248" s="46">
        <v>142</v>
      </c>
      <c r="Q248" s="46">
        <v>144.38999999999999</v>
      </c>
      <c r="R248" s="50">
        <v>3.31</v>
      </c>
      <c r="S248" s="45" t="s">
        <v>68</v>
      </c>
      <c r="T248" s="53" t="s">
        <v>68</v>
      </c>
      <c r="V248" s="124" t="s">
        <v>100</v>
      </c>
      <c r="W248" s="123">
        <f t="shared" si="23"/>
        <v>12</v>
      </c>
      <c r="X248" s="125" t="str">
        <f t="shared" si="24"/>
        <v>Quarter 4</v>
      </c>
      <c r="Y248" s="123" t="str" cm="1">
        <f t="array" ref="Y248">_xlfn.IFS(OR(W248=1,W248=2,W248=3),"1",(OR(W248=4,W248=5,W248=6)),"2",(OR(W248=7,W248=8,W248=9)),"3",(OR(W248=10,W248=11,W248=12)),"4")</f>
        <v>4</v>
      </c>
      <c r="Z248" s="124">
        <v>2015</v>
      </c>
      <c r="AC248" s="46"/>
    </row>
    <row r="249" spans="1:29" ht="17.149999999999999" customHeight="1" x14ac:dyDescent="0.35">
      <c r="A249" s="56" t="str">
        <f t="shared" si="22"/>
        <v>January 2016</v>
      </c>
      <c r="B249" s="45">
        <v>42270.12</v>
      </c>
      <c r="C249" s="46">
        <v>49367.22</v>
      </c>
      <c r="D249" s="46">
        <v>6614.76</v>
      </c>
      <c r="E249" s="47">
        <f t="shared" si="20"/>
        <v>42752.46</v>
      </c>
      <c r="F249" s="45">
        <v>13520.85</v>
      </c>
      <c r="G249" s="46">
        <v>-42.41</v>
      </c>
      <c r="H249" s="46">
        <v>277.95999999999998</v>
      </c>
      <c r="I249" s="48">
        <f t="shared" si="21"/>
        <v>91637.34</v>
      </c>
      <c r="J249" s="49">
        <f t="shared" si="25"/>
        <v>98778.98000000001</v>
      </c>
      <c r="K249" s="45" t="s">
        <v>68</v>
      </c>
      <c r="L249" s="46" t="s">
        <v>68</v>
      </c>
      <c r="M249" s="46" t="s">
        <v>68</v>
      </c>
      <c r="N249" s="50" t="s">
        <v>68</v>
      </c>
      <c r="O249" s="46">
        <v>5067.22</v>
      </c>
      <c r="P249" s="46">
        <v>220</v>
      </c>
      <c r="Q249" s="46">
        <v>119.31</v>
      </c>
      <c r="R249" s="50">
        <v>13.87</v>
      </c>
      <c r="S249" s="45" t="s">
        <v>68</v>
      </c>
      <c r="T249" s="53" t="s">
        <v>68</v>
      </c>
      <c r="V249" s="124" t="s">
        <v>89</v>
      </c>
      <c r="W249" s="123">
        <f t="shared" si="23"/>
        <v>1</v>
      </c>
      <c r="X249" s="123" t="str">
        <f t="shared" si="24"/>
        <v>Quarter 1</v>
      </c>
      <c r="Y249" s="123" t="str" cm="1">
        <f t="array" ref="Y249">_xlfn.IFS(OR(W249=1,W249=2,W249=3),"1",(OR(W249=4,W249=5,W249=6)),"2",(OR(W249=7,W249=8,W249=9)),"3",(OR(W249=10,W249=11,W249=12)),"4")</f>
        <v>1</v>
      </c>
      <c r="Z249" s="124">
        <v>2016</v>
      </c>
      <c r="AC249" s="46"/>
    </row>
    <row r="250" spans="1:29" ht="17.149999999999999" customHeight="1" x14ac:dyDescent="0.35">
      <c r="A250" s="56" t="str">
        <f t="shared" si="22"/>
        <v>February 2016</v>
      </c>
      <c r="B250" s="45">
        <v>37127.730000000003</v>
      </c>
      <c r="C250" s="46">
        <v>47315.51</v>
      </c>
      <c r="D250" s="46">
        <v>5963.33</v>
      </c>
      <c r="E250" s="47">
        <f t="shared" si="20"/>
        <v>41352.18</v>
      </c>
      <c r="F250" s="45">
        <v>11793.64</v>
      </c>
      <c r="G250" s="46">
        <v>-35.36</v>
      </c>
      <c r="H250" s="46">
        <v>260.02999999999997</v>
      </c>
      <c r="I250" s="48">
        <f t="shared" si="21"/>
        <v>84443.24</v>
      </c>
      <c r="J250" s="49">
        <f t="shared" si="25"/>
        <v>90498.22</v>
      </c>
      <c r="K250" s="45" t="s">
        <v>68</v>
      </c>
      <c r="L250" s="46" t="s">
        <v>68</v>
      </c>
      <c r="M250" s="46" t="s">
        <v>68</v>
      </c>
      <c r="N250" s="50" t="s">
        <v>68</v>
      </c>
      <c r="O250" s="46">
        <v>4454.3</v>
      </c>
      <c r="P250" s="46">
        <v>170.92</v>
      </c>
      <c r="Q250" s="46">
        <v>135.47</v>
      </c>
      <c r="R250" s="50">
        <v>15.33</v>
      </c>
      <c r="S250" s="45" t="s">
        <v>68</v>
      </c>
      <c r="T250" s="53" t="s">
        <v>68</v>
      </c>
      <c r="V250" s="124" t="s">
        <v>90</v>
      </c>
      <c r="W250" s="123">
        <f t="shared" si="23"/>
        <v>2</v>
      </c>
      <c r="X250" s="123" t="str">
        <f t="shared" si="24"/>
        <v>Quarter 1</v>
      </c>
      <c r="Y250" s="123" t="str" cm="1">
        <f t="array" ref="Y250">_xlfn.IFS(OR(W250=1,W250=2,W250=3),"1",(OR(W250=4,W250=5,W250=6)),"2",(OR(W250=7,W250=8,W250=9)),"3",(OR(W250=10,W250=11,W250=12)),"4")</f>
        <v>1</v>
      </c>
      <c r="Z250" s="124">
        <v>2016</v>
      </c>
      <c r="AC250" s="46"/>
    </row>
    <row r="251" spans="1:29" ht="17.149999999999999" customHeight="1" x14ac:dyDescent="0.35">
      <c r="A251" s="56" t="str">
        <f t="shared" si="22"/>
        <v>March 2016</v>
      </c>
      <c r="B251" s="45">
        <v>39190.53</v>
      </c>
      <c r="C251" s="46">
        <v>56319.39</v>
      </c>
      <c r="D251" s="46">
        <v>6911.03</v>
      </c>
      <c r="E251" s="47">
        <f t="shared" si="20"/>
        <v>49408.36</v>
      </c>
      <c r="F251" s="45">
        <v>5687.34</v>
      </c>
      <c r="G251" s="46">
        <v>-35.36</v>
      </c>
      <c r="H251" s="46">
        <v>277.95999999999998</v>
      </c>
      <c r="I251" s="48">
        <f t="shared" si="21"/>
        <v>95509.92</v>
      </c>
      <c r="J251" s="49">
        <f t="shared" si="25"/>
        <v>94528.83</v>
      </c>
      <c r="K251" s="45" t="s">
        <v>68</v>
      </c>
      <c r="L251" s="46" t="s">
        <v>68</v>
      </c>
      <c r="M251" s="46" t="s">
        <v>68</v>
      </c>
      <c r="N251" s="50" t="s">
        <v>68</v>
      </c>
      <c r="O251" s="46">
        <v>4402.83</v>
      </c>
      <c r="P251" s="46">
        <v>217.64</v>
      </c>
      <c r="Q251" s="46">
        <v>160.19</v>
      </c>
      <c r="R251" s="50">
        <v>16.260000000000002</v>
      </c>
      <c r="S251" s="45" t="s">
        <v>68</v>
      </c>
      <c r="T251" s="53" t="s">
        <v>68</v>
      </c>
      <c r="V251" s="124" t="s">
        <v>91</v>
      </c>
      <c r="W251" s="123">
        <f t="shared" si="23"/>
        <v>3</v>
      </c>
      <c r="X251" s="123" t="str">
        <f t="shared" si="24"/>
        <v>Quarter 1</v>
      </c>
      <c r="Y251" s="123" t="str" cm="1">
        <f t="array" ref="Y251">_xlfn.IFS(OR(W251=1,W251=2,W251=3),"1",(OR(W251=4,W251=5,W251=6)),"2",(OR(W251=7,W251=8,W251=9)),"3",(OR(W251=10,W251=11,W251=12)),"4")</f>
        <v>1</v>
      </c>
      <c r="Z251" s="124">
        <v>2016</v>
      </c>
      <c r="AC251" s="46"/>
    </row>
    <row r="252" spans="1:29" ht="17.149999999999999" customHeight="1" x14ac:dyDescent="0.35">
      <c r="A252" s="56" t="str">
        <f t="shared" si="22"/>
        <v>April 2016</v>
      </c>
      <c r="B252" s="45">
        <v>38173.42</v>
      </c>
      <c r="C252" s="46">
        <v>46579.99</v>
      </c>
      <c r="D252" s="46">
        <v>9761.7800000000007</v>
      </c>
      <c r="E252" s="47">
        <f t="shared" si="20"/>
        <v>36818.21</v>
      </c>
      <c r="F252" s="45">
        <v>3780.16</v>
      </c>
      <c r="G252" s="46">
        <v>-35.36</v>
      </c>
      <c r="H252" s="46">
        <v>269.56</v>
      </c>
      <c r="I252" s="48">
        <f t="shared" si="21"/>
        <v>84753.41</v>
      </c>
      <c r="J252" s="49">
        <f t="shared" si="25"/>
        <v>79005.990000000005</v>
      </c>
      <c r="K252" s="45" t="s">
        <v>68</v>
      </c>
      <c r="L252" s="46" t="s">
        <v>68</v>
      </c>
      <c r="M252" s="46" t="s">
        <v>68</v>
      </c>
      <c r="N252" s="50" t="s">
        <v>68</v>
      </c>
      <c r="O252" s="46">
        <v>4261.37</v>
      </c>
      <c r="P252" s="46">
        <v>141.47999999999999</v>
      </c>
      <c r="Q252" s="46">
        <v>178.09</v>
      </c>
      <c r="R252" s="50">
        <v>26.23</v>
      </c>
      <c r="S252" s="45" t="s">
        <v>68</v>
      </c>
      <c r="T252" s="53" t="s">
        <v>68</v>
      </c>
      <c r="V252" s="124" t="s">
        <v>92</v>
      </c>
      <c r="W252" s="123">
        <f t="shared" si="23"/>
        <v>4</v>
      </c>
      <c r="X252" s="125" t="str">
        <f t="shared" si="24"/>
        <v>Quarter 2</v>
      </c>
      <c r="Y252" s="123" t="str" cm="1">
        <f t="array" ref="Y252">_xlfn.IFS(OR(W252=1,W252=2,W252=3),"1",(OR(W252=4,W252=5,W252=6)),"2",(OR(W252=7,W252=8,W252=9)),"3",(OR(W252=10,W252=11,W252=12)),"4")</f>
        <v>2</v>
      </c>
      <c r="Z252" s="124">
        <v>2016</v>
      </c>
      <c r="AC252" s="46"/>
    </row>
    <row r="253" spans="1:29" ht="17.149999999999999" customHeight="1" x14ac:dyDescent="0.35">
      <c r="A253" s="56" t="str">
        <f t="shared" si="22"/>
        <v>May 2016</v>
      </c>
      <c r="B253" s="45">
        <v>40961.15</v>
      </c>
      <c r="C253" s="46">
        <v>36119.35</v>
      </c>
      <c r="D253" s="46">
        <v>15035.58</v>
      </c>
      <c r="E253" s="47">
        <f t="shared" si="20"/>
        <v>21083.769999999997</v>
      </c>
      <c r="F253" s="45">
        <v>-3910.86</v>
      </c>
      <c r="G253" s="46">
        <v>-21.23</v>
      </c>
      <c r="H253" s="46">
        <v>278.54000000000002</v>
      </c>
      <c r="I253" s="48">
        <f t="shared" si="21"/>
        <v>77080.5</v>
      </c>
      <c r="J253" s="49">
        <f t="shared" si="25"/>
        <v>58391.369999999995</v>
      </c>
      <c r="K253" s="45" t="s">
        <v>68</v>
      </c>
      <c r="L253" s="46" t="s">
        <v>68</v>
      </c>
      <c r="M253" s="46" t="s">
        <v>68</v>
      </c>
      <c r="N253" s="50" t="s">
        <v>68</v>
      </c>
      <c r="O253" s="46">
        <v>4339.8900000000003</v>
      </c>
      <c r="P253" s="46">
        <v>136</v>
      </c>
      <c r="Q253" s="46">
        <v>208.23</v>
      </c>
      <c r="R253" s="50">
        <v>53.49</v>
      </c>
      <c r="S253" s="45" t="s">
        <v>68</v>
      </c>
      <c r="T253" s="53" t="s">
        <v>68</v>
      </c>
      <c r="V253" s="124" t="s">
        <v>93</v>
      </c>
      <c r="W253" s="123">
        <f t="shared" si="23"/>
        <v>5</v>
      </c>
      <c r="X253" s="123" t="str">
        <f t="shared" si="24"/>
        <v>Quarter 2</v>
      </c>
      <c r="Y253" s="123" t="str" cm="1">
        <f t="array" ref="Y253">_xlfn.IFS(OR(W253=1,W253=2,W253=3),"1",(OR(W253=4,W253=5,W253=6)),"2",(OR(W253=7,W253=8,W253=9)),"3",(OR(W253=10,W253=11,W253=12)),"4")</f>
        <v>2</v>
      </c>
      <c r="Z253" s="124">
        <v>2016</v>
      </c>
      <c r="AC253" s="46"/>
    </row>
    <row r="254" spans="1:29" ht="17.149999999999999" customHeight="1" x14ac:dyDescent="0.35">
      <c r="A254" s="56" t="str">
        <f t="shared" si="22"/>
        <v>June 2016</v>
      </c>
      <c r="B254" s="45">
        <v>33464.32</v>
      </c>
      <c r="C254" s="46">
        <v>29786.07</v>
      </c>
      <c r="D254" s="46">
        <v>3344.78</v>
      </c>
      <c r="E254" s="47">
        <f t="shared" si="20"/>
        <v>26441.29</v>
      </c>
      <c r="F254" s="45">
        <v>-9712.58</v>
      </c>
      <c r="G254" s="46">
        <v>-21.23</v>
      </c>
      <c r="H254" s="46">
        <v>269.56</v>
      </c>
      <c r="I254" s="48">
        <f t="shared" si="21"/>
        <v>63250.39</v>
      </c>
      <c r="J254" s="49">
        <f t="shared" si="25"/>
        <v>50441.359999999993</v>
      </c>
      <c r="K254" s="45" t="s">
        <v>68</v>
      </c>
      <c r="L254" s="46" t="s">
        <v>68</v>
      </c>
      <c r="M254" s="46" t="s">
        <v>68</v>
      </c>
      <c r="N254" s="50" t="s">
        <v>68</v>
      </c>
      <c r="O254" s="46">
        <v>3712.26</v>
      </c>
      <c r="P254" s="46">
        <v>110.11</v>
      </c>
      <c r="Q254" s="46">
        <v>118.3</v>
      </c>
      <c r="R254" s="50">
        <v>2.96</v>
      </c>
      <c r="S254" s="45" t="s">
        <v>68</v>
      </c>
      <c r="T254" s="53" t="s">
        <v>68</v>
      </c>
      <c r="V254" s="124" t="s">
        <v>94</v>
      </c>
      <c r="W254" s="123">
        <f t="shared" si="23"/>
        <v>6</v>
      </c>
      <c r="X254" s="123" t="str">
        <f t="shared" si="24"/>
        <v>Quarter 2</v>
      </c>
      <c r="Y254" s="123" t="str" cm="1">
        <f t="array" ref="Y254">_xlfn.IFS(OR(W254=1,W254=2,W254=3),"1",(OR(W254=4,W254=5,W254=6)),"2",(OR(W254=7,W254=8,W254=9)),"3",(OR(W254=10,W254=11,W254=12)),"4")</f>
        <v>2</v>
      </c>
      <c r="Z254" s="124">
        <v>2016</v>
      </c>
      <c r="AC254" s="46"/>
    </row>
    <row r="255" spans="1:29" ht="17.149999999999999" customHeight="1" x14ac:dyDescent="0.35">
      <c r="A255" s="56" t="str">
        <f t="shared" si="22"/>
        <v>July 2016</v>
      </c>
      <c r="B255" s="45">
        <v>40043.33</v>
      </c>
      <c r="C255" s="46">
        <v>28022.83</v>
      </c>
      <c r="D255" s="46">
        <v>18635.13</v>
      </c>
      <c r="E255" s="47">
        <f t="shared" si="20"/>
        <v>9387.7000000000007</v>
      </c>
      <c r="F255" s="45">
        <v>-3935.35</v>
      </c>
      <c r="G255" s="46">
        <v>-21.23</v>
      </c>
      <c r="H255" s="46">
        <v>369.02</v>
      </c>
      <c r="I255" s="48">
        <f t="shared" si="21"/>
        <v>68066.16</v>
      </c>
      <c r="J255" s="49">
        <f t="shared" si="25"/>
        <v>45843.469999999994</v>
      </c>
      <c r="K255" s="45" t="s">
        <v>68</v>
      </c>
      <c r="L255" s="46" t="s">
        <v>68</v>
      </c>
      <c r="M255" s="46" t="s">
        <v>68</v>
      </c>
      <c r="N255" s="50" t="s">
        <v>68</v>
      </c>
      <c r="O255" s="46">
        <v>4372.55</v>
      </c>
      <c r="P255" s="46">
        <v>218.91</v>
      </c>
      <c r="Q255" s="46">
        <v>154.46</v>
      </c>
      <c r="R255" s="50">
        <v>7.25</v>
      </c>
      <c r="S255" s="45" t="s">
        <v>68</v>
      </c>
      <c r="T255" s="53" t="s">
        <v>68</v>
      </c>
      <c r="V255" s="124" t="s">
        <v>95</v>
      </c>
      <c r="W255" s="123">
        <f t="shared" si="23"/>
        <v>7</v>
      </c>
      <c r="X255" s="123" t="str">
        <f t="shared" si="24"/>
        <v>Quarter 3</v>
      </c>
      <c r="Y255" s="123" t="str" cm="1">
        <f t="array" ref="Y255">_xlfn.IFS(OR(W255=1,W255=2,W255=3),"1",(OR(W255=4,W255=5,W255=6)),"2",(OR(W255=7,W255=8,W255=9)),"3",(OR(W255=10,W255=11,W255=12)),"4")</f>
        <v>3</v>
      </c>
      <c r="Z255" s="124">
        <v>2016</v>
      </c>
      <c r="AC255" s="46"/>
    </row>
    <row r="256" spans="1:29" ht="17.149999999999999" customHeight="1" x14ac:dyDescent="0.35">
      <c r="A256" s="56" t="str">
        <f t="shared" si="22"/>
        <v>August 2016</v>
      </c>
      <c r="B256" s="45">
        <v>34301.51</v>
      </c>
      <c r="C256" s="46">
        <v>26186.799999999999</v>
      </c>
      <c r="D256" s="46">
        <v>14502.41</v>
      </c>
      <c r="E256" s="47">
        <f t="shared" si="20"/>
        <v>11684.39</v>
      </c>
      <c r="F256" s="45">
        <v>-1550.73</v>
      </c>
      <c r="G256" s="46">
        <v>-0.23</v>
      </c>
      <c r="H256" s="46">
        <v>369.02</v>
      </c>
      <c r="I256" s="48">
        <f t="shared" si="21"/>
        <v>60488.31</v>
      </c>
      <c r="J256" s="49">
        <f t="shared" si="25"/>
        <v>44803.959999999985</v>
      </c>
      <c r="K256" s="45" t="s">
        <v>68</v>
      </c>
      <c r="L256" s="46" t="s">
        <v>68</v>
      </c>
      <c r="M256" s="46" t="s">
        <v>68</v>
      </c>
      <c r="N256" s="50" t="s">
        <v>68</v>
      </c>
      <c r="O256" s="46">
        <v>3721.31</v>
      </c>
      <c r="P256" s="46">
        <v>117.93</v>
      </c>
      <c r="Q256" s="46">
        <v>143.62</v>
      </c>
      <c r="R256" s="50">
        <v>0</v>
      </c>
      <c r="S256" s="45" t="s">
        <v>68</v>
      </c>
      <c r="T256" s="53" t="s">
        <v>68</v>
      </c>
      <c r="V256" s="124" t="s">
        <v>96</v>
      </c>
      <c r="W256" s="123">
        <f t="shared" si="23"/>
        <v>8</v>
      </c>
      <c r="X256" s="125" t="str">
        <f t="shared" si="24"/>
        <v>Quarter 3</v>
      </c>
      <c r="Y256" s="123" t="str" cm="1">
        <f t="array" ref="Y256">_xlfn.IFS(OR(W256=1,W256=2,W256=3),"1",(OR(W256=4,W256=5,W256=6)),"2",(OR(W256=7,W256=8,W256=9)),"3",(OR(W256=10,W256=11,W256=12)),"4")</f>
        <v>3</v>
      </c>
      <c r="Z256" s="124">
        <v>2016</v>
      </c>
      <c r="AC256" s="46"/>
    </row>
    <row r="257" spans="1:29" ht="17.149999999999999" customHeight="1" x14ac:dyDescent="0.35">
      <c r="A257" s="56" t="str">
        <f t="shared" si="22"/>
        <v>September 2016</v>
      </c>
      <c r="B257" s="45">
        <v>36042.550000000003</v>
      </c>
      <c r="C257" s="46">
        <v>32559.87</v>
      </c>
      <c r="D257" s="46">
        <v>20314.73</v>
      </c>
      <c r="E257" s="47">
        <f t="shared" si="20"/>
        <v>12245.14</v>
      </c>
      <c r="F257" s="45">
        <v>-99.55</v>
      </c>
      <c r="G257" s="46">
        <v>-0.23</v>
      </c>
      <c r="H257" s="46">
        <v>357.12</v>
      </c>
      <c r="I257" s="48">
        <f t="shared" si="21"/>
        <v>68602.42</v>
      </c>
      <c r="J257" s="49">
        <f t="shared" si="25"/>
        <v>48545.03</v>
      </c>
      <c r="K257" s="45" t="s">
        <v>68</v>
      </c>
      <c r="L257" s="46" t="s">
        <v>68</v>
      </c>
      <c r="M257" s="46" t="s">
        <v>68</v>
      </c>
      <c r="N257" s="50" t="s">
        <v>68</v>
      </c>
      <c r="O257" s="46">
        <v>3856.55</v>
      </c>
      <c r="P257" s="46">
        <v>212.14</v>
      </c>
      <c r="Q257" s="46">
        <v>201.16</v>
      </c>
      <c r="R257" s="50">
        <v>0</v>
      </c>
      <c r="S257" s="45" t="s">
        <v>68</v>
      </c>
      <c r="T257" s="53" t="s">
        <v>68</v>
      </c>
      <c r="V257" s="124" t="s">
        <v>97</v>
      </c>
      <c r="W257" s="123">
        <f t="shared" si="23"/>
        <v>9</v>
      </c>
      <c r="X257" s="123" t="str">
        <f t="shared" si="24"/>
        <v>Quarter 3</v>
      </c>
      <c r="Y257" s="123" t="str" cm="1">
        <f t="array" ref="Y257">_xlfn.IFS(OR(W257=1,W257=2,W257=3),"1",(OR(W257=4,W257=5,W257=6)),"2",(OR(W257=7,W257=8,W257=9)),"3",(OR(W257=10,W257=11,W257=12)),"4")</f>
        <v>3</v>
      </c>
      <c r="Z257" s="124">
        <v>2016</v>
      </c>
      <c r="AC257" s="46"/>
    </row>
    <row r="258" spans="1:29" ht="17.149999999999999" customHeight="1" x14ac:dyDescent="0.35">
      <c r="A258" s="56" t="str">
        <f t="shared" si="22"/>
        <v>October 2016</v>
      </c>
      <c r="B258" s="45">
        <v>40139.230000000003</v>
      </c>
      <c r="C258" s="46">
        <v>42276.77</v>
      </c>
      <c r="D258" s="46">
        <v>9403.6299999999992</v>
      </c>
      <c r="E258" s="47">
        <f t="shared" si="20"/>
        <v>32873.14</v>
      </c>
      <c r="F258" s="45">
        <v>-816.62</v>
      </c>
      <c r="G258" s="46">
        <v>-0.23</v>
      </c>
      <c r="H258" s="46">
        <v>369.02</v>
      </c>
      <c r="I258" s="48">
        <f t="shared" si="21"/>
        <v>82416</v>
      </c>
      <c r="J258" s="49">
        <f t="shared" si="25"/>
        <v>72564.540000000008</v>
      </c>
      <c r="K258" s="45" t="s">
        <v>68</v>
      </c>
      <c r="L258" s="46" t="s">
        <v>68</v>
      </c>
      <c r="M258" s="46" t="s">
        <v>68</v>
      </c>
      <c r="N258" s="50" t="s">
        <v>68</v>
      </c>
      <c r="O258" s="46">
        <v>3901.13</v>
      </c>
      <c r="P258" s="46">
        <v>213</v>
      </c>
      <c r="Q258" s="46">
        <v>50.97</v>
      </c>
      <c r="R258" s="50">
        <v>0</v>
      </c>
      <c r="S258" s="45" t="s">
        <v>68</v>
      </c>
      <c r="T258" s="53" t="s">
        <v>68</v>
      </c>
      <c r="V258" s="124" t="s">
        <v>98</v>
      </c>
      <c r="W258" s="123">
        <f t="shared" si="23"/>
        <v>10</v>
      </c>
      <c r="X258" s="123" t="str">
        <f t="shared" si="24"/>
        <v>Quarter 4</v>
      </c>
      <c r="Y258" s="123" t="str" cm="1">
        <f t="array" ref="Y258">_xlfn.IFS(OR(W258=1,W258=2,W258=3),"1",(OR(W258=4,W258=5,W258=6)),"2",(OR(W258=7,W258=8,W258=9)),"3",(OR(W258=10,W258=11,W258=12)),"4")</f>
        <v>4</v>
      </c>
      <c r="Z258" s="124">
        <v>2016</v>
      </c>
      <c r="AC258" s="46"/>
    </row>
    <row r="259" spans="1:29" ht="17.149999999999999" customHeight="1" x14ac:dyDescent="0.35">
      <c r="A259" s="56" t="str">
        <f t="shared" si="22"/>
        <v>November 2016</v>
      </c>
      <c r="B259" s="45">
        <v>39643.660000000003</v>
      </c>
      <c r="C259" s="46">
        <v>62286.93</v>
      </c>
      <c r="D259" s="46">
        <v>4084.3</v>
      </c>
      <c r="E259" s="47">
        <f t="shared" si="20"/>
        <v>58202.63</v>
      </c>
      <c r="F259" s="45">
        <v>-98.53</v>
      </c>
      <c r="G259" s="46">
        <v>-18.739999999999998</v>
      </c>
      <c r="H259" s="46">
        <v>357.12</v>
      </c>
      <c r="I259" s="48">
        <f t="shared" si="21"/>
        <v>101930.59</v>
      </c>
      <c r="J259" s="49">
        <f t="shared" si="25"/>
        <v>98086.139999999985</v>
      </c>
      <c r="K259" s="45" t="s">
        <v>68</v>
      </c>
      <c r="L259" s="46" t="s">
        <v>68</v>
      </c>
      <c r="M259" s="46" t="s">
        <v>68</v>
      </c>
      <c r="N259" s="50" t="s">
        <v>68</v>
      </c>
      <c r="O259" s="46">
        <v>3749.79</v>
      </c>
      <c r="P259" s="46">
        <v>283.04000000000002</v>
      </c>
      <c r="Q259" s="46">
        <v>82.75</v>
      </c>
      <c r="R259" s="50">
        <v>0</v>
      </c>
      <c r="S259" s="45" t="s">
        <v>68</v>
      </c>
      <c r="T259" s="53" t="s">
        <v>68</v>
      </c>
      <c r="V259" s="124" t="s">
        <v>99</v>
      </c>
      <c r="W259" s="123">
        <f t="shared" si="23"/>
        <v>11</v>
      </c>
      <c r="X259" s="123" t="str">
        <f t="shared" si="24"/>
        <v>Quarter 4</v>
      </c>
      <c r="Y259" s="123" t="str" cm="1">
        <f t="array" ref="Y259">_xlfn.IFS(OR(W259=1,W259=2,W259=3),"1",(OR(W259=4,W259=5,W259=6)),"2",(OR(W259=7,W259=8,W259=9)),"3",(OR(W259=10,W259=11,W259=12)),"4")</f>
        <v>4</v>
      </c>
      <c r="Z259" s="124">
        <v>2016</v>
      </c>
      <c r="AC259" s="46"/>
    </row>
    <row r="260" spans="1:29" ht="17.149999999999999" customHeight="1" x14ac:dyDescent="0.35">
      <c r="A260" s="56" t="str">
        <f t="shared" si="22"/>
        <v>December 2016</v>
      </c>
      <c r="B260" s="45">
        <v>41956.97</v>
      </c>
      <c r="C260" s="46">
        <v>59690.05</v>
      </c>
      <c r="D260" s="46">
        <v>3704.94</v>
      </c>
      <c r="E260" s="47">
        <f t="shared" si="20"/>
        <v>55985.11</v>
      </c>
      <c r="F260" s="45">
        <v>2831.97</v>
      </c>
      <c r="G260" s="46">
        <v>-18.739999999999998</v>
      </c>
      <c r="H260" s="46">
        <v>369.02</v>
      </c>
      <c r="I260" s="48">
        <f t="shared" si="21"/>
        <v>101647.02</v>
      </c>
      <c r="J260" s="49">
        <f t="shared" si="25"/>
        <v>101124.33</v>
      </c>
      <c r="K260" s="45" t="s">
        <v>68</v>
      </c>
      <c r="L260" s="46" t="s">
        <v>68</v>
      </c>
      <c r="M260" s="46" t="s">
        <v>68</v>
      </c>
      <c r="N260" s="50" t="s">
        <v>68</v>
      </c>
      <c r="O260" s="46">
        <v>4191.37</v>
      </c>
      <c r="P260" s="46">
        <v>327.93</v>
      </c>
      <c r="Q260" s="46">
        <v>47.17</v>
      </c>
      <c r="R260" s="50">
        <v>4.7300000000000004</v>
      </c>
      <c r="S260" s="45" t="s">
        <v>68</v>
      </c>
      <c r="T260" s="53" t="s">
        <v>68</v>
      </c>
      <c r="V260" s="124" t="s">
        <v>100</v>
      </c>
      <c r="W260" s="123">
        <f t="shared" si="23"/>
        <v>12</v>
      </c>
      <c r="X260" s="125" t="str">
        <f t="shared" si="24"/>
        <v>Quarter 4</v>
      </c>
      <c r="Y260" s="123" t="str" cm="1">
        <f t="array" ref="Y260">_xlfn.IFS(OR(W260=1,W260=2,W260=3),"1",(OR(W260=4,W260=5,W260=6)),"2",(OR(W260=7,W260=8,W260=9)),"3",(OR(W260=10,W260=11,W260=12)),"4")</f>
        <v>4</v>
      </c>
      <c r="Z260" s="124">
        <v>2016</v>
      </c>
      <c r="AC260" s="46"/>
    </row>
    <row r="261" spans="1:29" ht="17.149999999999999" customHeight="1" x14ac:dyDescent="0.35">
      <c r="A261" s="56" t="str">
        <f t="shared" si="22"/>
        <v>January 2017</v>
      </c>
      <c r="B261" s="45">
        <v>45228.86</v>
      </c>
      <c r="C261" s="46">
        <v>60929.81</v>
      </c>
      <c r="D261" s="46">
        <v>5006.26</v>
      </c>
      <c r="E261" s="47">
        <f t="shared" si="20"/>
        <v>55923.549999999996</v>
      </c>
      <c r="F261" s="45">
        <v>12334.76</v>
      </c>
      <c r="G261" s="46">
        <v>-18.739999999999998</v>
      </c>
      <c r="H261" s="46">
        <v>326.68</v>
      </c>
      <c r="I261" s="48">
        <f t="shared" si="21"/>
        <v>106158.67</v>
      </c>
      <c r="J261" s="49">
        <f t="shared" si="25"/>
        <v>113795.10999999999</v>
      </c>
      <c r="K261" s="45" t="s">
        <v>68</v>
      </c>
      <c r="L261" s="46" t="s">
        <v>68</v>
      </c>
      <c r="M261" s="46" t="s">
        <v>68</v>
      </c>
      <c r="N261" s="50" t="s">
        <v>68</v>
      </c>
      <c r="O261" s="46">
        <v>4738.63</v>
      </c>
      <c r="P261" s="46">
        <v>425.96</v>
      </c>
      <c r="Q261" s="46">
        <v>25.62</v>
      </c>
      <c r="R261" s="50">
        <v>1.1100000000000001</v>
      </c>
      <c r="S261" s="45" t="s">
        <v>68</v>
      </c>
      <c r="T261" s="53" t="s">
        <v>68</v>
      </c>
      <c r="V261" s="124" t="s">
        <v>89</v>
      </c>
      <c r="W261" s="123">
        <f t="shared" si="23"/>
        <v>1</v>
      </c>
      <c r="X261" s="123" t="str">
        <f t="shared" si="24"/>
        <v>Quarter 1</v>
      </c>
      <c r="Y261" s="123" t="str" cm="1">
        <f t="array" ref="Y261">_xlfn.IFS(OR(W261=1,W261=2,W261=3),"1",(OR(W261=4,W261=5,W261=6)),"2",(OR(W261=7,W261=8,W261=9)),"3",(OR(W261=10,W261=11,W261=12)),"4")</f>
        <v>1</v>
      </c>
      <c r="Z261" s="124">
        <v>2017</v>
      </c>
      <c r="AC261" s="46"/>
    </row>
    <row r="262" spans="1:29" ht="17.149999999999999" customHeight="1" x14ac:dyDescent="0.35">
      <c r="A262" s="56" t="str">
        <f t="shared" si="22"/>
        <v>February 2017</v>
      </c>
      <c r="B262" s="45">
        <v>37821.519999999997</v>
      </c>
      <c r="C262" s="46">
        <v>50016.39</v>
      </c>
      <c r="D262" s="46">
        <v>3895.6</v>
      </c>
      <c r="E262" s="47">
        <f t="shared" si="20"/>
        <v>46120.79</v>
      </c>
      <c r="F262" s="45">
        <v>5832.55</v>
      </c>
      <c r="G262" s="46">
        <v>-8.1300000000000008</v>
      </c>
      <c r="H262" s="46">
        <v>295.07</v>
      </c>
      <c r="I262" s="48">
        <f t="shared" si="21"/>
        <v>87837.91</v>
      </c>
      <c r="J262" s="49">
        <f t="shared" si="25"/>
        <v>90061.8</v>
      </c>
      <c r="K262" s="45" t="s">
        <v>68</v>
      </c>
      <c r="L262" s="46" t="s">
        <v>68</v>
      </c>
      <c r="M262" s="46" t="s">
        <v>68</v>
      </c>
      <c r="N262" s="50" t="s">
        <v>68</v>
      </c>
      <c r="O262" s="46">
        <v>4056.64</v>
      </c>
      <c r="P262" s="46">
        <v>362.39</v>
      </c>
      <c r="Q262" s="46">
        <v>6.13</v>
      </c>
      <c r="R262" s="50">
        <v>5.33</v>
      </c>
      <c r="S262" s="45" t="s">
        <v>68</v>
      </c>
      <c r="T262" s="53" t="s">
        <v>68</v>
      </c>
      <c r="V262" s="124" t="s">
        <v>90</v>
      </c>
      <c r="W262" s="123">
        <f t="shared" si="23"/>
        <v>2</v>
      </c>
      <c r="X262" s="123" t="str">
        <f t="shared" si="24"/>
        <v>Quarter 1</v>
      </c>
      <c r="Y262" s="123" t="str" cm="1">
        <f t="array" ref="Y262">_xlfn.IFS(OR(W262=1,W262=2,W262=3),"1",(OR(W262=4,W262=5,W262=6)),"2",(OR(W262=7,W262=8,W262=9)),"3",(OR(W262=10,W262=11,W262=12)),"4")</f>
        <v>1</v>
      </c>
      <c r="Z262" s="124">
        <v>2017</v>
      </c>
      <c r="AC262" s="46"/>
    </row>
    <row r="263" spans="1:29" ht="17.149999999999999" customHeight="1" x14ac:dyDescent="0.35">
      <c r="A263" s="56" t="str">
        <f t="shared" si="22"/>
        <v>March 2017</v>
      </c>
      <c r="B263" s="45">
        <v>41501.75</v>
      </c>
      <c r="C263" s="46">
        <v>50722.61</v>
      </c>
      <c r="D263" s="46">
        <v>6210.32</v>
      </c>
      <c r="E263" s="47">
        <f t="shared" si="20"/>
        <v>44512.29</v>
      </c>
      <c r="F263" s="45">
        <v>74.900000000000006</v>
      </c>
      <c r="G263" s="46">
        <v>-8.1300000000000008</v>
      </c>
      <c r="H263" s="46">
        <v>340.64</v>
      </c>
      <c r="I263" s="48">
        <f t="shared" si="21"/>
        <v>92224.36</v>
      </c>
      <c r="J263" s="49">
        <f t="shared" si="25"/>
        <v>86421.45</v>
      </c>
      <c r="K263" s="45" t="s">
        <v>68</v>
      </c>
      <c r="L263" s="46" t="s">
        <v>68</v>
      </c>
      <c r="M263" s="46" t="s">
        <v>68</v>
      </c>
      <c r="N263" s="50" t="s">
        <v>68</v>
      </c>
      <c r="O263" s="46">
        <v>4364.42</v>
      </c>
      <c r="P263" s="46">
        <v>271.01</v>
      </c>
      <c r="Q263" s="46">
        <v>174.25</v>
      </c>
      <c r="R263" s="50">
        <v>4.79</v>
      </c>
      <c r="S263" s="45" t="s">
        <v>68</v>
      </c>
      <c r="T263" s="53" t="s">
        <v>68</v>
      </c>
      <c r="V263" s="124" t="s">
        <v>91</v>
      </c>
      <c r="W263" s="123">
        <f t="shared" si="23"/>
        <v>3</v>
      </c>
      <c r="X263" s="123" t="str">
        <f t="shared" si="24"/>
        <v>Quarter 1</v>
      </c>
      <c r="Y263" s="123" t="str" cm="1">
        <f t="array" ref="Y263">_xlfn.IFS(OR(W263=1,W263=2,W263=3),"1",(OR(W263=4,W263=5,W263=6)),"2",(OR(W263=7,W263=8,W263=9)),"3",(OR(W263=10,W263=11,W263=12)),"4")</f>
        <v>1</v>
      </c>
      <c r="Z263" s="124">
        <v>2017</v>
      </c>
      <c r="AC263" s="46"/>
    </row>
    <row r="264" spans="1:29" ht="17.149999999999999" customHeight="1" x14ac:dyDescent="0.35">
      <c r="A264" s="56" t="str">
        <f t="shared" si="22"/>
        <v>April 2017</v>
      </c>
      <c r="B264" s="45">
        <v>41202.07</v>
      </c>
      <c r="C264" s="46">
        <v>40438.01</v>
      </c>
      <c r="D264" s="46">
        <v>15507.24</v>
      </c>
      <c r="E264" s="47">
        <f t="shared" si="20"/>
        <v>24930.770000000004</v>
      </c>
      <c r="F264" s="45">
        <v>3917.77</v>
      </c>
      <c r="G264" s="46">
        <v>-8.1300000000000008</v>
      </c>
      <c r="H264" s="46">
        <v>336.27</v>
      </c>
      <c r="I264" s="48">
        <f t="shared" si="21"/>
        <v>81640.08</v>
      </c>
      <c r="J264" s="49">
        <f t="shared" si="25"/>
        <v>70378.75</v>
      </c>
      <c r="K264" s="45" t="s">
        <v>68</v>
      </c>
      <c r="L264" s="46" t="s">
        <v>68</v>
      </c>
      <c r="M264" s="46" t="s">
        <v>68</v>
      </c>
      <c r="N264" s="50" t="s">
        <v>68</v>
      </c>
      <c r="O264" s="46">
        <v>4490.34</v>
      </c>
      <c r="P264" s="46">
        <v>186.88</v>
      </c>
      <c r="Q264" s="46">
        <v>171.82</v>
      </c>
      <c r="R264" s="50">
        <v>4.33</v>
      </c>
      <c r="S264" s="45" t="s">
        <v>68</v>
      </c>
      <c r="T264" s="53" t="s">
        <v>68</v>
      </c>
      <c r="V264" s="124" t="s">
        <v>92</v>
      </c>
      <c r="W264" s="123">
        <f t="shared" si="23"/>
        <v>4</v>
      </c>
      <c r="X264" s="125" t="str">
        <f t="shared" si="24"/>
        <v>Quarter 2</v>
      </c>
      <c r="Y264" s="123" t="str" cm="1">
        <f t="array" ref="Y264">_xlfn.IFS(OR(W264=1,W264=2,W264=3),"1",(OR(W264=4,W264=5,W264=6)),"2",(OR(W264=7,W264=8,W264=9)),"3",(OR(W264=10,W264=11,W264=12)),"4")</f>
        <v>2</v>
      </c>
      <c r="Z264" s="124">
        <v>2017</v>
      </c>
      <c r="AC264" s="46"/>
    </row>
    <row r="265" spans="1:29" ht="17.149999999999999" customHeight="1" x14ac:dyDescent="0.35">
      <c r="A265" s="56" t="str">
        <f t="shared" si="22"/>
        <v>May 2017</v>
      </c>
      <c r="B265" s="45">
        <v>42609.62</v>
      </c>
      <c r="C265" s="46">
        <v>28851.97</v>
      </c>
      <c r="D265" s="46">
        <v>15837.53</v>
      </c>
      <c r="E265" s="47">
        <f t="shared" ref="E265:E328" si="26">$C265-$D265</f>
        <v>13014.44</v>
      </c>
      <c r="F265" s="45">
        <v>2141.88</v>
      </c>
      <c r="G265" s="46">
        <v>-9.6300000000000008</v>
      </c>
      <c r="H265" s="46">
        <v>347.48</v>
      </c>
      <c r="I265" s="48">
        <f t="shared" ref="I265:I328" si="27">$B265+$C265</f>
        <v>71461.59</v>
      </c>
      <c r="J265" s="49">
        <f t="shared" si="25"/>
        <v>58103.79</v>
      </c>
      <c r="K265" s="45" t="s">
        <v>68</v>
      </c>
      <c r="L265" s="46" t="s">
        <v>68</v>
      </c>
      <c r="M265" s="46" t="s">
        <v>68</v>
      </c>
      <c r="N265" s="50" t="s">
        <v>68</v>
      </c>
      <c r="O265" s="46">
        <v>4504.24</v>
      </c>
      <c r="P265" s="46">
        <v>115.64</v>
      </c>
      <c r="Q265" s="46">
        <v>102.56</v>
      </c>
      <c r="R265" s="50">
        <v>0</v>
      </c>
      <c r="S265" s="45" t="s">
        <v>68</v>
      </c>
      <c r="T265" s="53" t="s">
        <v>68</v>
      </c>
      <c r="V265" s="124" t="s">
        <v>93</v>
      </c>
      <c r="W265" s="123">
        <f t="shared" si="23"/>
        <v>5</v>
      </c>
      <c r="X265" s="123" t="str">
        <f t="shared" si="24"/>
        <v>Quarter 2</v>
      </c>
      <c r="Y265" s="123" t="str" cm="1">
        <f t="array" ref="Y265">_xlfn.IFS(OR(W265=1,W265=2,W265=3),"1",(OR(W265=4,W265=5,W265=6)),"2",(OR(W265=7,W265=8,W265=9)),"3",(OR(W265=10,W265=11,W265=12)),"4")</f>
        <v>2</v>
      </c>
      <c r="Z265" s="124">
        <v>2017</v>
      </c>
      <c r="AC265" s="46"/>
    </row>
    <row r="266" spans="1:29" ht="17.149999999999999" customHeight="1" x14ac:dyDescent="0.35">
      <c r="A266" s="56" t="str">
        <f t="shared" ref="A266:A329" si="28">V266&amp;" "&amp;Z266</f>
        <v>June 2017</v>
      </c>
      <c r="B266" s="45">
        <v>36376.6</v>
      </c>
      <c r="C266" s="46">
        <v>22735.52</v>
      </c>
      <c r="D266" s="46">
        <v>9959.93</v>
      </c>
      <c r="E266" s="47">
        <f t="shared" si="26"/>
        <v>12775.59</v>
      </c>
      <c r="F266" s="45">
        <v>-4109.38</v>
      </c>
      <c r="G266" s="46">
        <v>-9.6300000000000008</v>
      </c>
      <c r="H266" s="46">
        <v>336.27</v>
      </c>
      <c r="I266" s="48">
        <f t="shared" si="27"/>
        <v>59112.119999999995</v>
      </c>
      <c r="J266" s="49">
        <f t="shared" si="25"/>
        <v>45369.45</v>
      </c>
      <c r="K266" s="45" t="s">
        <v>68</v>
      </c>
      <c r="L266" s="46" t="s">
        <v>68</v>
      </c>
      <c r="M266" s="46" t="s">
        <v>68</v>
      </c>
      <c r="N266" s="50" t="s">
        <v>68</v>
      </c>
      <c r="O266" s="46">
        <v>3708.91</v>
      </c>
      <c r="P266" s="46">
        <v>108.19</v>
      </c>
      <c r="Q266" s="46">
        <v>73.38</v>
      </c>
      <c r="R266" s="50">
        <v>0</v>
      </c>
      <c r="S266" s="45" t="s">
        <v>68</v>
      </c>
      <c r="T266" s="53" t="s">
        <v>68</v>
      </c>
      <c r="V266" s="124" t="s">
        <v>94</v>
      </c>
      <c r="W266" s="123">
        <f t="shared" ref="W266:W329" si="29">MONTH(1&amp;LEFT(V266,3))</f>
        <v>6</v>
      </c>
      <c r="X266" s="123" t="str">
        <f t="shared" ref="X266:X329" si="30">"Quarter "&amp;Y266</f>
        <v>Quarter 2</v>
      </c>
      <c r="Y266" s="123" t="str" cm="1">
        <f t="array" ref="Y266">_xlfn.IFS(OR(W266=1,W266=2,W266=3),"1",(OR(W266=4,W266=5,W266=6)),"2",(OR(W266=7,W266=8,W266=9)),"3",(OR(W266=10,W266=11,W266=12)),"4")</f>
        <v>2</v>
      </c>
      <c r="Z266" s="124">
        <v>2017</v>
      </c>
      <c r="AC266" s="46"/>
    </row>
    <row r="267" spans="1:29" ht="17.149999999999999" customHeight="1" x14ac:dyDescent="0.35">
      <c r="A267" s="56" t="str">
        <f t="shared" si="28"/>
        <v>July 2017</v>
      </c>
      <c r="B267" s="45">
        <v>35313.18</v>
      </c>
      <c r="C267" s="46">
        <v>36953.230000000003</v>
      </c>
      <c r="D267" s="46">
        <v>20555.28</v>
      </c>
      <c r="E267" s="47">
        <f t="shared" si="26"/>
        <v>16397.950000000004</v>
      </c>
      <c r="F267" s="45">
        <v>-6209.66</v>
      </c>
      <c r="G267" s="46">
        <v>-9.6300000000000008</v>
      </c>
      <c r="H267" s="46">
        <v>368.05</v>
      </c>
      <c r="I267" s="48">
        <f t="shared" si="27"/>
        <v>72266.41</v>
      </c>
      <c r="J267" s="49">
        <f t="shared" si="25"/>
        <v>45859.890000000007</v>
      </c>
      <c r="K267" s="45" t="s">
        <v>68</v>
      </c>
      <c r="L267" s="46" t="s">
        <v>68</v>
      </c>
      <c r="M267" s="46" t="s">
        <v>68</v>
      </c>
      <c r="N267" s="50" t="s">
        <v>68</v>
      </c>
      <c r="O267" s="46">
        <v>4086.79</v>
      </c>
      <c r="P267" s="46">
        <v>217.95</v>
      </c>
      <c r="Q267" s="46">
        <v>156.66999999999999</v>
      </c>
      <c r="R267" s="50">
        <v>0</v>
      </c>
      <c r="S267" s="45" t="s">
        <v>68</v>
      </c>
      <c r="T267" s="53" t="s">
        <v>68</v>
      </c>
      <c r="V267" s="124" t="s">
        <v>95</v>
      </c>
      <c r="W267" s="123">
        <f t="shared" si="29"/>
        <v>7</v>
      </c>
      <c r="X267" s="123" t="str">
        <f t="shared" si="30"/>
        <v>Quarter 3</v>
      </c>
      <c r="Y267" s="123" t="str" cm="1">
        <f t="array" ref="Y267">_xlfn.IFS(OR(W267=1,W267=2,W267=3),"1",(OR(W267=4,W267=5,W267=6)),"2",(OR(W267=7,W267=8,W267=9)),"3",(OR(W267=10,W267=11,W267=12)),"4")</f>
        <v>3</v>
      </c>
      <c r="Z267" s="124">
        <v>2017</v>
      </c>
      <c r="AC267" s="46"/>
    </row>
    <row r="268" spans="1:29" ht="17.149999999999999" customHeight="1" x14ac:dyDescent="0.35">
      <c r="A268" s="56" t="str">
        <f t="shared" si="28"/>
        <v>August 2017</v>
      </c>
      <c r="B268" s="45">
        <v>28980.15</v>
      </c>
      <c r="C268" s="46">
        <v>32888.629999999997</v>
      </c>
      <c r="D268" s="46">
        <v>17753.900000000001</v>
      </c>
      <c r="E268" s="47">
        <f t="shared" si="26"/>
        <v>15134.729999999996</v>
      </c>
      <c r="F268" s="45">
        <v>884.94</v>
      </c>
      <c r="G268" s="46">
        <v>-12.96</v>
      </c>
      <c r="H268" s="46">
        <v>374.04</v>
      </c>
      <c r="I268" s="48">
        <f t="shared" si="27"/>
        <v>61868.78</v>
      </c>
      <c r="J268" s="49">
        <f t="shared" si="25"/>
        <v>45360.9</v>
      </c>
      <c r="K268" s="45" t="s">
        <v>68</v>
      </c>
      <c r="L268" s="46" t="s">
        <v>68</v>
      </c>
      <c r="M268" s="46" t="s">
        <v>68</v>
      </c>
      <c r="N268" s="50" t="s">
        <v>68</v>
      </c>
      <c r="O268" s="46">
        <v>3711.36</v>
      </c>
      <c r="P268" s="46">
        <v>159.91999999999999</v>
      </c>
      <c r="Q268" s="46">
        <v>62.93</v>
      </c>
      <c r="R268" s="50">
        <v>0</v>
      </c>
      <c r="S268" s="45" t="s">
        <v>68</v>
      </c>
      <c r="T268" s="53" t="s">
        <v>68</v>
      </c>
      <c r="V268" s="124" t="s">
        <v>96</v>
      </c>
      <c r="W268" s="123">
        <f t="shared" si="29"/>
        <v>8</v>
      </c>
      <c r="X268" s="125" t="str">
        <f t="shared" si="30"/>
        <v>Quarter 3</v>
      </c>
      <c r="Y268" s="123" t="str" cm="1">
        <f t="array" ref="Y268">_xlfn.IFS(OR(W268=1,W268=2,W268=3),"1",(OR(W268=4,W268=5,W268=6)),"2",(OR(W268=7,W268=8,W268=9)),"3",(OR(W268=10,W268=11,W268=12)),"4")</f>
        <v>3</v>
      </c>
      <c r="Z268" s="124">
        <v>2017</v>
      </c>
      <c r="AC268" s="46"/>
    </row>
    <row r="269" spans="1:29" ht="17.149999999999999" customHeight="1" x14ac:dyDescent="0.35">
      <c r="A269" s="56" t="str">
        <f t="shared" si="28"/>
        <v>September 2017</v>
      </c>
      <c r="B269" s="45">
        <v>33763.24</v>
      </c>
      <c r="C269" s="46">
        <v>27948.12</v>
      </c>
      <c r="D269" s="46">
        <v>13338.72</v>
      </c>
      <c r="E269" s="47">
        <f t="shared" si="26"/>
        <v>14609.4</v>
      </c>
      <c r="F269" s="45">
        <v>3895.49</v>
      </c>
      <c r="G269" s="46">
        <v>-12.96</v>
      </c>
      <c r="H269" s="46">
        <v>361.97</v>
      </c>
      <c r="I269" s="48">
        <f t="shared" si="27"/>
        <v>61711.360000000001</v>
      </c>
      <c r="J269" s="49">
        <f t="shared" ref="J269:J333" si="31">$B269+$C269-$D269+$F269+$G269+$H269</f>
        <v>52617.14</v>
      </c>
      <c r="K269" s="45" t="s">
        <v>68</v>
      </c>
      <c r="L269" s="46" t="s">
        <v>68</v>
      </c>
      <c r="M269" s="46" t="s">
        <v>68</v>
      </c>
      <c r="N269" s="50" t="s">
        <v>68</v>
      </c>
      <c r="O269" s="46">
        <v>3845.69</v>
      </c>
      <c r="P269" s="46">
        <v>156.01</v>
      </c>
      <c r="Q269" s="46">
        <v>48.69</v>
      </c>
      <c r="R269" s="50">
        <v>0</v>
      </c>
      <c r="S269" s="45" t="s">
        <v>68</v>
      </c>
      <c r="T269" s="53" t="s">
        <v>68</v>
      </c>
      <c r="V269" s="124" t="s">
        <v>97</v>
      </c>
      <c r="W269" s="123">
        <f t="shared" si="29"/>
        <v>9</v>
      </c>
      <c r="X269" s="123" t="str">
        <f t="shared" si="30"/>
        <v>Quarter 3</v>
      </c>
      <c r="Y269" s="123" t="str" cm="1">
        <f t="array" ref="Y269">_xlfn.IFS(OR(W269=1,W269=2,W269=3),"1",(OR(W269=4,W269=5,W269=6)),"2",(OR(W269=7,W269=8,W269=9)),"3",(OR(W269=10,W269=11,W269=12)),"4")</f>
        <v>3</v>
      </c>
      <c r="Z269" s="124">
        <v>2017</v>
      </c>
      <c r="AC269" s="46"/>
    </row>
    <row r="270" spans="1:29" ht="17.149999999999999" customHeight="1" x14ac:dyDescent="0.35">
      <c r="A270" s="56" t="str">
        <f t="shared" si="28"/>
        <v>October 2017</v>
      </c>
      <c r="B270" s="45">
        <v>44175.199999999997</v>
      </c>
      <c r="C270" s="46">
        <v>40190.29</v>
      </c>
      <c r="D270" s="46">
        <v>9936.01</v>
      </c>
      <c r="E270" s="47">
        <f t="shared" si="26"/>
        <v>30254.28</v>
      </c>
      <c r="F270" s="45">
        <v>-9329.8700000000008</v>
      </c>
      <c r="G270" s="46">
        <v>-12.96</v>
      </c>
      <c r="H270" s="46">
        <v>402.49</v>
      </c>
      <c r="I270" s="48">
        <f t="shared" si="27"/>
        <v>84365.489999999991</v>
      </c>
      <c r="J270" s="49">
        <f t="shared" si="31"/>
        <v>65489.139999999992</v>
      </c>
      <c r="K270" s="45" t="s">
        <v>68</v>
      </c>
      <c r="L270" s="46" t="s">
        <v>68</v>
      </c>
      <c r="M270" s="46" t="s">
        <v>68</v>
      </c>
      <c r="N270" s="50" t="s">
        <v>68</v>
      </c>
      <c r="O270" s="46">
        <v>4167.1000000000004</v>
      </c>
      <c r="P270" s="46">
        <v>189.57</v>
      </c>
      <c r="Q270" s="46">
        <v>124.52</v>
      </c>
      <c r="R270" s="50">
        <v>0</v>
      </c>
      <c r="S270" s="45" t="s">
        <v>68</v>
      </c>
      <c r="T270" s="53" t="s">
        <v>68</v>
      </c>
      <c r="V270" s="124" t="s">
        <v>98</v>
      </c>
      <c r="W270" s="123">
        <f t="shared" si="29"/>
        <v>10</v>
      </c>
      <c r="X270" s="123" t="str">
        <f t="shared" si="30"/>
        <v>Quarter 4</v>
      </c>
      <c r="Y270" s="123" t="str" cm="1">
        <f t="array" ref="Y270">_xlfn.IFS(OR(W270=1,W270=2,W270=3),"1",(OR(W270=4,W270=5,W270=6)),"2",(OR(W270=7,W270=8,W270=9)),"3",(OR(W270=10,W270=11,W270=12)),"4")</f>
        <v>4</v>
      </c>
      <c r="Z270" s="124">
        <v>2017</v>
      </c>
      <c r="AC270" s="46"/>
    </row>
    <row r="271" spans="1:29" ht="17.149999999999999" customHeight="1" x14ac:dyDescent="0.35">
      <c r="A271" s="56" t="str">
        <f t="shared" si="28"/>
        <v>November 2017</v>
      </c>
      <c r="B271" s="45">
        <v>43379.62</v>
      </c>
      <c r="C271" s="46">
        <v>49834.58</v>
      </c>
      <c r="D271" s="46">
        <v>4538.95</v>
      </c>
      <c r="E271" s="47">
        <f t="shared" si="26"/>
        <v>45295.630000000005</v>
      </c>
      <c r="F271" s="45">
        <v>2879.75</v>
      </c>
      <c r="G271" s="46">
        <v>-21.96</v>
      </c>
      <c r="H271" s="46">
        <v>389.51</v>
      </c>
      <c r="I271" s="48">
        <f t="shared" si="27"/>
        <v>93214.200000000012</v>
      </c>
      <c r="J271" s="49">
        <f t="shared" si="31"/>
        <v>91922.55</v>
      </c>
      <c r="K271" s="45" t="s">
        <v>68</v>
      </c>
      <c r="L271" s="46" t="s">
        <v>68</v>
      </c>
      <c r="M271" s="46" t="s">
        <v>68</v>
      </c>
      <c r="N271" s="50" t="s">
        <v>68</v>
      </c>
      <c r="O271" s="46">
        <v>4102.97</v>
      </c>
      <c r="P271" s="46">
        <v>292.72000000000003</v>
      </c>
      <c r="Q271" s="46">
        <v>38.479999999999997</v>
      </c>
      <c r="R271" s="50">
        <v>0</v>
      </c>
      <c r="S271" s="45" t="s">
        <v>68</v>
      </c>
      <c r="T271" s="53" t="s">
        <v>68</v>
      </c>
      <c r="V271" s="124" t="s">
        <v>99</v>
      </c>
      <c r="W271" s="123">
        <f t="shared" si="29"/>
        <v>11</v>
      </c>
      <c r="X271" s="123" t="str">
        <f t="shared" si="30"/>
        <v>Quarter 4</v>
      </c>
      <c r="Y271" s="123" t="str" cm="1">
        <f t="array" ref="Y271">_xlfn.IFS(OR(W271=1,W271=2,W271=3),"1",(OR(W271=4,W271=5,W271=6)),"2",(OR(W271=7,W271=8,W271=9)),"3",(OR(W271=10,W271=11,W271=12)),"4")</f>
        <v>4</v>
      </c>
      <c r="Z271" s="124">
        <v>2017</v>
      </c>
      <c r="AC271" s="46"/>
    </row>
    <row r="272" spans="1:29" ht="17.149999999999999" customHeight="1" x14ac:dyDescent="0.35">
      <c r="A272" s="56" t="str">
        <f t="shared" si="28"/>
        <v>December 2017</v>
      </c>
      <c r="B272" s="45">
        <v>34629.449999999997</v>
      </c>
      <c r="C272" s="46">
        <v>72779.09</v>
      </c>
      <c r="D272" s="46">
        <v>3599.46</v>
      </c>
      <c r="E272" s="47">
        <f t="shared" si="26"/>
        <v>69179.62999999999</v>
      </c>
      <c r="F272" s="45">
        <v>2243.36</v>
      </c>
      <c r="G272" s="46">
        <v>-21.96</v>
      </c>
      <c r="H272" s="46">
        <v>402.49</v>
      </c>
      <c r="I272" s="48">
        <f t="shared" si="27"/>
        <v>107408.54</v>
      </c>
      <c r="J272" s="49">
        <f t="shared" si="31"/>
        <v>106432.96999999999</v>
      </c>
      <c r="K272" s="45" t="s">
        <v>68</v>
      </c>
      <c r="L272" s="46" t="s">
        <v>68</v>
      </c>
      <c r="M272" s="46" t="s">
        <v>68</v>
      </c>
      <c r="N272" s="50" t="s">
        <v>68</v>
      </c>
      <c r="O272" s="46">
        <v>3632.48</v>
      </c>
      <c r="P272" s="46">
        <v>302.08999999999997</v>
      </c>
      <c r="Q272" s="46">
        <v>75.099999999999994</v>
      </c>
      <c r="R272" s="50">
        <v>0</v>
      </c>
      <c r="S272" s="45" t="s">
        <v>68</v>
      </c>
      <c r="T272" s="53" t="s">
        <v>68</v>
      </c>
      <c r="V272" s="124" t="s">
        <v>100</v>
      </c>
      <c r="W272" s="123">
        <f t="shared" si="29"/>
        <v>12</v>
      </c>
      <c r="X272" s="125" t="str">
        <f t="shared" si="30"/>
        <v>Quarter 4</v>
      </c>
      <c r="Y272" s="123" t="str" cm="1">
        <f t="array" ref="Y272">_xlfn.IFS(OR(W272=1,W272=2,W272=3),"1",(OR(W272=4,W272=5,W272=6)),"2",(OR(W272=7,W272=8,W272=9)),"3",(OR(W272=10,W272=11,W272=12)),"4")</f>
        <v>4</v>
      </c>
      <c r="Z272" s="124">
        <v>2017</v>
      </c>
      <c r="AC272" s="46"/>
    </row>
    <row r="273" spans="1:29" ht="17.149999999999999" customHeight="1" x14ac:dyDescent="0.35">
      <c r="A273" s="56" t="str">
        <f t="shared" si="28"/>
        <v>January 2018</v>
      </c>
      <c r="B273" s="45">
        <v>42059.32</v>
      </c>
      <c r="C273" s="46">
        <v>69020.14</v>
      </c>
      <c r="D273" s="46">
        <v>3403.43</v>
      </c>
      <c r="E273" s="47">
        <f t="shared" si="26"/>
        <v>65616.710000000006</v>
      </c>
      <c r="F273" s="45">
        <v>1433.58</v>
      </c>
      <c r="G273" s="46">
        <v>-21.96</v>
      </c>
      <c r="H273" s="46">
        <v>406.63</v>
      </c>
      <c r="I273" s="48">
        <f t="shared" si="27"/>
        <v>111079.45999999999</v>
      </c>
      <c r="J273" s="49">
        <f t="shared" si="31"/>
        <v>109494.28</v>
      </c>
      <c r="K273" s="45" t="s">
        <v>68</v>
      </c>
      <c r="L273" s="46" t="s">
        <v>68</v>
      </c>
      <c r="M273" s="46" t="s">
        <v>68</v>
      </c>
      <c r="N273" s="50" t="s">
        <v>68</v>
      </c>
      <c r="O273" s="46">
        <v>4420.0200000000004</v>
      </c>
      <c r="P273" s="46">
        <v>341.73</v>
      </c>
      <c r="Q273" s="46">
        <v>15.92</v>
      </c>
      <c r="R273" s="50">
        <v>0</v>
      </c>
      <c r="S273" s="45" t="s">
        <v>68</v>
      </c>
      <c r="T273" s="53" t="s">
        <v>68</v>
      </c>
      <c r="V273" s="124" t="s">
        <v>89</v>
      </c>
      <c r="W273" s="123">
        <f t="shared" si="29"/>
        <v>1</v>
      </c>
      <c r="X273" s="123" t="str">
        <f t="shared" si="30"/>
        <v>Quarter 1</v>
      </c>
      <c r="Y273" s="123" t="str" cm="1">
        <f t="array" ref="Y273">_xlfn.IFS(OR(W273=1,W273=2,W273=3),"1",(OR(W273=4,W273=5,W273=6)),"2",(OR(W273=7,W273=8,W273=9)),"3",(OR(W273=10,W273=11,W273=12)),"4")</f>
        <v>1</v>
      </c>
      <c r="Z273" s="124">
        <v>2018</v>
      </c>
      <c r="AC273" s="46"/>
    </row>
    <row r="274" spans="1:29" ht="17.149999999999999" customHeight="1" x14ac:dyDescent="0.35">
      <c r="A274" s="56" t="str">
        <f t="shared" si="28"/>
        <v>February 2018</v>
      </c>
      <c r="B274" s="45">
        <v>38259.760000000002</v>
      </c>
      <c r="C274" s="46">
        <v>60873.9</v>
      </c>
      <c r="D274" s="46">
        <v>2681.78</v>
      </c>
      <c r="E274" s="47">
        <f t="shared" si="26"/>
        <v>58192.12</v>
      </c>
      <c r="F274" s="45">
        <v>6658.28</v>
      </c>
      <c r="G274" s="46">
        <v>-9.1999999999999993</v>
      </c>
      <c r="H274" s="46">
        <v>367.28</v>
      </c>
      <c r="I274" s="48">
        <f t="shared" si="27"/>
        <v>99133.66</v>
      </c>
      <c r="J274" s="49">
        <f t="shared" si="31"/>
        <v>103468.24</v>
      </c>
      <c r="K274" s="45" t="s">
        <v>68</v>
      </c>
      <c r="L274" s="46" t="s">
        <v>68</v>
      </c>
      <c r="M274" s="46" t="s">
        <v>68</v>
      </c>
      <c r="N274" s="50" t="s">
        <v>68</v>
      </c>
      <c r="O274" s="46">
        <v>4016.17</v>
      </c>
      <c r="P274" s="46">
        <v>294.99</v>
      </c>
      <c r="Q274" s="46">
        <v>25.67</v>
      </c>
      <c r="R274" s="50">
        <v>0</v>
      </c>
      <c r="S274" s="45" t="s">
        <v>68</v>
      </c>
      <c r="T274" s="53" t="s">
        <v>68</v>
      </c>
      <c r="V274" s="124" t="s">
        <v>90</v>
      </c>
      <c r="W274" s="123">
        <f t="shared" si="29"/>
        <v>2</v>
      </c>
      <c r="X274" s="123" t="str">
        <f t="shared" si="30"/>
        <v>Quarter 1</v>
      </c>
      <c r="Y274" s="123" t="str" cm="1">
        <f t="array" ref="Y274">_xlfn.IFS(OR(W274=1,W274=2,W274=3),"1",(OR(W274=4,W274=5,W274=6)),"2",(OR(W274=7,W274=8,W274=9)),"3",(OR(W274=10,W274=11,W274=12)),"4")</f>
        <v>1</v>
      </c>
      <c r="Z274" s="124">
        <v>2018</v>
      </c>
      <c r="AC274" s="46"/>
    </row>
    <row r="275" spans="1:29" ht="17.149999999999999" customHeight="1" x14ac:dyDescent="0.35">
      <c r="A275" s="56" t="str">
        <f t="shared" si="28"/>
        <v>March 2018</v>
      </c>
      <c r="B275" s="45">
        <v>38987.47</v>
      </c>
      <c r="C275" s="46">
        <v>62883.040000000001</v>
      </c>
      <c r="D275" s="46">
        <v>2863.08</v>
      </c>
      <c r="E275" s="47">
        <f t="shared" si="26"/>
        <v>60019.96</v>
      </c>
      <c r="F275" s="45">
        <v>5979.57</v>
      </c>
      <c r="G275" s="46">
        <v>-9.1999999999999993</v>
      </c>
      <c r="H275" s="46">
        <v>408.72</v>
      </c>
      <c r="I275" s="48">
        <f t="shared" si="27"/>
        <v>101870.51000000001</v>
      </c>
      <c r="J275" s="49">
        <f t="shared" si="31"/>
        <v>105386.52</v>
      </c>
      <c r="K275" s="45" t="s">
        <v>68</v>
      </c>
      <c r="L275" s="46" t="s">
        <v>68</v>
      </c>
      <c r="M275" s="46" t="s">
        <v>68</v>
      </c>
      <c r="N275" s="50" t="s">
        <v>68</v>
      </c>
      <c r="O275" s="46">
        <v>4038.4</v>
      </c>
      <c r="P275" s="46">
        <v>259.56</v>
      </c>
      <c r="Q275" s="46">
        <v>80.540000000000006</v>
      </c>
      <c r="R275" s="50">
        <v>0</v>
      </c>
      <c r="S275" s="45" t="s">
        <v>68</v>
      </c>
      <c r="T275" s="53" t="s">
        <v>68</v>
      </c>
      <c r="V275" s="124" t="s">
        <v>91</v>
      </c>
      <c r="W275" s="123">
        <f t="shared" si="29"/>
        <v>3</v>
      </c>
      <c r="X275" s="123" t="str">
        <f t="shared" si="30"/>
        <v>Quarter 1</v>
      </c>
      <c r="Y275" s="123" t="str" cm="1">
        <f t="array" ref="Y275">_xlfn.IFS(OR(W275=1,W275=2,W275=3),"1",(OR(W275=4,W275=5,W275=6)),"2",(OR(W275=7,W275=8,W275=9)),"3",(OR(W275=10,W275=11,W275=12)),"4")</f>
        <v>1</v>
      </c>
      <c r="Z275" s="124">
        <v>2018</v>
      </c>
      <c r="AC275" s="46"/>
    </row>
    <row r="276" spans="1:29" ht="17.149999999999999" customHeight="1" x14ac:dyDescent="0.35">
      <c r="A276" s="56" t="str">
        <f t="shared" si="28"/>
        <v>April 2018</v>
      </c>
      <c r="B276" s="45">
        <v>41044.26</v>
      </c>
      <c r="C276" s="46">
        <v>40867.51</v>
      </c>
      <c r="D276" s="46">
        <v>4233.41</v>
      </c>
      <c r="E276" s="47">
        <f t="shared" si="26"/>
        <v>36634.100000000006</v>
      </c>
      <c r="F276" s="45">
        <v>-4344.28</v>
      </c>
      <c r="G276" s="46">
        <v>-9.1999999999999993</v>
      </c>
      <c r="H276" s="46">
        <v>411.16</v>
      </c>
      <c r="I276" s="48">
        <f t="shared" si="27"/>
        <v>81911.77</v>
      </c>
      <c r="J276" s="49">
        <f t="shared" si="31"/>
        <v>73736.040000000008</v>
      </c>
      <c r="K276" s="45" t="s">
        <v>68</v>
      </c>
      <c r="L276" s="46" t="s">
        <v>68</v>
      </c>
      <c r="M276" s="46" t="s">
        <v>68</v>
      </c>
      <c r="N276" s="50" t="s">
        <v>68</v>
      </c>
      <c r="O276" s="46">
        <v>4415.28</v>
      </c>
      <c r="P276" s="46">
        <v>136.47999999999999</v>
      </c>
      <c r="Q276" s="46">
        <v>133.94</v>
      </c>
      <c r="R276" s="50">
        <v>0</v>
      </c>
      <c r="S276" s="45" t="s">
        <v>68</v>
      </c>
      <c r="T276" s="53" t="s">
        <v>68</v>
      </c>
      <c r="V276" s="124" t="s">
        <v>92</v>
      </c>
      <c r="W276" s="123">
        <f t="shared" si="29"/>
        <v>4</v>
      </c>
      <c r="X276" s="125" t="str">
        <f t="shared" si="30"/>
        <v>Quarter 2</v>
      </c>
      <c r="Y276" s="123" t="str" cm="1">
        <f t="array" ref="Y276">_xlfn.IFS(OR(W276=1,W276=2,W276=3),"1",(OR(W276=4,W276=5,W276=6)),"2",(OR(W276=7,W276=8,W276=9)),"3",(OR(W276=10,W276=11,W276=12)),"4")</f>
        <v>2</v>
      </c>
      <c r="Z276" s="124">
        <v>2018</v>
      </c>
      <c r="AC276" s="46"/>
    </row>
    <row r="277" spans="1:29" ht="17.149999999999999" customHeight="1" x14ac:dyDescent="0.35">
      <c r="A277" s="56" t="str">
        <f t="shared" si="28"/>
        <v>May 2018</v>
      </c>
      <c r="B277" s="45">
        <v>38805.94</v>
      </c>
      <c r="C277" s="46">
        <v>24866.55</v>
      </c>
      <c r="D277" s="46">
        <v>11061.04</v>
      </c>
      <c r="E277" s="47">
        <f t="shared" si="26"/>
        <v>13805.509999999998</v>
      </c>
      <c r="F277" s="45">
        <v>165.83</v>
      </c>
      <c r="G277" s="46">
        <v>-11.13</v>
      </c>
      <c r="H277" s="46">
        <v>424.87</v>
      </c>
      <c r="I277" s="48">
        <f t="shared" si="27"/>
        <v>63672.490000000005</v>
      </c>
      <c r="J277" s="49">
        <f t="shared" si="31"/>
        <v>53191.020000000011</v>
      </c>
      <c r="K277" s="45" t="s">
        <v>68</v>
      </c>
      <c r="L277" s="46" t="s">
        <v>68</v>
      </c>
      <c r="M277" s="46" t="s">
        <v>68</v>
      </c>
      <c r="N277" s="50" t="s">
        <v>68</v>
      </c>
      <c r="O277" s="46">
        <v>4206.45</v>
      </c>
      <c r="P277" s="46">
        <v>74.23</v>
      </c>
      <c r="Q277" s="46">
        <v>41.71</v>
      </c>
      <c r="R277" s="50">
        <v>0</v>
      </c>
      <c r="S277" s="45" t="s">
        <v>68</v>
      </c>
      <c r="T277" s="53" t="s">
        <v>68</v>
      </c>
      <c r="V277" s="124" t="s">
        <v>93</v>
      </c>
      <c r="W277" s="123">
        <f t="shared" si="29"/>
        <v>5</v>
      </c>
      <c r="X277" s="123" t="str">
        <f t="shared" si="30"/>
        <v>Quarter 2</v>
      </c>
      <c r="Y277" s="123" t="str" cm="1">
        <f t="array" ref="Y277">_xlfn.IFS(OR(W277=1,W277=2,W277=3),"1",(OR(W277=4,W277=5,W277=6)),"2",(OR(W277=7,W277=8,W277=9)),"3",(OR(W277=10,W277=11,W277=12)),"4")</f>
        <v>2</v>
      </c>
      <c r="Z277" s="124">
        <v>2018</v>
      </c>
      <c r="AC277" s="46"/>
    </row>
    <row r="278" spans="1:29" ht="17.149999999999999" customHeight="1" x14ac:dyDescent="0.35">
      <c r="A278" s="56" t="str">
        <f t="shared" si="28"/>
        <v>June 2018</v>
      </c>
      <c r="B278" s="45">
        <v>32009.05</v>
      </c>
      <c r="C278" s="46">
        <v>24689.65</v>
      </c>
      <c r="D278" s="46">
        <v>5299.35</v>
      </c>
      <c r="E278" s="47">
        <f t="shared" si="26"/>
        <v>19390.300000000003</v>
      </c>
      <c r="F278" s="45">
        <v>-6409.8</v>
      </c>
      <c r="G278" s="46">
        <v>-11.13</v>
      </c>
      <c r="H278" s="46">
        <v>411.16</v>
      </c>
      <c r="I278" s="48">
        <f t="shared" si="27"/>
        <v>56698.7</v>
      </c>
      <c r="J278" s="49">
        <f t="shared" si="31"/>
        <v>45389.58</v>
      </c>
      <c r="K278" s="45" t="s">
        <v>68</v>
      </c>
      <c r="L278" s="46" t="s">
        <v>68</v>
      </c>
      <c r="M278" s="46" t="s">
        <v>68</v>
      </c>
      <c r="N278" s="50" t="s">
        <v>68</v>
      </c>
      <c r="O278" s="46">
        <v>3805.85</v>
      </c>
      <c r="P278" s="46">
        <v>41.54</v>
      </c>
      <c r="Q278" s="46">
        <v>93.24</v>
      </c>
      <c r="R278" s="50">
        <v>0</v>
      </c>
      <c r="S278" s="45" t="s">
        <v>68</v>
      </c>
      <c r="T278" s="53" t="s">
        <v>68</v>
      </c>
      <c r="V278" s="124" t="s">
        <v>94</v>
      </c>
      <c r="W278" s="123">
        <f t="shared" si="29"/>
        <v>6</v>
      </c>
      <c r="X278" s="123" t="str">
        <f t="shared" si="30"/>
        <v>Quarter 2</v>
      </c>
      <c r="Y278" s="123" t="str" cm="1">
        <f t="array" ref="Y278">_xlfn.IFS(OR(W278=1,W278=2,W278=3),"1",(OR(W278=4,W278=5,W278=6)),"2",(OR(W278=7,W278=8,W278=9)),"3",(OR(W278=10,W278=11,W278=12)),"4")</f>
        <v>2</v>
      </c>
      <c r="Z278" s="124">
        <v>2018</v>
      </c>
      <c r="AC278" s="46"/>
    </row>
    <row r="279" spans="1:29" ht="17.149999999999999" customHeight="1" x14ac:dyDescent="0.35">
      <c r="A279" s="56" t="str">
        <f t="shared" si="28"/>
        <v>July 2018</v>
      </c>
      <c r="B279" s="45">
        <v>36956.28</v>
      </c>
      <c r="C279" s="46">
        <v>30722.74</v>
      </c>
      <c r="D279" s="46">
        <v>19501.63</v>
      </c>
      <c r="E279" s="47">
        <f t="shared" si="26"/>
        <v>11221.11</v>
      </c>
      <c r="F279" s="45">
        <v>-2073.89</v>
      </c>
      <c r="G279" s="46">
        <v>-11.13</v>
      </c>
      <c r="H279" s="46">
        <v>440.61</v>
      </c>
      <c r="I279" s="48">
        <f t="shared" si="27"/>
        <v>67679.02</v>
      </c>
      <c r="J279" s="49">
        <f t="shared" si="31"/>
        <v>46532.98</v>
      </c>
      <c r="K279" s="45" t="s">
        <v>68</v>
      </c>
      <c r="L279" s="46" t="s">
        <v>68</v>
      </c>
      <c r="M279" s="46" t="s">
        <v>68</v>
      </c>
      <c r="N279" s="50" t="s">
        <v>68</v>
      </c>
      <c r="O279" s="46">
        <v>4310.71</v>
      </c>
      <c r="P279" s="46">
        <v>102.17</v>
      </c>
      <c r="Q279" s="46">
        <v>51.37</v>
      </c>
      <c r="R279" s="50">
        <v>0</v>
      </c>
      <c r="S279" s="45" t="s">
        <v>68</v>
      </c>
      <c r="T279" s="53" t="s">
        <v>68</v>
      </c>
      <c r="V279" s="124" t="s">
        <v>95</v>
      </c>
      <c r="W279" s="123">
        <f t="shared" si="29"/>
        <v>7</v>
      </c>
      <c r="X279" s="123" t="str">
        <f t="shared" si="30"/>
        <v>Quarter 3</v>
      </c>
      <c r="Y279" s="123" t="str" cm="1">
        <f t="array" ref="Y279">_xlfn.IFS(OR(W279=1,W279=2,W279=3),"1",(OR(W279=4,W279=5,W279=6)),"2",(OR(W279=7,W279=8,W279=9)),"3",(OR(W279=10,W279=11,W279=12)),"4")</f>
        <v>3</v>
      </c>
      <c r="Z279" s="124">
        <v>2018</v>
      </c>
      <c r="AC279" s="46"/>
    </row>
    <row r="280" spans="1:29" ht="17.149999999999999" customHeight="1" x14ac:dyDescent="0.35">
      <c r="A280" s="56" t="str">
        <f t="shared" si="28"/>
        <v>August 2018</v>
      </c>
      <c r="B280" s="45">
        <v>33557.89</v>
      </c>
      <c r="C280" s="46">
        <v>27512.32</v>
      </c>
      <c r="D280" s="46">
        <v>14734.8</v>
      </c>
      <c r="E280" s="47">
        <f t="shared" si="26"/>
        <v>12777.52</v>
      </c>
      <c r="F280" s="45">
        <v>-2400.98</v>
      </c>
      <c r="G280" s="46">
        <v>-19</v>
      </c>
      <c r="H280" s="46">
        <v>440.61</v>
      </c>
      <c r="I280" s="48">
        <f t="shared" si="27"/>
        <v>61070.21</v>
      </c>
      <c r="J280" s="49">
        <f t="shared" si="31"/>
        <v>44356.04</v>
      </c>
      <c r="K280" s="45" t="s">
        <v>68</v>
      </c>
      <c r="L280" s="46" t="s">
        <v>68</v>
      </c>
      <c r="M280" s="46" t="s">
        <v>68</v>
      </c>
      <c r="N280" s="50" t="s">
        <v>68</v>
      </c>
      <c r="O280" s="46">
        <v>4174.91</v>
      </c>
      <c r="P280" s="46">
        <v>115.31</v>
      </c>
      <c r="Q280" s="46">
        <v>36.5</v>
      </c>
      <c r="R280" s="50">
        <v>0</v>
      </c>
      <c r="S280" s="45" t="s">
        <v>68</v>
      </c>
      <c r="T280" s="53" t="s">
        <v>68</v>
      </c>
      <c r="V280" s="124" t="s">
        <v>96</v>
      </c>
      <c r="W280" s="123">
        <f t="shared" si="29"/>
        <v>8</v>
      </c>
      <c r="X280" s="125" t="str">
        <f t="shared" si="30"/>
        <v>Quarter 3</v>
      </c>
      <c r="Y280" s="123" t="str" cm="1">
        <f t="array" ref="Y280">_xlfn.IFS(OR(W280=1,W280=2,W280=3),"1",(OR(W280=4,W280=5,W280=6)),"2",(OR(W280=7,W280=8,W280=9)),"3",(OR(W280=10,W280=11,W280=12)),"4")</f>
        <v>3</v>
      </c>
      <c r="Z280" s="124">
        <v>2018</v>
      </c>
      <c r="AC280" s="46"/>
    </row>
    <row r="281" spans="1:29" ht="17.149999999999999" customHeight="1" x14ac:dyDescent="0.35">
      <c r="A281" s="56" t="str">
        <f t="shared" si="28"/>
        <v>September 2018</v>
      </c>
      <c r="B281" s="45">
        <v>33264.400000000001</v>
      </c>
      <c r="C281" s="46">
        <v>22638.83</v>
      </c>
      <c r="D281" s="46">
        <v>10162.64</v>
      </c>
      <c r="E281" s="47">
        <f t="shared" si="26"/>
        <v>12476.190000000002</v>
      </c>
      <c r="F281" s="45">
        <v>1864.05</v>
      </c>
      <c r="G281" s="46">
        <v>-19</v>
      </c>
      <c r="H281" s="46">
        <v>426.4</v>
      </c>
      <c r="I281" s="48">
        <f t="shared" si="27"/>
        <v>55903.23</v>
      </c>
      <c r="J281" s="49">
        <f t="shared" si="31"/>
        <v>48012.040000000008</v>
      </c>
      <c r="K281" s="45" t="s">
        <v>68</v>
      </c>
      <c r="L281" s="46" t="s">
        <v>68</v>
      </c>
      <c r="M281" s="46" t="s">
        <v>68</v>
      </c>
      <c r="N281" s="50" t="s">
        <v>68</v>
      </c>
      <c r="O281" s="46">
        <v>4228.8900000000003</v>
      </c>
      <c r="P281" s="46">
        <v>107.89</v>
      </c>
      <c r="Q281" s="46">
        <v>52.6</v>
      </c>
      <c r="R281" s="50">
        <v>0</v>
      </c>
      <c r="S281" s="45" t="s">
        <v>68</v>
      </c>
      <c r="T281" s="53" t="s">
        <v>68</v>
      </c>
      <c r="V281" s="124" t="s">
        <v>97</v>
      </c>
      <c r="W281" s="123">
        <f t="shared" si="29"/>
        <v>9</v>
      </c>
      <c r="X281" s="123" t="str">
        <f t="shared" si="30"/>
        <v>Quarter 3</v>
      </c>
      <c r="Y281" s="123" t="str" cm="1">
        <f t="array" ref="Y281">_xlfn.IFS(OR(W281=1,W281=2,W281=3),"1",(OR(W281=4,W281=5,W281=6)),"2",(OR(W281=7,W281=8,W281=9)),"3",(OR(W281=10,W281=11,W281=12)),"4")</f>
        <v>3</v>
      </c>
      <c r="Z281" s="124">
        <v>2018</v>
      </c>
      <c r="AC281" s="46"/>
    </row>
    <row r="282" spans="1:29" ht="17.149999999999999" customHeight="1" x14ac:dyDescent="0.35">
      <c r="A282" s="56" t="str">
        <f t="shared" si="28"/>
        <v>October 2018</v>
      </c>
      <c r="B282" s="45">
        <v>36749.21</v>
      </c>
      <c r="C282" s="46">
        <v>41869.93</v>
      </c>
      <c r="D282" s="46">
        <v>2858.56</v>
      </c>
      <c r="E282" s="47">
        <f t="shared" si="26"/>
        <v>39011.370000000003</v>
      </c>
      <c r="F282" s="45">
        <v>-5526.75</v>
      </c>
      <c r="G282" s="46">
        <v>-19</v>
      </c>
      <c r="H282" s="46">
        <v>460.97</v>
      </c>
      <c r="I282" s="48">
        <f t="shared" si="27"/>
        <v>78619.14</v>
      </c>
      <c r="J282" s="49">
        <f t="shared" si="31"/>
        <v>70675.8</v>
      </c>
      <c r="K282" s="45" t="s">
        <v>68</v>
      </c>
      <c r="L282" s="46" t="s">
        <v>68</v>
      </c>
      <c r="M282" s="46" t="s">
        <v>68</v>
      </c>
      <c r="N282" s="50" t="s">
        <v>68</v>
      </c>
      <c r="O282" s="46">
        <v>4561.79</v>
      </c>
      <c r="P282" s="46">
        <v>126.11</v>
      </c>
      <c r="Q282" s="46">
        <v>152.58000000000001</v>
      </c>
      <c r="R282" s="50">
        <v>0</v>
      </c>
      <c r="S282" s="45" t="s">
        <v>68</v>
      </c>
      <c r="T282" s="53" t="s">
        <v>68</v>
      </c>
      <c r="V282" s="124" t="s">
        <v>98</v>
      </c>
      <c r="W282" s="123">
        <f t="shared" si="29"/>
        <v>10</v>
      </c>
      <c r="X282" s="123" t="str">
        <f t="shared" si="30"/>
        <v>Quarter 4</v>
      </c>
      <c r="Y282" s="123" t="str" cm="1">
        <f t="array" ref="Y282">_xlfn.IFS(OR(W282=1,W282=2,W282=3),"1",(OR(W282=4,W282=5,W282=6)),"2",(OR(W282=7,W282=8,W282=9)),"3",(OR(W282=10,W282=11,W282=12)),"4")</f>
        <v>4</v>
      </c>
      <c r="Z282" s="124">
        <v>2018</v>
      </c>
      <c r="AC282" s="46"/>
    </row>
    <row r="283" spans="1:29" ht="17.149999999999999" customHeight="1" x14ac:dyDescent="0.35">
      <c r="A283" s="56" t="str">
        <f t="shared" si="28"/>
        <v>November 2018</v>
      </c>
      <c r="B283" s="45">
        <v>38136.629999999997</v>
      </c>
      <c r="C283" s="46">
        <v>48018.3</v>
      </c>
      <c r="D283" s="46">
        <v>3446.13</v>
      </c>
      <c r="E283" s="47">
        <f t="shared" si="26"/>
        <v>44572.170000000006</v>
      </c>
      <c r="F283" s="45">
        <v>320.60000000000002</v>
      </c>
      <c r="G283" s="46">
        <v>-20.34</v>
      </c>
      <c r="H283" s="46">
        <v>446.1</v>
      </c>
      <c r="I283" s="48">
        <f t="shared" si="27"/>
        <v>86154.93</v>
      </c>
      <c r="J283" s="49">
        <f t="shared" si="31"/>
        <v>83455.16</v>
      </c>
      <c r="K283" s="45" t="s">
        <v>68</v>
      </c>
      <c r="L283" s="46" t="s">
        <v>68</v>
      </c>
      <c r="M283" s="46" t="s">
        <v>68</v>
      </c>
      <c r="N283" s="50" t="s">
        <v>68</v>
      </c>
      <c r="O283" s="46">
        <v>4141.99</v>
      </c>
      <c r="P283" s="46">
        <v>96.5</v>
      </c>
      <c r="Q283" s="46">
        <v>190.01</v>
      </c>
      <c r="R283" s="50">
        <v>0</v>
      </c>
      <c r="S283" s="45" t="s">
        <v>68</v>
      </c>
      <c r="T283" s="53" t="s">
        <v>68</v>
      </c>
      <c r="V283" s="124" t="s">
        <v>99</v>
      </c>
      <c r="W283" s="123">
        <f t="shared" si="29"/>
        <v>11</v>
      </c>
      <c r="X283" s="123" t="str">
        <f t="shared" si="30"/>
        <v>Quarter 4</v>
      </c>
      <c r="Y283" s="123" t="str" cm="1">
        <f t="array" ref="Y283">_xlfn.IFS(OR(W283=1,W283=2,W283=3),"1",(OR(W283=4,W283=5,W283=6)),"2",(OR(W283=7,W283=8,W283=9)),"3",(OR(W283=10,W283=11,W283=12)),"4")</f>
        <v>4</v>
      </c>
      <c r="Z283" s="124">
        <v>2018</v>
      </c>
      <c r="AC283" s="46"/>
    </row>
    <row r="284" spans="1:29" ht="17.149999999999999" customHeight="1" x14ac:dyDescent="0.35">
      <c r="A284" s="56" t="str">
        <f t="shared" si="28"/>
        <v>December 2018</v>
      </c>
      <c r="B284" s="45">
        <v>40367.660000000003</v>
      </c>
      <c r="C284" s="46">
        <v>59796.69</v>
      </c>
      <c r="D284" s="46">
        <v>3429.85</v>
      </c>
      <c r="E284" s="47">
        <f t="shared" si="26"/>
        <v>56366.840000000004</v>
      </c>
      <c r="F284" s="45">
        <v>-2296.71</v>
      </c>
      <c r="G284" s="46">
        <v>-20.34</v>
      </c>
      <c r="H284" s="46">
        <v>460.97</v>
      </c>
      <c r="I284" s="48">
        <f t="shared" si="27"/>
        <v>100164.35</v>
      </c>
      <c r="J284" s="49">
        <f t="shared" si="31"/>
        <v>94878.42</v>
      </c>
      <c r="K284" s="45" t="s">
        <v>68</v>
      </c>
      <c r="L284" s="46" t="s">
        <v>68</v>
      </c>
      <c r="M284" s="46" t="s">
        <v>68</v>
      </c>
      <c r="N284" s="50" t="s">
        <v>68</v>
      </c>
      <c r="O284" s="46">
        <v>4791.26</v>
      </c>
      <c r="P284" s="46">
        <v>146.83000000000001</v>
      </c>
      <c r="Q284" s="46">
        <v>247.75</v>
      </c>
      <c r="R284" s="50">
        <v>0</v>
      </c>
      <c r="S284" s="45" t="s">
        <v>68</v>
      </c>
      <c r="T284" s="53" t="s">
        <v>68</v>
      </c>
      <c r="V284" s="124" t="s">
        <v>100</v>
      </c>
      <c r="W284" s="123">
        <f t="shared" si="29"/>
        <v>12</v>
      </c>
      <c r="X284" s="125" t="str">
        <f t="shared" si="30"/>
        <v>Quarter 4</v>
      </c>
      <c r="Y284" s="123" t="str" cm="1">
        <f t="array" ref="Y284">_xlfn.IFS(OR(W284=1,W284=2,W284=3),"1",(OR(W284=4,W284=5,W284=6)),"2",(OR(W284=7,W284=8,W284=9)),"3",(OR(W284=10,W284=11,W284=12)),"4")</f>
        <v>4</v>
      </c>
      <c r="Z284" s="124">
        <v>2018</v>
      </c>
      <c r="AC284" s="46"/>
    </row>
    <row r="285" spans="1:29" ht="17.149999999999999" customHeight="1" x14ac:dyDescent="0.35">
      <c r="A285" s="56" t="str">
        <f t="shared" si="28"/>
        <v>January 2019</v>
      </c>
      <c r="B285" s="45">
        <v>38976.11</v>
      </c>
      <c r="C285" s="46">
        <v>71617.72</v>
      </c>
      <c r="D285" s="46">
        <v>3758.25</v>
      </c>
      <c r="E285" s="47">
        <f t="shared" si="26"/>
        <v>67859.47</v>
      </c>
      <c r="F285" s="45">
        <v>3221.55</v>
      </c>
      <c r="G285" s="46">
        <v>-20.34</v>
      </c>
      <c r="H285" s="46">
        <v>493.18</v>
      </c>
      <c r="I285" s="48">
        <f t="shared" si="27"/>
        <v>110593.83</v>
      </c>
      <c r="J285" s="49">
        <f t="shared" si="31"/>
        <v>110529.97</v>
      </c>
      <c r="K285" s="45" t="s">
        <v>68</v>
      </c>
      <c r="L285" s="46" t="s">
        <v>68</v>
      </c>
      <c r="M285" s="46" t="s">
        <v>68</v>
      </c>
      <c r="N285" s="50" t="s">
        <v>68</v>
      </c>
      <c r="O285" s="46">
        <v>4946.1400000000003</v>
      </c>
      <c r="P285" s="46">
        <v>178.14</v>
      </c>
      <c r="Q285" s="46">
        <v>244.96</v>
      </c>
      <c r="R285" s="50">
        <v>0</v>
      </c>
      <c r="S285" s="45" t="s">
        <v>68</v>
      </c>
      <c r="T285" s="53" t="s">
        <v>68</v>
      </c>
      <c r="V285" s="124" t="s">
        <v>89</v>
      </c>
      <c r="W285" s="123">
        <f t="shared" si="29"/>
        <v>1</v>
      </c>
      <c r="X285" s="123" t="str">
        <f t="shared" si="30"/>
        <v>Quarter 1</v>
      </c>
      <c r="Y285" s="123" t="str" cm="1">
        <f t="array" ref="Y285">_xlfn.IFS(OR(W285=1,W285=2,W285=3),"1",(OR(W285=4,W285=5,W285=6)),"2",(OR(W285=7,W285=8,W285=9)),"3",(OR(W285=10,W285=11,W285=12)),"4")</f>
        <v>1</v>
      </c>
      <c r="Z285" s="124">
        <v>2019</v>
      </c>
      <c r="AC285" s="46"/>
    </row>
    <row r="286" spans="1:29" ht="17.149999999999999" customHeight="1" x14ac:dyDescent="0.35">
      <c r="A286" s="56" t="str">
        <f t="shared" si="28"/>
        <v>February 2019</v>
      </c>
      <c r="B286" s="45">
        <v>34963.51</v>
      </c>
      <c r="C286" s="46">
        <v>47637.67</v>
      </c>
      <c r="D286" s="46">
        <v>2910.23</v>
      </c>
      <c r="E286" s="47">
        <f t="shared" si="26"/>
        <v>44727.439999999995</v>
      </c>
      <c r="F286" s="45">
        <v>6209.25</v>
      </c>
      <c r="G286" s="46">
        <v>-27.56</v>
      </c>
      <c r="H286" s="46">
        <v>445.45</v>
      </c>
      <c r="I286" s="48">
        <f t="shared" si="27"/>
        <v>82601.179999999993</v>
      </c>
      <c r="J286" s="49">
        <f t="shared" si="31"/>
        <v>86318.09</v>
      </c>
      <c r="K286" s="45" t="s">
        <v>68</v>
      </c>
      <c r="L286" s="46" t="s">
        <v>68</v>
      </c>
      <c r="M286" s="46" t="s">
        <v>68</v>
      </c>
      <c r="N286" s="50" t="s">
        <v>68</v>
      </c>
      <c r="O286" s="46">
        <v>4424.03</v>
      </c>
      <c r="P286" s="46">
        <v>96.71</v>
      </c>
      <c r="Q286" s="46">
        <v>179.98</v>
      </c>
      <c r="R286" s="50">
        <v>0</v>
      </c>
      <c r="S286" s="45" t="s">
        <v>68</v>
      </c>
      <c r="T286" s="53" t="s">
        <v>68</v>
      </c>
      <c r="V286" s="124" t="s">
        <v>90</v>
      </c>
      <c r="W286" s="123">
        <f t="shared" si="29"/>
        <v>2</v>
      </c>
      <c r="X286" s="123" t="str">
        <f t="shared" si="30"/>
        <v>Quarter 1</v>
      </c>
      <c r="Y286" s="123" t="str" cm="1">
        <f t="array" ref="Y286">_xlfn.IFS(OR(W286=1,W286=2,W286=3),"1",(OR(W286=4,W286=5,W286=6)),"2",(OR(W286=7,W286=8,W286=9)),"3",(OR(W286=10,W286=11,W286=12)),"4")</f>
        <v>1</v>
      </c>
      <c r="Z286" s="124">
        <v>2019</v>
      </c>
      <c r="AC286" s="46"/>
    </row>
    <row r="287" spans="1:29" ht="17.149999999999999" customHeight="1" x14ac:dyDescent="0.35">
      <c r="A287" s="56" t="str">
        <f t="shared" si="28"/>
        <v>March 2019</v>
      </c>
      <c r="B287" s="45">
        <v>38147.43</v>
      </c>
      <c r="C287" s="46">
        <v>46592.22</v>
      </c>
      <c r="D287" s="46">
        <v>3680.56</v>
      </c>
      <c r="E287" s="47">
        <f t="shared" si="26"/>
        <v>42911.66</v>
      </c>
      <c r="F287" s="45">
        <v>2869.75</v>
      </c>
      <c r="G287" s="46">
        <v>-27.56</v>
      </c>
      <c r="H287" s="46">
        <v>493.18</v>
      </c>
      <c r="I287" s="48">
        <f t="shared" si="27"/>
        <v>84739.65</v>
      </c>
      <c r="J287" s="49">
        <f t="shared" si="31"/>
        <v>84394.459999999992</v>
      </c>
      <c r="K287" s="45" t="s">
        <v>68</v>
      </c>
      <c r="L287" s="46" t="s">
        <v>68</v>
      </c>
      <c r="M287" s="46" t="s">
        <v>68</v>
      </c>
      <c r="N287" s="50" t="s">
        <v>68</v>
      </c>
      <c r="O287" s="46">
        <v>4820.66</v>
      </c>
      <c r="P287" s="46">
        <v>78.63</v>
      </c>
      <c r="Q287" s="46">
        <v>265.41000000000003</v>
      </c>
      <c r="R287" s="50">
        <v>0</v>
      </c>
      <c r="S287" s="45" t="s">
        <v>68</v>
      </c>
      <c r="T287" s="53" t="s">
        <v>68</v>
      </c>
      <c r="V287" s="124" t="s">
        <v>91</v>
      </c>
      <c r="W287" s="123">
        <f t="shared" si="29"/>
        <v>3</v>
      </c>
      <c r="X287" s="123" t="str">
        <f t="shared" si="30"/>
        <v>Quarter 1</v>
      </c>
      <c r="Y287" s="123" t="str" cm="1">
        <f t="array" ref="Y287">_xlfn.IFS(OR(W287=1,W287=2,W287=3),"1",(OR(W287=4,W287=5,W287=6)),"2",(OR(W287=7,W287=8,W287=9)),"3",(OR(W287=10,W287=11,W287=12)),"4")</f>
        <v>1</v>
      </c>
      <c r="Z287" s="124">
        <v>2019</v>
      </c>
      <c r="AC287" s="46"/>
    </row>
    <row r="288" spans="1:29" ht="17.149999999999999" customHeight="1" x14ac:dyDescent="0.35">
      <c r="A288" s="56" t="str">
        <f t="shared" si="28"/>
        <v>April 2019</v>
      </c>
      <c r="B288" s="45">
        <v>36415.370000000003</v>
      </c>
      <c r="C288" s="46">
        <v>45019.66</v>
      </c>
      <c r="D288" s="46">
        <v>9428.4</v>
      </c>
      <c r="E288" s="47">
        <f t="shared" si="26"/>
        <v>35591.26</v>
      </c>
      <c r="F288" s="45">
        <v>-1609.12</v>
      </c>
      <c r="G288" s="46">
        <v>-27.56</v>
      </c>
      <c r="H288" s="46">
        <v>477.27</v>
      </c>
      <c r="I288" s="48">
        <f t="shared" si="27"/>
        <v>81435.03</v>
      </c>
      <c r="J288" s="49">
        <f t="shared" si="31"/>
        <v>70847.220000000016</v>
      </c>
      <c r="K288" s="45" t="s">
        <v>68</v>
      </c>
      <c r="L288" s="46" t="s">
        <v>68</v>
      </c>
      <c r="M288" s="46" t="s">
        <v>68</v>
      </c>
      <c r="N288" s="50" t="s">
        <v>68</v>
      </c>
      <c r="O288" s="46">
        <v>4531.58</v>
      </c>
      <c r="P288" s="46">
        <v>72.37</v>
      </c>
      <c r="Q288" s="46">
        <v>366.13</v>
      </c>
      <c r="R288" s="50">
        <v>0</v>
      </c>
      <c r="S288" s="45" t="s">
        <v>68</v>
      </c>
      <c r="T288" s="53" t="s">
        <v>68</v>
      </c>
      <c r="V288" s="124" t="s">
        <v>92</v>
      </c>
      <c r="W288" s="123">
        <f t="shared" si="29"/>
        <v>4</v>
      </c>
      <c r="X288" s="125" t="str">
        <f t="shared" si="30"/>
        <v>Quarter 2</v>
      </c>
      <c r="Y288" s="123" t="str" cm="1">
        <f t="array" ref="Y288">_xlfn.IFS(OR(W288=1,W288=2,W288=3),"1",(OR(W288=4,W288=5,W288=6)),"2",(OR(W288=7,W288=8,W288=9)),"3",(OR(W288=10,W288=11,W288=12)),"4")</f>
        <v>2</v>
      </c>
      <c r="Z288" s="124">
        <v>2019</v>
      </c>
      <c r="AC288" s="46"/>
    </row>
    <row r="289" spans="1:29" ht="17.149999999999999" customHeight="1" x14ac:dyDescent="0.35">
      <c r="A289" s="56" t="str">
        <f t="shared" si="28"/>
        <v>May 2019</v>
      </c>
      <c r="B289" s="45">
        <v>37633.019999999997</v>
      </c>
      <c r="C289" s="46">
        <v>40243.72</v>
      </c>
      <c r="D289" s="46">
        <v>16468.27</v>
      </c>
      <c r="E289" s="47">
        <f t="shared" si="26"/>
        <v>23775.45</v>
      </c>
      <c r="F289" s="45">
        <v>-2672.21</v>
      </c>
      <c r="G289" s="46">
        <v>-24.3</v>
      </c>
      <c r="H289" s="46">
        <v>493.18</v>
      </c>
      <c r="I289" s="48">
        <f t="shared" si="27"/>
        <v>77876.739999999991</v>
      </c>
      <c r="J289" s="49">
        <f t="shared" si="31"/>
        <v>59205.139999999985</v>
      </c>
      <c r="K289" s="45" t="s">
        <v>68</v>
      </c>
      <c r="L289" s="46" t="s">
        <v>68</v>
      </c>
      <c r="M289" s="46" t="s">
        <v>68</v>
      </c>
      <c r="N289" s="50" t="s">
        <v>68</v>
      </c>
      <c r="O289" s="46">
        <v>4712.9399999999996</v>
      </c>
      <c r="P289" s="46">
        <v>77.33</v>
      </c>
      <c r="Q289" s="46">
        <v>345.57</v>
      </c>
      <c r="R289" s="50">
        <v>0</v>
      </c>
      <c r="S289" s="45" t="s">
        <v>68</v>
      </c>
      <c r="T289" s="53" t="s">
        <v>68</v>
      </c>
      <c r="V289" s="124" t="s">
        <v>93</v>
      </c>
      <c r="W289" s="123">
        <f t="shared" si="29"/>
        <v>5</v>
      </c>
      <c r="X289" s="123" t="str">
        <f t="shared" si="30"/>
        <v>Quarter 2</v>
      </c>
      <c r="Y289" s="123" t="str" cm="1">
        <f t="array" ref="Y289">_xlfn.IFS(OR(W289=1,W289=2,W289=3),"1",(OR(W289=4,W289=5,W289=6)),"2",(OR(W289=7,W289=8,W289=9)),"3",(OR(W289=10,W289=11,W289=12)),"4")</f>
        <v>2</v>
      </c>
      <c r="Z289" s="124">
        <v>2019</v>
      </c>
      <c r="AC289" s="46"/>
    </row>
    <row r="290" spans="1:29" ht="17.149999999999999" customHeight="1" x14ac:dyDescent="0.35">
      <c r="A290" s="56" t="str">
        <f t="shared" si="28"/>
        <v>June 2019</v>
      </c>
      <c r="B290" s="45">
        <v>31791.23</v>
      </c>
      <c r="C290" s="46">
        <v>33703.79</v>
      </c>
      <c r="D290" s="46">
        <v>14211.09</v>
      </c>
      <c r="E290" s="47">
        <f t="shared" si="26"/>
        <v>19492.7</v>
      </c>
      <c r="F290" s="45">
        <v>-512.26</v>
      </c>
      <c r="G290" s="46">
        <v>-24.3</v>
      </c>
      <c r="H290" s="46">
        <v>477.27</v>
      </c>
      <c r="I290" s="48">
        <f t="shared" si="27"/>
        <v>65495.020000000004</v>
      </c>
      <c r="J290" s="49">
        <f t="shared" si="31"/>
        <v>51224.639999999999</v>
      </c>
      <c r="K290" s="45" t="s">
        <v>68</v>
      </c>
      <c r="L290" s="46" t="s">
        <v>68</v>
      </c>
      <c r="M290" s="46" t="s">
        <v>68</v>
      </c>
      <c r="N290" s="50" t="s">
        <v>68</v>
      </c>
      <c r="O290" s="46">
        <v>4300.2299999999996</v>
      </c>
      <c r="P290" s="46">
        <v>82.7</v>
      </c>
      <c r="Q290" s="46">
        <v>100.39</v>
      </c>
      <c r="R290" s="50">
        <v>0</v>
      </c>
      <c r="S290" s="45" t="s">
        <v>68</v>
      </c>
      <c r="T290" s="53" t="s">
        <v>68</v>
      </c>
      <c r="V290" s="124" t="s">
        <v>94</v>
      </c>
      <c r="W290" s="123">
        <f t="shared" si="29"/>
        <v>6</v>
      </c>
      <c r="X290" s="123" t="str">
        <f t="shared" si="30"/>
        <v>Quarter 2</v>
      </c>
      <c r="Y290" s="123" t="str" cm="1">
        <f t="array" ref="Y290">_xlfn.IFS(OR(W290=1,W290=2,W290=3),"1",(OR(W290=4,W290=5,W290=6)),"2",(OR(W290=7,W290=8,W290=9)),"3",(OR(W290=10,W290=11,W290=12)),"4")</f>
        <v>2</v>
      </c>
      <c r="Z290" s="124">
        <v>2019</v>
      </c>
      <c r="AC290" s="46"/>
    </row>
    <row r="291" spans="1:29" ht="17.149999999999999" customHeight="1" x14ac:dyDescent="0.35">
      <c r="A291" s="56" t="str">
        <f t="shared" si="28"/>
        <v>July 2019</v>
      </c>
      <c r="B291" s="45">
        <v>34452.89</v>
      </c>
      <c r="C291" s="46">
        <v>25826.22</v>
      </c>
      <c r="D291" s="46">
        <v>8914.7999999999993</v>
      </c>
      <c r="E291" s="47">
        <f t="shared" si="26"/>
        <v>16911.420000000002</v>
      </c>
      <c r="F291" s="45">
        <v>-3861.93</v>
      </c>
      <c r="G291" s="46">
        <v>-24.3</v>
      </c>
      <c r="H291" s="46">
        <v>493.18</v>
      </c>
      <c r="I291" s="48">
        <f t="shared" si="27"/>
        <v>60279.11</v>
      </c>
      <c r="J291" s="49">
        <f t="shared" si="31"/>
        <v>47971.259999999995</v>
      </c>
      <c r="K291" s="45" t="s">
        <v>68</v>
      </c>
      <c r="L291" s="46" t="s">
        <v>68</v>
      </c>
      <c r="M291" s="46" t="s">
        <v>68</v>
      </c>
      <c r="N291" s="50" t="s">
        <v>68</v>
      </c>
      <c r="O291" s="46">
        <v>4394.68</v>
      </c>
      <c r="P291" s="46">
        <v>45.76</v>
      </c>
      <c r="Q291" s="46">
        <v>82.23</v>
      </c>
      <c r="R291" s="50">
        <v>0</v>
      </c>
      <c r="S291" s="45" t="s">
        <v>68</v>
      </c>
      <c r="T291" s="53" t="s">
        <v>68</v>
      </c>
      <c r="V291" s="124" t="s">
        <v>95</v>
      </c>
      <c r="W291" s="123">
        <f t="shared" si="29"/>
        <v>7</v>
      </c>
      <c r="X291" s="123" t="str">
        <f t="shared" si="30"/>
        <v>Quarter 3</v>
      </c>
      <c r="Y291" s="123" t="str" cm="1">
        <f t="array" ref="Y291">_xlfn.IFS(OR(W291=1,W291=2,W291=3),"1",(OR(W291=4,W291=5,W291=6)),"2",(OR(W291=7,W291=8,W291=9)),"3",(OR(W291=10,W291=11,W291=12)),"4")</f>
        <v>3</v>
      </c>
      <c r="Z291" s="124">
        <v>2019</v>
      </c>
      <c r="AC291" s="46"/>
    </row>
    <row r="292" spans="1:29" ht="17.149999999999999" customHeight="1" x14ac:dyDescent="0.35">
      <c r="A292" s="56" t="str">
        <f t="shared" si="28"/>
        <v>August 2019</v>
      </c>
      <c r="B292" s="45">
        <v>32087.74</v>
      </c>
      <c r="C292" s="46">
        <v>16829.11</v>
      </c>
      <c r="D292" s="46">
        <v>7015.47</v>
      </c>
      <c r="E292" s="47">
        <f t="shared" si="26"/>
        <v>9813.64</v>
      </c>
      <c r="F292" s="45">
        <v>-1482.46</v>
      </c>
      <c r="G292" s="46">
        <v>-22.82</v>
      </c>
      <c r="H292" s="46">
        <v>493.18</v>
      </c>
      <c r="I292" s="48">
        <f t="shared" si="27"/>
        <v>48916.850000000006</v>
      </c>
      <c r="J292" s="49">
        <f t="shared" si="31"/>
        <v>40889.280000000006</v>
      </c>
      <c r="K292" s="45" t="s">
        <v>68</v>
      </c>
      <c r="L292" s="46" t="s">
        <v>68</v>
      </c>
      <c r="M292" s="46" t="s">
        <v>68</v>
      </c>
      <c r="N292" s="50" t="s">
        <v>68</v>
      </c>
      <c r="O292" s="46">
        <v>4335.55</v>
      </c>
      <c r="P292" s="46">
        <v>41.22</v>
      </c>
      <c r="Q292" s="46">
        <v>13</v>
      </c>
      <c r="R292" s="50">
        <v>0</v>
      </c>
      <c r="S292" s="45" t="s">
        <v>68</v>
      </c>
      <c r="T292" s="53" t="s">
        <v>68</v>
      </c>
      <c r="V292" s="124" t="s">
        <v>96</v>
      </c>
      <c r="W292" s="123">
        <f t="shared" si="29"/>
        <v>8</v>
      </c>
      <c r="X292" s="125" t="str">
        <f t="shared" si="30"/>
        <v>Quarter 3</v>
      </c>
      <c r="Y292" s="123" t="str" cm="1">
        <f t="array" ref="Y292">_xlfn.IFS(OR(W292=1,W292=2,W292=3),"1",(OR(W292=4,W292=5,W292=6)),"2",(OR(W292=7,W292=8,W292=9)),"3",(OR(W292=10,W292=11,W292=12)),"4")</f>
        <v>3</v>
      </c>
      <c r="Z292" s="124">
        <v>2019</v>
      </c>
      <c r="AC292" s="46"/>
    </row>
    <row r="293" spans="1:29" ht="17.149999999999999" customHeight="1" x14ac:dyDescent="0.35">
      <c r="A293" s="56" t="str">
        <f t="shared" si="28"/>
        <v>September 2019</v>
      </c>
      <c r="B293" s="45">
        <v>30706.05</v>
      </c>
      <c r="C293" s="46">
        <v>21983.86</v>
      </c>
      <c r="D293" s="46">
        <v>9836.06</v>
      </c>
      <c r="E293" s="47">
        <f t="shared" si="26"/>
        <v>12147.800000000001</v>
      </c>
      <c r="F293" s="45">
        <v>-1581.73</v>
      </c>
      <c r="G293" s="46">
        <v>-22.82</v>
      </c>
      <c r="H293" s="46">
        <v>477.27</v>
      </c>
      <c r="I293" s="48">
        <f t="shared" si="27"/>
        <v>52689.91</v>
      </c>
      <c r="J293" s="49">
        <f t="shared" si="31"/>
        <v>41726.57</v>
      </c>
      <c r="K293" s="45" t="s">
        <v>68</v>
      </c>
      <c r="L293" s="46" t="s">
        <v>68</v>
      </c>
      <c r="M293" s="46" t="s">
        <v>68</v>
      </c>
      <c r="N293" s="50" t="s">
        <v>68</v>
      </c>
      <c r="O293" s="46">
        <v>4419.57</v>
      </c>
      <c r="P293" s="46">
        <v>47.27</v>
      </c>
      <c r="Q293" s="46">
        <v>196.67</v>
      </c>
      <c r="R293" s="50">
        <v>0</v>
      </c>
      <c r="S293" s="45" t="s">
        <v>68</v>
      </c>
      <c r="T293" s="53" t="s">
        <v>68</v>
      </c>
      <c r="V293" s="124" t="s">
        <v>97</v>
      </c>
      <c r="W293" s="123">
        <f t="shared" si="29"/>
        <v>9</v>
      </c>
      <c r="X293" s="123" t="str">
        <f t="shared" si="30"/>
        <v>Quarter 3</v>
      </c>
      <c r="Y293" s="123" t="str" cm="1">
        <f t="array" ref="Y293">_xlfn.IFS(OR(W293=1,W293=2,W293=3),"1",(OR(W293=4,W293=5,W293=6)),"2",(OR(W293=7,W293=8,W293=9)),"3",(OR(W293=10,W293=11,W293=12)),"4")</f>
        <v>3</v>
      </c>
      <c r="Z293" s="124">
        <v>2019</v>
      </c>
      <c r="AC293" s="46"/>
    </row>
    <row r="294" spans="1:29" ht="17.149999999999999" customHeight="1" x14ac:dyDescent="0.35">
      <c r="A294" s="56" t="str">
        <f t="shared" si="28"/>
        <v>October 2019</v>
      </c>
      <c r="B294" s="45">
        <v>38317.040000000001</v>
      </c>
      <c r="C294" s="46">
        <v>40279.31</v>
      </c>
      <c r="D294" s="46">
        <v>5877.39</v>
      </c>
      <c r="E294" s="47">
        <f t="shared" si="26"/>
        <v>34401.919999999998</v>
      </c>
      <c r="F294" s="45">
        <v>-396.25</v>
      </c>
      <c r="G294" s="46">
        <v>-22.82</v>
      </c>
      <c r="H294" s="46">
        <v>493.18</v>
      </c>
      <c r="I294" s="48">
        <f t="shared" si="27"/>
        <v>78596.350000000006</v>
      </c>
      <c r="J294" s="49">
        <f t="shared" si="31"/>
        <v>72793.069999999992</v>
      </c>
      <c r="K294" s="45" t="s">
        <v>68</v>
      </c>
      <c r="L294" s="46" t="s">
        <v>68</v>
      </c>
      <c r="M294" s="46" t="s">
        <v>68</v>
      </c>
      <c r="N294" s="50" t="s">
        <v>68</v>
      </c>
      <c r="O294" s="46">
        <v>4735.5</v>
      </c>
      <c r="P294" s="46">
        <v>38.270000000000003</v>
      </c>
      <c r="Q294" s="46">
        <v>286.45</v>
      </c>
      <c r="R294" s="50">
        <v>0</v>
      </c>
      <c r="S294" s="45" t="s">
        <v>68</v>
      </c>
      <c r="T294" s="53" t="s">
        <v>68</v>
      </c>
      <c r="V294" s="124" t="s">
        <v>98</v>
      </c>
      <c r="W294" s="123">
        <f t="shared" si="29"/>
        <v>10</v>
      </c>
      <c r="X294" s="123" t="str">
        <f t="shared" si="30"/>
        <v>Quarter 4</v>
      </c>
      <c r="Y294" s="123" t="str" cm="1">
        <f t="array" ref="Y294">_xlfn.IFS(OR(W294=1,W294=2,W294=3),"1",(OR(W294=4,W294=5,W294=6)),"2",(OR(W294=7,W294=8,W294=9)),"3",(OR(W294=10,W294=11,W294=12)),"4")</f>
        <v>4</v>
      </c>
      <c r="Z294" s="124">
        <v>2019</v>
      </c>
      <c r="AC294" s="46"/>
    </row>
    <row r="295" spans="1:29" ht="17.149999999999999" customHeight="1" x14ac:dyDescent="0.35">
      <c r="A295" s="56" t="str">
        <f t="shared" si="28"/>
        <v>November 2019</v>
      </c>
      <c r="B295" s="45">
        <v>41176.47</v>
      </c>
      <c r="C295" s="46">
        <v>49989.11</v>
      </c>
      <c r="D295" s="46">
        <v>4235.59</v>
      </c>
      <c r="E295" s="47">
        <f t="shared" si="26"/>
        <v>45753.520000000004</v>
      </c>
      <c r="F295" s="45">
        <v>1422.62</v>
      </c>
      <c r="G295" s="46">
        <v>-16.510000000000002</v>
      </c>
      <c r="H295" s="46">
        <v>477.27</v>
      </c>
      <c r="I295" s="48">
        <f t="shared" si="27"/>
        <v>91165.58</v>
      </c>
      <c r="J295" s="49">
        <f t="shared" si="31"/>
        <v>88813.37000000001</v>
      </c>
      <c r="K295" s="45" t="s">
        <v>68</v>
      </c>
      <c r="L295" s="46" t="s">
        <v>68</v>
      </c>
      <c r="M295" s="46" t="s">
        <v>68</v>
      </c>
      <c r="N295" s="50" t="s">
        <v>68</v>
      </c>
      <c r="O295" s="46">
        <v>4575.0200000000004</v>
      </c>
      <c r="P295" s="46">
        <v>71.05</v>
      </c>
      <c r="Q295" s="46">
        <v>371.67</v>
      </c>
      <c r="R295" s="50">
        <v>0</v>
      </c>
      <c r="S295" s="45" t="s">
        <v>68</v>
      </c>
      <c r="T295" s="53" t="s">
        <v>68</v>
      </c>
      <c r="V295" s="124" t="s">
        <v>99</v>
      </c>
      <c r="W295" s="123">
        <f t="shared" si="29"/>
        <v>11</v>
      </c>
      <c r="X295" s="123" t="str">
        <f t="shared" si="30"/>
        <v>Quarter 4</v>
      </c>
      <c r="Y295" s="123" t="str" cm="1">
        <f t="array" ref="Y295">_xlfn.IFS(OR(W295=1,W295=2,W295=3),"1",(OR(W295=4,W295=5,W295=6)),"2",(OR(W295=7,W295=8,W295=9)),"3",(OR(W295=10,W295=11,W295=12)),"4")</f>
        <v>4</v>
      </c>
      <c r="Z295" s="124">
        <v>2019</v>
      </c>
      <c r="AC295" s="46"/>
    </row>
    <row r="296" spans="1:29" ht="17.149999999999999" customHeight="1" x14ac:dyDescent="0.35">
      <c r="A296" s="56" t="str">
        <f t="shared" si="28"/>
        <v>December 2019</v>
      </c>
      <c r="B296" s="45">
        <v>41540.83</v>
      </c>
      <c r="C296" s="46">
        <v>63899.94</v>
      </c>
      <c r="D296" s="46">
        <v>5457.83</v>
      </c>
      <c r="E296" s="47">
        <f t="shared" si="26"/>
        <v>58442.11</v>
      </c>
      <c r="F296" s="45">
        <v>-767.95</v>
      </c>
      <c r="G296" s="46">
        <v>-16.510000000000002</v>
      </c>
      <c r="H296" s="46">
        <v>493.18</v>
      </c>
      <c r="I296" s="48">
        <f t="shared" si="27"/>
        <v>105440.77</v>
      </c>
      <c r="J296" s="49">
        <f t="shared" si="31"/>
        <v>99691.66</v>
      </c>
      <c r="K296" s="45" t="s">
        <v>68</v>
      </c>
      <c r="L296" s="46" t="s">
        <v>68</v>
      </c>
      <c r="M296" s="46" t="s">
        <v>68</v>
      </c>
      <c r="N296" s="50" t="s">
        <v>68</v>
      </c>
      <c r="O296" s="46">
        <v>4681.25</v>
      </c>
      <c r="P296" s="46">
        <v>84.25</v>
      </c>
      <c r="Q296" s="46">
        <v>464.23</v>
      </c>
      <c r="R296" s="50">
        <v>0</v>
      </c>
      <c r="S296" s="45" t="s">
        <v>68</v>
      </c>
      <c r="T296" s="53" t="s">
        <v>68</v>
      </c>
      <c r="V296" s="124" t="s">
        <v>100</v>
      </c>
      <c r="W296" s="123">
        <f t="shared" si="29"/>
        <v>12</v>
      </c>
      <c r="X296" s="125" t="str">
        <f t="shared" si="30"/>
        <v>Quarter 4</v>
      </c>
      <c r="Y296" s="123" t="str" cm="1">
        <f t="array" ref="Y296">_xlfn.IFS(OR(W296=1,W296=2,W296=3),"1",(OR(W296=4,W296=5,W296=6)),"2",(OR(W296=7,W296=8,W296=9)),"3",(OR(W296=10,W296=11,W296=12)),"4")</f>
        <v>4</v>
      </c>
      <c r="Z296" s="124">
        <v>2019</v>
      </c>
      <c r="AC296" s="46"/>
    </row>
    <row r="297" spans="1:29" ht="17.149999999999999" customHeight="1" x14ac:dyDescent="0.35">
      <c r="A297" s="56" t="str">
        <f t="shared" si="28"/>
        <v>January 2020</v>
      </c>
      <c r="B297" s="45">
        <v>40901.379999999997</v>
      </c>
      <c r="C297" s="46">
        <v>43752.67</v>
      </c>
      <c r="D297" s="46">
        <v>5021.08</v>
      </c>
      <c r="E297" s="47">
        <f t="shared" si="26"/>
        <v>38731.589999999997</v>
      </c>
      <c r="F297" s="45">
        <v>6075.68</v>
      </c>
      <c r="G297" s="46">
        <v>-16.510000000000002</v>
      </c>
      <c r="H297" s="46">
        <v>536.29</v>
      </c>
      <c r="I297" s="48">
        <f t="shared" si="27"/>
        <v>84654.049999999988</v>
      </c>
      <c r="J297" s="49">
        <f t="shared" si="31"/>
        <v>86228.43</v>
      </c>
      <c r="K297" s="45" t="s">
        <v>68</v>
      </c>
      <c r="L297" s="46" t="s">
        <v>68</v>
      </c>
      <c r="M297" s="46" t="s">
        <v>68</v>
      </c>
      <c r="N297" s="50" t="s">
        <v>68</v>
      </c>
      <c r="O297" s="46">
        <v>4856.46</v>
      </c>
      <c r="P297" s="46">
        <v>84.68</v>
      </c>
      <c r="Q297" s="46">
        <v>364.16</v>
      </c>
      <c r="R297" s="50">
        <v>0</v>
      </c>
      <c r="S297" s="45" t="s">
        <v>68</v>
      </c>
      <c r="T297" s="53" t="s">
        <v>68</v>
      </c>
      <c r="V297" s="124" t="s">
        <v>89</v>
      </c>
      <c r="W297" s="123">
        <f t="shared" si="29"/>
        <v>1</v>
      </c>
      <c r="X297" s="123" t="str">
        <f t="shared" si="30"/>
        <v>Quarter 1</v>
      </c>
      <c r="Y297" s="123" t="str" cm="1">
        <f t="array" ref="Y297">_xlfn.IFS(OR(W297=1,W297=2,W297=3),"1",(OR(W297=4,W297=5,W297=6)),"2",(OR(W297=7,W297=8,W297=9)),"3",(OR(W297=10,W297=11,W297=12)),"4")</f>
        <v>1</v>
      </c>
      <c r="Z297" s="124">
        <v>2020</v>
      </c>
      <c r="AC297" s="46"/>
    </row>
    <row r="298" spans="1:29" ht="17.149999999999999" customHeight="1" x14ac:dyDescent="0.35">
      <c r="A298" s="56" t="str">
        <f t="shared" si="28"/>
        <v>February 2020</v>
      </c>
      <c r="B298" s="45">
        <v>37010.800000000003</v>
      </c>
      <c r="C298" s="46">
        <v>46394.21</v>
      </c>
      <c r="D298" s="46">
        <v>3851.47</v>
      </c>
      <c r="E298" s="47">
        <f t="shared" si="26"/>
        <v>42542.74</v>
      </c>
      <c r="F298" s="45">
        <v>9145.6200000000008</v>
      </c>
      <c r="G298" s="46">
        <v>-21.04</v>
      </c>
      <c r="H298" s="46">
        <v>501.69</v>
      </c>
      <c r="I298" s="48">
        <f t="shared" si="27"/>
        <v>83405.010000000009</v>
      </c>
      <c r="J298" s="49">
        <f t="shared" si="31"/>
        <v>89179.810000000012</v>
      </c>
      <c r="K298" s="45" t="s">
        <v>68</v>
      </c>
      <c r="L298" s="46" t="s">
        <v>68</v>
      </c>
      <c r="M298" s="46" t="s">
        <v>68</v>
      </c>
      <c r="N298" s="50" t="s">
        <v>68</v>
      </c>
      <c r="O298" s="46">
        <v>4174.54</v>
      </c>
      <c r="P298" s="46">
        <v>71.66</v>
      </c>
      <c r="Q298" s="46">
        <v>306.83999999999997</v>
      </c>
      <c r="R298" s="50">
        <v>0</v>
      </c>
      <c r="S298" s="45" t="s">
        <v>68</v>
      </c>
      <c r="T298" s="53" t="s">
        <v>68</v>
      </c>
      <c r="V298" s="124" t="s">
        <v>90</v>
      </c>
      <c r="W298" s="123">
        <f t="shared" si="29"/>
        <v>2</v>
      </c>
      <c r="X298" s="123" t="str">
        <f t="shared" si="30"/>
        <v>Quarter 1</v>
      </c>
      <c r="Y298" s="123" t="str" cm="1">
        <f t="array" ref="Y298">_xlfn.IFS(OR(W298=1,W298=2,W298=3),"1",(OR(W298=4,W298=5,W298=6)),"2",(OR(W298=7,W298=8,W298=9)),"3",(OR(W298=10,W298=11,W298=12)),"4")</f>
        <v>1</v>
      </c>
      <c r="Z298" s="124">
        <v>2020</v>
      </c>
      <c r="AC298" s="46"/>
    </row>
    <row r="299" spans="1:29" ht="17.149999999999999" customHeight="1" x14ac:dyDescent="0.35">
      <c r="A299" s="56" t="str">
        <f t="shared" si="28"/>
        <v>March 2020</v>
      </c>
      <c r="B299" s="45">
        <v>37820.42</v>
      </c>
      <c r="C299" s="46">
        <v>57318.400000000001</v>
      </c>
      <c r="D299" s="46">
        <v>5601.77</v>
      </c>
      <c r="E299" s="47">
        <f t="shared" si="26"/>
        <v>51716.630000000005</v>
      </c>
      <c r="F299" s="45">
        <v>-327.42</v>
      </c>
      <c r="G299" s="46">
        <v>-21.04</v>
      </c>
      <c r="H299" s="46">
        <v>536.29</v>
      </c>
      <c r="I299" s="48">
        <f t="shared" si="27"/>
        <v>95138.82</v>
      </c>
      <c r="J299" s="49">
        <f t="shared" si="31"/>
        <v>89724.88</v>
      </c>
      <c r="K299" s="45" t="s">
        <v>68</v>
      </c>
      <c r="L299" s="46" t="s">
        <v>68</v>
      </c>
      <c r="M299" s="46" t="s">
        <v>68</v>
      </c>
      <c r="N299" s="50" t="s">
        <v>68</v>
      </c>
      <c r="O299" s="46">
        <v>4523.09</v>
      </c>
      <c r="P299" s="46">
        <v>101.06</v>
      </c>
      <c r="Q299" s="46">
        <v>370.14</v>
      </c>
      <c r="R299" s="50">
        <v>0</v>
      </c>
      <c r="S299" s="45" t="s">
        <v>68</v>
      </c>
      <c r="T299" s="53" t="s">
        <v>68</v>
      </c>
      <c r="V299" s="124" t="s">
        <v>91</v>
      </c>
      <c r="W299" s="123">
        <f t="shared" si="29"/>
        <v>3</v>
      </c>
      <c r="X299" s="123" t="str">
        <f t="shared" si="30"/>
        <v>Quarter 1</v>
      </c>
      <c r="Y299" s="123" t="str" cm="1">
        <f t="array" ref="Y299">_xlfn.IFS(OR(W299=1,W299=2,W299=3),"1",(OR(W299=4,W299=5,W299=6)),"2",(OR(W299=7,W299=8,W299=9)),"3",(OR(W299=10,W299=11,W299=12)),"4")</f>
        <v>1</v>
      </c>
      <c r="Z299" s="124">
        <v>2020</v>
      </c>
      <c r="AC299" s="46"/>
    </row>
    <row r="300" spans="1:29" ht="17.149999999999999" customHeight="1" x14ac:dyDescent="0.35">
      <c r="A300" s="56" t="str">
        <f t="shared" si="28"/>
        <v>April 2020</v>
      </c>
      <c r="B300" s="45">
        <v>39116.93</v>
      </c>
      <c r="C300" s="46">
        <v>38183.24</v>
      </c>
      <c r="D300" s="46">
        <v>12716.35</v>
      </c>
      <c r="E300" s="47">
        <f t="shared" si="26"/>
        <v>25466.89</v>
      </c>
      <c r="F300" s="45">
        <v>-8651.64</v>
      </c>
      <c r="G300" s="46">
        <v>-21.04</v>
      </c>
      <c r="H300" s="46">
        <v>518.99</v>
      </c>
      <c r="I300" s="48">
        <f t="shared" si="27"/>
        <v>77300.17</v>
      </c>
      <c r="J300" s="49">
        <f t="shared" si="31"/>
        <v>56430.13</v>
      </c>
      <c r="K300" s="45" t="s">
        <v>68</v>
      </c>
      <c r="L300" s="46" t="s">
        <v>68</v>
      </c>
      <c r="M300" s="46" t="s">
        <v>68</v>
      </c>
      <c r="N300" s="50" t="s">
        <v>68</v>
      </c>
      <c r="O300" s="46">
        <v>4463.71</v>
      </c>
      <c r="P300" s="46">
        <v>140.27000000000001</v>
      </c>
      <c r="Q300" s="46">
        <v>388.38</v>
      </c>
      <c r="R300" s="50">
        <v>0</v>
      </c>
      <c r="S300" s="45" t="s">
        <v>68</v>
      </c>
      <c r="T300" s="53" t="s">
        <v>68</v>
      </c>
      <c r="V300" s="124" t="s">
        <v>92</v>
      </c>
      <c r="W300" s="123">
        <f t="shared" si="29"/>
        <v>4</v>
      </c>
      <c r="X300" s="125" t="str">
        <f t="shared" si="30"/>
        <v>Quarter 2</v>
      </c>
      <c r="Y300" s="123" t="str" cm="1">
        <f t="array" ref="Y300">_xlfn.IFS(OR(W300=1,W300=2,W300=3),"1",(OR(W300=4,W300=5,W300=6)),"2",(OR(W300=7,W300=8,W300=9)),"3",(OR(W300=10,W300=11,W300=12)),"4")</f>
        <v>2</v>
      </c>
      <c r="Z300" s="124">
        <v>2020</v>
      </c>
      <c r="AC300" s="46"/>
    </row>
    <row r="301" spans="1:29" ht="17.149999999999999" customHeight="1" x14ac:dyDescent="0.35">
      <c r="A301" s="56" t="str">
        <f t="shared" si="28"/>
        <v>May 2020</v>
      </c>
      <c r="B301" s="45">
        <v>40137.47</v>
      </c>
      <c r="C301" s="46">
        <v>32190.98</v>
      </c>
      <c r="D301" s="46">
        <v>19707.25</v>
      </c>
      <c r="E301" s="47">
        <f t="shared" si="26"/>
        <v>12483.73</v>
      </c>
      <c r="F301" s="45">
        <v>-1441.01</v>
      </c>
      <c r="G301" s="46">
        <v>-14.42</v>
      </c>
      <c r="H301" s="46">
        <v>536.29</v>
      </c>
      <c r="I301" s="48">
        <f t="shared" si="27"/>
        <v>72328.45</v>
      </c>
      <c r="J301" s="49">
        <f t="shared" si="31"/>
        <v>51702.06</v>
      </c>
      <c r="K301" s="45" t="s">
        <v>68</v>
      </c>
      <c r="L301" s="46" t="s">
        <v>68</v>
      </c>
      <c r="M301" s="46" t="s">
        <v>68</v>
      </c>
      <c r="N301" s="50" t="s">
        <v>68</v>
      </c>
      <c r="O301" s="46">
        <v>4612.6499999999996</v>
      </c>
      <c r="P301" s="46">
        <v>80.66</v>
      </c>
      <c r="Q301" s="46">
        <v>316.87</v>
      </c>
      <c r="R301" s="50">
        <v>0</v>
      </c>
      <c r="S301" s="45" t="s">
        <v>68</v>
      </c>
      <c r="T301" s="53" t="s">
        <v>68</v>
      </c>
      <c r="V301" s="124" t="s">
        <v>93</v>
      </c>
      <c r="W301" s="123">
        <f t="shared" si="29"/>
        <v>5</v>
      </c>
      <c r="X301" s="123" t="str">
        <f t="shared" si="30"/>
        <v>Quarter 2</v>
      </c>
      <c r="Y301" s="123" t="str" cm="1">
        <f t="array" ref="Y301">_xlfn.IFS(OR(W301=1,W301=2,W301=3),"1",(OR(W301=4,W301=5,W301=6)),"2",(OR(W301=7,W301=8,W301=9)),"3",(OR(W301=10,W301=11,W301=12)),"4")</f>
        <v>2</v>
      </c>
      <c r="Z301" s="124">
        <v>2020</v>
      </c>
      <c r="AC301" s="46"/>
    </row>
    <row r="302" spans="1:29" ht="17.149999999999999" customHeight="1" x14ac:dyDescent="0.35">
      <c r="A302" s="56" t="str">
        <f t="shared" si="28"/>
        <v>June 2020</v>
      </c>
      <c r="B302" s="45">
        <v>36790.51</v>
      </c>
      <c r="C302" s="46">
        <v>24992.01</v>
      </c>
      <c r="D302" s="46">
        <v>16440.759999999998</v>
      </c>
      <c r="E302" s="47">
        <f t="shared" si="26"/>
        <v>8551.25</v>
      </c>
      <c r="F302" s="45">
        <v>-2283.87</v>
      </c>
      <c r="G302" s="46">
        <v>-14.42</v>
      </c>
      <c r="H302" s="46">
        <v>518.99</v>
      </c>
      <c r="I302" s="48">
        <f t="shared" si="27"/>
        <v>61782.520000000004</v>
      </c>
      <c r="J302" s="49">
        <f t="shared" si="31"/>
        <v>43562.460000000006</v>
      </c>
      <c r="K302" s="45" t="s">
        <v>68</v>
      </c>
      <c r="L302" s="46" t="s">
        <v>68</v>
      </c>
      <c r="M302" s="46" t="s">
        <v>68</v>
      </c>
      <c r="N302" s="50" t="s">
        <v>68</v>
      </c>
      <c r="O302" s="46">
        <v>4643.67</v>
      </c>
      <c r="P302" s="46">
        <v>79.12</v>
      </c>
      <c r="Q302" s="46">
        <v>179.76</v>
      </c>
      <c r="R302" s="50">
        <v>0</v>
      </c>
      <c r="S302" s="45" t="s">
        <v>68</v>
      </c>
      <c r="T302" s="53" t="s">
        <v>68</v>
      </c>
      <c r="V302" s="124" t="s">
        <v>94</v>
      </c>
      <c r="W302" s="123">
        <f t="shared" si="29"/>
        <v>6</v>
      </c>
      <c r="X302" s="123" t="str">
        <f t="shared" si="30"/>
        <v>Quarter 2</v>
      </c>
      <c r="Y302" s="123" t="str" cm="1">
        <f t="array" ref="Y302">_xlfn.IFS(OR(W302=1,W302=2,W302=3),"1",(OR(W302=4,W302=5,W302=6)),"2",(OR(W302=7,W302=8,W302=9)),"3",(OR(W302=10,W302=11,W302=12)),"4")</f>
        <v>2</v>
      </c>
      <c r="Z302" s="124">
        <v>2020</v>
      </c>
      <c r="AC302" s="46"/>
    </row>
    <row r="303" spans="1:29" ht="17.149999999999999" customHeight="1" x14ac:dyDescent="0.35">
      <c r="A303" s="56" t="str">
        <f t="shared" si="28"/>
        <v>July 2020</v>
      </c>
      <c r="B303" s="45">
        <v>37504.620000000003</v>
      </c>
      <c r="C303" s="46">
        <v>26613.5</v>
      </c>
      <c r="D303" s="46">
        <v>13541.38</v>
      </c>
      <c r="E303" s="47">
        <f t="shared" si="26"/>
        <v>13072.12</v>
      </c>
      <c r="F303" s="45">
        <v>-2022.74</v>
      </c>
      <c r="G303" s="46">
        <v>-14.42</v>
      </c>
      <c r="H303" s="46">
        <v>536.29</v>
      </c>
      <c r="I303" s="48">
        <f t="shared" si="27"/>
        <v>64118.12</v>
      </c>
      <c r="J303" s="49">
        <f t="shared" si="31"/>
        <v>49075.87000000001</v>
      </c>
      <c r="K303" s="45" t="s">
        <v>68</v>
      </c>
      <c r="L303" s="46" t="s">
        <v>68</v>
      </c>
      <c r="M303" s="46" t="s">
        <v>68</v>
      </c>
      <c r="N303" s="50" t="s">
        <v>68</v>
      </c>
      <c r="O303" s="46">
        <v>4607.05</v>
      </c>
      <c r="P303" s="46">
        <v>107.08</v>
      </c>
      <c r="Q303" s="46">
        <v>136.77000000000001</v>
      </c>
      <c r="R303" s="50">
        <v>0</v>
      </c>
      <c r="S303" s="45" t="s">
        <v>68</v>
      </c>
      <c r="T303" s="53" t="s">
        <v>68</v>
      </c>
      <c r="V303" s="124" t="s">
        <v>95</v>
      </c>
      <c r="W303" s="123">
        <f t="shared" si="29"/>
        <v>7</v>
      </c>
      <c r="X303" s="123" t="str">
        <f t="shared" si="30"/>
        <v>Quarter 3</v>
      </c>
      <c r="Y303" s="123" t="str" cm="1">
        <f t="array" ref="Y303">_xlfn.IFS(OR(W303=1,W303=2,W303=3),"1",(OR(W303=4,W303=5,W303=6)),"2",(OR(W303=7,W303=8,W303=9)),"3",(OR(W303=10,W303=11,W303=12)),"4")</f>
        <v>3</v>
      </c>
      <c r="Z303" s="124">
        <v>2020</v>
      </c>
      <c r="AC303" s="46"/>
    </row>
    <row r="304" spans="1:29" ht="17.149999999999999" customHeight="1" x14ac:dyDescent="0.35">
      <c r="A304" s="56" t="str">
        <f t="shared" si="28"/>
        <v>August 2020</v>
      </c>
      <c r="B304" s="45">
        <v>31325.72</v>
      </c>
      <c r="C304" s="46">
        <v>22574.25</v>
      </c>
      <c r="D304" s="46">
        <v>8446.76</v>
      </c>
      <c r="E304" s="47">
        <f t="shared" si="26"/>
        <v>14127.49</v>
      </c>
      <c r="F304" s="45">
        <v>-1119.8800000000001</v>
      </c>
      <c r="G304" s="46">
        <v>-16.920000000000002</v>
      </c>
      <c r="H304" s="46">
        <v>536.29</v>
      </c>
      <c r="I304" s="48">
        <f t="shared" si="27"/>
        <v>53899.97</v>
      </c>
      <c r="J304" s="49">
        <f t="shared" si="31"/>
        <v>44852.700000000004</v>
      </c>
      <c r="K304" s="45" t="s">
        <v>68</v>
      </c>
      <c r="L304" s="46" t="s">
        <v>68</v>
      </c>
      <c r="M304" s="46" t="s">
        <v>68</v>
      </c>
      <c r="N304" s="50" t="s">
        <v>68</v>
      </c>
      <c r="O304" s="46">
        <v>3922.9</v>
      </c>
      <c r="P304" s="46">
        <v>57.82</v>
      </c>
      <c r="Q304" s="46">
        <v>143.97999999999999</v>
      </c>
      <c r="R304" s="50">
        <v>0</v>
      </c>
      <c r="S304" s="45" t="s">
        <v>68</v>
      </c>
      <c r="T304" s="53" t="s">
        <v>68</v>
      </c>
      <c r="V304" s="124" t="s">
        <v>96</v>
      </c>
      <c r="W304" s="123">
        <f t="shared" si="29"/>
        <v>8</v>
      </c>
      <c r="X304" s="125" t="str">
        <f t="shared" si="30"/>
        <v>Quarter 3</v>
      </c>
      <c r="Y304" s="123" t="str" cm="1">
        <f t="array" ref="Y304">_xlfn.IFS(OR(W304=1,W304=2,W304=3),"1",(OR(W304=4,W304=5,W304=6)),"2",(OR(W304=7,W304=8,W304=9)),"3",(OR(W304=10,W304=11,W304=12)),"4")</f>
        <v>3</v>
      </c>
      <c r="Z304" s="124">
        <v>2020</v>
      </c>
      <c r="AC304" s="46"/>
    </row>
    <row r="305" spans="1:29" ht="17.149999999999999" customHeight="1" x14ac:dyDescent="0.35">
      <c r="A305" s="56" t="str">
        <f t="shared" si="28"/>
        <v>September 2020</v>
      </c>
      <c r="B305" s="45">
        <v>28814.93</v>
      </c>
      <c r="C305" s="46">
        <v>23247.13</v>
      </c>
      <c r="D305" s="46">
        <v>8086.22</v>
      </c>
      <c r="E305" s="47">
        <f t="shared" si="26"/>
        <v>15160.91</v>
      </c>
      <c r="F305" s="45">
        <v>4911.43</v>
      </c>
      <c r="G305" s="46">
        <v>-16.920000000000002</v>
      </c>
      <c r="H305" s="46">
        <v>518.99</v>
      </c>
      <c r="I305" s="48">
        <f t="shared" si="27"/>
        <v>52062.06</v>
      </c>
      <c r="J305" s="49">
        <f t="shared" si="31"/>
        <v>49389.34</v>
      </c>
      <c r="K305" s="45" t="s">
        <v>68</v>
      </c>
      <c r="L305" s="46" t="s">
        <v>68</v>
      </c>
      <c r="M305" s="46" t="s">
        <v>68</v>
      </c>
      <c r="N305" s="50" t="s">
        <v>68</v>
      </c>
      <c r="O305" s="46">
        <v>3305.39</v>
      </c>
      <c r="P305" s="46">
        <v>55.36</v>
      </c>
      <c r="Q305" s="46">
        <v>111.61</v>
      </c>
      <c r="R305" s="50">
        <v>0</v>
      </c>
      <c r="S305" s="45" t="s">
        <v>68</v>
      </c>
      <c r="T305" s="53" t="s">
        <v>68</v>
      </c>
      <c r="V305" s="124" t="s">
        <v>97</v>
      </c>
      <c r="W305" s="123">
        <f t="shared" si="29"/>
        <v>9</v>
      </c>
      <c r="X305" s="123" t="str">
        <f t="shared" si="30"/>
        <v>Quarter 3</v>
      </c>
      <c r="Y305" s="123" t="str" cm="1">
        <f t="array" ref="Y305">_xlfn.IFS(OR(W305=1,W305=2,W305=3),"1",(OR(W305=4,W305=5,W305=6)),"2",(OR(W305=7,W305=8,W305=9)),"3",(OR(W305=10,W305=11,W305=12)),"4")</f>
        <v>3</v>
      </c>
      <c r="Z305" s="124">
        <v>2020</v>
      </c>
      <c r="AC305" s="46"/>
    </row>
    <row r="306" spans="1:29" ht="17.149999999999999" customHeight="1" x14ac:dyDescent="0.35">
      <c r="A306" s="56" t="str">
        <f t="shared" si="28"/>
        <v>October 2020</v>
      </c>
      <c r="B306" s="45">
        <v>37234.18</v>
      </c>
      <c r="C306" s="46">
        <v>44443.23</v>
      </c>
      <c r="D306" s="46">
        <v>3603.71</v>
      </c>
      <c r="E306" s="47">
        <f t="shared" si="26"/>
        <v>40839.520000000004</v>
      </c>
      <c r="F306" s="45">
        <v>-3356.99</v>
      </c>
      <c r="G306" s="46">
        <v>-16.920000000000002</v>
      </c>
      <c r="H306" s="46">
        <v>536.29</v>
      </c>
      <c r="I306" s="48">
        <f t="shared" si="27"/>
        <v>81677.41</v>
      </c>
      <c r="J306" s="49">
        <f t="shared" si="31"/>
        <v>75236.079999999987</v>
      </c>
      <c r="K306" s="45" t="s">
        <v>68</v>
      </c>
      <c r="L306" s="46" t="s">
        <v>68</v>
      </c>
      <c r="M306" s="46" t="s">
        <v>68</v>
      </c>
      <c r="N306" s="50" t="s">
        <v>68</v>
      </c>
      <c r="O306" s="46">
        <v>4154.3900000000003</v>
      </c>
      <c r="P306" s="46">
        <v>42.28</v>
      </c>
      <c r="Q306" s="46">
        <v>145.03</v>
      </c>
      <c r="R306" s="50">
        <v>0</v>
      </c>
      <c r="S306" s="45" t="s">
        <v>68</v>
      </c>
      <c r="T306" s="53" t="s">
        <v>68</v>
      </c>
      <c r="V306" s="124" t="s">
        <v>98</v>
      </c>
      <c r="W306" s="123">
        <f t="shared" si="29"/>
        <v>10</v>
      </c>
      <c r="X306" s="123" t="str">
        <f t="shared" si="30"/>
        <v>Quarter 4</v>
      </c>
      <c r="Y306" s="123" t="str" cm="1">
        <f t="array" ref="Y306">_xlfn.IFS(OR(W306=1,W306=2,W306=3),"1",(OR(W306=4,W306=5,W306=6)),"2",(OR(W306=7,W306=8,W306=9)),"3",(OR(W306=10,W306=11,W306=12)),"4")</f>
        <v>4</v>
      </c>
      <c r="Z306" s="124">
        <v>2020</v>
      </c>
      <c r="AC306" s="46"/>
    </row>
    <row r="307" spans="1:29" ht="17.149999999999999" customHeight="1" x14ac:dyDescent="0.35">
      <c r="A307" s="56" t="str">
        <f t="shared" si="28"/>
        <v>November 2020</v>
      </c>
      <c r="B307" s="45">
        <v>34679.33</v>
      </c>
      <c r="C307" s="46">
        <v>52670.17</v>
      </c>
      <c r="D307" s="46">
        <v>4260.8100000000004</v>
      </c>
      <c r="E307" s="47">
        <f t="shared" si="26"/>
        <v>48409.36</v>
      </c>
      <c r="F307" s="45">
        <v>-2704.57</v>
      </c>
      <c r="G307" s="46">
        <v>-17.32</v>
      </c>
      <c r="H307" s="46">
        <v>518.99</v>
      </c>
      <c r="I307" s="48">
        <f t="shared" si="27"/>
        <v>87349.5</v>
      </c>
      <c r="J307" s="49">
        <f t="shared" si="31"/>
        <v>80885.789999999994</v>
      </c>
      <c r="K307" s="45" t="s">
        <v>68</v>
      </c>
      <c r="L307" s="46" t="s">
        <v>68</v>
      </c>
      <c r="M307" s="46" t="s">
        <v>68</v>
      </c>
      <c r="N307" s="50" t="s">
        <v>68</v>
      </c>
      <c r="O307" s="46">
        <v>4292.66</v>
      </c>
      <c r="P307" s="46">
        <v>74.14</v>
      </c>
      <c r="Q307" s="46">
        <v>255.6</v>
      </c>
      <c r="R307" s="50">
        <v>0</v>
      </c>
      <c r="S307" s="45" t="s">
        <v>68</v>
      </c>
      <c r="T307" s="53" t="s">
        <v>68</v>
      </c>
      <c r="V307" s="124" t="s">
        <v>99</v>
      </c>
      <c r="W307" s="123">
        <f t="shared" si="29"/>
        <v>11</v>
      </c>
      <c r="X307" s="123" t="str">
        <f t="shared" si="30"/>
        <v>Quarter 4</v>
      </c>
      <c r="Y307" s="123" t="str" cm="1">
        <f t="array" ref="Y307">_xlfn.IFS(OR(W307=1,W307=2,W307=3),"1",(OR(W307=4,W307=5,W307=6)),"2",(OR(W307=7,W307=8,W307=9)),"3",(OR(W307=10,W307=11,W307=12)),"4")</f>
        <v>4</v>
      </c>
      <c r="Z307" s="124">
        <v>2020</v>
      </c>
      <c r="AC307" s="46"/>
    </row>
    <row r="308" spans="1:29" ht="17.149999999999999" customHeight="1" x14ac:dyDescent="0.35">
      <c r="A308" s="56" t="str">
        <f t="shared" si="28"/>
        <v>December 2020</v>
      </c>
      <c r="B308" s="45">
        <v>38058.17</v>
      </c>
      <c r="C308" s="46">
        <v>65808.100000000006</v>
      </c>
      <c r="D308" s="46">
        <v>4752.6899999999996</v>
      </c>
      <c r="E308" s="47">
        <f t="shared" si="26"/>
        <v>61055.41</v>
      </c>
      <c r="F308" s="45">
        <v>1603.68</v>
      </c>
      <c r="G308" s="46">
        <v>-17.32</v>
      </c>
      <c r="H308" s="46">
        <v>536.29</v>
      </c>
      <c r="I308" s="48">
        <f t="shared" si="27"/>
        <v>103866.27</v>
      </c>
      <c r="J308" s="49">
        <f t="shared" si="31"/>
        <v>101236.22999999998</v>
      </c>
      <c r="K308" s="45" t="s">
        <v>68</v>
      </c>
      <c r="L308" s="46" t="s">
        <v>68</v>
      </c>
      <c r="M308" s="46" t="s">
        <v>68</v>
      </c>
      <c r="N308" s="50" t="s">
        <v>68</v>
      </c>
      <c r="O308" s="46">
        <v>4611.6899999999996</v>
      </c>
      <c r="P308" s="46">
        <v>120.76</v>
      </c>
      <c r="Q308" s="46">
        <v>281.86</v>
      </c>
      <c r="R308" s="50">
        <v>0</v>
      </c>
      <c r="S308" s="45" t="s">
        <v>68</v>
      </c>
      <c r="T308" s="53" t="s">
        <v>68</v>
      </c>
      <c r="V308" s="124" t="s">
        <v>100</v>
      </c>
      <c r="W308" s="123">
        <f t="shared" si="29"/>
        <v>12</v>
      </c>
      <c r="X308" s="125" t="str">
        <f t="shared" si="30"/>
        <v>Quarter 4</v>
      </c>
      <c r="Y308" s="123" t="str" cm="1">
        <f t="array" ref="Y308">_xlfn.IFS(OR(W308=1,W308=2,W308=3),"1",(OR(W308=4,W308=5,W308=6)),"2",(OR(W308=7,W308=8,W308=9)),"3",(OR(W308=10,W308=11,W308=12)),"4")</f>
        <v>4</v>
      </c>
      <c r="Z308" s="124">
        <v>2020</v>
      </c>
      <c r="AC308" s="46"/>
    </row>
    <row r="309" spans="1:29" ht="17.149999999999999" customHeight="1" x14ac:dyDescent="0.35">
      <c r="A309" s="56" t="str">
        <f t="shared" si="28"/>
        <v>January 2021</v>
      </c>
      <c r="B309" s="45">
        <v>34905.919999999998</v>
      </c>
      <c r="C309" s="46">
        <v>78840.070000000007</v>
      </c>
      <c r="D309" s="46">
        <v>5336.55</v>
      </c>
      <c r="E309" s="47">
        <f t="shared" si="26"/>
        <v>73503.520000000004</v>
      </c>
      <c r="F309" s="45">
        <v>5982.51</v>
      </c>
      <c r="G309" s="46">
        <v>-17.32</v>
      </c>
      <c r="H309" s="46">
        <v>550.44000000000005</v>
      </c>
      <c r="I309" s="48">
        <f t="shared" si="27"/>
        <v>113745.99</v>
      </c>
      <c r="J309" s="49">
        <f t="shared" si="31"/>
        <v>114925.06999999999</v>
      </c>
      <c r="K309" s="45" t="s">
        <v>68</v>
      </c>
      <c r="L309" s="46" t="s">
        <v>68</v>
      </c>
      <c r="M309" s="46" t="s">
        <v>68</v>
      </c>
      <c r="N309" s="50" t="s">
        <v>68</v>
      </c>
      <c r="O309" s="46">
        <v>4008.28</v>
      </c>
      <c r="P309" s="46">
        <v>234.75</v>
      </c>
      <c r="Q309" s="46">
        <v>123.34</v>
      </c>
      <c r="R309" s="50">
        <v>0</v>
      </c>
      <c r="S309" s="45" t="s">
        <v>68</v>
      </c>
      <c r="T309" s="53" t="s">
        <v>68</v>
      </c>
      <c r="V309" s="124" t="s">
        <v>89</v>
      </c>
      <c r="W309" s="123">
        <f t="shared" si="29"/>
        <v>1</v>
      </c>
      <c r="X309" s="123" t="str">
        <f t="shared" si="30"/>
        <v>Quarter 1</v>
      </c>
      <c r="Y309" s="123" t="str" cm="1">
        <f t="array" ref="Y309">_xlfn.IFS(OR(W309=1,W309=2,W309=3),"1",(OR(W309=4,W309=5,W309=6)),"2",(OR(W309=7,W309=8,W309=9)),"3",(OR(W309=10,W309=11,W309=12)),"4")</f>
        <v>1</v>
      </c>
      <c r="Z309" s="124">
        <v>2021</v>
      </c>
      <c r="AC309" s="46"/>
    </row>
    <row r="310" spans="1:29" ht="17.149999999999999" customHeight="1" x14ac:dyDescent="0.35">
      <c r="A310" s="56" t="str">
        <f t="shared" si="28"/>
        <v>February 2021</v>
      </c>
      <c r="B310" s="45">
        <v>29504.03</v>
      </c>
      <c r="C310" s="46">
        <v>59715.03</v>
      </c>
      <c r="D310" s="46">
        <v>3983.98</v>
      </c>
      <c r="E310" s="47">
        <f t="shared" si="26"/>
        <v>55731.049999999996</v>
      </c>
      <c r="F310" s="45">
        <v>8736.6</v>
      </c>
      <c r="G310" s="46">
        <v>-19.95</v>
      </c>
      <c r="H310" s="46">
        <v>497.17</v>
      </c>
      <c r="I310" s="48">
        <f t="shared" si="27"/>
        <v>89219.06</v>
      </c>
      <c r="J310" s="49">
        <f t="shared" si="31"/>
        <v>94448.900000000009</v>
      </c>
      <c r="K310" s="45" t="s">
        <v>68</v>
      </c>
      <c r="L310" s="46" t="s">
        <v>68</v>
      </c>
      <c r="M310" s="46" t="s">
        <v>68</v>
      </c>
      <c r="N310" s="50" t="s">
        <v>68</v>
      </c>
      <c r="O310" s="46">
        <v>3600.71</v>
      </c>
      <c r="P310" s="46">
        <v>113.43</v>
      </c>
      <c r="Q310" s="46">
        <v>305.33999999999997</v>
      </c>
      <c r="R310" s="50">
        <v>0</v>
      </c>
      <c r="S310" s="45" t="s">
        <v>68</v>
      </c>
      <c r="T310" s="53" t="s">
        <v>68</v>
      </c>
      <c r="V310" s="124" t="s">
        <v>90</v>
      </c>
      <c r="W310" s="123">
        <f t="shared" si="29"/>
        <v>2</v>
      </c>
      <c r="X310" s="123" t="str">
        <f t="shared" si="30"/>
        <v>Quarter 1</v>
      </c>
      <c r="Y310" s="123" t="str" cm="1">
        <f t="array" ref="Y310">_xlfn.IFS(OR(W310=1,W310=2,W310=3),"1",(OR(W310=4,W310=5,W310=6)),"2",(OR(W310=7,W310=8,W310=9)),"3",(OR(W310=10,W310=11,W310=12)),"4")</f>
        <v>1</v>
      </c>
      <c r="Z310" s="124">
        <v>2021</v>
      </c>
      <c r="AC310" s="46"/>
    </row>
    <row r="311" spans="1:29" ht="17.149999999999999" customHeight="1" x14ac:dyDescent="0.35">
      <c r="A311" s="56" t="str">
        <f t="shared" si="28"/>
        <v>March 2021</v>
      </c>
      <c r="B311" s="45">
        <v>35438.949999999997</v>
      </c>
      <c r="C311" s="46">
        <v>61412.82</v>
      </c>
      <c r="D311" s="46">
        <v>4333.3500000000004</v>
      </c>
      <c r="E311" s="47">
        <f t="shared" si="26"/>
        <v>57079.47</v>
      </c>
      <c r="F311" s="45">
        <v>-4760.3500000000004</v>
      </c>
      <c r="G311" s="46">
        <v>-19.95</v>
      </c>
      <c r="H311" s="46">
        <v>550.44000000000005</v>
      </c>
      <c r="I311" s="48">
        <f t="shared" si="27"/>
        <v>96851.76999999999</v>
      </c>
      <c r="J311" s="49">
        <f t="shared" si="31"/>
        <v>88288.559999999983</v>
      </c>
      <c r="K311" s="45" t="s">
        <v>68</v>
      </c>
      <c r="L311" s="46" t="s">
        <v>68</v>
      </c>
      <c r="M311" s="46" t="s">
        <v>68</v>
      </c>
      <c r="N311" s="50" t="s">
        <v>68</v>
      </c>
      <c r="O311" s="46">
        <v>4149.3900000000003</v>
      </c>
      <c r="P311" s="46">
        <v>113.91</v>
      </c>
      <c r="Q311" s="46">
        <v>396.87</v>
      </c>
      <c r="R311" s="50">
        <v>0</v>
      </c>
      <c r="S311" s="45" t="s">
        <v>68</v>
      </c>
      <c r="T311" s="53" t="s">
        <v>68</v>
      </c>
      <c r="V311" s="124" t="s">
        <v>91</v>
      </c>
      <c r="W311" s="123">
        <f t="shared" si="29"/>
        <v>3</v>
      </c>
      <c r="X311" s="123" t="str">
        <f t="shared" si="30"/>
        <v>Quarter 1</v>
      </c>
      <c r="Y311" s="123" t="str" cm="1">
        <f t="array" ref="Y311">_xlfn.IFS(OR(W311=1,W311=2,W311=3),"1",(OR(W311=4,W311=5,W311=6)),"2",(OR(W311=7,W311=8,W311=9)),"3",(OR(W311=10,W311=11,W311=12)),"4")</f>
        <v>1</v>
      </c>
      <c r="Z311" s="124">
        <v>2021</v>
      </c>
      <c r="AC311" s="46"/>
    </row>
    <row r="312" spans="1:29" ht="17.149999999999999" customHeight="1" x14ac:dyDescent="0.35">
      <c r="A312" s="56" t="str">
        <f t="shared" si="28"/>
        <v>April 2021</v>
      </c>
      <c r="B312" s="45">
        <v>26099.11</v>
      </c>
      <c r="C312" s="46">
        <v>48718.32</v>
      </c>
      <c r="D312" s="46">
        <v>4172.16</v>
      </c>
      <c r="E312" s="47">
        <f t="shared" si="26"/>
        <v>44546.16</v>
      </c>
      <c r="F312" s="45">
        <v>7458.39</v>
      </c>
      <c r="G312" s="46">
        <v>-19.95</v>
      </c>
      <c r="H312" s="46">
        <v>532.67999999999995</v>
      </c>
      <c r="I312" s="48">
        <f t="shared" si="27"/>
        <v>74817.429999999993</v>
      </c>
      <c r="J312" s="49">
        <f t="shared" si="31"/>
        <v>78616.389999999985</v>
      </c>
      <c r="K312" s="45" t="s">
        <v>68</v>
      </c>
      <c r="L312" s="46" t="s">
        <v>68</v>
      </c>
      <c r="M312" s="46" t="s">
        <v>68</v>
      </c>
      <c r="N312" s="50" t="s">
        <v>68</v>
      </c>
      <c r="O312" s="46">
        <v>3084.72</v>
      </c>
      <c r="P312" s="46">
        <v>63.79</v>
      </c>
      <c r="Q312" s="46">
        <v>302.33999999999997</v>
      </c>
      <c r="R312" s="50">
        <v>0</v>
      </c>
      <c r="S312" s="45" t="s">
        <v>68</v>
      </c>
      <c r="T312" s="53" t="s">
        <v>68</v>
      </c>
      <c r="V312" s="124" t="s">
        <v>92</v>
      </c>
      <c r="W312" s="123">
        <f t="shared" si="29"/>
        <v>4</v>
      </c>
      <c r="X312" s="125" t="str">
        <f t="shared" si="30"/>
        <v>Quarter 2</v>
      </c>
      <c r="Y312" s="123" t="str" cm="1">
        <f t="array" ref="Y312">_xlfn.IFS(OR(W312=1,W312=2,W312=3),"1",(OR(W312=4,W312=5,W312=6)),"2",(OR(W312=7,W312=8,W312=9)),"3",(OR(W312=10,W312=11,W312=12)),"4")</f>
        <v>2</v>
      </c>
      <c r="Z312" s="124">
        <v>2021</v>
      </c>
      <c r="AC312" s="46"/>
    </row>
    <row r="313" spans="1:29" ht="17.149999999999999" customHeight="1" x14ac:dyDescent="0.35">
      <c r="A313" s="56" t="str">
        <f t="shared" si="28"/>
        <v>May 2021</v>
      </c>
      <c r="B313" s="45">
        <v>25829.74</v>
      </c>
      <c r="C313" s="46">
        <v>47153.09</v>
      </c>
      <c r="D313" s="46">
        <v>3642.59</v>
      </c>
      <c r="E313" s="47">
        <f t="shared" si="26"/>
        <v>43510.5</v>
      </c>
      <c r="F313" s="45">
        <v>-1075.23</v>
      </c>
      <c r="G313" s="46">
        <v>-23.51</v>
      </c>
      <c r="H313" s="46">
        <v>550.44000000000005</v>
      </c>
      <c r="I313" s="48">
        <f t="shared" si="27"/>
        <v>72982.83</v>
      </c>
      <c r="J313" s="49">
        <f t="shared" si="31"/>
        <v>68791.940000000017</v>
      </c>
      <c r="K313" s="45" t="s">
        <v>68</v>
      </c>
      <c r="L313" s="46" t="s">
        <v>68</v>
      </c>
      <c r="M313" s="46" t="s">
        <v>68</v>
      </c>
      <c r="N313" s="50" t="s">
        <v>68</v>
      </c>
      <c r="O313" s="46">
        <v>3017.43</v>
      </c>
      <c r="P313" s="46">
        <v>42.9</v>
      </c>
      <c r="Q313" s="46">
        <v>285.48</v>
      </c>
      <c r="R313" s="50">
        <v>0</v>
      </c>
      <c r="S313" s="45" t="s">
        <v>68</v>
      </c>
      <c r="T313" s="53" t="s">
        <v>68</v>
      </c>
      <c r="V313" s="124" t="s">
        <v>93</v>
      </c>
      <c r="W313" s="123">
        <f t="shared" si="29"/>
        <v>5</v>
      </c>
      <c r="X313" s="123" t="str">
        <f t="shared" si="30"/>
        <v>Quarter 2</v>
      </c>
      <c r="Y313" s="123" t="str" cm="1">
        <f t="array" ref="Y313">_xlfn.IFS(OR(W313=1,W313=2,W313=3),"1",(OR(W313=4,W313=5,W313=6)),"2",(OR(W313=7,W313=8,W313=9)),"3",(OR(W313=10,W313=11,W313=12)),"4")</f>
        <v>2</v>
      </c>
      <c r="Z313" s="124">
        <v>2021</v>
      </c>
      <c r="AC313" s="46"/>
    </row>
    <row r="314" spans="1:29" ht="17.149999999999999" customHeight="1" x14ac:dyDescent="0.35">
      <c r="A314" s="56" t="str">
        <f t="shared" si="28"/>
        <v>June 2021</v>
      </c>
      <c r="B314" s="45">
        <v>17150.07</v>
      </c>
      <c r="C314" s="46">
        <v>29287.759999999998</v>
      </c>
      <c r="D314" s="46">
        <v>4148.07</v>
      </c>
      <c r="E314" s="47">
        <f t="shared" si="26"/>
        <v>25139.69</v>
      </c>
      <c r="F314" s="45">
        <v>-3350.18</v>
      </c>
      <c r="G314" s="46">
        <v>-23.51</v>
      </c>
      <c r="H314" s="46">
        <v>532.67999999999995</v>
      </c>
      <c r="I314" s="48">
        <f t="shared" si="27"/>
        <v>46437.83</v>
      </c>
      <c r="J314" s="49">
        <f t="shared" si="31"/>
        <v>39448.75</v>
      </c>
      <c r="K314" s="45" t="s">
        <v>68</v>
      </c>
      <c r="L314" s="46" t="s">
        <v>68</v>
      </c>
      <c r="M314" s="46" t="s">
        <v>68</v>
      </c>
      <c r="N314" s="50" t="s">
        <v>68</v>
      </c>
      <c r="O314" s="46">
        <v>2498.7399999999998</v>
      </c>
      <c r="P314" s="46">
        <v>29</v>
      </c>
      <c r="Q314" s="46">
        <v>178.12</v>
      </c>
      <c r="R314" s="50">
        <v>0</v>
      </c>
      <c r="S314" s="45" t="s">
        <v>68</v>
      </c>
      <c r="T314" s="53" t="s">
        <v>68</v>
      </c>
      <c r="V314" s="124" t="s">
        <v>94</v>
      </c>
      <c r="W314" s="123">
        <f t="shared" si="29"/>
        <v>6</v>
      </c>
      <c r="X314" s="123" t="str">
        <f t="shared" si="30"/>
        <v>Quarter 2</v>
      </c>
      <c r="Y314" s="123" t="str" cm="1">
        <f t="array" ref="Y314">_xlfn.IFS(OR(W314=1,W314=2,W314=3),"1",(OR(W314=4,W314=5,W314=6)),"2",(OR(W314=7,W314=8,W314=9)),"3",(OR(W314=10,W314=11,W314=12)),"4")</f>
        <v>2</v>
      </c>
      <c r="Z314" s="124">
        <v>2021</v>
      </c>
      <c r="AC314" s="46"/>
    </row>
    <row r="315" spans="1:29" ht="17.149999999999999" customHeight="1" x14ac:dyDescent="0.35">
      <c r="A315" s="56" t="str">
        <f t="shared" si="28"/>
        <v>July 2021</v>
      </c>
      <c r="B315" s="45">
        <v>24697.13</v>
      </c>
      <c r="C315" s="46">
        <v>25482.29</v>
      </c>
      <c r="D315" s="46">
        <v>5527.96</v>
      </c>
      <c r="E315" s="47">
        <f t="shared" si="26"/>
        <v>19954.330000000002</v>
      </c>
      <c r="F315" s="45">
        <v>-878.98</v>
      </c>
      <c r="G315" s="46">
        <v>-23.51</v>
      </c>
      <c r="H315" s="46">
        <v>550.44000000000005</v>
      </c>
      <c r="I315" s="48">
        <f t="shared" si="27"/>
        <v>50179.42</v>
      </c>
      <c r="J315" s="49">
        <f t="shared" si="31"/>
        <v>44299.409999999996</v>
      </c>
      <c r="K315" s="45" t="s">
        <v>68</v>
      </c>
      <c r="L315" s="46" t="s">
        <v>68</v>
      </c>
      <c r="M315" s="46" t="s">
        <v>68</v>
      </c>
      <c r="N315" s="50" t="s">
        <v>68</v>
      </c>
      <c r="O315" s="46">
        <v>3485.01</v>
      </c>
      <c r="P315" s="46">
        <v>86.83</v>
      </c>
      <c r="Q315" s="46">
        <v>25.56</v>
      </c>
      <c r="R315" s="50">
        <v>0</v>
      </c>
      <c r="S315" s="45" t="s">
        <v>68</v>
      </c>
      <c r="T315" s="53" t="s">
        <v>68</v>
      </c>
      <c r="V315" s="124" t="s">
        <v>95</v>
      </c>
      <c r="W315" s="123">
        <f t="shared" si="29"/>
        <v>7</v>
      </c>
      <c r="X315" s="123" t="str">
        <f t="shared" si="30"/>
        <v>Quarter 3</v>
      </c>
      <c r="Y315" s="123" t="str" cm="1">
        <f t="array" ref="Y315">_xlfn.IFS(OR(W315=1,W315=2,W315=3),"1",(OR(W315=4,W315=5,W315=6)),"2",(OR(W315=7,W315=8,W315=9)),"3",(OR(W315=10,W315=11,W315=12)),"4")</f>
        <v>3</v>
      </c>
      <c r="Z315" s="124">
        <v>2021</v>
      </c>
      <c r="AC315" s="46"/>
    </row>
    <row r="316" spans="1:29" ht="17.149999999999999" customHeight="1" x14ac:dyDescent="0.35">
      <c r="A316" s="56" t="str">
        <f t="shared" si="28"/>
        <v>August 2021</v>
      </c>
      <c r="B316" s="45">
        <v>31202.639999999999</v>
      </c>
      <c r="C316" s="46">
        <v>22646.21</v>
      </c>
      <c r="D316" s="46">
        <v>4199.79</v>
      </c>
      <c r="E316" s="47">
        <f t="shared" si="26"/>
        <v>18446.419999999998</v>
      </c>
      <c r="F316" s="45">
        <v>-6997.11</v>
      </c>
      <c r="G316" s="46">
        <v>-36.56</v>
      </c>
      <c r="H316" s="46">
        <v>550.44000000000005</v>
      </c>
      <c r="I316" s="48">
        <f t="shared" si="27"/>
        <v>53848.85</v>
      </c>
      <c r="J316" s="49">
        <f t="shared" si="31"/>
        <v>43165.83</v>
      </c>
      <c r="K316" s="45" t="s">
        <v>68</v>
      </c>
      <c r="L316" s="46" t="s">
        <v>68</v>
      </c>
      <c r="M316" s="46" t="s">
        <v>68</v>
      </c>
      <c r="N316" s="50" t="s">
        <v>68</v>
      </c>
      <c r="O316" s="46">
        <v>3685.92</v>
      </c>
      <c r="P316" s="46">
        <v>70.44</v>
      </c>
      <c r="Q316" s="46">
        <v>20.58</v>
      </c>
      <c r="R316" s="50">
        <v>0</v>
      </c>
      <c r="S316" s="45" t="s">
        <v>68</v>
      </c>
      <c r="T316" s="53" t="s">
        <v>68</v>
      </c>
      <c r="V316" s="124" t="s">
        <v>96</v>
      </c>
      <c r="W316" s="123">
        <f t="shared" si="29"/>
        <v>8</v>
      </c>
      <c r="X316" s="125" t="str">
        <f t="shared" si="30"/>
        <v>Quarter 3</v>
      </c>
      <c r="Y316" s="123" t="str" cm="1">
        <f t="array" ref="Y316">_xlfn.IFS(OR(W316=1,W316=2,W316=3),"1",(OR(W316=4,W316=5,W316=6)),"2",(OR(W316=7,W316=8,W316=9)),"3",(OR(W316=10,W316=11,W316=12)),"4")</f>
        <v>3</v>
      </c>
      <c r="Z316" s="124">
        <v>2021</v>
      </c>
      <c r="AC316" s="46"/>
    </row>
    <row r="317" spans="1:29" ht="17.149999999999999" customHeight="1" x14ac:dyDescent="0.35">
      <c r="A317" s="56" t="str">
        <f t="shared" si="28"/>
        <v>September 2021</v>
      </c>
      <c r="B317" s="45">
        <v>31087.74</v>
      </c>
      <c r="C317" s="46">
        <v>25994</v>
      </c>
      <c r="D317" s="46">
        <v>7803.11</v>
      </c>
      <c r="E317" s="47">
        <f t="shared" si="26"/>
        <v>18190.89</v>
      </c>
      <c r="F317" s="45">
        <v>-2829.06</v>
      </c>
      <c r="G317" s="46">
        <v>-36.56</v>
      </c>
      <c r="H317" s="46">
        <v>532.67999999999995</v>
      </c>
      <c r="I317" s="48">
        <f t="shared" si="27"/>
        <v>57081.740000000005</v>
      </c>
      <c r="J317" s="49">
        <f t="shared" si="31"/>
        <v>46945.69000000001</v>
      </c>
      <c r="K317" s="45" t="s">
        <v>68</v>
      </c>
      <c r="L317" s="46" t="s">
        <v>68</v>
      </c>
      <c r="M317" s="46" t="s">
        <v>68</v>
      </c>
      <c r="N317" s="50" t="s">
        <v>68</v>
      </c>
      <c r="O317" s="46">
        <v>3804.2</v>
      </c>
      <c r="P317" s="46">
        <v>121.04</v>
      </c>
      <c r="Q317" s="46">
        <v>55.83</v>
      </c>
      <c r="R317" s="50">
        <v>0</v>
      </c>
      <c r="S317" s="45" t="s">
        <v>68</v>
      </c>
      <c r="T317" s="53" t="s">
        <v>68</v>
      </c>
      <c r="V317" s="124" t="s">
        <v>97</v>
      </c>
      <c r="W317" s="123">
        <f t="shared" si="29"/>
        <v>9</v>
      </c>
      <c r="X317" s="123" t="str">
        <f t="shared" si="30"/>
        <v>Quarter 3</v>
      </c>
      <c r="Y317" s="123" t="str" cm="1">
        <f t="array" ref="Y317">_xlfn.IFS(OR(W317=1,W317=2,W317=3),"1",(OR(W317=4,W317=5,W317=6)),"2",(OR(W317=7,W317=8,W317=9)),"3",(OR(W317=10,W317=11,W317=12)),"4")</f>
        <v>3</v>
      </c>
      <c r="Z317" s="124">
        <v>2021</v>
      </c>
      <c r="AC317" s="46"/>
    </row>
    <row r="318" spans="1:29" ht="17.149999999999999" customHeight="1" x14ac:dyDescent="0.35">
      <c r="A318" s="56" t="str">
        <f t="shared" si="28"/>
        <v>October 2021</v>
      </c>
      <c r="B318" s="45">
        <v>35117.18</v>
      </c>
      <c r="C318" s="46">
        <v>45266.19</v>
      </c>
      <c r="D318" s="46">
        <v>16717.650000000001</v>
      </c>
      <c r="E318" s="47">
        <f t="shared" si="26"/>
        <v>28548.54</v>
      </c>
      <c r="F318" s="45">
        <v>-3762.36</v>
      </c>
      <c r="G318" s="46">
        <v>-36.56</v>
      </c>
      <c r="H318" s="46">
        <v>550.44000000000005</v>
      </c>
      <c r="I318" s="48">
        <f t="shared" si="27"/>
        <v>80383.37</v>
      </c>
      <c r="J318" s="49">
        <f t="shared" si="31"/>
        <v>60417.24</v>
      </c>
      <c r="K318" s="45" t="s">
        <v>68</v>
      </c>
      <c r="L318" s="46" t="s">
        <v>68</v>
      </c>
      <c r="M318" s="46" t="s">
        <v>68</v>
      </c>
      <c r="N318" s="50" t="s">
        <v>68</v>
      </c>
      <c r="O318" s="46">
        <v>3750.95</v>
      </c>
      <c r="P318" s="46">
        <v>150.96</v>
      </c>
      <c r="Q318" s="46">
        <v>170.9</v>
      </c>
      <c r="R318" s="50">
        <v>0</v>
      </c>
      <c r="S318" s="45" t="s">
        <v>68</v>
      </c>
      <c r="T318" s="53" t="s">
        <v>68</v>
      </c>
      <c r="V318" s="124" t="s">
        <v>98</v>
      </c>
      <c r="W318" s="123">
        <f t="shared" si="29"/>
        <v>10</v>
      </c>
      <c r="X318" s="123" t="str">
        <f t="shared" si="30"/>
        <v>Quarter 4</v>
      </c>
      <c r="Y318" s="123" t="str" cm="1">
        <f t="array" ref="Y318">_xlfn.IFS(OR(W318=1,W318=2,W318=3),"1",(OR(W318=4,W318=5,W318=6)),"2",(OR(W318=7,W318=8,W318=9)),"3",(OR(W318=10,W318=11,W318=12)),"4")</f>
        <v>4</v>
      </c>
      <c r="Z318" s="124">
        <v>2021</v>
      </c>
      <c r="AC318" s="46"/>
    </row>
    <row r="319" spans="1:29" ht="17.149999999999999" customHeight="1" x14ac:dyDescent="0.35">
      <c r="A319" s="56" t="str">
        <f t="shared" si="28"/>
        <v>November 2021</v>
      </c>
      <c r="B319" s="45">
        <v>36000.230000000003</v>
      </c>
      <c r="C319" s="46">
        <v>54476.32</v>
      </c>
      <c r="D319" s="46">
        <v>7453.59</v>
      </c>
      <c r="E319" s="47">
        <f t="shared" si="26"/>
        <v>47022.729999999996</v>
      </c>
      <c r="F319" s="45">
        <v>940.94</v>
      </c>
      <c r="G319" s="46">
        <v>-48.38</v>
      </c>
      <c r="H319" s="46">
        <v>532.67999999999995</v>
      </c>
      <c r="I319" s="48">
        <f t="shared" si="27"/>
        <v>90476.55</v>
      </c>
      <c r="J319" s="49">
        <f t="shared" si="31"/>
        <v>84448.2</v>
      </c>
      <c r="K319" s="45" t="s">
        <v>68</v>
      </c>
      <c r="L319" s="46" t="s">
        <v>68</v>
      </c>
      <c r="M319" s="46" t="s">
        <v>68</v>
      </c>
      <c r="N319" s="50" t="s">
        <v>68</v>
      </c>
      <c r="O319" s="46">
        <v>3740.08</v>
      </c>
      <c r="P319" s="46">
        <v>177.4</v>
      </c>
      <c r="Q319" s="46">
        <v>255.04</v>
      </c>
      <c r="R319" s="50">
        <v>0</v>
      </c>
      <c r="S319" s="45" t="s">
        <v>68</v>
      </c>
      <c r="T319" s="53" t="s">
        <v>68</v>
      </c>
      <c r="V319" s="124" t="s">
        <v>99</v>
      </c>
      <c r="W319" s="123">
        <f t="shared" si="29"/>
        <v>11</v>
      </c>
      <c r="X319" s="123" t="str">
        <f t="shared" si="30"/>
        <v>Quarter 4</v>
      </c>
      <c r="Y319" s="123" t="str" cm="1">
        <f t="array" ref="Y319">_xlfn.IFS(OR(W319=1,W319=2,W319=3),"1",(OR(W319=4,W319=5,W319=6)),"2",(OR(W319=7,W319=8,W319=9)),"3",(OR(W319=10,W319=11,W319=12)),"4")</f>
        <v>4</v>
      </c>
      <c r="Z319" s="124">
        <v>2021</v>
      </c>
      <c r="AC319" s="46"/>
    </row>
    <row r="320" spans="1:29" ht="17.149999999999999" customHeight="1" x14ac:dyDescent="0.35">
      <c r="A320" s="56" t="str">
        <f t="shared" si="28"/>
        <v>December 2021</v>
      </c>
      <c r="B320" s="45">
        <v>36959.14</v>
      </c>
      <c r="C320" s="46">
        <v>61852.08</v>
      </c>
      <c r="D320" s="46">
        <v>8363</v>
      </c>
      <c r="E320" s="47">
        <f t="shared" si="26"/>
        <v>53489.08</v>
      </c>
      <c r="F320" s="45">
        <v>2485.5300000000002</v>
      </c>
      <c r="G320" s="46">
        <v>-48.38</v>
      </c>
      <c r="H320" s="46">
        <v>550.44000000000005</v>
      </c>
      <c r="I320" s="48">
        <f t="shared" si="27"/>
        <v>98811.22</v>
      </c>
      <c r="J320" s="49">
        <f t="shared" si="31"/>
        <v>93435.81</v>
      </c>
      <c r="K320" s="45" t="s">
        <v>68</v>
      </c>
      <c r="L320" s="46" t="s">
        <v>68</v>
      </c>
      <c r="M320" s="46" t="s">
        <v>68</v>
      </c>
      <c r="N320" s="50" t="s">
        <v>68</v>
      </c>
      <c r="O320" s="46">
        <v>4003.27</v>
      </c>
      <c r="P320" s="46">
        <v>124.17</v>
      </c>
      <c r="Q320" s="46">
        <v>278.55</v>
      </c>
      <c r="R320" s="50">
        <v>0</v>
      </c>
      <c r="S320" s="45" t="s">
        <v>68</v>
      </c>
      <c r="T320" s="53" t="s">
        <v>68</v>
      </c>
      <c r="V320" s="124" t="s">
        <v>100</v>
      </c>
      <c r="W320" s="123">
        <f t="shared" si="29"/>
        <v>12</v>
      </c>
      <c r="X320" s="125" t="str">
        <f t="shared" si="30"/>
        <v>Quarter 4</v>
      </c>
      <c r="Y320" s="123" t="str" cm="1">
        <f t="array" ref="Y320">_xlfn.IFS(OR(W320=1,W320=2,W320=3),"1",(OR(W320=4,W320=5,W320=6)),"2",(OR(W320=7,W320=8,W320=9)),"3",(OR(W320=10,W320=11,W320=12)),"4")</f>
        <v>4</v>
      </c>
      <c r="Z320" s="124">
        <v>2021</v>
      </c>
      <c r="AC320" s="46"/>
    </row>
    <row r="321" spans="1:31" ht="17.149999999999999" customHeight="1" x14ac:dyDescent="0.35">
      <c r="A321" s="56" t="str">
        <f t="shared" si="28"/>
        <v>January 2022</v>
      </c>
      <c r="B321" s="45">
        <v>36687.370000000003</v>
      </c>
      <c r="C321" s="46">
        <v>69680.710000000006</v>
      </c>
      <c r="D321" s="46">
        <v>8669.6299999999992</v>
      </c>
      <c r="E321" s="47">
        <f t="shared" si="26"/>
        <v>61011.080000000009</v>
      </c>
      <c r="F321" s="45">
        <v>2724.66</v>
      </c>
      <c r="G321" s="46">
        <v>-48.38</v>
      </c>
      <c r="H321" s="46">
        <v>577.37</v>
      </c>
      <c r="I321" s="48">
        <f t="shared" si="27"/>
        <v>106368.08000000002</v>
      </c>
      <c r="J321" s="49">
        <f t="shared" si="31"/>
        <v>100952.1</v>
      </c>
      <c r="K321" s="45" t="s">
        <v>68</v>
      </c>
      <c r="L321" s="46" t="s">
        <v>68</v>
      </c>
      <c r="M321" s="46" t="s">
        <v>68</v>
      </c>
      <c r="N321" s="50" t="s">
        <v>68</v>
      </c>
      <c r="O321" s="46">
        <v>3966.22</v>
      </c>
      <c r="P321" s="46">
        <v>164.82</v>
      </c>
      <c r="Q321" s="46">
        <v>531.52</v>
      </c>
      <c r="R321" s="50">
        <v>0</v>
      </c>
      <c r="S321" s="45" t="s">
        <v>68</v>
      </c>
      <c r="T321" s="53" t="s">
        <v>68</v>
      </c>
      <c r="V321" s="124" t="s">
        <v>89</v>
      </c>
      <c r="W321" s="123">
        <f t="shared" si="29"/>
        <v>1</v>
      </c>
      <c r="X321" s="123" t="str">
        <f t="shared" si="30"/>
        <v>Quarter 1</v>
      </c>
      <c r="Y321" s="123" t="str" cm="1">
        <f t="array" ref="Y321">_xlfn.IFS(OR(W321=1,W321=2,W321=3),"1",(OR(W321=4,W321=5,W321=6)),"2",(OR(W321=7,W321=8,W321=9)),"3",(OR(W321=10,W321=11,W321=12)),"4")</f>
        <v>1</v>
      </c>
      <c r="Z321" s="124">
        <v>2022</v>
      </c>
      <c r="AC321" s="46"/>
    </row>
    <row r="322" spans="1:31" ht="17.149999999999999" customHeight="1" x14ac:dyDescent="0.35">
      <c r="A322" s="56" t="str">
        <f t="shared" si="28"/>
        <v>February 2022</v>
      </c>
      <c r="B322" s="45">
        <v>32939.86</v>
      </c>
      <c r="C322" s="46">
        <v>53255.68</v>
      </c>
      <c r="D322" s="46">
        <v>9867.64</v>
      </c>
      <c r="E322" s="47">
        <f t="shared" si="26"/>
        <v>43388.04</v>
      </c>
      <c r="F322" s="45">
        <v>1762.39</v>
      </c>
      <c r="G322" s="46">
        <v>-48.38</v>
      </c>
      <c r="H322" s="46">
        <v>521.5</v>
      </c>
      <c r="I322" s="48">
        <f t="shared" si="27"/>
        <v>86195.540000000008</v>
      </c>
      <c r="J322" s="49">
        <f t="shared" si="31"/>
        <v>78563.41</v>
      </c>
      <c r="K322" s="45" t="s">
        <v>68</v>
      </c>
      <c r="L322" s="46" t="s">
        <v>68</v>
      </c>
      <c r="M322" s="46" t="s">
        <v>68</v>
      </c>
      <c r="N322" s="50" t="s">
        <v>68</v>
      </c>
      <c r="O322" s="46">
        <v>3729.31</v>
      </c>
      <c r="P322" s="46">
        <v>104.63</v>
      </c>
      <c r="Q322" s="46">
        <v>328.87</v>
      </c>
      <c r="R322" s="50">
        <v>0</v>
      </c>
      <c r="S322" s="45" t="s">
        <v>68</v>
      </c>
      <c r="T322" s="53" t="s">
        <v>68</v>
      </c>
      <c r="V322" s="124" t="s">
        <v>90</v>
      </c>
      <c r="W322" s="123">
        <f t="shared" si="29"/>
        <v>2</v>
      </c>
      <c r="X322" s="123" t="str">
        <f t="shared" si="30"/>
        <v>Quarter 1</v>
      </c>
      <c r="Y322" s="123" t="str" cm="1">
        <f t="array" ref="Y322">_xlfn.IFS(OR(W322=1,W322=2,W322=3),"1",(OR(W322=4,W322=5,W322=6)),"2",(OR(W322=7,W322=8,W322=9)),"3",(OR(W322=10,W322=11,W322=12)),"4")</f>
        <v>1</v>
      </c>
      <c r="Z322" s="124">
        <v>2022</v>
      </c>
      <c r="AC322" s="46"/>
    </row>
    <row r="323" spans="1:31" ht="17.149999999999999" customHeight="1" x14ac:dyDescent="0.35">
      <c r="A323" s="56" t="str">
        <f t="shared" si="28"/>
        <v>March 2022</v>
      </c>
      <c r="B323" s="45">
        <v>35530.32</v>
      </c>
      <c r="C323" s="46">
        <v>55437.27</v>
      </c>
      <c r="D323" s="46">
        <v>14852.26</v>
      </c>
      <c r="E323" s="47">
        <f t="shared" si="26"/>
        <v>40585.009999999995</v>
      </c>
      <c r="F323" s="45">
        <v>315.70999999999998</v>
      </c>
      <c r="G323" s="46">
        <v>-48.38</v>
      </c>
      <c r="H323" s="46">
        <v>577.37</v>
      </c>
      <c r="I323" s="48">
        <f t="shared" si="27"/>
        <v>90967.59</v>
      </c>
      <c r="J323" s="49">
        <f t="shared" si="31"/>
        <v>76960.03</v>
      </c>
      <c r="K323" s="45" t="s">
        <v>68</v>
      </c>
      <c r="L323" s="46" t="s">
        <v>68</v>
      </c>
      <c r="M323" s="46" t="s">
        <v>68</v>
      </c>
      <c r="N323" s="50" t="s">
        <v>68</v>
      </c>
      <c r="O323" s="46">
        <v>3904.9</v>
      </c>
      <c r="P323" s="46">
        <v>66.03</v>
      </c>
      <c r="Q323" s="46">
        <v>364.75</v>
      </c>
      <c r="R323" s="50">
        <v>0</v>
      </c>
      <c r="S323" s="45" t="s">
        <v>68</v>
      </c>
      <c r="T323" s="53" t="s">
        <v>68</v>
      </c>
      <c r="V323" s="124" t="s">
        <v>91</v>
      </c>
      <c r="W323" s="123">
        <f t="shared" si="29"/>
        <v>3</v>
      </c>
      <c r="X323" s="123" t="str">
        <f t="shared" si="30"/>
        <v>Quarter 1</v>
      </c>
      <c r="Y323" s="123" t="str" cm="1">
        <f t="array" ref="Y323">_xlfn.IFS(OR(W323=1,W323=2,W323=3),"1",(OR(W323=4,W323=5,W323=6)),"2",(OR(W323=7,W323=8,W323=9)),"3",(OR(W323=10,W323=11,W323=12)),"4")</f>
        <v>1</v>
      </c>
      <c r="Z323" s="124">
        <v>2022</v>
      </c>
      <c r="AC323" s="46"/>
    </row>
    <row r="324" spans="1:31" ht="17.149999999999999" customHeight="1" x14ac:dyDescent="0.35">
      <c r="A324" s="56" t="str">
        <f t="shared" si="28"/>
        <v>April 2022</v>
      </c>
      <c r="B324" s="45">
        <v>35525.949999999997</v>
      </c>
      <c r="C324" s="46">
        <v>58507.45</v>
      </c>
      <c r="D324" s="46">
        <v>26219.72</v>
      </c>
      <c r="E324" s="47">
        <f t="shared" si="26"/>
        <v>32287.729999999996</v>
      </c>
      <c r="F324" s="45">
        <v>1250.6199999999999</v>
      </c>
      <c r="G324" s="46">
        <v>-42.95</v>
      </c>
      <c r="H324" s="46">
        <v>558.75</v>
      </c>
      <c r="I324" s="48">
        <f t="shared" si="27"/>
        <v>94033.4</v>
      </c>
      <c r="J324" s="49">
        <f t="shared" si="31"/>
        <v>69580.099999999991</v>
      </c>
      <c r="K324" s="45" t="s">
        <v>68</v>
      </c>
      <c r="L324" s="46" t="s">
        <v>68</v>
      </c>
      <c r="M324" s="46" t="s">
        <v>68</v>
      </c>
      <c r="N324" s="50" t="s">
        <v>68</v>
      </c>
      <c r="O324" s="46">
        <v>3774.53</v>
      </c>
      <c r="P324" s="46">
        <v>154.71</v>
      </c>
      <c r="Q324" s="46">
        <v>495.58</v>
      </c>
      <c r="R324" s="50">
        <v>0</v>
      </c>
      <c r="S324" s="45" t="s">
        <v>68</v>
      </c>
      <c r="T324" s="53" t="s">
        <v>68</v>
      </c>
      <c r="V324" s="124" t="s">
        <v>92</v>
      </c>
      <c r="W324" s="123">
        <f t="shared" si="29"/>
        <v>4</v>
      </c>
      <c r="X324" s="125" t="str">
        <f t="shared" si="30"/>
        <v>Quarter 2</v>
      </c>
      <c r="Y324" s="123" t="str" cm="1">
        <f t="array" ref="Y324">_xlfn.IFS(OR(W324=1,W324=2,W324=3),"1",(OR(W324=4,W324=5,W324=6)),"2",(OR(W324=7,W324=8,W324=9)),"3",(OR(W324=10,W324=11,W324=12)),"4")</f>
        <v>2</v>
      </c>
      <c r="Z324" s="124">
        <v>2022</v>
      </c>
      <c r="AC324" s="46"/>
    </row>
    <row r="325" spans="1:31" ht="17.149999999999999" customHeight="1" x14ac:dyDescent="0.35">
      <c r="A325" s="56" t="str">
        <f t="shared" si="28"/>
        <v>May 2022</v>
      </c>
      <c r="B325" s="45">
        <v>37239.19</v>
      </c>
      <c r="C325" s="46">
        <v>47616.95</v>
      </c>
      <c r="D325" s="46">
        <v>28053.360000000001</v>
      </c>
      <c r="E325" s="47">
        <f t="shared" si="26"/>
        <v>19563.589999999997</v>
      </c>
      <c r="F325" s="45">
        <v>-3253.32</v>
      </c>
      <c r="G325" s="46">
        <v>-42.95</v>
      </c>
      <c r="H325" s="46">
        <v>577.37</v>
      </c>
      <c r="I325" s="48">
        <f t="shared" si="27"/>
        <v>84856.14</v>
      </c>
      <c r="J325" s="49">
        <f t="shared" si="31"/>
        <v>54083.880000000005</v>
      </c>
      <c r="K325" s="45" t="s">
        <v>68</v>
      </c>
      <c r="L325" s="46" t="s">
        <v>68</v>
      </c>
      <c r="M325" s="46" t="s">
        <v>68</v>
      </c>
      <c r="N325" s="50" t="s">
        <v>68</v>
      </c>
      <c r="O325" s="46">
        <v>3723.28</v>
      </c>
      <c r="P325" s="46">
        <v>215.43</v>
      </c>
      <c r="Q325" s="46">
        <v>324.54000000000002</v>
      </c>
      <c r="R325" s="50">
        <v>0</v>
      </c>
      <c r="S325" s="45" t="s">
        <v>68</v>
      </c>
      <c r="T325" s="53" t="s">
        <v>68</v>
      </c>
      <c r="V325" s="124" t="s">
        <v>93</v>
      </c>
      <c r="W325" s="123">
        <f t="shared" si="29"/>
        <v>5</v>
      </c>
      <c r="X325" s="123" t="str">
        <f t="shared" si="30"/>
        <v>Quarter 2</v>
      </c>
      <c r="Y325" s="123" t="str" cm="1">
        <f t="array" ref="Y325">_xlfn.IFS(OR(W325=1,W325=2,W325=3),"1",(OR(W325=4,W325=5,W325=6)),"2",(OR(W325=7,W325=8,W325=9)),"3",(OR(W325=10,W325=11,W325=12)),"4")</f>
        <v>2</v>
      </c>
      <c r="Z325" s="124">
        <v>2022</v>
      </c>
      <c r="AC325" s="46"/>
    </row>
    <row r="326" spans="1:31" ht="17.149999999999999" customHeight="1" x14ac:dyDescent="0.35">
      <c r="A326" s="56" t="str">
        <f t="shared" si="28"/>
        <v>June 2022</v>
      </c>
      <c r="B326" s="45">
        <v>34102.19</v>
      </c>
      <c r="C326" s="46">
        <v>39851.47</v>
      </c>
      <c r="D326" s="46">
        <v>26655.47</v>
      </c>
      <c r="E326" s="47">
        <f t="shared" si="26"/>
        <v>13196</v>
      </c>
      <c r="F326" s="45">
        <v>-3964.85</v>
      </c>
      <c r="G326" s="46">
        <v>-42.95</v>
      </c>
      <c r="H326" s="46">
        <v>558.75</v>
      </c>
      <c r="I326" s="48">
        <f t="shared" si="27"/>
        <v>73953.66</v>
      </c>
      <c r="J326" s="49">
        <f t="shared" si="31"/>
        <v>43849.140000000007</v>
      </c>
      <c r="K326" s="45" t="s">
        <v>68</v>
      </c>
      <c r="L326" s="46" t="s">
        <v>68</v>
      </c>
      <c r="M326" s="46" t="s">
        <v>68</v>
      </c>
      <c r="N326" s="50" t="s">
        <v>68</v>
      </c>
      <c r="O326" s="46">
        <v>3516.25</v>
      </c>
      <c r="P326" s="46">
        <v>187.9</v>
      </c>
      <c r="Q326" s="46">
        <v>230.89</v>
      </c>
      <c r="R326" s="50">
        <v>0</v>
      </c>
      <c r="S326" s="45" t="s">
        <v>68</v>
      </c>
      <c r="T326" s="53" t="s">
        <v>68</v>
      </c>
      <c r="V326" s="124" t="s">
        <v>94</v>
      </c>
      <c r="W326" s="123">
        <f t="shared" si="29"/>
        <v>6</v>
      </c>
      <c r="X326" s="123" t="str">
        <f t="shared" si="30"/>
        <v>Quarter 2</v>
      </c>
      <c r="Y326" s="123" t="str" cm="1">
        <f t="array" ref="Y326">_xlfn.IFS(OR(W326=1,W326=2,W326=3),"1",(OR(W326=4,W326=5,W326=6)),"2",(OR(W326=7,W326=8,W326=9)),"3",(OR(W326=10,W326=11,W326=12)),"4")</f>
        <v>2</v>
      </c>
      <c r="Z326" s="124">
        <v>2022</v>
      </c>
      <c r="AC326" s="46"/>
    </row>
    <row r="327" spans="1:31" ht="17.149999999999999" customHeight="1" x14ac:dyDescent="0.35">
      <c r="A327" s="56" t="str">
        <f t="shared" si="28"/>
        <v>July 2022</v>
      </c>
      <c r="B327" s="45">
        <v>34164.660000000003</v>
      </c>
      <c r="C327" s="46">
        <v>39719.199999999997</v>
      </c>
      <c r="D327" s="46">
        <v>27976.11</v>
      </c>
      <c r="E327" s="47">
        <f t="shared" si="26"/>
        <v>11743.089999999997</v>
      </c>
      <c r="F327" s="45">
        <v>-421.49</v>
      </c>
      <c r="G327" s="46">
        <v>-28.16</v>
      </c>
      <c r="H327" s="46">
        <v>577.37</v>
      </c>
      <c r="I327" s="48">
        <f t="shared" si="27"/>
        <v>73883.86</v>
      </c>
      <c r="J327" s="49">
        <f t="shared" si="31"/>
        <v>46035.47</v>
      </c>
      <c r="K327" s="45" t="s">
        <v>68</v>
      </c>
      <c r="L327" s="46" t="s">
        <v>68</v>
      </c>
      <c r="M327" s="46" t="s">
        <v>68</v>
      </c>
      <c r="N327" s="50" t="s">
        <v>68</v>
      </c>
      <c r="O327" s="46">
        <v>3778.48</v>
      </c>
      <c r="P327" s="46">
        <v>163.69999999999999</v>
      </c>
      <c r="Q327" s="46">
        <v>144.30000000000001</v>
      </c>
      <c r="R327" s="50">
        <v>0</v>
      </c>
      <c r="S327" s="45" t="s">
        <v>68</v>
      </c>
      <c r="T327" s="53" t="s">
        <v>68</v>
      </c>
      <c r="V327" s="124" t="s">
        <v>95</v>
      </c>
      <c r="W327" s="123">
        <f t="shared" si="29"/>
        <v>7</v>
      </c>
      <c r="X327" s="123" t="str">
        <f t="shared" si="30"/>
        <v>Quarter 3</v>
      </c>
      <c r="Y327" s="123" t="str" cm="1">
        <f t="array" ref="Y327">_xlfn.IFS(OR(W327=1,W327=2,W327=3),"1",(OR(W327=4,W327=5,W327=6)),"2",(OR(W327=7,W327=8,W327=9)),"3",(OR(W327=10,W327=11,W327=12)),"4")</f>
        <v>3</v>
      </c>
      <c r="Z327" s="124">
        <v>2022</v>
      </c>
      <c r="AC327" s="46"/>
    </row>
    <row r="328" spans="1:31" ht="17.149999999999999" customHeight="1" x14ac:dyDescent="0.35">
      <c r="A328" s="56" t="str">
        <f t="shared" si="28"/>
        <v>August 2022</v>
      </c>
      <c r="B328" s="45">
        <v>31136.12</v>
      </c>
      <c r="C328" s="46">
        <v>39921.089999999997</v>
      </c>
      <c r="D328" s="46">
        <v>27037.279999999999</v>
      </c>
      <c r="E328" s="47">
        <f t="shared" si="26"/>
        <v>12883.809999999998</v>
      </c>
      <c r="F328" s="45">
        <v>-110.65</v>
      </c>
      <c r="G328" s="46">
        <v>-28.16</v>
      </c>
      <c r="H328" s="46">
        <v>577.37</v>
      </c>
      <c r="I328" s="48">
        <f t="shared" si="27"/>
        <v>71057.209999999992</v>
      </c>
      <c r="J328" s="49">
        <f t="shared" si="31"/>
        <v>44458.489999999991</v>
      </c>
      <c r="K328" s="45" t="s">
        <v>68</v>
      </c>
      <c r="L328" s="46" t="s">
        <v>68</v>
      </c>
      <c r="M328" s="46" t="s">
        <v>68</v>
      </c>
      <c r="N328" s="50" t="s">
        <v>68</v>
      </c>
      <c r="O328" s="46">
        <v>3113.82</v>
      </c>
      <c r="P328" s="46">
        <v>158.61000000000001</v>
      </c>
      <c r="Q328" s="46">
        <v>185.23</v>
      </c>
      <c r="R328" s="50">
        <v>0</v>
      </c>
      <c r="S328" s="45" t="s">
        <v>68</v>
      </c>
      <c r="T328" s="53" t="s">
        <v>68</v>
      </c>
      <c r="V328" s="124" t="s">
        <v>96</v>
      </c>
      <c r="W328" s="123">
        <f t="shared" si="29"/>
        <v>8</v>
      </c>
      <c r="X328" s="125" t="str">
        <f t="shared" si="30"/>
        <v>Quarter 3</v>
      </c>
      <c r="Y328" s="123" t="str" cm="1">
        <f t="array" ref="Y328">_xlfn.IFS(OR(W328=1,W328=2,W328=3),"1",(OR(W328=4,W328=5,W328=6)),"2",(OR(W328=7,W328=8,W328=9)),"3",(OR(W328=10,W328=11,W328=12)),"4")</f>
        <v>3</v>
      </c>
      <c r="Z328" s="124">
        <v>2022</v>
      </c>
      <c r="AC328" s="46"/>
    </row>
    <row r="329" spans="1:31" ht="17.149999999999999" customHeight="1" x14ac:dyDescent="0.35">
      <c r="A329" s="56" t="str">
        <f t="shared" si="28"/>
        <v>September 2022</v>
      </c>
      <c r="B329" s="45">
        <v>36186.050000000003</v>
      </c>
      <c r="C329" s="46">
        <v>38723.910000000003</v>
      </c>
      <c r="D329" s="46">
        <v>27247.56</v>
      </c>
      <c r="E329" s="47">
        <f t="shared" ref="E329:E369" si="32">$C329-$D329</f>
        <v>11476.350000000002</v>
      </c>
      <c r="F329" s="45">
        <v>1222.7</v>
      </c>
      <c r="G329" s="46">
        <v>-28.16</v>
      </c>
      <c r="H329" s="46">
        <v>558.75</v>
      </c>
      <c r="I329" s="48">
        <f t="shared" ref="I329:I369" si="33">$B329+$C329</f>
        <v>74909.960000000006</v>
      </c>
      <c r="J329" s="49">
        <f t="shared" si="31"/>
        <v>49415.69</v>
      </c>
      <c r="K329" s="45" t="s">
        <v>68</v>
      </c>
      <c r="L329" s="46" t="s">
        <v>68</v>
      </c>
      <c r="M329" s="46" t="s">
        <v>68</v>
      </c>
      <c r="N329" s="50" t="s">
        <v>68</v>
      </c>
      <c r="O329" s="46">
        <v>3690.98</v>
      </c>
      <c r="P329" s="46">
        <v>146.97</v>
      </c>
      <c r="Q329" s="46">
        <v>316.63</v>
      </c>
      <c r="R329" s="50">
        <v>0</v>
      </c>
      <c r="S329" s="45" t="s">
        <v>68</v>
      </c>
      <c r="T329" s="53" t="s">
        <v>68</v>
      </c>
      <c r="V329" s="124" t="s">
        <v>97</v>
      </c>
      <c r="W329" s="123">
        <f t="shared" si="29"/>
        <v>9</v>
      </c>
      <c r="X329" s="123" t="str">
        <f t="shared" si="30"/>
        <v>Quarter 3</v>
      </c>
      <c r="Y329" s="123" t="str" cm="1">
        <f t="array" ref="Y329">_xlfn.IFS(OR(W329=1,W329=2,W329=3),"1",(OR(W329=4,W329=5,W329=6)),"2",(OR(W329=7,W329=8,W329=9)),"3",(OR(W329=10,W329=11,W329=12)),"4")</f>
        <v>3</v>
      </c>
      <c r="Z329" s="124">
        <v>2022</v>
      </c>
      <c r="AC329" s="46"/>
    </row>
    <row r="330" spans="1:31" ht="17.149999999999999" customHeight="1" x14ac:dyDescent="0.35">
      <c r="A330" s="56" t="str">
        <f t="shared" ref="A330:A348" si="34">V330&amp;" "&amp;Z330</f>
        <v>October 2022</v>
      </c>
      <c r="B330" s="45">
        <v>36835.26</v>
      </c>
      <c r="C330" s="46">
        <v>49748.44</v>
      </c>
      <c r="D330" s="46">
        <v>27520.09</v>
      </c>
      <c r="E330" s="47">
        <f t="shared" si="32"/>
        <v>22228.350000000002</v>
      </c>
      <c r="F330" s="45">
        <v>-7695.82</v>
      </c>
      <c r="G330" s="46">
        <v>-26.35</v>
      </c>
      <c r="H330" s="46">
        <v>577.37</v>
      </c>
      <c r="I330" s="48">
        <f t="shared" si="33"/>
        <v>86583.700000000012</v>
      </c>
      <c r="J330" s="49">
        <f t="shared" si="31"/>
        <v>51918.810000000019</v>
      </c>
      <c r="K330" s="45" t="s">
        <v>68</v>
      </c>
      <c r="L330" s="46" t="s">
        <v>68</v>
      </c>
      <c r="M330" s="46" t="s">
        <v>68</v>
      </c>
      <c r="N330" s="50" t="s">
        <v>68</v>
      </c>
      <c r="O330" s="46">
        <v>3987.64</v>
      </c>
      <c r="P330" s="46">
        <v>123.11</v>
      </c>
      <c r="Q330" s="46">
        <v>312.36</v>
      </c>
      <c r="R330" s="50">
        <v>0</v>
      </c>
      <c r="S330" s="45" t="s">
        <v>68</v>
      </c>
      <c r="T330" s="53" t="s">
        <v>68</v>
      </c>
      <c r="V330" s="124" t="s">
        <v>98</v>
      </c>
      <c r="W330" s="123">
        <f t="shared" ref="W330:W368" si="35">MONTH(1&amp;LEFT(V330,3))</f>
        <v>10</v>
      </c>
      <c r="X330" s="123" t="str">
        <f t="shared" ref="X330:X344" si="36">"Quarter "&amp;Y330</f>
        <v>Quarter 4</v>
      </c>
      <c r="Y330" s="123" t="str" cm="1">
        <f t="array" ref="Y330">_xlfn.IFS(OR(W330=1,W330=2,W330=3),"1",(OR(W330=4,W330=5,W330=6)),"2",(OR(W330=7,W330=8,W330=9)),"3",(OR(W330=10,W330=11,W330=12)),"4")</f>
        <v>4</v>
      </c>
      <c r="Z330" s="124">
        <v>2022</v>
      </c>
      <c r="AC330" s="46"/>
    </row>
    <row r="331" spans="1:31" ht="17.149999999999999" customHeight="1" x14ac:dyDescent="0.35">
      <c r="A331" s="56" t="str">
        <f t="shared" si="34"/>
        <v>November 2022</v>
      </c>
      <c r="B331" s="45">
        <v>35023.06</v>
      </c>
      <c r="C331" s="46">
        <v>53016.2</v>
      </c>
      <c r="D331" s="46">
        <v>17508.52</v>
      </c>
      <c r="E331" s="47">
        <f t="shared" si="32"/>
        <v>35507.679999999993</v>
      </c>
      <c r="F331" s="45">
        <v>1902.19</v>
      </c>
      <c r="G331" s="46">
        <v>-26.35</v>
      </c>
      <c r="H331" s="46">
        <v>558.75</v>
      </c>
      <c r="I331" s="48">
        <f t="shared" si="33"/>
        <v>88039.26</v>
      </c>
      <c r="J331" s="49">
        <f t="shared" si="31"/>
        <v>72965.329999999987</v>
      </c>
      <c r="K331" s="45" t="s">
        <v>68</v>
      </c>
      <c r="L331" s="46" t="s">
        <v>68</v>
      </c>
      <c r="M331" s="46" t="s">
        <v>68</v>
      </c>
      <c r="N331" s="50" t="s">
        <v>68</v>
      </c>
      <c r="O331" s="46">
        <v>3578.18</v>
      </c>
      <c r="P331" s="46">
        <v>123.22</v>
      </c>
      <c r="Q331" s="46">
        <v>386.51</v>
      </c>
      <c r="R331" s="50">
        <v>0</v>
      </c>
      <c r="S331" s="45" t="s">
        <v>68</v>
      </c>
      <c r="T331" s="53" t="s">
        <v>68</v>
      </c>
      <c r="V331" s="124" t="s">
        <v>99</v>
      </c>
      <c r="W331" s="123">
        <f t="shared" si="35"/>
        <v>11</v>
      </c>
      <c r="X331" s="123" t="str">
        <f t="shared" si="36"/>
        <v>Quarter 4</v>
      </c>
      <c r="Y331" s="123" t="str" cm="1">
        <f t="array" ref="Y331">_xlfn.IFS(OR(W331=1,W331=2,W331=3),"1",(OR(W331=4,W331=5,W331=6)),"2",(OR(W331=7,W331=8,W331=9)),"3",(OR(W331=10,W331=11,W331=12)),"4")</f>
        <v>4</v>
      </c>
      <c r="Z331" s="124">
        <v>2022</v>
      </c>
      <c r="AC331" s="46"/>
    </row>
    <row r="332" spans="1:31" ht="17.149999999999999" customHeight="1" x14ac:dyDescent="0.35">
      <c r="A332" s="56" t="str">
        <f t="shared" si="34"/>
        <v>December 2022</v>
      </c>
      <c r="B332" s="45">
        <v>37855.81</v>
      </c>
      <c r="C332" s="46">
        <v>72812.759999999995</v>
      </c>
      <c r="D332" s="46">
        <v>18633.939999999999</v>
      </c>
      <c r="E332" s="47">
        <f t="shared" si="32"/>
        <v>54178.819999999992</v>
      </c>
      <c r="F332" s="45">
        <v>2202.79</v>
      </c>
      <c r="G332" s="46">
        <v>-26.35</v>
      </c>
      <c r="H332" s="46">
        <v>577.37</v>
      </c>
      <c r="I332" s="48">
        <f t="shared" si="33"/>
        <v>110668.56999999999</v>
      </c>
      <c r="J332" s="49">
        <f t="shared" si="31"/>
        <v>94788.439999999973</v>
      </c>
      <c r="K332" s="45" t="s">
        <v>68</v>
      </c>
      <c r="L332" s="46" t="s">
        <v>68</v>
      </c>
      <c r="M332" s="46" t="s">
        <v>68</v>
      </c>
      <c r="N332" s="50" t="s">
        <v>68</v>
      </c>
      <c r="O332" s="46">
        <v>3915.84</v>
      </c>
      <c r="P332" s="46">
        <v>185.42</v>
      </c>
      <c r="Q332" s="46">
        <v>546.29</v>
      </c>
      <c r="R332" s="50">
        <v>0</v>
      </c>
      <c r="S332" s="45" t="s">
        <v>68</v>
      </c>
      <c r="T332" s="53" t="s">
        <v>68</v>
      </c>
      <c r="V332" s="124" t="s">
        <v>100</v>
      </c>
      <c r="W332" s="123">
        <f t="shared" si="35"/>
        <v>12</v>
      </c>
      <c r="X332" s="125" t="str">
        <f t="shared" si="36"/>
        <v>Quarter 4</v>
      </c>
      <c r="Y332" s="123" t="str" cm="1">
        <f t="array" ref="Y332">_xlfn.IFS(OR(W332=1,W332=2,W332=3),"1",(OR(W332=4,W332=5,W332=6)),"2",(OR(W332=7,W332=8,W332=9)),"3",(OR(W332=10,W332=11,W332=12)),"4")</f>
        <v>4</v>
      </c>
      <c r="Z332" s="124">
        <v>2022</v>
      </c>
      <c r="AC332" s="46"/>
    </row>
    <row r="333" spans="1:31" ht="17.149999999999999" customHeight="1" x14ac:dyDescent="0.35">
      <c r="A333" s="56" t="str">
        <f t="shared" si="34"/>
        <v>January 2023</v>
      </c>
      <c r="B333" s="45">
        <v>36876.83</v>
      </c>
      <c r="C333" s="46">
        <v>63646.68</v>
      </c>
      <c r="D333" s="46">
        <v>15408.92</v>
      </c>
      <c r="E333" s="47">
        <f t="shared" si="32"/>
        <v>48237.760000000002</v>
      </c>
      <c r="F333" s="45">
        <v>2003.22</v>
      </c>
      <c r="G333" s="46">
        <v>-20.27</v>
      </c>
      <c r="H333" s="46">
        <v>639.21</v>
      </c>
      <c r="I333" s="48">
        <f t="shared" si="33"/>
        <v>100523.51000000001</v>
      </c>
      <c r="J333" s="49">
        <f t="shared" si="31"/>
        <v>87736.750000000015</v>
      </c>
      <c r="K333" s="45">
        <v>17870.990000000002</v>
      </c>
      <c r="L333" s="46">
        <v>40220.910000000003</v>
      </c>
      <c r="M333" s="46">
        <v>9426.99</v>
      </c>
      <c r="N333" s="50">
        <v>11862.22</v>
      </c>
      <c r="O333" s="46">
        <v>3931.14</v>
      </c>
      <c r="P333" s="46">
        <v>127.19</v>
      </c>
      <c r="Q333" s="46">
        <v>466.19</v>
      </c>
      <c r="R333" s="50">
        <v>0</v>
      </c>
      <c r="S333" s="45">
        <v>4143.1899999999996</v>
      </c>
      <c r="T333" s="164">
        <f>SUM($K333:$S333)</f>
        <v>88048.820000000022</v>
      </c>
      <c r="V333" s="124" t="s">
        <v>89</v>
      </c>
      <c r="W333" s="123">
        <f t="shared" si="35"/>
        <v>1</v>
      </c>
      <c r="X333" s="123" t="str">
        <f t="shared" si="36"/>
        <v>Quarter 1</v>
      </c>
      <c r="Y333" s="123" t="str" cm="1">
        <f t="array" ref="Y333">_xlfn.IFS(OR(W333=1,W333=2,W333=3),"1",(OR(W333=4,W333=5,W333=6)),"2",(OR(W333=7,W333=8,W333=9)),"3",(OR(W333=10,W333=11,W333=12)),"4")</f>
        <v>1</v>
      </c>
      <c r="Z333" s="124">
        <v>2023</v>
      </c>
      <c r="AC333" s="46"/>
    </row>
    <row r="334" spans="1:31" ht="17.149999999999999" customHeight="1" x14ac:dyDescent="0.35">
      <c r="A334" s="56" t="str">
        <f t="shared" si="34"/>
        <v>February 2023</v>
      </c>
      <c r="B334" s="45">
        <v>32251.23</v>
      </c>
      <c r="C334" s="46">
        <v>50719.14</v>
      </c>
      <c r="D334" s="46">
        <v>15351.38</v>
      </c>
      <c r="E334" s="47">
        <f t="shared" si="32"/>
        <v>35367.760000000002</v>
      </c>
      <c r="F334" s="45">
        <v>4885.75</v>
      </c>
      <c r="G334" s="46">
        <v>-20.27</v>
      </c>
      <c r="H334" s="46">
        <v>577.36</v>
      </c>
      <c r="I334" s="48">
        <f t="shared" si="33"/>
        <v>82970.37</v>
      </c>
      <c r="J334" s="49">
        <f t="shared" ref="J334:J369" si="37">$B334+$C334-$D334+$F334+$G334+$H334</f>
        <v>73061.829999999987</v>
      </c>
      <c r="K334" s="45">
        <v>18073.740000000002</v>
      </c>
      <c r="L334" s="46">
        <v>31552.880000000001</v>
      </c>
      <c r="M334" s="46">
        <v>9320.9599999999991</v>
      </c>
      <c r="N334" s="50">
        <v>9833.89</v>
      </c>
      <c r="O334" s="46">
        <v>3763.95</v>
      </c>
      <c r="P334" s="46">
        <v>72.989999999999995</v>
      </c>
      <c r="Q334" s="46">
        <v>343.02</v>
      </c>
      <c r="R334" s="50">
        <v>0</v>
      </c>
      <c r="S334" s="45">
        <v>3482.44</v>
      </c>
      <c r="T334" s="164">
        <f t="shared" ref="T334:T369" si="38">SUM($K334:$S334)</f>
        <v>76443.87000000001</v>
      </c>
      <c r="V334" s="124" t="s">
        <v>90</v>
      </c>
      <c r="W334" s="123">
        <f t="shared" si="35"/>
        <v>2</v>
      </c>
      <c r="X334" s="123" t="str">
        <f t="shared" si="36"/>
        <v>Quarter 1</v>
      </c>
      <c r="Y334" s="123" t="str" cm="1">
        <f t="array" ref="Y334">_xlfn.IFS(OR(W334=1,W334=2,W334=3),"1",(OR(W334=4,W334=5,W334=6)),"2",(OR(W334=7,W334=8,W334=9)),"3",(OR(W334=10,W334=11,W334=12)),"4")</f>
        <v>1</v>
      </c>
      <c r="Z334" s="124">
        <v>2023</v>
      </c>
      <c r="AC334" s="46"/>
      <c r="AE334" s="154"/>
    </row>
    <row r="335" spans="1:31" ht="17.149999999999999" customHeight="1" x14ac:dyDescent="0.35">
      <c r="A335" s="56" t="str">
        <f t="shared" si="34"/>
        <v>March 2023</v>
      </c>
      <c r="B335" s="45">
        <v>34634.46</v>
      </c>
      <c r="C335" s="46">
        <v>63621.49</v>
      </c>
      <c r="D335" s="46">
        <v>16031.82</v>
      </c>
      <c r="E335" s="47">
        <f t="shared" si="32"/>
        <v>47589.67</v>
      </c>
      <c r="F335" s="45">
        <v>-1028.78</v>
      </c>
      <c r="G335" s="46">
        <v>-20.27</v>
      </c>
      <c r="H335" s="46">
        <v>639.21</v>
      </c>
      <c r="I335" s="48">
        <f t="shared" si="33"/>
        <v>98255.95</v>
      </c>
      <c r="J335" s="49">
        <f t="shared" si="37"/>
        <v>81814.290000000008</v>
      </c>
      <c r="K335" s="45">
        <v>19269.13</v>
      </c>
      <c r="L335" s="46">
        <v>32565.42</v>
      </c>
      <c r="M335" s="46">
        <v>8542.6200000000008</v>
      </c>
      <c r="N335" s="50">
        <v>9247.92</v>
      </c>
      <c r="O335" s="46">
        <v>4143.8500000000004</v>
      </c>
      <c r="P335" s="46">
        <v>122.24</v>
      </c>
      <c r="Q335" s="46">
        <v>497.5</v>
      </c>
      <c r="R335" s="50">
        <v>0</v>
      </c>
      <c r="S335" s="45">
        <v>3828.14</v>
      </c>
      <c r="T335" s="164">
        <f t="shared" si="38"/>
        <v>78216.820000000022</v>
      </c>
      <c r="V335" s="124" t="s">
        <v>91</v>
      </c>
      <c r="W335" s="123">
        <f t="shared" si="35"/>
        <v>3</v>
      </c>
      <c r="X335" s="123" t="str">
        <f t="shared" si="36"/>
        <v>Quarter 1</v>
      </c>
      <c r="Y335" s="123" t="str" cm="1">
        <f t="array" ref="Y335">_xlfn.IFS(OR(W335=1,W335=2,W335=3),"1",(OR(W335=4,W335=5,W335=6)),"2",(OR(W335=7,W335=8,W335=9)),"3",(OR(W335=10,W335=11,W335=12)),"4")</f>
        <v>1</v>
      </c>
      <c r="Z335" s="124">
        <v>2023</v>
      </c>
      <c r="AC335" s="46"/>
      <c r="AE335" s="154"/>
    </row>
    <row r="336" spans="1:31" ht="17.149999999999999" customHeight="1" x14ac:dyDescent="0.35">
      <c r="A336" s="56" t="str">
        <f t="shared" si="34"/>
        <v>April 2023</v>
      </c>
      <c r="B336" s="45">
        <v>33748.89</v>
      </c>
      <c r="C336" s="46">
        <v>54696.66</v>
      </c>
      <c r="D336" s="46">
        <v>26827.91</v>
      </c>
      <c r="E336" s="47">
        <f t="shared" si="32"/>
        <v>27868.750000000004</v>
      </c>
      <c r="F336" s="45">
        <v>1177.8699999999999</v>
      </c>
      <c r="G336" s="46">
        <v>-17.16</v>
      </c>
      <c r="H336" s="46">
        <v>618.59</v>
      </c>
      <c r="I336" s="48">
        <f t="shared" si="33"/>
        <v>88445.55</v>
      </c>
      <c r="J336" s="49">
        <f t="shared" si="37"/>
        <v>63396.939999999995</v>
      </c>
      <c r="K336" s="45">
        <v>17963.91</v>
      </c>
      <c r="L336" s="46">
        <v>21124.22</v>
      </c>
      <c r="M336" s="46">
        <v>6657.17</v>
      </c>
      <c r="N336" s="50">
        <v>7117.8</v>
      </c>
      <c r="O336" s="46">
        <v>4016.37</v>
      </c>
      <c r="P336" s="46">
        <v>144.71</v>
      </c>
      <c r="Q336" s="46">
        <v>480.46</v>
      </c>
      <c r="R336" s="50">
        <v>0</v>
      </c>
      <c r="S336" s="45">
        <v>3298.42</v>
      </c>
      <c r="T336" s="164">
        <f t="shared" si="38"/>
        <v>60803.060000000005</v>
      </c>
      <c r="V336" s="124" t="s">
        <v>92</v>
      </c>
      <c r="W336" s="123">
        <f t="shared" si="35"/>
        <v>4</v>
      </c>
      <c r="X336" s="125" t="str">
        <f t="shared" si="36"/>
        <v>Quarter 2</v>
      </c>
      <c r="Y336" s="123" t="str" cm="1">
        <f t="array" ref="Y336">_xlfn.IFS(OR(W336=1,W336=2,W336=3),"1",(OR(W336=4,W336=5,W336=6)),"2",(OR(W336=7,W336=8,W336=9)),"3",(OR(W336=10,W336=11,W336=12)),"4")</f>
        <v>2</v>
      </c>
      <c r="Z336" s="124">
        <v>2023</v>
      </c>
      <c r="AC336" s="46"/>
      <c r="AE336" s="154"/>
    </row>
    <row r="337" spans="1:31" ht="17.149999999999999" customHeight="1" x14ac:dyDescent="0.35">
      <c r="A337" s="56" t="str">
        <f t="shared" si="34"/>
        <v>May 2023</v>
      </c>
      <c r="B337" s="45">
        <v>32971.5</v>
      </c>
      <c r="C337" s="46">
        <v>41998.41</v>
      </c>
      <c r="D337" s="46">
        <v>27350</v>
      </c>
      <c r="E337" s="47">
        <f t="shared" si="32"/>
        <v>14648.410000000003</v>
      </c>
      <c r="F337" s="45">
        <v>-5733.83</v>
      </c>
      <c r="G337" s="46">
        <v>-17.16</v>
      </c>
      <c r="H337" s="46">
        <v>639.21</v>
      </c>
      <c r="I337" s="48">
        <f t="shared" si="33"/>
        <v>74969.91</v>
      </c>
      <c r="J337" s="49">
        <f t="shared" si="37"/>
        <v>42508.13</v>
      </c>
      <c r="K337" s="45">
        <v>17138.18</v>
      </c>
      <c r="L337" s="46">
        <v>10809.45</v>
      </c>
      <c r="M337" s="46">
        <v>5656.5</v>
      </c>
      <c r="N337" s="50">
        <v>5357.9</v>
      </c>
      <c r="O337" s="46">
        <v>3613.26</v>
      </c>
      <c r="P337" s="46">
        <v>170.55</v>
      </c>
      <c r="Q337" s="46">
        <v>420.03</v>
      </c>
      <c r="R337" s="50">
        <v>0</v>
      </c>
      <c r="S337" s="45">
        <v>2508.42</v>
      </c>
      <c r="T337" s="164">
        <f t="shared" si="38"/>
        <v>45674.290000000008</v>
      </c>
      <c r="V337" s="124" t="s">
        <v>93</v>
      </c>
      <c r="W337" s="123">
        <f t="shared" si="35"/>
        <v>5</v>
      </c>
      <c r="X337" s="123" t="str">
        <f t="shared" si="36"/>
        <v>Quarter 2</v>
      </c>
      <c r="Y337" s="123" t="str" cm="1">
        <f t="array" ref="Y337">_xlfn.IFS(OR(W337=1,W337=2,W337=3),"1",(OR(W337=4,W337=5,W337=6)),"2",(OR(W337=7,W337=8,W337=9)),"3",(OR(W337=10,W337=11,W337=12)),"4")</f>
        <v>2</v>
      </c>
      <c r="Z337" s="124">
        <v>2023</v>
      </c>
      <c r="AC337" s="46"/>
      <c r="AE337" s="154"/>
    </row>
    <row r="338" spans="1:31" ht="17.149999999999999" customHeight="1" x14ac:dyDescent="0.35">
      <c r="A338" s="56" t="str">
        <f t="shared" si="34"/>
        <v>June 2023</v>
      </c>
      <c r="B338" s="45">
        <v>30856.9</v>
      </c>
      <c r="C338" s="46">
        <v>15758.87</v>
      </c>
      <c r="D338" s="46">
        <v>10814.02</v>
      </c>
      <c r="E338" s="47">
        <f t="shared" si="32"/>
        <v>4944.8500000000004</v>
      </c>
      <c r="F338" s="45">
        <v>1804.07</v>
      </c>
      <c r="G338" s="46">
        <v>-17.16</v>
      </c>
      <c r="H338" s="46">
        <v>618.59</v>
      </c>
      <c r="I338" s="48">
        <f t="shared" si="33"/>
        <v>46615.770000000004</v>
      </c>
      <c r="J338" s="49">
        <f t="shared" si="37"/>
        <v>38207.249999999993</v>
      </c>
      <c r="K338" s="45">
        <v>17536.89</v>
      </c>
      <c r="L338" s="46">
        <v>5577.85</v>
      </c>
      <c r="M338" s="46">
        <v>4901.8100000000004</v>
      </c>
      <c r="N338" s="50">
        <v>4580.51</v>
      </c>
      <c r="O338" s="46">
        <v>3427.52</v>
      </c>
      <c r="P338" s="46">
        <v>102.63</v>
      </c>
      <c r="Q338" s="46">
        <v>86.78</v>
      </c>
      <c r="R338" s="50">
        <v>0</v>
      </c>
      <c r="S338" s="45">
        <v>2242.1</v>
      </c>
      <c r="T338" s="164">
        <f t="shared" si="38"/>
        <v>38456.089999999989</v>
      </c>
      <c r="V338" s="124" t="s">
        <v>94</v>
      </c>
      <c r="W338" s="123">
        <f t="shared" si="35"/>
        <v>6</v>
      </c>
      <c r="X338" s="123" t="str">
        <f t="shared" si="36"/>
        <v>Quarter 2</v>
      </c>
      <c r="Y338" s="123" t="str" cm="1">
        <f t="array" ref="Y338">_xlfn.IFS(OR(W338=1,W338=2,W338=3),"1",(OR(W338=4,W338=5,W338=6)),"2",(OR(W338=7,W338=8,W338=9)),"3",(OR(W338=10,W338=11,W338=12)),"4")</f>
        <v>2</v>
      </c>
      <c r="Z338" s="124">
        <v>2023</v>
      </c>
      <c r="AC338" s="46"/>
      <c r="AE338" s="154"/>
    </row>
    <row r="339" spans="1:31" ht="17.149999999999999" customHeight="1" x14ac:dyDescent="0.35">
      <c r="A339" s="56" t="str">
        <f t="shared" si="34"/>
        <v>July 2023</v>
      </c>
      <c r="B339" s="45">
        <v>32553.360000000001</v>
      </c>
      <c r="C339" s="46">
        <v>23021.4</v>
      </c>
      <c r="D339" s="46">
        <v>15423.95</v>
      </c>
      <c r="E339" s="47">
        <f t="shared" si="32"/>
        <v>7597.4500000000007</v>
      </c>
      <c r="F339" s="45">
        <v>-4295.17</v>
      </c>
      <c r="G339" s="46">
        <v>-29.07</v>
      </c>
      <c r="H339" s="46">
        <v>639.21</v>
      </c>
      <c r="I339" s="48">
        <f t="shared" si="33"/>
        <v>55574.76</v>
      </c>
      <c r="J339" s="49">
        <f t="shared" si="37"/>
        <v>36465.78</v>
      </c>
      <c r="K339" s="45">
        <v>15424.56</v>
      </c>
      <c r="L339" s="46">
        <v>6163.39</v>
      </c>
      <c r="M339" s="46">
        <v>5263.77</v>
      </c>
      <c r="N339" s="50">
        <v>4071.37</v>
      </c>
      <c r="O339" s="46">
        <v>3384.46</v>
      </c>
      <c r="P339" s="46">
        <v>90.67</v>
      </c>
      <c r="Q339" s="46">
        <v>23.76</v>
      </c>
      <c r="R339" s="50">
        <v>0</v>
      </c>
      <c r="S339" s="45">
        <v>2111.6799999999998</v>
      </c>
      <c r="T339" s="164">
        <f t="shared" si="38"/>
        <v>36533.660000000003</v>
      </c>
      <c r="V339" s="124" t="s">
        <v>95</v>
      </c>
      <c r="W339" s="123">
        <f t="shared" si="35"/>
        <v>7</v>
      </c>
      <c r="X339" s="123" t="str">
        <f t="shared" si="36"/>
        <v>Quarter 3</v>
      </c>
      <c r="Y339" s="123" t="str" cm="1">
        <f t="array" ref="Y339">_xlfn.IFS(OR(W339=1,W339=2,W339=3),"1",(OR(W339=4,W339=5,W339=6)),"2",(OR(W339=7,W339=8,W339=9)),"3",(OR(W339=10,W339=11,W339=12)),"4")</f>
        <v>3</v>
      </c>
      <c r="Z339" s="124">
        <v>2023</v>
      </c>
      <c r="AC339" s="46"/>
      <c r="AE339" s="154"/>
    </row>
    <row r="340" spans="1:31" ht="17.149999999999999" customHeight="1" x14ac:dyDescent="0.35">
      <c r="A340" s="56" t="str">
        <f t="shared" si="34"/>
        <v>August 2023</v>
      </c>
      <c r="B340" s="45">
        <v>27469.919999999998</v>
      </c>
      <c r="C340" s="46">
        <v>26195.79</v>
      </c>
      <c r="D340" s="46">
        <v>12707.49</v>
      </c>
      <c r="E340" s="47">
        <f t="shared" si="32"/>
        <v>13488.300000000001</v>
      </c>
      <c r="F340" s="45">
        <v>-4072.5</v>
      </c>
      <c r="G340" s="46">
        <v>-29.07</v>
      </c>
      <c r="H340" s="46">
        <v>639.21</v>
      </c>
      <c r="I340" s="48">
        <f t="shared" si="33"/>
        <v>53665.71</v>
      </c>
      <c r="J340" s="49">
        <f t="shared" si="37"/>
        <v>37495.86</v>
      </c>
      <c r="K340" s="45">
        <v>17713.45</v>
      </c>
      <c r="L340" s="46">
        <v>5762.55</v>
      </c>
      <c r="M340" s="46">
        <v>5382.76</v>
      </c>
      <c r="N340" s="50">
        <v>3252.05</v>
      </c>
      <c r="O340" s="46">
        <v>3349.2</v>
      </c>
      <c r="P340" s="46">
        <v>78.67</v>
      </c>
      <c r="Q340" s="46">
        <v>76.680000000000007</v>
      </c>
      <c r="R340" s="50">
        <v>0</v>
      </c>
      <c r="S340" s="45">
        <v>2261.25</v>
      </c>
      <c r="T340" s="164">
        <f t="shared" si="38"/>
        <v>37876.61</v>
      </c>
      <c r="V340" s="124" t="s">
        <v>96</v>
      </c>
      <c r="W340" s="123">
        <f t="shared" si="35"/>
        <v>8</v>
      </c>
      <c r="X340" s="123" t="str">
        <f t="shared" si="36"/>
        <v>Quarter 3</v>
      </c>
      <c r="Y340" s="123" t="str" cm="1">
        <f t="array" ref="Y340">_xlfn.IFS(OR(W340=1,W340=2,W340=3),"1",(OR(W340=4,W340=5,W340=6)),"2",(OR(W340=7,W340=8,W340=9)),"3",(OR(W340=10,W340=11,W340=12)),"4")</f>
        <v>3</v>
      </c>
      <c r="Z340" s="124">
        <v>2023</v>
      </c>
      <c r="AC340" s="46"/>
      <c r="AE340" s="154"/>
    </row>
    <row r="341" spans="1:31" ht="17.149999999999999" customHeight="1" x14ac:dyDescent="0.35">
      <c r="A341" s="56" t="str">
        <f t="shared" si="34"/>
        <v>September 2023</v>
      </c>
      <c r="B341" s="45">
        <v>28303.13</v>
      </c>
      <c r="C341" s="46">
        <v>15176.32</v>
      </c>
      <c r="D341" s="46">
        <v>7016.4</v>
      </c>
      <c r="E341" s="47">
        <f t="shared" si="32"/>
        <v>8159.92</v>
      </c>
      <c r="F341" s="45">
        <v>1747.72</v>
      </c>
      <c r="G341" s="46">
        <v>-29.07</v>
      </c>
      <c r="H341" s="46">
        <v>618.59</v>
      </c>
      <c r="I341" s="48">
        <f t="shared" si="33"/>
        <v>43479.45</v>
      </c>
      <c r="J341" s="49">
        <f t="shared" si="37"/>
        <v>38800.289999999994</v>
      </c>
      <c r="K341" s="45">
        <v>17150.71</v>
      </c>
      <c r="L341" s="46">
        <v>6445.39</v>
      </c>
      <c r="M341" s="46">
        <v>5570.9</v>
      </c>
      <c r="N341" s="50">
        <v>3837.65</v>
      </c>
      <c r="O341" s="46">
        <v>2798.44</v>
      </c>
      <c r="P341" s="46">
        <v>89.74</v>
      </c>
      <c r="Q341" s="46">
        <v>80.22</v>
      </c>
      <c r="R341" s="50">
        <v>0</v>
      </c>
      <c r="S341" s="45">
        <v>2320.91</v>
      </c>
      <c r="T341" s="164">
        <f t="shared" si="38"/>
        <v>38293.960000000006</v>
      </c>
      <c r="V341" s="124" t="s">
        <v>97</v>
      </c>
      <c r="W341" s="123">
        <f t="shared" si="35"/>
        <v>9</v>
      </c>
      <c r="X341" s="123" t="str">
        <f t="shared" si="36"/>
        <v>Quarter 3</v>
      </c>
      <c r="Y341" s="123" t="str" cm="1">
        <f t="array" ref="Y341">_xlfn.IFS(OR(W341=1,W341=2,W341=3),"1",(OR(W341=4,W341=5,W341=6)),"2",(OR(W341=7,W341=8,W341=9)),"3",(OR(W341=10,W341=11,W341=12)),"4")</f>
        <v>3</v>
      </c>
      <c r="Z341" s="124">
        <v>2023</v>
      </c>
      <c r="AC341" s="46"/>
      <c r="AE341" s="154"/>
    </row>
    <row r="342" spans="1:31" ht="17.149999999999999" customHeight="1" x14ac:dyDescent="0.35">
      <c r="A342" s="56" t="str">
        <f t="shared" si="34"/>
        <v>October 2023</v>
      </c>
      <c r="B342" s="45">
        <v>30764.65</v>
      </c>
      <c r="C342" s="46">
        <v>34830.639999999999</v>
      </c>
      <c r="D342" s="46">
        <v>9641.24</v>
      </c>
      <c r="E342" s="47">
        <f t="shared" si="32"/>
        <v>25189.4</v>
      </c>
      <c r="F342" s="45">
        <v>-6903.54</v>
      </c>
      <c r="G342" s="46">
        <v>-29.07</v>
      </c>
      <c r="H342" s="46">
        <v>639.21</v>
      </c>
      <c r="I342" s="48">
        <f t="shared" si="33"/>
        <v>65595.290000000008</v>
      </c>
      <c r="J342" s="49">
        <f t="shared" si="37"/>
        <v>49660.650000000009</v>
      </c>
      <c r="K342" s="45">
        <v>15691.2</v>
      </c>
      <c r="L342" s="46">
        <v>15437.31</v>
      </c>
      <c r="M342" s="46">
        <v>6258.02</v>
      </c>
      <c r="N342" s="50">
        <v>7099.48</v>
      </c>
      <c r="O342" s="46">
        <v>3196.54</v>
      </c>
      <c r="P342" s="46">
        <v>72.88</v>
      </c>
      <c r="Q342" s="46">
        <v>161.52000000000001</v>
      </c>
      <c r="R342" s="50">
        <v>0</v>
      </c>
      <c r="S342" s="45">
        <v>2623.86</v>
      </c>
      <c r="T342" s="164">
        <f t="shared" si="38"/>
        <v>50540.80999999999</v>
      </c>
      <c r="V342" s="124" t="s">
        <v>98</v>
      </c>
      <c r="W342" s="123">
        <f t="shared" si="35"/>
        <v>10</v>
      </c>
      <c r="X342" s="123" t="str">
        <f t="shared" si="36"/>
        <v>Quarter 4</v>
      </c>
      <c r="Y342" s="123" t="str" cm="1">
        <f t="array" ref="Y342">_xlfn.IFS(OR(W342=1,W342=2,W342=3),"1",(OR(W342=4,W342=5,W342=6)),"2",(OR(W342=7,W342=8,W342=9)),"3",(OR(W342=10,W342=11,W342=12)),"4")</f>
        <v>4</v>
      </c>
      <c r="Z342" s="124">
        <v>2023</v>
      </c>
      <c r="AC342" s="46"/>
      <c r="AE342" s="154"/>
    </row>
    <row r="343" spans="1:31" ht="17.149999999999999" customHeight="1" x14ac:dyDescent="0.35">
      <c r="A343" s="56" t="str">
        <f t="shared" si="34"/>
        <v>November 2023</v>
      </c>
      <c r="B343" s="45">
        <v>29124.639999999999</v>
      </c>
      <c r="C343" s="46">
        <v>48527.69</v>
      </c>
      <c r="D343" s="46">
        <v>8088.81</v>
      </c>
      <c r="E343" s="47">
        <f t="shared" si="32"/>
        <v>40438.880000000005</v>
      </c>
      <c r="F343" s="45">
        <v>2099.96</v>
      </c>
      <c r="G343" s="46">
        <v>-29.07</v>
      </c>
      <c r="H343" s="46">
        <v>618.59</v>
      </c>
      <c r="I343" s="48">
        <f t="shared" si="33"/>
        <v>77652.33</v>
      </c>
      <c r="J343" s="49">
        <f t="shared" si="37"/>
        <v>72253</v>
      </c>
      <c r="K343" s="45">
        <v>18679.25</v>
      </c>
      <c r="L343" s="46">
        <v>29849.65</v>
      </c>
      <c r="M343" s="46">
        <v>7468.8</v>
      </c>
      <c r="N343" s="50">
        <v>9709.41</v>
      </c>
      <c r="O343" s="46">
        <v>2319.75</v>
      </c>
      <c r="P343" s="46">
        <v>71.819999999999993</v>
      </c>
      <c r="Q343" s="46">
        <v>236.02</v>
      </c>
      <c r="R343" s="50">
        <v>0</v>
      </c>
      <c r="S343" s="45">
        <v>3573.39</v>
      </c>
      <c r="T343" s="164">
        <f t="shared" si="38"/>
        <v>71908.090000000011</v>
      </c>
      <c r="V343" s="124" t="s">
        <v>99</v>
      </c>
      <c r="W343" s="123">
        <f t="shared" si="35"/>
        <v>11</v>
      </c>
      <c r="X343" s="123" t="str">
        <f t="shared" si="36"/>
        <v>Quarter 4</v>
      </c>
      <c r="Y343" s="123" t="str" cm="1">
        <f t="array" ref="Y343">_xlfn.IFS(OR(W343=1,W343=2,W343=3),"1",(OR(W343=4,W343=5,W343=6)),"2",(OR(W343=7,W343=8,W343=9)),"3",(OR(W343=10,W343=11,W343=12)),"4")</f>
        <v>4</v>
      </c>
      <c r="Z343" s="124">
        <v>2023</v>
      </c>
      <c r="AC343" s="46"/>
      <c r="AE343" s="154"/>
    </row>
    <row r="344" spans="1:31" ht="17.149999999999999" customHeight="1" x14ac:dyDescent="0.35">
      <c r="A344" s="56" t="str">
        <f t="shared" si="34"/>
        <v>December 2023</v>
      </c>
      <c r="B344" s="45">
        <v>33481.03</v>
      </c>
      <c r="C344" s="46">
        <v>56725.66</v>
      </c>
      <c r="D344" s="46">
        <v>10928.83</v>
      </c>
      <c r="E344" s="47">
        <f t="shared" si="32"/>
        <v>45796.83</v>
      </c>
      <c r="F344" s="45">
        <v>1600.57</v>
      </c>
      <c r="G344" s="46">
        <v>-29.07</v>
      </c>
      <c r="H344" s="46">
        <v>639.21</v>
      </c>
      <c r="I344" s="48">
        <f t="shared" si="33"/>
        <v>90206.69</v>
      </c>
      <c r="J344" s="49">
        <f t="shared" si="37"/>
        <v>81488.570000000007</v>
      </c>
      <c r="K344" s="45">
        <v>16878.62</v>
      </c>
      <c r="L344" s="46">
        <v>37422.589999999997</v>
      </c>
      <c r="M344" s="46">
        <v>8442.69</v>
      </c>
      <c r="N344" s="50">
        <v>10599.72</v>
      </c>
      <c r="O344" s="46">
        <v>3850.08</v>
      </c>
      <c r="P344" s="46">
        <v>107.86</v>
      </c>
      <c r="Q344" s="46">
        <v>291.02</v>
      </c>
      <c r="R344" s="50">
        <v>0</v>
      </c>
      <c r="S344" s="45">
        <v>4172.22</v>
      </c>
      <c r="T344" s="164">
        <f t="shared" si="38"/>
        <v>81764.800000000003</v>
      </c>
      <c r="V344" s="124" t="s">
        <v>100</v>
      </c>
      <c r="W344" s="123">
        <f t="shared" si="35"/>
        <v>12</v>
      </c>
      <c r="X344" s="125" t="str">
        <f t="shared" si="36"/>
        <v>Quarter 4</v>
      </c>
      <c r="Y344" s="123" t="str" cm="1">
        <f t="array" ref="Y344">_xlfn.IFS(OR(W344=1,W344=2,W344=3),"1",(OR(W344=4,W344=5,W344=6)),"2",(OR(W344=7,W344=8,W344=9)),"3",(OR(W344=10,W344=11,W344=12)),"4")</f>
        <v>4</v>
      </c>
      <c r="Z344" s="124">
        <v>2023</v>
      </c>
      <c r="AC344" s="46"/>
      <c r="AE344" s="154"/>
    </row>
    <row r="345" spans="1:31" ht="17.149999999999999" customHeight="1" x14ac:dyDescent="0.35">
      <c r="A345" s="56" t="str">
        <f t="shared" si="34"/>
        <v>January 2024</v>
      </c>
      <c r="B345" s="45">
        <v>33059.269999999997</v>
      </c>
      <c r="C345" s="46">
        <v>60875.64</v>
      </c>
      <c r="D345" s="46">
        <v>6174.65</v>
      </c>
      <c r="E345" s="47">
        <f t="shared" si="32"/>
        <v>54700.99</v>
      </c>
      <c r="F345" s="45">
        <v>6770.3</v>
      </c>
      <c r="G345" s="46">
        <v>-28.25</v>
      </c>
      <c r="H345" s="46">
        <v>668.36</v>
      </c>
      <c r="I345" s="48">
        <f t="shared" si="33"/>
        <v>93934.91</v>
      </c>
      <c r="J345" s="49">
        <f t="shared" si="37"/>
        <v>95170.670000000013</v>
      </c>
      <c r="K345" s="45">
        <v>22470.7</v>
      </c>
      <c r="L345" s="46">
        <v>41241.25</v>
      </c>
      <c r="M345" s="46">
        <v>9308.16</v>
      </c>
      <c r="N345" s="50">
        <v>11952.83</v>
      </c>
      <c r="O345" s="46">
        <v>2768.53</v>
      </c>
      <c r="P345" s="46">
        <v>131.46</v>
      </c>
      <c r="Q345" s="46">
        <v>380.04</v>
      </c>
      <c r="R345" s="46">
        <v>0</v>
      </c>
      <c r="S345" s="45">
        <v>4436.7</v>
      </c>
      <c r="T345" s="164">
        <f t="shared" si="38"/>
        <v>92689.67</v>
      </c>
      <c r="U345" s="166"/>
      <c r="V345" s="124" t="s">
        <v>89</v>
      </c>
      <c r="W345" s="123">
        <f t="shared" si="35"/>
        <v>1</v>
      </c>
      <c r="X345" s="125" t="str">
        <f t="shared" ref="X345:X346" si="39">"Quarter "&amp;Y345</f>
        <v>Quarter 1</v>
      </c>
      <c r="Y345" s="123" t="str" cm="1">
        <f t="array" ref="Y345">_xlfn.IFS(OR(W345=1,W345=2,W345=3),"1",(OR(W345=4,W345=5,W345=6)),"2",(OR(W345=7,W345=8,W345=9)),"3",(OR(W345=10,W345=11,W345=12)),"4")</f>
        <v>1</v>
      </c>
      <c r="Z345" s="124">
        <v>2024</v>
      </c>
      <c r="AC345" s="46"/>
      <c r="AE345" s="154"/>
    </row>
    <row r="346" spans="1:31" ht="17.149999999999999" customHeight="1" x14ac:dyDescent="0.35">
      <c r="A346" s="56" t="str">
        <f t="shared" ref="A346" si="40">V346&amp;" "&amp;Z346</f>
        <v>February 2024</v>
      </c>
      <c r="B346" s="45">
        <v>31362.14</v>
      </c>
      <c r="C346" s="46">
        <v>42732.38</v>
      </c>
      <c r="D346" s="46">
        <v>4991.6000000000004</v>
      </c>
      <c r="E346" s="47">
        <f t="shared" si="32"/>
        <v>37740.78</v>
      </c>
      <c r="F346" s="45">
        <v>2635.81</v>
      </c>
      <c r="G346" s="46">
        <v>-28.25</v>
      </c>
      <c r="H346" s="46">
        <v>625.24</v>
      </c>
      <c r="I346" s="48">
        <f t="shared" si="33"/>
        <v>74094.51999999999</v>
      </c>
      <c r="J346" s="49">
        <f t="shared" si="37"/>
        <v>72335.719999999987</v>
      </c>
      <c r="K346" s="45">
        <v>15224.25</v>
      </c>
      <c r="L346" s="46">
        <v>31917.39</v>
      </c>
      <c r="M346" s="46">
        <v>7961.51</v>
      </c>
      <c r="N346" s="50">
        <v>10790.74</v>
      </c>
      <c r="O346" s="46">
        <v>3557.37</v>
      </c>
      <c r="P346" s="46">
        <v>62.88</v>
      </c>
      <c r="Q346" s="46">
        <v>213.09</v>
      </c>
      <c r="R346" s="46">
        <v>0</v>
      </c>
      <c r="S346" s="45">
        <v>3381.46</v>
      </c>
      <c r="T346" s="164">
        <f t="shared" si="38"/>
        <v>73108.69</v>
      </c>
      <c r="U346" s="166"/>
      <c r="V346" s="124" t="s">
        <v>90</v>
      </c>
      <c r="W346" s="123">
        <f t="shared" si="35"/>
        <v>2</v>
      </c>
      <c r="X346" s="125" t="str">
        <f t="shared" si="39"/>
        <v>Quarter 1</v>
      </c>
      <c r="Y346" s="123" t="str" cm="1">
        <f t="array" ref="Y346">_xlfn.IFS(OR(W346=1,W346=2,W346=3),"1",(OR(W346=4,W346=5,W346=6)),"2",(OR(W346=7,W346=8,W346=9)),"3",(OR(W346=10,W346=11,W346=12)),"4")</f>
        <v>1</v>
      </c>
      <c r="Z346" s="124">
        <v>2024</v>
      </c>
      <c r="AC346" s="46"/>
      <c r="AE346" s="154"/>
    </row>
    <row r="347" spans="1:31" ht="17.149999999999999" customHeight="1" x14ac:dyDescent="0.35">
      <c r="A347" s="56" t="str">
        <f t="shared" si="34"/>
        <v>March 2024</v>
      </c>
      <c r="B347" s="45">
        <v>32137.66</v>
      </c>
      <c r="C347" s="46">
        <v>40144.35</v>
      </c>
      <c r="D347" s="46">
        <v>4588.59</v>
      </c>
      <c r="E347" s="47">
        <f t="shared" si="32"/>
        <v>35555.759999999995</v>
      </c>
      <c r="F347" s="45">
        <v>2922.93</v>
      </c>
      <c r="G347" s="46">
        <v>-28.25</v>
      </c>
      <c r="H347" s="46">
        <v>668.36</v>
      </c>
      <c r="I347" s="48">
        <f t="shared" si="33"/>
        <v>72282.009999999995</v>
      </c>
      <c r="J347" s="49">
        <f t="shared" si="37"/>
        <v>71256.459999999992</v>
      </c>
      <c r="K347" s="45">
        <v>14628.97</v>
      </c>
      <c r="L347" s="46">
        <v>30255.61</v>
      </c>
      <c r="M347" s="46">
        <v>7926.54</v>
      </c>
      <c r="N347" s="50">
        <v>10540.66</v>
      </c>
      <c r="O347" s="46">
        <v>3740.73</v>
      </c>
      <c r="P347" s="46">
        <v>68.84</v>
      </c>
      <c r="Q347" s="46">
        <v>105.42</v>
      </c>
      <c r="R347" s="50">
        <v>0</v>
      </c>
      <c r="S347" s="45">
        <v>3438.94</v>
      </c>
      <c r="T347" s="164">
        <f t="shared" si="38"/>
        <v>70705.709999999992</v>
      </c>
      <c r="U347" s="166"/>
      <c r="V347" s="124" t="s">
        <v>91</v>
      </c>
      <c r="W347" s="123">
        <f t="shared" si="35"/>
        <v>3</v>
      </c>
      <c r="X347" s="125" t="str">
        <f t="shared" ref="X347:X349" si="41">"Quarter "&amp;Y347</f>
        <v>Quarter 1</v>
      </c>
      <c r="Y347" s="123" t="str" cm="1">
        <f t="array" ref="Y347">_xlfn.IFS(OR(W347=1,W347=2,W347=3),"1",(OR(W347=4,W347=5,W347=6)),"2",(OR(W347=7,W347=8,W347=9)),"3",(OR(W347=10,W347=11,W347=12)),"4")</f>
        <v>1</v>
      </c>
      <c r="Z347" s="124">
        <v>2024</v>
      </c>
      <c r="AC347" s="46"/>
      <c r="AE347" s="154"/>
    </row>
    <row r="348" spans="1:31" ht="17.149999999999999" customHeight="1" x14ac:dyDescent="0.35">
      <c r="A348" s="56" t="str">
        <f t="shared" si="34"/>
        <v>April 2024</v>
      </c>
      <c r="B348" s="45">
        <v>29946.16</v>
      </c>
      <c r="C348" s="46">
        <v>31925.96</v>
      </c>
      <c r="D348" s="46">
        <v>7864.5</v>
      </c>
      <c r="E348" s="47">
        <f t="shared" si="32"/>
        <v>24061.46</v>
      </c>
      <c r="F348" s="45">
        <v>-1004.98</v>
      </c>
      <c r="G348" s="46">
        <v>-33.270000000000003</v>
      </c>
      <c r="H348" s="46">
        <v>646.79999999999995</v>
      </c>
      <c r="I348" s="48">
        <f t="shared" si="33"/>
        <v>61872.119999999995</v>
      </c>
      <c r="J348" s="49">
        <f t="shared" si="37"/>
        <v>53616.17</v>
      </c>
      <c r="K348" s="45">
        <v>10405.56</v>
      </c>
      <c r="L348" s="46">
        <v>21652.3</v>
      </c>
      <c r="M348" s="46">
        <v>6062.76</v>
      </c>
      <c r="N348" s="50">
        <v>7437.79</v>
      </c>
      <c r="O348" s="46">
        <v>3611.44</v>
      </c>
      <c r="P348" s="46">
        <v>49.7</v>
      </c>
      <c r="Q348" s="46">
        <v>81.69</v>
      </c>
      <c r="R348" s="50">
        <v>0</v>
      </c>
      <c r="S348" s="45">
        <v>3281.59</v>
      </c>
      <c r="T348" s="164">
        <f t="shared" si="38"/>
        <v>52582.83</v>
      </c>
      <c r="U348" s="166"/>
      <c r="V348" s="124" t="s">
        <v>92</v>
      </c>
      <c r="W348" s="123">
        <f t="shared" si="35"/>
        <v>4</v>
      </c>
      <c r="X348" s="125" t="str">
        <f t="shared" si="41"/>
        <v>Quarter 2</v>
      </c>
      <c r="Y348" s="123" t="str" cm="1">
        <f t="array" ref="Y348">_xlfn.IFS(OR(W348=1,W348=2,W348=3),"1",(OR(W348=4,W348=5,W348=6)),"2",(OR(W348=7,W348=8,W348=9)),"3",(OR(W348=10,W348=11,W348=12)),"4")</f>
        <v>2</v>
      </c>
      <c r="Z348" s="124">
        <v>2024</v>
      </c>
      <c r="AC348" s="46"/>
      <c r="AE348" s="154"/>
    </row>
    <row r="349" spans="1:31" ht="17.149999999999999" customHeight="1" x14ac:dyDescent="0.35">
      <c r="A349" s="56" t="str">
        <f t="shared" ref="A349:A355" si="42">V349&amp;" "&amp;Z349</f>
        <v>May 2024</v>
      </c>
      <c r="B349" s="45">
        <v>28930.13</v>
      </c>
      <c r="C349" s="46">
        <v>26936.36</v>
      </c>
      <c r="D349" s="46">
        <v>12920.3</v>
      </c>
      <c r="E349" s="47">
        <f t="shared" si="32"/>
        <v>14016.060000000001</v>
      </c>
      <c r="F349" s="45">
        <v>-3298.84</v>
      </c>
      <c r="G349" s="46">
        <v>-33.270000000000003</v>
      </c>
      <c r="H349" s="46">
        <v>668.36</v>
      </c>
      <c r="I349" s="48">
        <f t="shared" si="33"/>
        <v>55866.490000000005</v>
      </c>
      <c r="J349" s="49">
        <f t="shared" si="37"/>
        <v>40282.44000000001</v>
      </c>
      <c r="K349" s="45">
        <v>13238.42</v>
      </c>
      <c r="L349" s="46">
        <v>10867.48</v>
      </c>
      <c r="M349" s="46">
        <v>5697.3</v>
      </c>
      <c r="N349" s="50">
        <v>5583.56</v>
      </c>
      <c r="O349" s="46">
        <v>3296.9</v>
      </c>
      <c r="P349" s="46">
        <v>76.27</v>
      </c>
      <c r="Q349" s="46">
        <v>98.58</v>
      </c>
      <c r="R349" s="50">
        <v>0</v>
      </c>
      <c r="S349" s="45">
        <v>2524.04</v>
      </c>
      <c r="T349" s="164">
        <f t="shared" si="38"/>
        <v>41382.550000000003</v>
      </c>
      <c r="U349" s="166"/>
      <c r="V349" s="124" t="s">
        <v>93</v>
      </c>
      <c r="W349" s="123">
        <f t="shared" si="35"/>
        <v>5</v>
      </c>
      <c r="X349" s="125" t="str">
        <f t="shared" si="41"/>
        <v>Quarter 2</v>
      </c>
      <c r="Y349" s="123" t="str" cm="1">
        <f t="array" ref="Y349">_xlfn.IFS(OR(W349=1,W349=2,W349=3),"1",(OR(W349=4,W349=5,W349=6)),"2",(OR(W349=7,W349=8,W349=9)),"3",(OR(W349=10,W349=11,W349=12)),"4")</f>
        <v>2</v>
      </c>
      <c r="Z349" s="124">
        <v>2024</v>
      </c>
      <c r="AC349" s="46"/>
      <c r="AE349" s="154"/>
    </row>
    <row r="350" spans="1:31" ht="17.149999999999999" customHeight="1" x14ac:dyDescent="0.35">
      <c r="A350" s="56" t="str">
        <f t="shared" si="42"/>
        <v>June 2024</v>
      </c>
      <c r="B350" s="45">
        <v>21337.599999999999</v>
      </c>
      <c r="C350" s="46">
        <v>26852.67</v>
      </c>
      <c r="D350" s="46">
        <v>13998.05</v>
      </c>
      <c r="E350" s="47">
        <f t="shared" si="32"/>
        <v>12854.619999999999</v>
      </c>
      <c r="F350" s="45">
        <v>-1347.17</v>
      </c>
      <c r="G350" s="46">
        <v>-33.270000000000003</v>
      </c>
      <c r="H350" s="46">
        <v>646.79999999999995</v>
      </c>
      <c r="I350" s="48">
        <f t="shared" si="33"/>
        <v>48190.27</v>
      </c>
      <c r="J350" s="49">
        <f t="shared" si="37"/>
        <v>33458.580000000009</v>
      </c>
      <c r="K350" s="45">
        <v>10705.38</v>
      </c>
      <c r="L350" s="46">
        <v>7854.32</v>
      </c>
      <c r="M350" s="46">
        <v>5756.04</v>
      </c>
      <c r="N350" s="50">
        <v>4590.2700000000004</v>
      </c>
      <c r="O350" s="46">
        <v>2784.44</v>
      </c>
      <c r="P350" s="46">
        <v>77.95</v>
      </c>
      <c r="Q350" s="46">
        <v>40.74</v>
      </c>
      <c r="R350" s="50">
        <v>0</v>
      </c>
      <c r="S350" s="45">
        <v>2340.08</v>
      </c>
      <c r="T350" s="164">
        <f t="shared" si="38"/>
        <v>34149.22</v>
      </c>
      <c r="U350" s="166"/>
      <c r="V350" s="124" t="s">
        <v>94</v>
      </c>
      <c r="W350" s="123">
        <f t="shared" si="35"/>
        <v>6</v>
      </c>
      <c r="X350" s="125" t="str">
        <f t="shared" ref="X350" si="43">"Quarter "&amp;Y350</f>
        <v>Quarter 2</v>
      </c>
      <c r="Y350" s="123" t="str" cm="1">
        <f t="array" ref="Y350">_xlfn.IFS(OR(W350=1,W350=2,W350=3),"1",(OR(W350=4,W350=5,W350=6)),"2",(OR(W350=7,W350=8,W350=9)),"3",(OR(W350=10,W350=11,W350=12)),"4")</f>
        <v>2</v>
      </c>
      <c r="Z350" s="124">
        <v>2024</v>
      </c>
      <c r="AC350" s="46"/>
      <c r="AE350" s="154"/>
    </row>
    <row r="351" spans="1:31" ht="17.149999999999999" customHeight="1" x14ac:dyDescent="0.35">
      <c r="A351" s="56" t="str">
        <f t="shared" si="42"/>
        <v>July 2024</v>
      </c>
      <c r="B351" s="45">
        <v>26341.73</v>
      </c>
      <c r="C351" s="46">
        <v>33069.35</v>
      </c>
      <c r="D351" s="46">
        <v>19617.73</v>
      </c>
      <c r="E351" s="47">
        <f t="shared" si="32"/>
        <v>13451.619999999999</v>
      </c>
      <c r="F351" s="45">
        <v>-5152.7299999999996</v>
      </c>
      <c r="G351" s="46">
        <v>-37.07</v>
      </c>
      <c r="H351" s="46">
        <v>668.36</v>
      </c>
      <c r="I351" s="48">
        <f t="shared" si="33"/>
        <v>59411.08</v>
      </c>
      <c r="J351" s="49">
        <f t="shared" si="37"/>
        <v>35271.910000000011</v>
      </c>
      <c r="K351" s="45">
        <v>12514.11</v>
      </c>
      <c r="L351" s="46">
        <v>6493.43</v>
      </c>
      <c r="M351" s="46">
        <v>5714.72</v>
      </c>
      <c r="N351" s="50">
        <v>4161.13</v>
      </c>
      <c r="O351" s="46">
        <v>3589.3</v>
      </c>
      <c r="P351" s="46">
        <v>96.55</v>
      </c>
      <c r="Q351" s="46">
        <v>14.06</v>
      </c>
      <c r="R351" s="50">
        <v>0</v>
      </c>
      <c r="S351" s="45">
        <v>2566.8200000000002</v>
      </c>
      <c r="T351" s="164">
        <f t="shared" si="38"/>
        <v>35150.120000000003</v>
      </c>
      <c r="U351" s="166"/>
      <c r="V351" s="124" t="s">
        <v>95</v>
      </c>
      <c r="W351" s="123">
        <f t="shared" si="35"/>
        <v>7</v>
      </c>
      <c r="X351" s="125" t="str">
        <f t="shared" ref="X351" si="44">"Quarter "&amp;Y351</f>
        <v>Quarter 3</v>
      </c>
      <c r="Y351" s="123" t="str" cm="1">
        <f t="array" ref="Y351">_xlfn.IFS(OR(W351=1,W351=2,W351=3),"1",(OR(W351=4,W351=5,W351=6)),"2",(OR(W351=7,W351=8,W351=9)),"3",(OR(W351=10,W351=11,W351=12)),"4")</f>
        <v>3</v>
      </c>
      <c r="Z351" s="124">
        <v>2024</v>
      </c>
      <c r="AC351" s="46"/>
      <c r="AE351" s="154"/>
    </row>
    <row r="352" spans="1:31" ht="17.149999999999999" customHeight="1" x14ac:dyDescent="0.35">
      <c r="A352" s="56" t="str">
        <f t="shared" si="42"/>
        <v>August 2024</v>
      </c>
      <c r="B352" s="45">
        <v>23819.72</v>
      </c>
      <c r="C352" s="46">
        <v>31053.59</v>
      </c>
      <c r="D352" s="46">
        <v>21531.66</v>
      </c>
      <c r="E352" s="47">
        <f t="shared" si="32"/>
        <v>9521.93</v>
      </c>
      <c r="F352" s="45">
        <v>-4322.3100000000004</v>
      </c>
      <c r="G352" s="46">
        <v>-37.07</v>
      </c>
      <c r="H352" s="46">
        <v>668.36</v>
      </c>
      <c r="I352" s="48">
        <f t="shared" si="33"/>
        <v>54873.31</v>
      </c>
      <c r="J352" s="49">
        <f t="shared" si="37"/>
        <v>29650.629999999994</v>
      </c>
      <c r="K352" s="45">
        <v>9930.2900000000009</v>
      </c>
      <c r="L352" s="46">
        <v>5938.84</v>
      </c>
      <c r="M352" s="46">
        <v>5583.86</v>
      </c>
      <c r="N352" s="50">
        <v>3846.14</v>
      </c>
      <c r="O352" s="46">
        <v>2546.85</v>
      </c>
      <c r="P352" s="46">
        <v>93.67</v>
      </c>
      <c r="Q352" s="46">
        <v>31.65</v>
      </c>
      <c r="R352" s="50">
        <v>0</v>
      </c>
      <c r="S352" s="45">
        <v>2234.52</v>
      </c>
      <c r="T352" s="164">
        <f t="shared" si="38"/>
        <v>30205.82</v>
      </c>
      <c r="U352" s="166"/>
      <c r="V352" s="124" t="s">
        <v>96</v>
      </c>
      <c r="W352" s="123">
        <f t="shared" si="35"/>
        <v>8</v>
      </c>
      <c r="X352" s="125" t="str">
        <f t="shared" ref="X352:X353" si="45">"Quarter "&amp;Y352</f>
        <v>Quarter 3</v>
      </c>
      <c r="Y352" s="123" t="str" cm="1">
        <f t="array" ref="Y352">_xlfn.IFS(OR(W352=1,W352=2,W352=3),"1",(OR(W352=4,W352=5,W352=6)),"2",(OR(W352=7,W352=8,W352=9)),"3",(OR(W352=10,W352=11,W352=12)),"4")</f>
        <v>3</v>
      </c>
      <c r="Z352" s="124">
        <v>2024</v>
      </c>
      <c r="AC352" s="46"/>
      <c r="AE352" s="154"/>
    </row>
    <row r="353" spans="1:31" ht="17.149999999999999" customHeight="1" x14ac:dyDescent="0.35">
      <c r="A353" s="56" t="str">
        <f t="shared" ref="A353" si="46">V353&amp;" "&amp;Z353</f>
        <v>September 2024</v>
      </c>
      <c r="B353" s="45">
        <v>25174.71</v>
      </c>
      <c r="C353" s="46">
        <v>21523.38</v>
      </c>
      <c r="D353" s="46">
        <v>8997.42</v>
      </c>
      <c r="E353" s="47">
        <f t="shared" si="32"/>
        <v>12525.960000000001</v>
      </c>
      <c r="F353" s="45">
        <v>805.65</v>
      </c>
      <c r="G353" s="46">
        <v>-37.07</v>
      </c>
      <c r="H353" s="46">
        <v>646.79999999999995</v>
      </c>
      <c r="I353" s="48">
        <f t="shared" si="33"/>
        <v>46698.09</v>
      </c>
      <c r="J353" s="49">
        <f t="shared" si="37"/>
        <v>39116.050000000003</v>
      </c>
      <c r="K353" s="45">
        <v>13291.92</v>
      </c>
      <c r="L353" s="46">
        <v>9705.94</v>
      </c>
      <c r="M353" s="46">
        <v>5599.95</v>
      </c>
      <c r="N353" s="50">
        <v>3986.01</v>
      </c>
      <c r="O353" s="46">
        <v>3123.06</v>
      </c>
      <c r="P353" s="46">
        <v>29.81</v>
      </c>
      <c r="Q353" s="46">
        <v>99.1</v>
      </c>
      <c r="R353" s="50">
        <v>0</v>
      </c>
      <c r="S353" s="45">
        <v>2665.01</v>
      </c>
      <c r="T353" s="164">
        <f t="shared" si="38"/>
        <v>38500.799999999996</v>
      </c>
      <c r="U353" s="166"/>
      <c r="V353" s="124" t="s">
        <v>97</v>
      </c>
      <c r="W353" s="123">
        <f t="shared" si="35"/>
        <v>9</v>
      </c>
      <c r="X353" s="125" t="str">
        <f t="shared" si="45"/>
        <v>Quarter 3</v>
      </c>
      <c r="Y353" s="123" t="str" cm="1">
        <f t="array" ref="Y353">_xlfn.IFS(OR(W353=1,W353=2,W353=3),"1",(OR(W353=4,W353=5,W353=6)),"2",(OR(W353=7,W353=8,W353=9)),"3",(OR(W353=10,W353=11,W353=12)),"4")</f>
        <v>3</v>
      </c>
      <c r="Z353" s="124">
        <v>2024</v>
      </c>
      <c r="AE353" s="154"/>
    </row>
    <row r="354" spans="1:31" ht="17.149999999999999" customHeight="1" x14ac:dyDescent="0.35">
      <c r="A354" s="56" t="str">
        <f t="shared" si="42"/>
        <v>October 2024</v>
      </c>
      <c r="B354" s="45">
        <v>30389.31</v>
      </c>
      <c r="C354" s="46">
        <v>34499.46</v>
      </c>
      <c r="D354" s="46">
        <v>6770.36</v>
      </c>
      <c r="E354" s="47">
        <f t="shared" si="32"/>
        <v>27729.1</v>
      </c>
      <c r="F354" s="45">
        <v>-3591.95</v>
      </c>
      <c r="G354" s="46">
        <v>-30.64</v>
      </c>
      <c r="H354" s="46">
        <v>668.36</v>
      </c>
      <c r="I354" s="48">
        <f t="shared" si="33"/>
        <v>64888.770000000004</v>
      </c>
      <c r="J354" s="49">
        <f t="shared" si="37"/>
        <v>55164.180000000008</v>
      </c>
      <c r="K354" s="45">
        <v>16755.23</v>
      </c>
      <c r="L354" s="46">
        <v>18911.330000000002</v>
      </c>
      <c r="M354" s="46">
        <v>5957.06</v>
      </c>
      <c r="N354" s="50">
        <v>5813.38</v>
      </c>
      <c r="O354" s="46">
        <v>3378.78</v>
      </c>
      <c r="P354" s="46">
        <v>69.39</v>
      </c>
      <c r="Q354" s="46">
        <v>82.99</v>
      </c>
      <c r="R354" s="50">
        <v>0</v>
      </c>
      <c r="S354" s="45">
        <v>2725.44</v>
      </c>
      <c r="T354" s="164">
        <f t="shared" si="38"/>
        <v>53693.599999999991</v>
      </c>
      <c r="U354" s="166"/>
      <c r="V354" s="124" t="s">
        <v>98</v>
      </c>
      <c r="W354" s="123">
        <f t="shared" si="35"/>
        <v>10</v>
      </c>
      <c r="X354" s="125" t="str">
        <f t="shared" ref="X354" si="47">"Quarter "&amp;Y354</f>
        <v>Quarter 4</v>
      </c>
      <c r="Y354" s="123" t="str" cm="1">
        <f t="array" ref="Y354">_xlfn.IFS(OR(W354=1,W354=2,W354=3),"1",(OR(W354=4,W354=5,W354=6)),"2",(OR(W354=7,W354=8,W354=9)),"3",(OR(W354=10,W354=11,W354=12)),"4")</f>
        <v>4</v>
      </c>
      <c r="Z354" s="124">
        <v>2024</v>
      </c>
      <c r="AE354" s="154"/>
    </row>
    <row r="355" spans="1:31" x14ac:dyDescent="0.35">
      <c r="A355" s="133" t="str">
        <f t="shared" si="42"/>
        <v>November 2024</v>
      </c>
      <c r="B355" s="45">
        <v>29303.18</v>
      </c>
      <c r="C355" s="46">
        <v>49089.19</v>
      </c>
      <c r="D355" s="46">
        <v>5513.92</v>
      </c>
      <c r="E355" s="47">
        <f t="shared" si="32"/>
        <v>43575.270000000004</v>
      </c>
      <c r="F355" s="45">
        <v>7507.77</v>
      </c>
      <c r="G355" s="46">
        <v>-30.64</v>
      </c>
      <c r="H355" s="46">
        <v>646.79999999999995</v>
      </c>
      <c r="I355" s="48">
        <f t="shared" si="33"/>
        <v>78392.37</v>
      </c>
      <c r="J355" s="49">
        <f t="shared" si="37"/>
        <v>81002.38</v>
      </c>
      <c r="K355" s="45">
        <v>22118.54</v>
      </c>
      <c r="L355" s="46">
        <v>30541.3</v>
      </c>
      <c r="M355" s="46">
        <v>7658.83</v>
      </c>
      <c r="N355" s="50">
        <v>11601.34</v>
      </c>
      <c r="O355" s="46">
        <v>3477.93</v>
      </c>
      <c r="P355" s="46">
        <v>70.05</v>
      </c>
      <c r="Q355" s="46">
        <v>197.13</v>
      </c>
      <c r="R355" s="50">
        <v>0</v>
      </c>
      <c r="S355" s="45">
        <v>3784.76</v>
      </c>
      <c r="T355" s="164">
        <f t="shared" si="38"/>
        <v>79449.87999999999</v>
      </c>
      <c r="U355" s="166"/>
      <c r="V355" s="124" t="s">
        <v>99</v>
      </c>
      <c r="W355" s="123">
        <f t="shared" si="35"/>
        <v>11</v>
      </c>
      <c r="X355" s="125" t="str">
        <f t="shared" ref="X355" si="48">"Quarter "&amp;Y355</f>
        <v>Quarter 4</v>
      </c>
      <c r="Y355" s="123" t="str" cm="1">
        <f t="array" ref="Y355">_xlfn.IFS(OR(W355=1,W355=2,W355=3),"1",(OR(W355=4,W355=5,W355=6)),"2",(OR(W355=7,W355=8,W355=9)),"3",(OR(W355=10,W355=11,W355=12)),"4")</f>
        <v>4</v>
      </c>
      <c r="Z355" s="124">
        <v>2024</v>
      </c>
      <c r="AC355" s="46"/>
      <c r="AE355" s="154"/>
    </row>
    <row r="356" spans="1:31" x14ac:dyDescent="0.35">
      <c r="A356" s="133" t="str">
        <f t="shared" ref="A356:A361" si="49">V356&amp;" "&amp;Z356</f>
        <v>December 2024</v>
      </c>
      <c r="B356" s="45">
        <v>31920.5</v>
      </c>
      <c r="C356" s="46">
        <v>54598.55</v>
      </c>
      <c r="D356" s="46">
        <v>5458.68</v>
      </c>
      <c r="E356" s="47">
        <f t="shared" si="32"/>
        <v>49139.87</v>
      </c>
      <c r="F356" s="45">
        <v>766.99</v>
      </c>
      <c r="G356" s="46">
        <v>-30.64</v>
      </c>
      <c r="H356" s="46">
        <v>668.36</v>
      </c>
      <c r="I356" s="48">
        <f t="shared" si="33"/>
        <v>86519.05</v>
      </c>
      <c r="J356" s="49">
        <f t="shared" si="37"/>
        <v>82465.08</v>
      </c>
      <c r="K356" s="45">
        <v>18311.09</v>
      </c>
      <c r="L356" s="46">
        <v>37615.660000000003</v>
      </c>
      <c r="M356" s="46">
        <v>8062.6</v>
      </c>
      <c r="N356" s="50">
        <v>11682.84</v>
      </c>
      <c r="O356" s="46">
        <v>3808.61</v>
      </c>
      <c r="P356" s="46">
        <v>89.14</v>
      </c>
      <c r="Q356" s="46">
        <v>322.83</v>
      </c>
      <c r="R356" s="50">
        <v>0</v>
      </c>
      <c r="S356" s="45">
        <v>3799.35</v>
      </c>
      <c r="T356" s="164">
        <f t="shared" si="38"/>
        <v>83692.12000000001</v>
      </c>
      <c r="U356" s="166"/>
      <c r="V356" s="124" t="s">
        <v>100</v>
      </c>
      <c r="W356" s="123">
        <f t="shared" si="35"/>
        <v>12</v>
      </c>
      <c r="X356" s="125" t="str">
        <f t="shared" ref="X356" si="50">"Quarter "&amp;Y356</f>
        <v>Quarter 4</v>
      </c>
      <c r="Y356" s="123" t="str" cm="1">
        <f t="array" ref="Y356">_xlfn.IFS(OR(W356=1,W356=2,W356=3),"1",(OR(W356=4,W356=5,W356=6)),"2",(OR(W356=7,W356=8,W356=9)),"3",(OR(W356=10,W356=11,W356=12)),"4")</f>
        <v>4</v>
      </c>
      <c r="Z356" s="124">
        <v>2024</v>
      </c>
      <c r="AE356" s="154"/>
    </row>
    <row r="357" spans="1:31" x14ac:dyDescent="0.35">
      <c r="A357" s="133" t="str">
        <f t="shared" si="49"/>
        <v>January 2025</v>
      </c>
      <c r="B357" s="153">
        <v>31351.9</v>
      </c>
      <c r="C357" s="154">
        <v>63445.17</v>
      </c>
      <c r="D357" s="154">
        <v>5856.11</v>
      </c>
      <c r="E357" s="47">
        <f t="shared" si="32"/>
        <v>57589.06</v>
      </c>
      <c r="F357" s="45">
        <v>13586.44</v>
      </c>
      <c r="G357" s="154">
        <v>-30.06</v>
      </c>
      <c r="H357" s="154">
        <v>668.36</v>
      </c>
      <c r="I357" s="48">
        <f t="shared" si="33"/>
        <v>94797.07</v>
      </c>
      <c r="J357" s="49">
        <f t="shared" si="37"/>
        <v>103165.70000000001</v>
      </c>
      <c r="K357" s="153">
        <v>25408.21</v>
      </c>
      <c r="L357" s="154">
        <v>45413.59</v>
      </c>
      <c r="M357" s="154">
        <v>8969.5499999999993</v>
      </c>
      <c r="N357" s="158">
        <v>12285.34</v>
      </c>
      <c r="O357" s="154">
        <v>3586.72</v>
      </c>
      <c r="P357" s="154">
        <v>110.34</v>
      </c>
      <c r="Q357" s="154">
        <v>309.58999999999997</v>
      </c>
      <c r="R357" s="158">
        <v>0</v>
      </c>
      <c r="S357" s="153">
        <v>4269.3599999999997</v>
      </c>
      <c r="T357" s="164">
        <f t="shared" si="38"/>
        <v>100352.69999999998</v>
      </c>
      <c r="U357" s="166"/>
      <c r="V357" s="124" t="s">
        <v>89</v>
      </c>
      <c r="W357" s="123">
        <f t="shared" si="35"/>
        <v>1</v>
      </c>
      <c r="X357" s="125" t="str">
        <f t="shared" ref="X357" si="51">"Quarter "&amp;Y357</f>
        <v>Quarter 1</v>
      </c>
      <c r="Y357" s="123" t="str" cm="1">
        <f t="array" ref="Y357">_xlfn.IFS(OR(W357=1,W357=2,W357=3),"1",(OR(W357=4,W357=5,W357=6)),"2",(OR(W357=7,W357=8,W357=9)),"3",(OR(W357=10,W357=11,W357=12)),"4")</f>
        <v>1</v>
      </c>
      <c r="Z357" s="124">
        <v>2025</v>
      </c>
      <c r="AE357" s="154"/>
    </row>
    <row r="358" spans="1:31" x14ac:dyDescent="0.35">
      <c r="A358" s="133" t="str">
        <f t="shared" si="49"/>
        <v>February  2025</v>
      </c>
      <c r="B358" s="153">
        <v>27750.18</v>
      </c>
      <c r="C358" s="154">
        <v>56363.02</v>
      </c>
      <c r="D358" s="154">
        <v>4465.54</v>
      </c>
      <c r="E358" s="47">
        <f t="shared" si="32"/>
        <v>51897.479999999996</v>
      </c>
      <c r="F358" s="45">
        <v>2041.54</v>
      </c>
      <c r="G358" s="154">
        <v>-30.06</v>
      </c>
      <c r="H358" s="154">
        <v>603.67999999999995</v>
      </c>
      <c r="I358" s="48">
        <f t="shared" si="33"/>
        <v>84113.2</v>
      </c>
      <c r="J358" s="49">
        <f t="shared" si="37"/>
        <v>82262.819999999992</v>
      </c>
      <c r="K358" s="153">
        <v>19586.169999999998</v>
      </c>
      <c r="L358" s="154">
        <v>36530.43</v>
      </c>
      <c r="M358" s="154">
        <v>7384.17</v>
      </c>
      <c r="N358" s="158">
        <v>11401.05</v>
      </c>
      <c r="O358" s="154">
        <v>3042.39</v>
      </c>
      <c r="P358" s="154">
        <v>109.76</v>
      </c>
      <c r="Q358" s="154">
        <v>364.38</v>
      </c>
      <c r="R358" s="158">
        <v>0</v>
      </c>
      <c r="S358" s="153">
        <v>3455.91</v>
      </c>
      <c r="T358" s="164">
        <f t="shared" si="38"/>
        <v>81874.259999999995</v>
      </c>
      <c r="U358" s="166"/>
      <c r="V358" s="124" t="s">
        <v>416</v>
      </c>
      <c r="W358" s="123">
        <f t="shared" si="35"/>
        <v>2</v>
      </c>
      <c r="X358" s="125" t="str">
        <f t="shared" ref="X358" si="52">"Quarter "&amp;Y358</f>
        <v>Quarter 1</v>
      </c>
      <c r="Y358" s="123" t="str" cm="1">
        <f t="array" ref="Y358">_xlfn.IFS(OR(W358=1,W358=2,W358=3),"1",(OR(W358=4,W358=5,W358=6)),"2",(OR(W358=7,W358=8,W358=9)),"3",(OR(W358=10,W358=11,W358=12)),"4")</f>
        <v>1</v>
      </c>
      <c r="Z358" s="124">
        <v>2025</v>
      </c>
      <c r="AE358" s="154"/>
    </row>
    <row r="359" spans="1:31" x14ac:dyDescent="0.35">
      <c r="A359" s="133" t="str">
        <f t="shared" si="49"/>
        <v>March 2025</v>
      </c>
      <c r="B359" s="153">
        <v>30807.79</v>
      </c>
      <c r="C359" s="154">
        <v>51651.06</v>
      </c>
      <c r="D359" s="154">
        <v>5722.54</v>
      </c>
      <c r="E359" s="47">
        <f t="shared" si="32"/>
        <v>45928.52</v>
      </c>
      <c r="F359" s="45">
        <v>-5755.7</v>
      </c>
      <c r="G359" s="154">
        <v>-30.06</v>
      </c>
      <c r="H359" s="154">
        <v>668.36</v>
      </c>
      <c r="I359" s="48">
        <f t="shared" si="33"/>
        <v>82458.850000000006</v>
      </c>
      <c r="J359" s="49">
        <f t="shared" si="37"/>
        <v>71618.910000000018</v>
      </c>
      <c r="K359" s="153">
        <v>18782.349999999999</v>
      </c>
      <c r="L359" s="154">
        <v>29082.83</v>
      </c>
      <c r="M359" s="154">
        <v>6754.6</v>
      </c>
      <c r="N359" s="158">
        <v>10032.69</v>
      </c>
      <c r="O359" s="154">
        <v>3291.2</v>
      </c>
      <c r="P359" s="154">
        <v>78.599999999999994</v>
      </c>
      <c r="Q359" s="154">
        <v>325.69</v>
      </c>
      <c r="R359" s="158">
        <v>0</v>
      </c>
      <c r="S359" s="153">
        <v>3044.32</v>
      </c>
      <c r="T359" s="164">
        <f t="shared" si="38"/>
        <v>71392.280000000013</v>
      </c>
      <c r="U359" s="166"/>
      <c r="V359" s="124" t="s">
        <v>91</v>
      </c>
      <c r="W359" s="123">
        <f t="shared" si="35"/>
        <v>3</v>
      </c>
      <c r="X359" s="125" t="str">
        <f t="shared" ref="X359" si="53">"Quarter "&amp;Y359</f>
        <v>Quarter 1</v>
      </c>
      <c r="Y359" s="123" t="str" cm="1">
        <f t="array" ref="Y359">_xlfn.IFS(OR(W359=1,W359=2,W359=3),"1",(OR(W359=4,W359=5,W359=6)),"2",(OR(W359=7,W359=8,W359=9)),"3",(OR(W359=10,W359=11,W359=12)),"4")</f>
        <v>1</v>
      </c>
      <c r="Z359" s="124">
        <v>2025</v>
      </c>
      <c r="AE359" s="154"/>
    </row>
    <row r="360" spans="1:31" s="133" customFormat="1" x14ac:dyDescent="0.35">
      <c r="A360" s="133" t="str">
        <f t="shared" si="49"/>
        <v>April 2025</v>
      </c>
      <c r="B360" s="153">
        <v>29300.18</v>
      </c>
      <c r="C360" s="154">
        <v>31347.69</v>
      </c>
      <c r="D360" s="154">
        <v>12152.18</v>
      </c>
      <c r="E360" s="47">
        <f t="shared" si="32"/>
        <v>19195.509999999998</v>
      </c>
      <c r="F360" s="45">
        <v>510.15</v>
      </c>
      <c r="G360" s="154">
        <v>-34.799999999999997</v>
      </c>
      <c r="H360" s="154">
        <v>646.79999999999995</v>
      </c>
      <c r="I360" s="48">
        <f t="shared" si="33"/>
        <v>60647.869999999995</v>
      </c>
      <c r="J360" s="49">
        <f t="shared" si="37"/>
        <v>49617.84</v>
      </c>
      <c r="K360" s="153">
        <v>14026.44</v>
      </c>
      <c r="L360" s="154">
        <v>16170.97</v>
      </c>
      <c r="M360" s="154">
        <v>5758.22</v>
      </c>
      <c r="N360" s="158">
        <v>7014.55</v>
      </c>
      <c r="O360" s="154">
        <v>3223.24</v>
      </c>
      <c r="P360" s="154">
        <v>59.88</v>
      </c>
      <c r="Q360" s="154">
        <v>124.94</v>
      </c>
      <c r="R360" s="158">
        <v>0</v>
      </c>
      <c r="S360" s="153">
        <v>3092.64</v>
      </c>
      <c r="T360" s="164">
        <f t="shared" si="38"/>
        <v>49470.879999999997</v>
      </c>
      <c r="U360" s="166"/>
      <c r="V360" s="124" t="s">
        <v>92</v>
      </c>
      <c r="W360" s="123">
        <f t="shared" si="35"/>
        <v>4</v>
      </c>
      <c r="X360" s="125" t="str">
        <f t="shared" ref="X360" si="54">"Quarter "&amp;Y360</f>
        <v>Quarter 2</v>
      </c>
      <c r="Y360" s="123" t="str" cm="1">
        <f t="array" ref="Y360">_xlfn.IFS(OR(W360=1,W360=2,W360=3),"1",(OR(W360=4,W360=5,W360=6)),"2",(OR(W360=7,W360=8,W360=9)),"3",(OR(W360=10,W360=11,W360=12)),"4")</f>
        <v>2</v>
      </c>
      <c r="Z360" s="124">
        <v>2025</v>
      </c>
      <c r="AE360" s="154"/>
    </row>
    <row r="361" spans="1:31" s="133" customFormat="1" x14ac:dyDescent="0.35">
      <c r="A361" s="133" t="str">
        <f t="shared" si="49"/>
        <v>May 2025</v>
      </c>
      <c r="B361" s="153">
        <v>28562.79</v>
      </c>
      <c r="C361" s="154">
        <v>23123.85</v>
      </c>
      <c r="D361" s="154">
        <v>15218.94</v>
      </c>
      <c r="E361" s="47">
        <f t="shared" si="32"/>
        <v>7904.909999999998</v>
      </c>
      <c r="F361" s="45">
        <v>-41.49</v>
      </c>
      <c r="G361" s="154">
        <v>-34.799999999999997</v>
      </c>
      <c r="H361" s="154">
        <v>668.36</v>
      </c>
      <c r="I361" s="48">
        <f t="shared" si="33"/>
        <v>51686.64</v>
      </c>
      <c r="J361" s="49">
        <f t="shared" si="37"/>
        <v>37059.769999999997</v>
      </c>
      <c r="K361" s="153">
        <v>11629.59</v>
      </c>
      <c r="L361" s="154">
        <v>9034.81</v>
      </c>
      <c r="M361" s="154">
        <v>5165.08</v>
      </c>
      <c r="N361" s="158">
        <v>5330.56</v>
      </c>
      <c r="O361" s="154">
        <v>3196.09</v>
      </c>
      <c r="P361" s="154">
        <v>45.43</v>
      </c>
      <c r="Q361" s="154">
        <v>66.31</v>
      </c>
      <c r="R361" s="158">
        <v>0</v>
      </c>
      <c r="S361" s="153">
        <v>2417.1</v>
      </c>
      <c r="T361" s="164">
        <f t="shared" si="38"/>
        <v>36884.97</v>
      </c>
      <c r="U361" s="166"/>
      <c r="V361" s="124" t="s">
        <v>93</v>
      </c>
      <c r="W361" s="123">
        <f t="shared" si="35"/>
        <v>5</v>
      </c>
      <c r="X361" s="125" t="str">
        <f t="shared" ref="X361" si="55">"Quarter "&amp;Y361</f>
        <v>Quarter 2</v>
      </c>
      <c r="Y361" s="123" t="str" cm="1">
        <f t="array" ref="Y361">_xlfn.IFS(OR(W361=1,W361=2,W361=3),"1",(OR(W361=4,W361=5,W361=6)),"2",(OR(W361=7,W361=8,W361=9)),"3",(OR(W361=10,W361=11,W361=12)),"4")</f>
        <v>2</v>
      </c>
      <c r="Z361" s="124">
        <v>2025</v>
      </c>
      <c r="AE361" s="154"/>
    </row>
    <row r="362" spans="1:31" x14ac:dyDescent="0.35">
      <c r="A362" s="133" t="str">
        <f t="shared" ref="A362:A365" si="56">V362&amp;" "&amp;Z362</f>
        <v>June 2025</v>
      </c>
      <c r="B362" s="153">
        <v>25200.07</v>
      </c>
      <c r="C362" s="154">
        <v>18862.759999999998</v>
      </c>
      <c r="D362" s="154">
        <v>16888.77</v>
      </c>
      <c r="E362" s="47">
        <f t="shared" si="32"/>
        <v>1973.989999999998</v>
      </c>
      <c r="F362" s="45">
        <v>2600.1799999999998</v>
      </c>
      <c r="G362" s="154">
        <v>-34.799999999999997</v>
      </c>
      <c r="H362" s="154">
        <v>646.79999999999995</v>
      </c>
      <c r="I362" s="48">
        <f t="shared" si="33"/>
        <v>44062.83</v>
      </c>
      <c r="J362" s="49">
        <f t="shared" si="37"/>
        <v>30386.240000000002</v>
      </c>
      <c r="K362" s="153">
        <v>10428.82</v>
      </c>
      <c r="L362" s="154">
        <v>6219.08</v>
      </c>
      <c r="M362" s="154">
        <v>4742.8500000000004</v>
      </c>
      <c r="N362" s="158">
        <v>4615.68</v>
      </c>
      <c r="O362" s="154">
        <v>2987.84</v>
      </c>
      <c r="P362" s="154">
        <v>48.59</v>
      </c>
      <c r="Q362" s="154">
        <v>44.77</v>
      </c>
      <c r="R362" s="158">
        <v>0</v>
      </c>
      <c r="S362" s="153">
        <v>2186.2399999999998</v>
      </c>
      <c r="T362" s="164">
        <f t="shared" si="38"/>
        <v>31273.870000000003</v>
      </c>
      <c r="U362" s="166"/>
      <c r="V362" s="124" t="s">
        <v>94</v>
      </c>
      <c r="W362" s="123">
        <f t="shared" si="35"/>
        <v>6</v>
      </c>
      <c r="X362" s="125" t="str">
        <f t="shared" ref="X362" si="57">"Quarter "&amp;Y362</f>
        <v>Quarter 2</v>
      </c>
      <c r="Y362" s="123" t="str" cm="1">
        <f t="array" ref="Y362">_xlfn.IFS(OR(W362=1,W362=2,W362=3),"1",(OR(W362=4,W362=5,W362=6)),"2",(OR(W362=7,W362=8,W362=9)),"3",(OR(W362=10,W362=11,W362=12)),"4")</f>
        <v>2</v>
      </c>
      <c r="Z362" s="124">
        <v>2025</v>
      </c>
    </row>
    <row r="363" spans="1:31" x14ac:dyDescent="0.35">
      <c r="A363" s="133" t="str">
        <f t="shared" si="56"/>
        <v>July 2025</v>
      </c>
      <c r="B363" s="153">
        <v>27373.31</v>
      </c>
      <c r="C363" s="154">
        <v>28631.599999999999</v>
      </c>
      <c r="D363" s="154">
        <v>21196.37</v>
      </c>
      <c r="E363" s="47">
        <f t="shared" si="32"/>
        <v>7435.23</v>
      </c>
      <c r="F363" s="45">
        <v>-2305.44</v>
      </c>
      <c r="G363" s="154">
        <v>-31.9</v>
      </c>
      <c r="H363" s="154">
        <v>668.36</v>
      </c>
      <c r="I363" s="48">
        <f t="shared" si="33"/>
        <v>56004.91</v>
      </c>
      <c r="J363" s="49">
        <f t="shared" si="37"/>
        <v>33139.560000000005</v>
      </c>
      <c r="K363" s="153">
        <v>13513.78</v>
      </c>
      <c r="L363" s="154">
        <v>4766.25</v>
      </c>
      <c r="M363" s="154">
        <v>5001.6499999999996</v>
      </c>
      <c r="N363" s="158">
        <v>3910.02</v>
      </c>
      <c r="O363" s="154">
        <v>3062.35</v>
      </c>
      <c r="P363" s="154">
        <v>92.9</v>
      </c>
      <c r="Q363" s="154">
        <v>60.93</v>
      </c>
      <c r="R363" s="158">
        <v>0</v>
      </c>
      <c r="S363" s="153">
        <v>2302.77</v>
      </c>
      <c r="T363" s="164">
        <f t="shared" si="38"/>
        <v>32710.65</v>
      </c>
      <c r="V363" s="124" t="s">
        <v>95</v>
      </c>
      <c r="W363" s="123">
        <f t="shared" si="35"/>
        <v>7</v>
      </c>
      <c r="X363" s="125" t="str">
        <f t="shared" ref="X363" si="58">"Quarter "&amp;Y363</f>
        <v>Quarter 3</v>
      </c>
      <c r="Y363" s="123" t="str" cm="1">
        <f t="array" ref="Y363">_xlfn.IFS(OR(W363=1,W363=2,W363=3),"1",(OR(W363=4,W363=5,W363=6)),"2",(OR(W363=7,W363=8,W363=9)),"3",(OR(W363=10,W363=11,W363=12)),"4")</f>
        <v>3</v>
      </c>
      <c r="Z363" s="124">
        <v>2025</v>
      </c>
    </row>
    <row r="364" spans="1:31" x14ac:dyDescent="0.35">
      <c r="A364" s="133" t="str">
        <f t="shared" si="56"/>
        <v>August 2025</v>
      </c>
      <c r="B364" s="153">
        <v>22576.27</v>
      </c>
      <c r="C364" s="154">
        <v>23846.9</v>
      </c>
      <c r="D364" s="154">
        <v>14614.13</v>
      </c>
      <c r="E364" s="47">
        <f t="shared" si="32"/>
        <v>9232.7700000000023</v>
      </c>
      <c r="F364" s="45">
        <v>-862.98</v>
      </c>
      <c r="G364" s="154">
        <v>-31.9</v>
      </c>
      <c r="H364" s="154">
        <v>668.36</v>
      </c>
      <c r="I364" s="48">
        <f t="shared" si="33"/>
        <v>46423.17</v>
      </c>
      <c r="J364" s="49">
        <f t="shared" si="37"/>
        <v>31582.52</v>
      </c>
      <c r="K364" s="153">
        <v>12684.98</v>
      </c>
      <c r="L364" s="154">
        <v>5424.9</v>
      </c>
      <c r="M364" s="154">
        <v>5267.4</v>
      </c>
      <c r="N364" s="158">
        <v>3657.4</v>
      </c>
      <c r="O364" s="154">
        <v>2802.62</v>
      </c>
      <c r="P364" s="154">
        <v>50.08</v>
      </c>
      <c r="Q364" s="154">
        <v>11.38</v>
      </c>
      <c r="R364" s="158">
        <v>0</v>
      </c>
      <c r="S364" s="153">
        <v>2228.02</v>
      </c>
      <c r="T364" s="164">
        <f t="shared" si="38"/>
        <v>32126.780000000002</v>
      </c>
      <c r="V364" s="124" t="s">
        <v>96</v>
      </c>
      <c r="W364" s="123">
        <f t="shared" si="35"/>
        <v>8</v>
      </c>
      <c r="X364" s="125" t="str">
        <f t="shared" ref="X364" si="59">"Quarter "&amp;Y364</f>
        <v>Quarter 3</v>
      </c>
      <c r="Y364" s="123" t="str" cm="1">
        <f t="array" ref="Y364">_xlfn.IFS(OR(W364=1,W364=2,W364=3),"1",(OR(W364=4,W364=5,W364=6)),"2",(OR(W364=7,W364=8,W364=9)),"3",(OR(W364=10,W364=11,W364=12)),"4")</f>
        <v>3</v>
      </c>
      <c r="Z364" s="124">
        <v>2025</v>
      </c>
    </row>
    <row r="365" spans="1:31" x14ac:dyDescent="0.35">
      <c r="A365" s="133" t="str">
        <f t="shared" si="56"/>
        <v>September 2025</v>
      </c>
      <c r="B365" s="153">
        <v>24382.73</v>
      </c>
      <c r="C365" s="154">
        <v>24235.54</v>
      </c>
      <c r="D365" s="154">
        <v>14675.45</v>
      </c>
      <c r="E365" s="47">
        <f t="shared" si="32"/>
        <v>9560.09</v>
      </c>
      <c r="F365" s="45">
        <v>2326.62</v>
      </c>
      <c r="G365" s="154">
        <v>-31.9</v>
      </c>
      <c r="H365" s="154">
        <v>646.79999999999995</v>
      </c>
      <c r="I365" s="48">
        <f t="shared" si="33"/>
        <v>48618.270000000004</v>
      </c>
      <c r="J365" s="49">
        <f t="shared" si="37"/>
        <v>36884.340000000011</v>
      </c>
      <c r="K365" s="153">
        <v>12272.08</v>
      </c>
      <c r="L365" s="154">
        <v>9626.32</v>
      </c>
      <c r="M365" s="154">
        <v>5611.17</v>
      </c>
      <c r="N365" s="158">
        <v>4364.34</v>
      </c>
      <c r="O365" s="154">
        <v>2601.7399999999998</v>
      </c>
      <c r="P365" s="154">
        <v>33.549999999999997</v>
      </c>
      <c r="Q365" s="154">
        <v>32.81</v>
      </c>
      <c r="R365" s="158">
        <v>0</v>
      </c>
      <c r="S365" s="153">
        <v>2596.04</v>
      </c>
      <c r="T365" s="164">
        <f t="shared" si="38"/>
        <v>37138.050000000003</v>
      </c>
      <c r="V365" s="124" t="s">
        <v>97</v>
      </c>
      <c r="W365" s="123">
        <f t="shared" si="35"/>
        <v>9</v>
      </c>
      <c r="X365" s="125" t="str">
        <f t="shared" ref="X365" si="60">"Quarter "&amp;Y365</f>
        <v>Quarter 3</v>
      </c>
      <c r="Y365" s="123" t="str" cm="1">
        <f t="array" ref="Y365">_xlfn.IFS(OR(W365=1,W365=2,W365=3),"1",(OR(W365=4,W365=5,W365=6)),"2",(OR(W365=7,W365=8,W365=9)),"3",(OR(W365=10,W365=11,W365=12)),"4")</f>
        <v>3</v>
      </c>
      <c r="Z365" s="124">
        <v>2025</v>
      </c>
    </row>
    <row r="366" spans="1:31" x14ac:dyDescent="0.35">
      <c r="A366" s="133" t="str">
        <f t="shared" ref="A366:A369" si="61">V366&amp;" "&amp;Z366</f>
        <v>October 2025</v>
      </c>
      <c r="B366" s="153">
        <v>29237.07</v>
      </c>
      <c r="C366" s="154">
        <v>37260.400000000001</v>
      </c>
      <c r="D366" s="154">
        <v>6357.08</v>
      </c>
      <c r="E366" s="47">
        <f t="shared" si="32"/>
        <v>30903.32</v>
      </c>
      <c r="F366" s="45">
        <v>-5650.34</v>
      </c>
      <c r="G366" s="154">
        <v>-34.81</v>
      </c>
      <c r="H366" s="154">
        <v>668.36</v>
      </c>
      <c r="I366" s="48">
        <f t="shared" si="33"/>
        <v>66497.47</v>
      </c>
      <c r="J366" s="49">
        <f t="shared" si="37"/>
        <v>55123.600000000006</v>
      </c>
      <c r="K366" s="153">
        <v>16989.080000000002</v>
      </c>
      <c r="L366" s="154">
        <v>18961.25</v>
      </c>
      <c r="M366" s="154">
        <v>5819.88</v>
      </c>
      <c r="N366" s="158">
        <v>5467.03</v>
      </c>
      <c r="O366" s="154">
        <v>2650.48</v>
      </c>
      <c r="P366" s="154">
        <v>41.07</v>
      </c>
      <c r="Q366" s="154">
        <v>164.85</v>
      </c>
      <c r="R366" s="158">
        <v>0</v>
      </c>
      <c r="S366" s="153">
        <v>2957.86</v>
      </c>
      <c r="T366" s="164">
        <f t="shared" si="38"/>
        <v>53051.5</v>
      </c>
      <c r="V366" s="124" t="s">
        <v>98</v>
      </c>
      <c r="W366" s="123">
        <f t="shared" si="35"/>
        <v>10</v>
      </c>
      <c r="X366" s="125" t="str">
        <f t="shared" ref="X366" si="62">"Quarter "&amp;Y366</f>
        <v>Quarter 4</v>
      </c>
      <c r="Y366" s="123" t="str" cm="1">
        <f t="array" ref="Y366">_xlfn.IFS(OR(W366=1,W366=2,W366=3),"1",(OR(W366=4,W366=5,W366=6)),"2",(OR(W366=7,W366=8,W366=9)),"3",(OR(W366=10,W366=11,W366=12)),"4")</f>
        <v>4</v>
      </c>
      <c r="Z366" s="124">
        <v>2025</v>
      </c>
    </row>
    <row r="367" spans="1:31" x14ac:dyDescent="0.35">
      <c r="A367" s="133" t="str">
        <f t="shared" si="61"/>
        <v>November 2025</v>
      </c>
      <c r="B367" s="153">
        <v>27791.29</v>
      </c>
      <c r="C367" s="154">
        <v>50252.3</v>
      </c>
      <c r="D367" s="154">
        <v>9444.61</v>
      </c>
      <c r="E367" s="47">
        <f t="shared" si="32"/>
        <v>40807.69</v>
      </c>
      <c r="F367" s="45">
        <v>400.36</v>
      </c>
      <c r="G367" s="154">
        <v>-34.81</v>
      </c>
      <c r="H367" s="154">
        <v>646.79999999999995</v>
      </c>
      <c r="I367" s="48">
        <f t="shared" si="33"/>
        <v>78043.59</v>
      </c>
      <c r="J367" s="49">
        <f t="shared" si="37"/>
        <v>69611.33</v>
      </c>
      <c r="K367" s="153">
        <v>17146.14</v>
      </c>
      <c r="L367" s="154">
        <v>30727.56</v>
      </c>
      <c r="M367" s="154">
        <v>6515.68</v>
      </c>
      <c r="N367" s="158">
        <v>10870.77</v>
      </c>
      <c r="O367" s="154">
        <v>3171.94</v>
      </c>
      <c r="P367" s="154">
        <v>97.41</v>
      </c>
      <c r="Q367" s="154">
        <v>278.49</v>
      </c>
      <c r="R367" s="158">
        <v>0</v>
      </c>
      <c r="S367" s="153">
        <v>3669.02</v>
      </c>
      <c r="T367" s="164">
        <f t="shared" si="38"/>
        <v>72477.010000000009</v>
      </c>
      <c r="V367" s="124" t="s">
        <v>99</v>
      </c>
      <c r="W367" s="123">
        <f t="shared" si="35"/>
        <v>11</v>
      </c>
      <c r="X367" s="125" t="str">
        <f t="shared" ref="X367:X368" si="63">"Quarter "&amp;Y367</f>
        <v>Quarter 4</v>
      </c>
      <c r="Y367" s="123" t="str" cm="1">
        <f t="array" ref="Y367">_xlfn.IFS(OR(W367=1,W367=2,W367=3),"1",(OR(W367=4,W367=5,W367=6)),"2",(OR(W367=7,W367=8,W367=9)),"3",(OR(W367=10,W367=11,W367=12)),"4")</f>
        <v>4</v>
      </c>
      <c r="Z367" s="124">
        <v>2025</v>
      </c>
    </row>
    <row r="368" spans="1:31" x14ac:dyDescent="0.35">
      <c r="A368" s="133" t="str">
        <f t="shared" si="61"/>
        <v>December 2025</v>
      </c>
      <c r="B368" s="153">
        <v>28110.880000000001</v>
      </c>
      <c r="C368" s="154">
        <v>54671.62</v>
      </c>
      <c r="D368" s="154">
        <v>6516.66</v>
      </c>
      <c r="E368" s="47">
        <f t="shared" si="32"/>
        <v>48154.960000000006</v>
      </c>
      <c r="F368" s="45">
        <v>1736.04</v>
      </c>
      <c r="G368" s="154">
        <v>-34.81</v>
      </c>
      <c r="H368" s="154">
        <v>668.36</v>
      </c>
      <c r="I368" s="48">
        <f t="shared" si="33"/>
        <v>82782.5</v>
      </c>
      <c r="J368" s="49">
        <f t="shared" si="37"/>
        <v>78635.429999999993</v>
      </c>
      <c r="K368" s="153">
        <v>16344.2</v>
      </c>
      <c r="L368" s="154">
        <v>38194.22</v>
      </c>
      <c r="M368" s="154">
        <v>7223.7</v>
      </c>
      <c r="N368" s="158">
        <v>11387.57</v>
      </c>
      <c r="O368" s="154">
        <v>3334.25</v>
      </c>
      <c r="P368" s="154">
        <v>79.25</v>
      </c>
      <c r="Q368" s="154">
        <v>276.31</v>
      </c>
      <c r="R368" s="158">
        <v>0</v>
      </c>
      <c r="S368" s="153">
        <v>3844.68</v>
      </c>
      <c r="T368" s="164">
        <f t="shared" si="38"/>
        <v>80684.179999999993</v>
      </c>
      <c r="V368" s="124" t="s">
        <v>100</v>
      </c>
      <c r="W368" s="123">
        <f t="shared" si="35"/>
        <v>12</v>
      </c>
      <c r="X368" s="125" t="str">
        <f t="shared" si="63"/>
        <v>Quarter 4</v>
      </c>
      <c r="Y368" s="123" t="str" cm="1">
        <f t="array" ref="Y368">_xlfn.IFS(OR(W368=1,W368=2,W368=3),"1",(OR(W368=4,W368=5,W368=6)),"2",(OR(W368=7,W368=8,W368=9)),"3",(OR(W368=10,W368=11,W368=12)),"4")</f>
        <v>4</v>
      </c>
      <c r="Z368" s="124">
        <v>2025</v>
      </c>
    </row>
    <row r="369" spans="1:26" x14ac:dyDescent="0.35">
      <c r="A369" s="133" t="str">
        <f t="shared" si="61"/>
        <v>[provisional] January 2026</v>
      </c>
      <c r="B369" s="153">
        <v>27108.639999999999</v>
      </c>
      <c r="C369" s="154">
        <v>65080.32</v>
      </c>
      <c r="D369" s="154">
        <v>6224.28</v>
      </c>
      <c r="E369" s="47">
        <f t="shared" si="32"/>
        <v>58856.04</v>
      </c>
      <c r="F369" s="45">
        <v>7588.06</v>
      </c>
      <c r="G369" s="154">
        <v>-30.06</v>
      </c>
      <c r="H369" s="154">
        <v>668.36</v>
      </c>
      <c r="I369" s="48">
        <f t="shared" si="33"/>
        <v>92188.959999999992</v>
      </c>
      <c r="J369" s="49">
        <f t="shared" si="37"/>
        <v>94191.039999999994</v>
      </c>
      <c r="K369" s="153">
        <v>21345.91</v>
      </c>
      <c r="L369" s="154">
        <v>46040.53</v>
      </c>
      <c r="M369" s="154">
        <v>8016.25</v>
      </c>
      <c r="N369" s="158">
        <v>11381.58</v>
      </c>
      <c r="O369" s="154">
        <v>2768.71</v>
      </c>
      <c r="P369" s="154">
        <v>181.72</v>
      </c>
      <c r="Q369" s="154">
        <v>415.34</v>
      </c>
      <c r="R369" s="158">
        <v>0</v>
      </c>
      <c r="S369" s="153">
        <v>3836.4</v>
      </c>
      <c r="T369" s="164">
        <f t="shared" si="38"/>
        <v>93986.44</v>
      </c>
      <c r="V369" s="124" t="s">
        <v>438</v>
      </c>
      <c r="W369" s="165">
        <v>1</v>
      </c>
      <c r="X369" s="125" t="str">
        <f t="shared" ref="X369" si="64">"Quarter "&amp;Y369</f>
        <v>Quarter 1</v>
      </c>
      <c r="Y369" s="123" t="str" cm="1">
        <f t="array" ref="Y369">_xlfn.IFS(OR(W369=1,W369=2,W369=3),"1",(OR(W369=4,W369=5,W369=6)),"2",(OR(W369=7,W369=8,W369=9)),"3",(OR(W369=10,W369=11,W369=12)),"4")</f>
        <v>1</v>
      </c>
      <c r="Z369" s="124">
        <v>2026</v>
      </c>
    </row>
    <row r="370" spans="1:26" x14ac:dyDescent="0.35">
      <c r="M370" s="168"/>
    </row>
    <row r="371" spans="1:26" x14ac:dyDescent="0.35">
      <c r="M371" s="168"/>
    </row>
    <row r="372" spans="1:26" x14ac:dyDescent="0.35">
      <c r="M372" s="168"/>
    </row>
    <row r="373" spans="1:26" x14ac:dyDescent="0.35">
      <c r="M373" s="168"/>
    </row>
    <row r="374" spans="1:26" x14ac:dyDescent="0.35">
      <c r="M374" s="168"/>
    </row>
    <row r="375" spans="1:26" x14ac:dyDescent="0.35">
      <c r="M375" s="168"/>
    </row>
    <row r="376" spans="1:26" x14ac:dyDescent="0.35">
      <c r="M376" s="168"/>
    </row>
    <row r="377" spans="1:26" x14ac:dyDescent="0.35">
      <c r="F377" s="46"/>
      <c r="G377" s="46"/>
      <c r="M377" s="168"/>
    </row>
    <row r="378" spans="1:26" x14ac:dyDescent="0.35">
      <c r="F378" s="46"/>
      <c r="G378" s="46"/>
      <c r="M378" s="168"/>
    </row>
    <row r="379" spans="1:26" x14ac:dyDescent="0.35">
      <c r="F379" s="46"/>
      <c r="G379" s="46"/>
      <c r="M379" s="168"/>
    </row>
    <row r="380" spans="1:26" x14ac:dyDescent="0.35">
      <c r="F380" s="46"/>
      <c r="G380" s="46"/>
      <c r="M380" s="168"/>
    </row>
    <row r="381" spans="1:26" x14ac:dyDescent="0.35">
      <c r="F381" s="46"/>
      <c r="G381" s="46"/>
      <c r="M381" s="168"/>
    </row>
    <row r="382" spans="1:26" x14ac:dyDescent="0.35">
      <c r="F382" s="46"/>
      <c r="G382" s="46"/>
      <c r="M382" s="168"/>
    </row>
    <row r="383" spans="1:26" x14ac:dyDescent="0.35">
      <c r="F383" s="46"/>
      <c r="G383" s="46"/>
    </row>
    <row r="384" spans="1:26" x14ac:dyDescent="0.35">
      <c r="F384" s="46"/>
      <c r="G384" s="46"/>
    </row>
    <row r="385" spans="6:7" x14ac:dyDescent="0.35">
      <c r="F385" s="46"/>
      <c r="G385" s="46"/>
    </row>
    <row r="386" spans="6:7" x14ac:dyDescent="0.35">
      <c r="F386" s="46"/>
      <c r="G386" s="46"/>
    </row>
    <row r="387" spans="6:7" x14ac:dyDescent="0.35">
      <c r="F387" s="46"/>
      <c r="G387" s="46"/>
    </row>
    <row r="388" spans="6:7" x14ac:dyDescent="0.35">
      <c r="F388" s="46"/>
      <c r="G388" s="46"/>
    </row>
    <row r="389" spans="6:7" x14ac:dyDescent="0.35">
      <c r="F389" s="46"/>
      <c r="G389" s="46"/>
    </row>
    <row r="390" spans="6:7" x14ac:dyDescent="0.35">
      <c r="F390" s="46"/>
      <c r="G390" s="46"/>
    </row>
    <row r="391" spans="6:7" x14ac:dyDescent="0.35">
      <c r="F391" s="46"/>
      <c r="G391" s="46"/>
    </row>
    <row r="392" spans="6:7" x14ac:dyDescent="0.35">
      <c r="F392" s="46"/>
      <c r="G392" s="46"/>
    </row>
    <row r="393" spans="6:7" x14ac:dyDescent="0.35">
      <c r="F393" s="46"/>
      <c r="G393" s="46"/>
    </row>
    <row r="394" spans="6:7" x14ac:dyDescent="0.35">
      <c r="F394" s="46"/>
      <c r="G394" s="46"/>
    </row>
    <row r="395" spans="6:7" x14ac:dyDescent="0.35">
      <c r="F395" s="46"/>
      <c r="G395" s="46"/>
    </row>
    <row r="396" spans="6:7" x14ac:dyDescent="0.35">
      <c r="F396" s="46"/>
      <c r="G396" s="46"/>
    </row>
    <row r="397" spans="6:7" x14ac:dyDescent="0.35">
      <c r="F397" s="46"/>
      <c r="G397" s="46"/>
    </row>
    <row r="398" spans="6:7" x14ac:dyDescent="0.35">
      <c r="F398" s="46"/>
      <c r="G398" s="46"/>
    </row>
    <row r="399" spans="6:7" x14ac:dyDescent="0.35">
      <c r="F399" s="46"/>
      <c r="G399" s="46"/>
    </row>
    <row r="400" spans="6:7" x14ac:dyDescent="0.35">
      <c r="F400" s="46"/>
      <c r="G400" s="46"/>
    </row>
    <row r="401" spans="6:7" x14ac:dyDescent="0.35">
      <c r="F401" s="46"/>
      <c r="G401" s="46"/>
    </row>
    <row r="402" spans="6:7" x14ac:dyDescent="0.35">
      <c r="F402" s="46"/>
      <c r="G402" s="46"/>
    </row>
    <row r="403" spans="6:7" x14ac:dyDescent="0.35">
      <c r="F403" s="46"/>
      <c r="G403" s="46"/>
    </row>
    <row r="404" spans="6:7" x14ac:dyDescent="0.35">
      <c r="F404" s="46"/>
      <c r="G404" s="46"/>
    </row>
    <row r="405" spans="6:7" x14ac:dyDescent="0.35">
      <c r="F405" s="46"/>
      <c r="G405" s="46"/>
    </row>
    <row r="406" spans="6:7" x14ac:dyDescent="0.35">
      <c r="F406" s="46"/>
      <c r="G406" s="46"/>
    </row>
    <row r="407" spans="6:7" x14ac:dyDescent="0.35">
      <c r="F407" s="46"/>
      <c r="G407" s="46"/>
    </row>
    <row r="408" spans="6:7" x14ac:dyDescent="0.35">
      <c r="F408" s="46"/>
      <c r="G408" s="46"/>
    </row>
    <row r="409" spans="6:7" x14ac:dyDescent="0.35">
      <c r="F409" s="46"/>
      <c r="G409" s="46"/>
    </row>
    <row r="410" spans="6:7" x14ac:dyDescent="0.35">
      <c r="F410" s="46"/>
      <c r="G410" s="46"/>
    </row>
    <row r="411" spans="6:7" x14ac:dyDescent="0.35">
      <c r="F411" s="46"/>
      <c r="G411" s="46"/>
    </row>
    <row r="412" spans="6:7" x14ac:dyDescent="0.35">
      <c r="F412" s="46"/>
      <c r="G412" s="46"/>
    </row>
    <row r="413" spans="6:7" x14ac:dyDescent="0.35">
      <c r="F413" s="46"/>
      <c r="G413" s="46"/>
    </row>
    <row r="414" spans="6:7" x14ac:dyDescent="0.35">
      <c r="F414" s="46"/>
      <c r="G414" s="46"/>
    </row>
    <row r="415" spans="6:7" x14ac:dyDescent="0.35">
      <c r="F415" s="46"/>
      <c r="G415" s="46"/>
    </row>
    <row r="416" spans="6:7" x14ac:dyDescent="0.35">
      <c r="F416" s="46"/>
      <c r="G416" s="46"/>
    </row>
    <row r="417" spans="6:7" x14ac:dyDescent="0.35">
      <c r="F417" s="46"/>
      <c r="G417" s="46"/>
    </row>
    <row r="418" spans="6:7" x14ac:dyDescent="0.35">
      <c r="F418" s="46"/>
      <c r="G418" s="46"/>
    </row>
    <row r="419" spans="6:7" x14ac:dyDescent="0.35">
      <c r="F419" s="46"/>
      <c r="G419" s="46"/>
    </row>
    <row r="420" spans="6:7" x14ac:dyDescent="0.35">
      <c r="F420" s="46"/>
      <c r="G420" s="46"/>
    </row>
    <row r="421" spans="6:7" x14ac:dyDescent="0.35">
      <c r="F421" s="46"/>
      <c r="G421" s="46"/>
    </row>
    <row r="422" spans="6:7" x14ac:dyDescent="0.35">
      <c r="F422" s="46"/>
      <c r="G422" s="46"/>
    </row>
    <row r="423" spans="6:7" x14ac:dyDescent="0.35">
      <c r="F423" s="46"/>
      <c r="G423" s="46"/>
    </row>
    <row r="424" spans="6:7" x14ac:dyDescent="0.35">
      <c r="F424" s="46"/>
      <c r="G424" s="46"/>
    </row>
    <row r="425" spans="6:7" x14ac:dyDescent="0.35">
      <c r="F425" s="46"/>
      <c r="G425" s="46"/>
    </row>
    <row r="426" spans="6:7" x14ac:dyDescent="0.35">
      <c r="F426" s="46"/>
      <c r="G426" s="46"/>
    </row>
    <row r="427" spans="6:7" x14ac:dyDescent="0.35">
      <c r="F427" s="46"/>
      <c r="G427" s="46"/>
    </row>
    <row r="428" spans="6:7" x14ac:dyDescent="0.35">
      <c r="F428" s="46"/>
      <c r="G428" s="46"/>
    </row>
    <row r="429" spans="6:7" x14ac:dyDescent="0.35">
      <c r="F429" s="46"/>
      <c r="G429" s="46"/>
    </row>
    <row r="430" spans="6:7" x14ac:dyDescent="0.35">
      <c r="F430" s="46"/>
      <c r="G430" s="46"/>
    </row>
    <row r="431" spans="6:7" x14ac:dyDescent="0.35">
      <c r="F431" s="46"/>
      <c r="G431" s="46"/>
    </row>
    <row r="432" spans="6:7" x14ac:dyDescent="0.35">
      <c r="F432" s="46"/>
      <c r="G432" s="46"/>
    </row>
    <row r="433" spans="6:7" x14ac:dyDescent="0.35">
      <c r="F433" s="46"/>
      <c r="G433" s="46"/>
    </row>
    <row r="434" spans="6:7" x14ac:dyDescent="0.35">
      <c r="F434" s="46"/>
      <c r="G434" s="46"/>
    </row>
    <row r="435" spans="6:7" x14ac:dyDescent="0.35">
      <c r="F435" s="46"/>
    </row>
    <row r="436" spans="6:7" x14ac:dyDescent="0.35">
      <c r="F436" s="46"/>
    </row>
    <row r="437" spans="6:7" x14ac:dyDescent="0.35">
      <c r="F437" s="46"/>
    </row>
    <row r="438" spans="6:7" x14ac:dyDescent="0.35">
      <c r="F438" s="46"/>
    </row>
    <row r="439" spans="6:7" x14ac:dyDescent="0.35">
      <c r="F439" s="46"/>
    </row>
    <row r="440" spans="6:7" x14ac:dyDescent="0.35">
      <c r="F440" s="46"/>
    </row>
    <row r="441" spans="6:7" x14ac:dyDescent="0.35">
      <c r="F441" s="46"/>
    </row>
    <row r="442" spans="6:7" x14ac:dyDescent="0.35">
      <c r="F442" s="46"/>
    </row>
    <row r="443" spans="6:7" x14ac:dyDescent="0.35">
      <c r="F443" s="46"/>
    </row>
    <row r="444" spans="6:7" x14ac:dyDescent="0.35">
      <c r="F444" s="46"/>
    </row>
    <row r="445" spans="6:7" x14ac:dyDescent="0.35">
      <c r="F445" s="46"/>
    </row>
    <row r="446" spans="6:7" x14ac:dyDescent="0.35">
      <c r="F446" s="46"/>
    </row>
    <row r="447" spans="6:7" x14ac:dyDescent="0.35">
      <c r="F447" s="46"/>
    </row>
    <row r="448" spans="6:7" x14ac:dyDescent="0.35">
      <c r="F448" s="46"/>
    </row>
    <row r="449" spans="6:6" x14ac:dyDescent="0.35">
      <c r="F449" s="46"/>
    </row>
    <row r="450" spans="6:6" x14ac:dyDescent="0.35">
      <c r="F450" s="46"/>
    </row>
    <row r="451" spans="6:6" x14ac:dyDescent="0.35">
      <c r="F451" s="46"/>
    </row>
    <row r="452" spans="6:6" x14ac:dyDescent="0.35">
      <c r="F452" s="46"/>
    </row>
    <row r="453" spans="6:6" x14ac:dyDescent="0.35">
      <c r="F453" s="46"/>
    </row>
    <row r="454" spans="6:6" x14ac:dyDescent="0.35">
      <c r="F454" s="46"/>
    </row>
    <row r="455" spans="6:6" x14ac:dyDescent="0.35">
      <c r="F455" s="46"/>
    </row>
    <row r="456" spans="6:6" x14ac:dyDescent="0.35">
      <c r="F456" s="46"/>
    </row>
    <row r="457" spans="6:6" x14ac:dyDescent="0.35">
      <c r="F457" s="46"/>
    </row>
    <row r="458" spans="6:6" x14ac:dyDescent="0.35">
      <c r="F458" s="46"/>
    </row>
    <row r="459" spans="6:6" x14ac:dyDescent="0.35">
      <c r="F459" s="46"/>
    </row>
    <row r="460" spans="6:6" x14ac:dyDescent="0.35">
      <c r="F460" s="46"/>
    </row>
    <row r="461" spans="6:6" x14ac:dyDescent="0.35">
      <c r="F461" s="46"/>
    </row>
    <row r="462" spans="6:6" x14ac:dyDescent="0.35">
      <c r="F462" s="46"/>
    </row>
    <row r="463" spans="6:6" x14ac:dyDescent="0.35">
      <c r="F463" s="46"/>
    </row>
    <row r="464" spans="6:6" x14ac:dyDescent="0.35">
      <c r="F464" s="46"/>
    </row>
    <row r="465" spans="6:6" x14ac:dyDescent="0.35">
      <c r="F465" s="46"/>
    </row>
    <row r="466" spans="6:6" x14ac:dyDescent="0.35">
      <c r="F466" s="46"/>
    </row>
    <row r="467" spans="6:6" x14ac:dyDescent="0.35">
      <c r="F467" s="46"/>
    </row>
    <row r="468" spans="6:6" x14ac:dyDescent="0.35">
      <c r="F468" s="46"/>
    </row>
    <row r="469" spans="6:6" x14ac:dyDescent="0.35">
      <c r="F469" s="46"/>
    </row>
    <row r="470" spans="6:6" x14ac:dyDescent="0.35">
      <c r="F470" s="46"/>
    </row>
    <row r="471" spans="6:6" x14ac:dyDescent="0.35">
      <c r="F471" s="46"/>
    </row>
    <row r="472" spans="6:6" x14ac:dyDescent="0.35">
      <c r="F472" s="46"/>
    </row>
    <row r="473" spans="6:6" x14ac:dyDescent="0.35">
      <c r="F473" s="46"/>
    </row>
    <row r="474" spans="6:6" x14ac:dyDescent="0.35">
      <c r="F474" s="46"/>
    </row>
    <row r="475" spans="6:6" x14ac:dyDescent="0.35">
      <c r="F475" s="46"/>
    </row>
    <row r="476" spans="6:6" x14ac:dyDescent="0.35">
      <c r="F476" s="46"/>
    </row>
    <row r="477" spans="6:6" x14ac:dyDescent="0.35">
      <c r="F477" s="46"/>
    </row>
    <row r="478" spans="6:6" x14ac:dyDescent="0.35">
      <c r="F478" s="46"/>
    </row>
    <row r="479" spans="6:6" x14ac:dyDescent="0.35">
      <c r="F479" s="46"/>
    </row>
    <row r="480" spans="6:6" x14ac:dyDescent="0.35">
      <c r="F480" s="46"/>
    </row>
    <row r="481" spans="6:6" x14ac:dyDescent="0.35">
      <c r="F481" s="46"/>
    </row>
    <row r="482" spans="6:6" x14ac:dyDescent="0.35">
      <c r="F482" s="46"/>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AF7D-95AC-454F-91EE-E9CBC05FA9E8}">
  <dimension ref="A1:AQ380"/>
  <sheetViews>
    <sheetView topLeftCell="A349" zoomScaleNormal="100" workbookViewId="0">
      <selection activeCell="A357" sqref="A357:A380"/>
    </sheetView>
  </sheetViews>
  <sheetFormatPr defaultColWidth="9.1796875" defaultRowHeight="15.5" x14ac:dyDescent="0.35"/>
  <cols>
    <col min="1" max="1" width="35.7265625" style="97" customWidth="1"/>
    <col min="2" max="20" width="10.7265625" style="97" customWidth="1"/>
    <col min="21" max="21" width="10.54296875" style="97" customWidth="1"/>
    <col min="22" max="22" width="10.54296875" style="56" customWidth="1"/>
    <col min="23" max="23" width="23" style="56" bestFit="1" customWidth="1"/>
    <col min="24" max="24" width="12.54296875" style="56" customWidth="1"/>
    <col min="25" max="25" width="24.1796875" style="56" bestFit="1" customWidth="1"/>
    <col min="26" max="43" width="10.54296875" style="56" customWidth="1"/>
    <col min="44" max="16384" width="9.1796875" style="97"/>
  </cols>
  <sheetData>
    <row r="1" spans="1:43" x14ac:dyDescent="0.35">
      <c r="A1" s="96" t="s">
        <v>49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2026</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1</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W11" s="56" t="s">
        <v>110</v>
      </c>
      <c r="X11" s="56" t="s">
        <v>111</v>
      </c>
      <c r="Y11" s="56" t="s">
        <v>179</v>
      </c>
      <c r="Z11" s="56" t="s">
        <v>180</v>
      </c>
      <c r="AA11" s="56" t="s">
        <v>122</v>
      </c>
      <c r="AB11" s="56" t="s">
        <v>112</v>
      </c>
      <c r="AC11" s="56" t="s">
        <v>113</v>
      </c>
      <c r="AD11" s="56" t="s">
        <v>114</v>
      </c>
      <c r="AE11" s="56" t="s">
        <v>115</v>
      </c>
      <c r="AF11" s="56" t="s">
        <v>116</v>
      </c>
      <c r="AG11" s="56" t="s">
        <v>117</v>
      </c>
      <c r="AH11" s="56" t="s">
        <v>118</v>
      </c>
      <c r="AI11" s="56" t="s">
        <v>105</v>
      </c>
      <c r="AJ11" s="56" t="s">
        <v>119</v>
      </c>
      <c r="AK11" s="56" t="s">
        <v>120</v>
      </c>
      <c r="AL11" s="56" t="s">
        <v>121</v>
      </c>
      <c r="AM11" s="56" t="s">
        <v>106</v>
      </c>
      <c r="AN11" s="56" t="s">
        <v>123</v>
      </c>
      <c r="AO11" s="56" t="s">
        <v>125</v>
      </c>
      <c r="AP11" s="56" t="s">
        <v>126</v>
      </c>
      <c r="AQ11" s="56" t="s">
        <v>127</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U12" s="105" t="s">
        <v>109</v>
      </c>
      <c r="V12" s="56">
        <f>W6-1996+10+IF(W7=12,1,0)-6</f>
        <v>34</v>
      </c>
      <c r="W12" s="56" t="str">
        <f t="shared" ref="W12:AG12" si="0">$U$12&amp;W$11&amp;$V12</f>
        <v>'Annual (GWh)'!A34</v>
      </c>
      <c r="X12" s="56" t="str">
        <f t="shared" si="0"/>
        <v>'Annual (GWh)'!B34</v>
      </c>
      <c r="Y12" s="56" t="str">
        <f t="shared" si="0"/>
        <v>'Annual (GWh)'!C34</v>
      </c>
      <c r="Z12" s="56" t="str">
        <f t="shared" si="0"/>
        <v>'Annual (GWh)'!D34</v>
      </c>
      <c r="AA12" s="56" t="str">
        <f t="shared" si="0"/>
        <v>'Annual (GWh)'!E34</v>
      </c>
      <c r="AB12" s="56" t="str">
        <f t="shared" si="0"/>
        <v>'Annual (GWh)'!F34</v>
      </c>
      <c r="AC12" s="56" t="str">
        <f t="shared" si="0"/>
        <v>'Annual (GWh)'!G34</v>
      </c>
      <c r="AD12" s="56" t="str">
        <f t="shared" si="0"/>
        <v>'Annual (GWh)'!H34</v>
      </c>
      <c r="AE12" s="56" t="str">
        <f t="shared" si="0"/>
        <v>'Annual (GWh)'!I34</v>
      </c>
      <c r="AF12" s="56" t="str">
        <f t="shared" si="0"/>
        <v>'Annual (GWh)'!J34</v>
      </c>
      <c r="AG12" s="56" t="str">
        <f t="shared" si="0"/>
        <v>'Annual (GWh)'!K34</v>
      </c>
      <c r="AH12" s="56" t="str">
        <f t="shared" ref="AH12:AQ16" si="1">$U$12&amp;AH$11&amp;$V12</f>
        <v>'Annual (GWh)'!L34</v>
      </c>
      <c r="AI12" s="56" t="str">
        <f t="shared" si="1"/>
        <v>'Annual (GWh)'!M34</v>
      </c>
      <c r="AJ12" s="56" t="str">
        <f t="shared" si="1"/>
        <v>'Annual (GWh)'!N34</v>
      </c>
      <c r="AK12" s="56" t="str">
        <f t="shared" si="1"/>
        <v>'Annual (GWh)'!O34</v>
      </c>
      <c r="AL12" s="56" t="str">
        <f t="shared" si="1"/>
        <v>'Annual (GWh)'!P34</v>
      </c>
      <c r="AM12" s="56" t="str">
        <f t="shared" si="1"/>
        <v>'Annual (GWh)'!Q34</v>
      </c>
      <c r="AN12" s="56" t="str">
        <f t="shared" si="1"/>
        <v>'Annual (GWh)'!R34</v>
      </c>
      <c r="AO12" s="56" t="str">
        <f t="shared" si="1"/>
        <v>'Annual (GWh)'!S34</v>
      </c>
      <c r="AP12" s="56" t="str">
        <f t="shared" si="1"/>
        <v>'Annual (GWh)'!T34</v>
      </c>
      <c r="AQ12" s="56" t="str">
        <f t="shared" si="1"/>
        <v>'Annual (GWh)'!U34</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35</v>
      </c>
      <c r="W13" s="56" t="str">
        <f t="shared" ref="W13:W16" si="2">$U$12&amp;W$11&amp;$V13</f>
        <v>'Annual (GWh)'!A35</v>
      </c>
      <c r="X13" s="56" t="str">
        <f t="shared" ref="X13:AG16" si="3">$U$12&amp;X$11&amp;$V13</f>
        <v>'Annual (GWh)'!B35</v>
      </c>
      <c r="Y13" s="56" t="str">
        <f t="shared" si="3"/>
        <v>'Annual (GWh)'!C35</v>
      </c>
      <c r="Z13" s="56" t="str">
        <f t="shared" si="3"/>
        <v>'Annual (GWh)'!D35</v>
      </c>
      <c r="AA13" s="56" t="str">
        <f t="shared" si="3"/>
        <v>'Annual (GWh)'!E35</v>
      </c>
      <c r="AB13" s="56" t="str">
        <f t="shared" si="3"/>
        <v>'Annual (GWh)'!F35</v>
      </c>
      <c r="AC13" s="56" t="str">
        <f t="shared" si="3"/>
        <v>'Annual (GWh)'!G35</v>
      </c>
      <c r="AD13" s="56" t="str">
        <f t="shared" si="3"/>
        <v>'Annual (GWh)'!H35</v>
      </c>
      <c r="AE13" s="56" t="str">
        <f t="shared" si="3"/>
        <v>'Annual (GWh)'!I35</v>
      </c>
      <c r="AF13" s="56" t="str">
        <f t="shared" si="3"/>
        <v>'Annual (GWh)'!J35</v>
      </c>
      <c r="AG13" s="56" t="str">
        <f t="shared" si="3"/>
        <v>'Annual (GWh)'!K35</v>
      </c>
      <c r="AH13" s="56" t="str">
        <f t="shared" si="1"/>
        <v>'Annual (GWh)'!L35</v>
      </c>
      <c r="AI13" s="56" t="str">
        <f t="shared" si="1"/>
        <v>'Annual (GWh)'!M35</v>
      </c>
      <c r="AJ13" s="56" t="str">
        <f t="shared" si="1"/>
        <v>'Annual (GWh)'!N35</v>
      </c>
      <c r="AK13" s="56" t="str">
        <f t="shared" si="1"/>
        <v>'Annual (GWh)'!O35</v>
      </c>
      <c r="AL13" s="56" t="str">
        <f t="shared" si="1"/>
        <v>'Annual (GWh)'!P35</v>
      </c>
      <c r="AM13" s="56" t="str">
        <f t="shared" si="1"/>
        <v>'Annual (GWh)'!Q35</v>
      </c>
      <c r="AN13" s="56" t="str">
        <f t="shared" si="1"/>
        <v>'Annual (GWh)'!R35</v>
      </c>
      <c r="AO13" s="56" t="str">
        <f t="shared" si="1"/>
        <v>'Annual (GWh)'!S35</v>
      </c>
      <c r="AP13" s="56" t="str">
        <f t="shared" si="1"/>
        <v>'Annual (GWh)'!T35</v>
      </c>
      <c r="AQ13" s="56" t="str">
        <f t="shared" si="1"/>
        <v>'Annual (GWh)'!U35</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36</v>
      </c>
      <c r="W14" s="56" t="str">
        <f t="shared" si="2"/>
        <v>'Annual (GWh)'!A36</v>
      </c>
      <c r="X14" s="56" t="str">
        <f t="shared" si="3"/>
        <v>'Annual (GWh)'!B36</v>
      </c>
      <c r="Y14" s="56" t="str">
        <f t="shared" si="3"/>
        <v>'Annual (GWh)'!C36</v>
      </c>
      <c r="Z14" s="56" t="str">
        <f t="shared" si="3"/>
        <v>'Annual (GWh)'!D36</v>
      </c>
      <c r="AA14" s="56" t="str">
        <f t="shared" si="3"/>
        <v>'Annual (GWh)'!E36</v>
      </c>
      <c r="AB14" s="56" t="str">
        <f t="shared" si="3"/>
        <v>'Annual (GWh)'!F36</v>
      </c>
      <c r="AC14" s="56" t="str">
        <f t="shared" si="3"/>
        <v>'Annual (GWh)'!G36</v>
      </c>
      <c r="AD14" s="56" t="str">
        <f t="shared" si="3"/>
        <v>'Annual (GWh)'!H36</v>
      </c>
      <c r="AE14" s="56" t="str">
        <f t="shared" si="3"/>
        <v>'Annual (GWh)'!I36</v>
      </c>
      <c r="AF14" s="56" t="str">
        <f t="shared" si="3"/>
        <v>'Annual (GWh)'!J36</v>
      </c>
      <c r="AG14" s="56" t="str">
        <f t="shared" si="3"/>
        <v>'Annual (GWh)'!K36</v>
      </c>
      <c r="AH14" s="56" t="str">
        <f t="shared" si="1"/>
        <v>'Annual (GWh)'!L36</v>
      </c>
      <c r="AI14" s="56" t="str">
        <f t="shared" si="1"/>
        <v>'Annual (GWh)'!M36</v>
      </c>
      <c r="AJ14" s="56" t="str">
        <f t="shared" si="1"/>
        <v>'Annual (GWh)'!N36</v>
      </c>
      <c r="AK14" s="56" t="str">
        <f t="shared" si="1"/>
        <v>'Annual (GWh)'!O36</v>
      </c>
      <c r="AL14" s="56" t="str">
        <f t="shared" si="1"/>
        <v>'Annual (GWh)'!P36</v>
      </c>
      <c r="AM14" s="56" t="str">
        <f t="shared" si="1"/>
        <v>'Annual (GWh)'!Q36</v>
      </c>
      <c r="AN14" s="56" t="str">
        <f t="shared" si="1"/>
        <v>'Annual (GWh)'!R36</v>
      </c>
      <c r="AO14" s="56" t="str">
        <f t="shared" si="1"/>
        <v>'Annual (GWh)'!S36</v>
      </c>
      <c r="AP14" s="56" t="str">
        <f t="shared" si="1"/>
        <v>'Annual (GWh)'!T36</v>
      </c>
      <c r="AQ14" s="56" t="str">
        <f t="shared" si="1"/>
        <v>'Annual (GWh)'!U36</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c r="V15" s="56">
        <f>V14+1</f>
        <v>37</v>
      </c>
      <c r="W15" s="56" t="str">
        <f t="shared" si="2"/>
        <v>'Annual (GWh)'!A37</v>
      </c>
      <c r="X15" s="56" t="str">
        <f t="shared" si="3"/>
        <v>'Annual (GWh)'!B37</v>
      </c>
      <c r="Y15" s="56" t="str">
        <f t="shared" si="3"/>
        <v>'Annual (GWh)'!C37</v>
      </c>
      <c r="Z15" s="56" t="str">
        <f t="shared" si="3"/>
        <v>'Annual (GWh)'!D37</v>
      </c>
      <c r="AA15" s="56" t="str">
        <f t="shared" si="3"/>
        <v>'Annual (GWh)'!E37</v>
      </c>
      <c r="AB15" s="56" t="str">
        <f t="shared" si="3"/>
        <v>'Annual (GWh)'!F37</v>
      </c>
      <c r="AC15" s="56" t="str">
        <f t="shared" si="3"/>
        <v>'Annual (GWh)'!G37</v>
      </c>
      <c r="AD15" s="56" t="str">
        <f t="shared" si="3"/>
        <v>'Annual (GWh)'!H37</v>
      </c>
      <c r="AE15" s="56" t="str">
        <f t="shared" si="3"/>
        <v>'Annual (GWh)'!I37</v>
      </c>
      <c r="AF15" s="56" t="str">
        <f t="shared" si="3"/>
        <v>'Annual (GWh)'!J37</v>
      </c>
      <c r="AG15" s="56" t="str">
        <f t="shared" si="3"/>
        <v>'Annual (GWh)'!K37</v>
      </c>
      <c r="AH15" s="56" t="str">
        <f t="shared" si="1"/>
        <v>'Annual (GWh)'!L37</v>
      </c>
      <c r="AI15" s="56" t="str">
        <f t="shared" si="1"/>
        <v>'Annual (GWh)'!M37</v>
      </c>
      <c r="AJ15" s="56" t="str">
        <f t="shared" si="1"/>
        <v>'Annual (GWh)'!N37</v>
      </c>
      <c r="AK15" s="56" t="str">
        <f t="shared" si="1"/>
        <v>'Annual (GWh)'!O37</v>
      </c>
      <c r="AL15" s="56" t="str">
        <f t="shared" si="1"/>
        <v>'Annual (GWh)'!P37</v>
      </c>
      <c r="AM15" s="56" t="str">
        <f t="shared" si="1"/>
        <v>'Annual (GWh)'!Q37</v>
      </c>
      <c r="AN15" s="56" t="str">
        <f t="shared" si="1"/>
        <v>'Annual (GWh)'!R37</v>
      </c>
      <c r="AO15" s="56" t="str">
        <f t="shared" si="1"/>
        <v>'Annual (GWh)'!S37</v>
      </c>
      <c r="AP15" s="56" t="str">
        <f t="shared" si="1"/>
        <v>'Annual (GWh)'!T37</v>
      </c>
      <c r="AQ15" s="56" t="str">
        <f t="shared" si="1"/>
        <v>'Annual (GWh)'!U37</v>
      </c>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V16" s="56">
        <f>V15+1</f>
        <v>38</v>
      </c>
      <c r="W16" s="56" t="str">
        <f t="shared" si="2"/>
        <v>'Annual (GWh)'!A38</v>
      </c>
      <c r="X16" s="56" t="str">
        <f t="shared" si="3"/>
        <v>'Annual (GWh)'!B38</v>
      </c>
      <c r="Y16" s="56" t="str">
        <f t="shared" si="3"/>
        <v>'Annual (GWh)'!C38</v>
      </c>
      <c r="Z16" s="56" t="str">
        <f t="shared" si="3"/>
        <v>'Annual (GWh)'!D38</v>
      </c>
      <c r="AA16" s="56" t="str">
        <f t="shared" si="3"/>
        <v>'Annual (GWh)'!E38</v>
      </c>
      <c r="AB16" s="56" t="str">
        <f t="shared" si="3"/>
        <v>'Annual (GWh)'!F38</v>
      </c>
      <c r="AC16" s="56" t="str">
        <f t="shared" si="3"/>
        <v>'Annual (GWh)'!G38</v>
      </c>
      <c r="AD16" s="56" t="str">
        <f t="shared" si="3"/>
        <v>'Annual (GWh)'!H38</v>
      </c>
      <c r="AE16" s="56" t="str">
        <f t="shared" si="3"/>
        <v>'Annual (GWh)'!I38</v>
      </c>
      <c r="AF16" s="56" t="str">
        <f t="shared" si="3"/>
        <v>'Annual (GWh)'!J38</v>
      </c>
      <c r="AG16" s="56" t="str">
        <f t="shared" si="3"/>
        <v>'Annual (GWh)'!K38</v>
      </c>
      <c r="AH16" s="56" t="str">
        <f t="shared" si="1"/>
        <v>'Annual (GWh)'!L38</v>
      </c>
      <c r="AI16" s="56" t="str">
        <f t="shared" si="1"/>
        <v>'Annual (GWh)'!M38</v>
      </c>
      <c r="AJ16" s="56" t="str">
        <f t="shared" si="1"/>
        <v>'Annual (GWh)'!N38</v>
      </c>
      <c r="AK16" s="56" t="str">
        <f t="shared" si="1"/>
        <v>'Annual (GWh)'!O38</v>
      </c>
      <c r="AL16" s="56" t="str">
        <f t="shared" si="1"/>
        <v>'Annual (GWh)'!P38</v>
      </c>
      <c r="AM16" s="56" t="str">
        <f t="shared" si="1"/>
        <v>'Annual (GWh)'!Q38</v>
      </c>
      <c r="AN16" s="56" t="str">
        <f t="shared" si="1"/>
        <v>'Annual (GWh)'!R38</v>
      </c>
      <c r="AO16" s="56" t="str">
        <f t="shared" si="1"/>
        <v>'Annual (GWh)'!S38</v>
      </c>
      <c r="AP16" s="56" t="str">
        <f t="shared" si="1"/>
        <v>'Annual (GWh)'!T38</v>
      </c>
      <c r="AQ16" s="56" t="str">
        <f t="shared" si="1"/>
        <v>'Annual (GWh)'!U38</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c r="U18" s="105" t="s">
        <v>147</v>
      </c>
      <c r="V18" s="56">
        <f>V19-12</f>
        <v>357</v>
      </c>
      <c r="W18" s="56" t="str">
        <f t="shared" ref="W18:AF19" si="4">$U$18&amp;W$11&amp;$V18</f>
        <v>'Calculation_GWh'!A357</v>
      </c>
      <c r="X18" s="56" t="str">
        <f t="shared" si="4"/>
        <v>'Calculation_GWh'!B357</v>
      </c>
      <c r="Y18" s="56" t="str">
        <f t="shared" si="4"/>
        <v>'Calculation_GWh'!C357</v>
      </c>
      <c r="Z18" s="56" t="str">
        <f t="shared" si="4"/>
        <v>'Calculation_GWh'!D357</v>
      </c>
      <c r="AA18" s="56" t="str">
        <f t="shared" si="4"/>
        <v>'Calculation_GWh'!E357</v>
      </c>
      <c r="AB18" s="56" t="str">
        <f t="shared" si="4"/>
        <v>'Calculation_GWh'!F357</v>
      </c>
      <c r="AC18" s="56" t="str">
        <f t="shared" si="4"/>
        <v>'Calculation_GWh'!G357</v>
      </c>
      <c r="AD18" s="56" t="str">
        <f t="shared" si="4"/>
        <v>'Calculation_GWh'!H357</v>
      </c>
      <c r="AE18" s="56" t="str">
        <f t="shared" si="4"/>
        <v>'Calculation_GWh'!I357</v>
      </c>
      <c r="AF18" s="56" t="str">
        <f t="shared" si="4"/>
        <v>'Calculation_GWh'!J357</v>
      </c>
      <c r="AG18" s="56" t="str">
        <f t="shared" ref="AG18:AQ19" si="5">$U$18&amp;AG$11&amp;$V18</f>
        <v>'Calculation_GWh'!K357</v>
      </c>
      <c r="AH18" s="56" t="str">
        <f t="shared" si="5"/>
        <v>'Calculation_GWh'!L357</v>
      </c>
      <c r="AI18" s="56" t="str">
        <f t="shared" si="5"/>
        <v>'Calculation_GWh'!M357</v>
      </c>
      <c r="AJ18" s="56" t="str">
        <f t="shared" si="5"/>
        <v>'Calculation_GWh'!N357</v>
      </c>
      <c r="AK18" s="56" t="str">
        <f t="shared" si="5"/>
        <v>'Calculation_GWh'!O357</v>
      </c>
      <c r="AL18" s="56" t="str">
        <f t="shared" si="5"/>
        <v>'Calculation_GWh'!P357</v>
      </c>
      <c r="AM18" s="56" t="str">
        <f t="shared" si="5"/>
        <v>'Calculation_GWh'!Q357</v>
      </c>
      <c r="AN18" s="56" t="str">
        <f t="shared" si="5"/>
        <v>'Calculation_GWh'!R357</v>
      </c>
      <c r="AO18" s="56" t="str">
        <f t="shared" si="5"/>
        <v>'Calculation_GWh'!S357</v>
      </c>
      <c r="AP18" s="56" t="str">
        <f t="shared" si="5"/>
        <v>'Calculation_GWh'!T357</v>
      </c>
      <c r="AQ18" s="56" t="str">
        <f t="shared" si="5"/>
        <v>'Calculation_GWh'!U357</v>
      </c>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V19" s="56">
        <f>8+(W6-1996)*12+W7</f>
        <v>369</v>
      </c>
      <c r="W19" s="56" t="str">
        <f t="shared" si="4"/>
        <v>'Calculation_GWh'!A369</v>
      </c>
      <c r="X19" s="56" t="str">
        <f t="shared" si="4"/>
        <v>'Calculation_GWh'!B369</v>
      </c>
      <c r="Y19" s="56" t="str">
        <f t="shared" si="4"/>
        <v>'Calculation_GWh'!C369</v>
      </c>
      <c r="Z19" s="56" t="str">
        <f t="shared" si="4"/>
        <v>'Calculation_GWh'!D369</v>
      </c>
      <c r="AA19" s="56" t="str">
        <f t="shared" si="4"/>
        <v>'Calculation_GWh'!E369</v>
      </c>
      <c r="AB19" s="56" t="str">
        <f t="shared" si="4"/>
        <v>'Calculation_GWh'!F369</v>
      </c>
      <c r="AC19" s="56" t="str">
        <f t="shared" si="4"/>
        <v>'Calculation_GWh'!G369</v>
      </c>
      <c r="AD19" s="56" t="str">
        <f t="shared" si="4"/>
        <v>'Calculation_GWh'!H369</v>
      </c>
      <c r="AE19" s="56" t="str">
        <f t="shared" si="4"/>
        <v>'Calculation_GWh'!I369</v>
      </c>
      <c r="AF19" s="56" t="str">
        <f t="shared" si="4"/>
        <v>'Calculation_GWh'!J369</v>
      </c>
      <c r="AG19" s="56" t="str">
        <f t="shared" si="5"/>
        <v>'Calculation_GWh'!K369</v>
      </c>
      <c r="AH19" s="56" t="str">
        <f t="shared" si="5"/>
        <v>'Calculation_GWh'!L369</v>
      </c>
      <c r="AI19" s="56" t="str">
        <f t="shared" si="5"/>
        <v>'Calculation_GWh'!M369</v>
      </c>
      <c r="AJ19" s="56" t="str">
        <f t="shared" si="5"/>
        <v>'Calculation_GWh'!N369</v>
      </c>
      <c r="AK19" s="56" t="str">
        <f t="shared" si="5"/>
        <v>'Calculation_GWh'!O369</v>
      </c>
      <c r="AL19" s="56" t="str">
        <f t="shared" si="5"/>
        <v>'Calculation_GWh'!P369</v>
      </c>
      <c r="AM19" s="56" t="str">
        <f t="shared" si="5"/>
        <v>'Calculation_GWh'!Q369</v>
      </c>
      <c r="AN19" s="56" t="str">
        <f t="shared" si="5"/>
        <v>'Calculation_GWh'!R369</v>
      </c>
      <c r="AO19" s="56" t="str">
        <f t="shared" si="5"/>
        <v>'Calculation_GWh'!S369</v>
      </c>
      <c r="AP19" s="56" t="str">
        <f t="shared" si="5"/>
        <v>'Calculation_GWh'!T369</v>
      </c>
      <c r="AQ19" s="56" t="str">
        <f t="shared" si="5"/>
        <v>'Calculation_GWh'!U369</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U21" s="105" t="s">
        <v>124</v>
      </c>
      <c r="V21" s="56">
        <f>V25-12</f>
        <v>355</v>
      </c>
      <c r="W21" s="56" t="str">
        <f>$U$21&amp;W$11&amp;$V21</f>
        <v>'Month (GWh)'!A355</v>
      </c>
      <c r="X21" s="56" t="str">
        <f t="shared" ref="X21:AQ23" si="6">$U$21&amp;X$11&amp;$V21</f>
        <v>'Month (GWh)'!B355</v>
      </c>
      <c r="Y21" s="56" t="str">
        <f t="shared" si="6"/>
        <v>'Month (GWh)'!C355</v>
      </c>
      <c r="Z21" s="56" t="str">
        <f t="shared" si="6"/>
        <v>'Month (GWh)'!D355</v>
      </c>
      <c r="AA21" s="56" t="str">
        <f t="shared" si="6"/>
        <v>'Month (GWh)'!E355</v>
      </c>
      <c r="AB21" s="56" t="str">
        <f t="shared" si="6"/>
        <v>'Month (GWh)'!F355</v>
      </c>
      <c r="AC21" s="56" t="str">
        <f t="shared" si="6"/>
        <v>'Month (GWh)'!G355</v>
      </c>
      <c r="AD21" s="56" t="str">
        <f t="shared" si="6"/>
        <v>'Month (GWh)'!H355</v>
      </c>
      <c r="AE21" s="56" t="str">
        <f t="shared" si="6"/>
        <v>'Month (GWh)'!I355</v>
      </c>
      <c r="AF21" s="56" t="str">
        <f t="shared" si="6"/>
        <v>'Month (GWh)'!J355</v>
      </c>
      <c r="AG21" s="56" t="str">
        <f t="shared" si="6"/>
        <v>'Month (GWh)'!K355</v>
      </c>
      <c r="AH21" s="56" t="str">
        <f t="shared" si="6"/>
        <v>'Month (GWh)'!L355</v>
      </c>
      <c r="AI21" s="56" t="str">
        <f t="shared" si="6"/>
        <v>'Month (GWh)'!M355</v>
      </c>
      <c r="AJ21" s="56" t="str">
        <f t="shared" si="6"/>
        <v>'Month (GWh)'!N355</v>
      </c>
      <c r="AK21" s="56" t="str">
        <f t="shared" si="6"/>
        <v>'Month (GWh)'!O355</v>
      </c>
      <c r="AL21" s="56" t="str">
        <f t="shared" si="6"/>
        <v>'Month (GWh)'!P355</v>
      </c>
      <c r="AM21" s="56" t="str">
        <f t="shared" si="6"/>
        <v>'Month (GWh)'!Q355</v>
      </c>
      <c r="AN21" s="56" t="str">
        <f t="shared" si="6"/>
        <v>'Month (GWh)'!R355</v>
      </c>
      <c r="AO21" s="56" t="str">
        <f t="shared" si="6"/>
        <v>'Month (GWh)'!S355</v>
      </c>
      <c r="AP21" s="56" t="str">
        <f t="shared" si="6"/>
        <v>'Month (GWh)'!T355</v>
      </c>
      <c r="AQ21" s="56" t="str">
        <f t="shared" si="6"/>
        <v>'Month (GWh)'!U355</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c r="V22" s="56">
        <f>V26-12</f>
        <v>356</v>
      </c>
      <c r="W22" s="56" t="str">
        <f t="shared" ref="W22:AL23" si="7">$U$21&amp;W$11&amp;$V22</f>
        <v>'Month (GWh)'!A356</v>
      </c>
      <c r="X22" s="56" t="str">
        <f t="shared" si="7"/>
        <v>'Month (GWh)'!B356</v>
      </c>
      <c r="Y22" s="56" t="str">
        <f t="shared" si="7"/>
        <v>'Month (GWh)'!C356</v>
      </c>
      <c r="Z22" s="56" t="str">
        <f t="shared" si="7"/>
        <v>'Month (GWh)'!D356</v>
      </c>
      <c r="AA22" s="56" t="str">
        <f t="shared" si="7"/>
        <v>'Month (GWh)'!E356</v>
      </c>
      <c r="AB22" s="56" t="str">
        <f t="shared" si="7"/>
        <v>'Month (GWh)'!F356</v>
      </c>
      <c r="AC22" s="56" t="str">
        <f t="shared" si="7"/>
        <v>'Month (GWh)'!G356</v>
      </c>
      <c r="AD22" s="56" t="str">
        <f t="shared" si="7"/>
        <v>'Month (GWh)'!H356</v>
      </c>
      <c r="AE22" s="56" t="str">
        <f t="shared" si="7"/>
        <v>'Month (GWh)'!I356</v>
      </c>
      <c r="AF22" s="56" t="str">
        <f t="shared" si="7"/>
        <v>'Month (GWh)'!J356</v>
      </c>
      <c r="AG22" s="56" t="str">
        <f t="shared" si="7"/>
        <v>'Month (GWh)'!K356</v>
      </c>
      <c r="AH22" s="56" t="str">
        <f t="shared" si="7"/>
        <v>'Month (GWh)'!L356</v>
      </c>
      <c r="AI22" s="56" t="str">
        <f t="shared" si="7"/>
        <v>'Month (GWh)'!M356</v>
      </c>
      <c r="AJ22" s="56" t="str">
        <f t="shared" si="7"/>
        <v>'Month (GWh)'!N356</v>
      </c>
      <c r="AK22" s="56" t="str">
        <f t="shared" si="7"/>
        <v>'Month (GWh)'!O356</v>
      </c>
      <c r="AL22" s="56" t="str">
        <f t="shared" si="7"/>
        <v>'Month (GWh)'!P356</v>
      </c>
      <c r="AM22" s="56" t="str">
        <f t="shared" si="6"/>
        <v>'Month (GWh)'!Q356</v>
      </c>
      <c r="AN22" s="56" t="str">
        <f t="shared" si="6"/>
        <v>'Month (GWh)'!R356</v>
      </c>
      <c r="AO22" s="56" t="str">
        <f t="shared" si="6"/>
        <v>'Month (GWh)'!S356</v>
      </c>
      <c r="AP22" s="56" t="str">
        <f t="shared" si="6"/>
        <v>'Month (GWh)'!T356</v>
      </c>
      <c r="AQ22" s="56" t="str">
        <f t="shared" si="6"/>
        <v>'Month (GWh)'!U356</v>
      </c>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V27-12</f>
        <v>357</v>
      </c>
      <c r="W23" s="56" t="str">
        <f t="shared" si="7"/>
        <v>'Month (GWh)'!A357</v>
      </c>
      <c r="X23" s="56" t="str">
        <f t="shared" si="6"/>
        <v>'Month (GWh)'!B357</v>
      </c>
      <c r="Y23" s="56" t="str">
        <f t="shared" si="6"/>
        <v>'Month (GWh)'!C357</v>
      </c>
      <c r="Z23" s="56" t="str">
        <f t="shared" si="6"/>
        <v>'Month (GWh)'!D357</v>
      </c>
      <c r="AA23" s="56" t="str">
        <f t="shared" si="6"/>
        <v>'Month (GWh)'!E357</v>
      </c>
      <c r="AB23" s="56" t="str">
        <f t="shared" si="6"/>
        <v>'Month (GWh)'!F357</v>
      </c>
      <c r="AC23" s="56" t="str">
        <f t="shared" si="6"/>
        <v>'Month (GWh)'!G357</v>
      </c>
      <c r="AD23" s="56" t="str">
        <f t="shared" si="6"/>
        <v>'Month (GWh)'!H357</v>
      </c>
      <c r="AE23" s="56" t="str">
        <f t="shared" si="6"/>
        <v>'Month (GWh)'!I357</v>
      </c>
      <c r="AF23" s="56" t="str">
        <f t="shared" si="6"/>
        <v>'Month (GWh)'!J357</v>
      </c>
      <c r="AG23" s="56" t="str">
        <f t="shared" si="6"/>
        <v>'Month (GWh)'!K357</v>
      </c>
      <c r="AH23" s="56" t="str">
        <f t="shared" si="6"/>
        <v>'Month (GWh)'!L357</v>
      </c>
      <c r="AI23" s="56" t="str">
        <f t="shared" si="6"/>
        <v>'Month (GWh)'!M357</v>
      </c>
      <c r="AJ23" s="56" t="str">
        <f t="shared" si="6"/>
        <v>'Month (GWh)'!N357</v>
      </c>
      <c r="AK23" s="56" t="str">
        <f t="shared" si="6"/>
        <v>'Month (GWh)'!O357</v>
      </c>
      <c r="AL23" s="56" t="str">
        <f t="shared" si="6"/>
        <v>'Month (GWh)'!P357</v>
      </c>
      <c r="AM23" s="56" t="str">
        <f t="shared" si="6"/>
        <v>'Month (GWh)'!Q357</v>
      </c>
      <c r="AN23" s="56" t="str">
        <f t="shared" si="6"/>
        <v>'Month (GWh)'!R357</v>
      </c>
      <c r="AO23" s="56" t="str">
        <f t="shared" si="6"/>
        <v>'Month (GWh)'!S357</v>
      </c>
      <c r="AP23" s="56" t="str">
        <f t="shared" si="6"/>
        <v>'Month (GWh)'!T357</v>
      </c>
      <c r="AQ23" s="56" t="str">
        <f t="shared" si="6"/>
        <v>'Month (GWh)'!U357</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V26-1</f>
        <v>367</v>
      </c>
      <c r="W25" s="56" t="str">
        <f>$U$21&amp;W$11&amp;$V25</f>
        <v>'Month (GWh)'!A367</v>
      </c>
      <c r="X25" s="56" t="str">
        <f t="shared" ref="X25:AQ27" si="8">$U$21&amp;X$11&amp;$V25</f>
        <v>'Month (GWh)'!B367</v>
      </c>
      <c r="Y25" s="56" t="str">
        <f t="shared" si="8"/>
        <v>'Month (GWh)'!C367</v>
      </c>
      <c r="Z25" s="56" t="str">
        <f t="shared" si="8"/>
        <v>'Month (GWh)'!D367</v>
      </c>
      <c r="AA25" s="56" t="str">
        <f t="shared" si="8"/>
        <v>'Month (GWh)'!E367</v>
      </c>
      <c r="AB25" s="56" t="str">
        <f t="shared" si="8"/>
        <v>'Month (GWh)'!F367</v>
      </c>
      <c r="AC25" s="56" t="str">
        <f t="shared" si="8"/>
        <v>'Month (GWh)'!G367</v>
      </c>
      <c r="AD25" s="56" t="str">
        <f t="shared" si="8"/>
        <v>'Month (GWh)'!H367</v>
      </c>
      <c r="AE25" s="56" t="str">
        <f t="shared" si="8"/>
        <v>'Month (GWh)'!I367</v>
      </c>
      <c r="AF25" s="56" t="str">
        <f t="shared" si="8"/>
        <v>'Month (GWh)'!J367</v>
      </c>
      <c r="AG25" s="56" t="str">
        <f t="shared" si="8"/>
        <v>'Month (GWh)'!K367</v>
      </c>
      <c r="AH25" s="56" t="str">
        <f t="shared" si="8"/>
        <v>'Month (GWh)'!L367</v>
      </c>
      <c r="AI25" s="56" t="str">
        <f t="shared" si="8"/>
        <v>'Month (GWh)'!M367</v>
      </c>
      <c r="AJ25" s="56" t="str">
        <f t="shared" si="8"/>
        <v>'Month (GWh)'!N367</v>
      </c>
      <c r="AK25" s="56" t="str">
        <f t="shared" si="8"/>
        <v>'Month (GWh)'!O367</v>
      </c>
      <c r="AL25" s="56" t="str">
        <f t="shared" si="8"/>
        <v>'Month (GWh)'!P367</v>
      </c>
      <c r="AM25" s="56" t="str">
        <f t="shared" si="8"/>
        <v>'Month (GWh)'!Q367</v>
      </c>
      <c r="AN25" s="56" t="str">
        <f t="shared" si="8"/>
        <v>'Month (GWh)'!R367</v>
      </c>
      <c r="AO25" s="56" t="str">
        <f t="shared" si="8"/>
        <v>'Month (GWh)'!S367</v>
      </c>
      <c r="AP25" s="56" t="str">
        <f t="shared" si="8"/>
        <v>'Month (GWh)'!T367</v>
      </c>
      <c r="AQ25" s="56" t="str">
        <f t="shared" si="8"/>
        <v>'Month (GWh)'!U367</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c r="V26" s="56">
        <f>V27-1</f>
        <v>368</v>
      </c>
      <c r="W26" s="56" t="str">
        <f t="shared" ref="W26:AL27" si="9">$U$21&amp;W$11&amp;$V26</f>
        <v>'Month (GWh)'!A368</v>
      </c>
      <c r="X26" s="56" t="str">
        <f t="shared" si="9"/>
        <v>'Month (GWh)'!B368</v>
      </c>
      <c r="Y26" s="56" t="str">
        <f t="shared" si="9"/>
        <v>'Month (GWh)'!C368</v>
      </c>
      <c r="Z26" s="56" t="str">
        <f t="shared" si="9"/>
        <v>'Month (GWh)'!D368</v>
      </c>
      <c r="AA26" s="56" t="str">
        <f t="shared" si="9"/>
        <v>'Month (GWh)'!E368</v>
      </c>
      <c r="AB26" s="56" t="str">
        <f t="shared" si="9"/>
        <v>'Month (GWh)'!F368</v>
      </c>
      <c r="AC26" s="56" t="str">
        <f t="shared" si="9"/>
        <v>'Month (GWh)'!G368</v>
      </c>
      <c r="AD26" s="56" t="str">
        <f t="shared" si="9"/>
        <v>'Month (GWh)'!H368</v>
      </c>
      <c r="AE26" s="56" t="str">
        <f t="shared" si="9"/>
        <v>'Month (GWh)'!I368</v>
      </c>
      <c r="AF26" s="56" t="str">
        <f t="shared" si="9"/>
        <v>'Month (GWh)'!J368</v>
      </c>
      <c r="AG26" s="56" t="str">
        <f t="shared" si="9"/>
        <v>'Month (GWh)'!K368</v>
      </c>
      <c r="AH26" s="56" t="str">
        <f t="shared" si="9"/>
        <v>'Month (GWh)'!L368</v>
      </c>
      <c r="AI26" s="56" t="str">
        <f t="shared" si="9"/>
        <v>'Month (GWh)'!M368</v>
      </c>
      <c r="AJ26" s="56" t="str">
        <f t="shared" si="9"/>
        <v>'Month (GWh)'!N368</v>
      </c>
      <c r="AK26" s="56" t="str">
        <f t="shared" si="9"/>
        <v>'Month (GWh)'!O368</v>
      </c>
      <c r="AL26" s="56" t="str">
        <f t="shared" si="9"/>
        <v>'Month (GWh)'!P368</v>
      </c>
      <c r="AM26" s="56" t="str">
        <f t="shared" si="8"/>
        <v>'Month (GWh)'!Q368</v>
      </c>
      <c r="AN26" s="56" t="str">
        <f t="shared" si="8"/>
        <v>'Month (GWh)'!R368</v>
      </c>
      <c r="AO26" s="56" t="str">
        <f t="shared" si="8"/>
        <v>'Month (GWh)'!S368</v>
      </c>
      <c r="AP26" s="56" t="str">
        <f t="shared" si="8"/>
        <v>'Month (GWh)'!T368</v>
      </c>
      <c r="AQ26" s="56" t="str">
        <f t="shared" si="8"/>
        <v>'Month (GWh)'!U368</v>
      </c>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c r="V27" s="56">
        <f>(((W6-1995)*12)-(12-W7))+8</f>
        <v>369</v>
      </c>
      <c r="W27" s="56" t="str">
        <f t="shared" si="9"/>
        <v>'Month (GWh)'!A369</v>
      </c>
      <c r="X27" s="56" t="str">
        <f t="shared" si="8"/>
        <v>'Month (GWh)'!B369</v>
      </c>
      <c r="Y27" s="56" t="str">
        <f t="shared" si="8"/>
        <v>'Month (GWh)'!C369</v>
      </c>
      <c r="Z27" s="56" t="str">
        <f t="shared" si="8"/>
        <v>'Month (GWh)'!D369</v>
      </c>
      <c r="AA27" s="56" t="str">
        <f t="shared" si="8"/>
        <v>'Month (GWh)'!E369</v>
      </c>
      <c r="AB27" s="56" t="str">
        <f t="shared" si="8"/>
        <v>'Month (GWh)'!F369</v>
      </c>
      <c r="AC27" s="56" t="str">
        <f t="shared" si="8"/>
        <v>'Month (GWh)'!G369</v>
      </c>
      <c r="AD27" s="56" t="str">
        <f t="shared" si="8"/>
        <v>'Month (GWh)'!H369</v>
      </c>
      <c r="AE27" s="56" t="str">
        <f t="shared" si="8"/>
        <v>'Month (GWh)'!I369</v>
      </c>
      <c r="AF27" s="56" t="str">
        <f t="shared" si="8"/>
        <v>'Month (GWh)'!J369</v>
      </c>
      <c r="AG27" s="56" t="str">
        <f t="shared" si="8"/>
        <v>'Month (GWh)'!K369</v>
      </c>
      <c r="AH27" s="56" t="str">
        <f t="shared" si="8"/>
        <v>'Month (GWh)'!L369</v>
      </c>
      <c r="AI27" s="56" t="str">
        <f t="shared" si="8"/>
        <v>'Month (GWh)'!M369</v>
      </c>
      <c r="AJ27" s="56" t="str">
        <f t="shared" si="8"/>
        <v>'Month (GWh)'!N369</v>
      </c>
      <c r="AK27" s="56" t="str">
        <f t="shared" si="8"/>
        <v>'Month (GWh)'!O369</v>
      </c>
      <c r="AL27" s="56" t="str">
        <f t="shared" si="8"/>
        <v>'Month (GWh)'!P369</v>
      </c>
      <c r="AM27" s="56" t="str">
        <f t="shared" si="8"/>
        <v>'Month (GWh)'!Q369</v>
      </c>
      <c r="AN27" s="56" t="str">
        <f t="shared" si="8"/>
        <v>'Month (GWh)'!R369</v>
      </c>
      <c r="AO27" s="56" t="str">
        <f t="shared" si="8"/>
        <v>'Month (GWh)'!S369</v>
      </c>
      <c r="AP27" s="56" t="str">
        <f t="shared" si="8"/>
        <v>'Month (GWh)'!T369</v>
      </c>
      <c r="AQ27" s="56" t="str">
        <f t="shared" si="8"/>
        <v>'Month (GWh)'!U369</v>
      </c>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hidden="1"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hidden="1"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hidden="1"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hidden="1"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hidden="1"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hidden="1"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hidden="1"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hidden="1"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hidden="1"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hidden="1"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hidden="1"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hidden="1"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hidden="1"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hidden="1"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hidden="1"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hidden="1"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hidden="1"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hidden="1"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hidden="1"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hidden="1"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hidden="1"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hidden="1"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hidden="1"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hidden="1"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hidden="1"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hidden="1"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hidden="1"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hidden="1"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hidden="1"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hidden="1"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hidden="1"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hidden="1"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hidden="1"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hidden="1"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hidden="1"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hidden="1"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hidden="1"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hidden="1"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hidden="1"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hidden="1"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hidden="1"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hidden="1"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hidden="1"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hidden="1"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hidden="1"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hidden="1"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hidden="1"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hidden="1"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hidden="1"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hidden="1"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hidden="1"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hidden="1"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hidden="1"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hidden="1"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hidden="1"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hidden="1"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hidden="1"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hidden="1"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hidden="1"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hidden="1"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hidden="1"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hidden="1"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hidden="1"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hidden="1"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hidden="1"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hidden="1"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hidden="1"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hidden="1"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hidden="1"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hidden="1"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hidden="1"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hidden="1"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hidden="1"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hidden="1"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hidden="1"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hidden="1"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hidden="1"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hidden="1"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hidden="1"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hidden="1"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hidden="1"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hidden="1"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hidden="1"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hidden="1"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hidden="1"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hidden="1"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hidden="1"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hidden="1"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hidden="1"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hidden="1"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hidden="1"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hidden="1"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hidden="1"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hidden="1"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hidden="1"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hidden="1"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hidden="1"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hidden="1"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hidden="1"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hidden="1"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hidden="1"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hidden="1"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hidden="1"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hidden="1"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hidden="1"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hidden="1"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hidden="1"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hidden="1"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hidden="1"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hidden="1"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hidden="1"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hidden="1"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hidden="1"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hidden="1"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hidden="1"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hidden="1"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hidden="1"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hidden="1"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hidden="1"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hidden="1"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hidden="1"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hidden="1"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hidden="1"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hidden="1"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hidden="1"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hidden="1"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hidden="1"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hidden="1"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hidden="1"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hidden="1"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hidden="1"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hidden="1"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hidden="1"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hidden="1"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hidden="1"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hidden="1"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hidden="1"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hidden="1"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hidden="1"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hidden="1"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hidden="1"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hidden="1"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hidden="1"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hidden="1"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hidden="1"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hidden="1"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hidden="1"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hidden="1"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hidden="1" x14ac:dyDescent="0.35">
      <c r="A177" s="103" t="s">
        <v>89</v>
      </c>
      <c r="B177" s="104"/>
      <c r="C177" s="104"/>
      <c r="D177" s="104"/>
      <c r="E177" s="104"/>
      <c r="F177" s="104"/>
      <c r="G177" s="104"/>
      <c r="H177" s="104"/>
      <c r="I177" s="104"/>
      <c r="J177" s="104"/>
      <c r="K177" s="104"/>
      <c r="L177" s="104"/>
      <c r="M177" s="104"/>
      <c r="N177" s="104"/>
      <c r="O177" s="104"/>
      <c r="P177" s="104"/>
      <c r="Q177" s="104"/>
      <c r="R177" s="104"/>
      <c r="S177" s="104"/>
      <c r="T177" s="104"/>
    </row>
    <row r="178" spans="1:20" hidden="1" x14ac:dyDescent="0.35">
      <c r="A178" s="103" t="s">
        <v>90</v>
      </c>
      <c r="B178" s="104"/>
      <c r="C178" s="104"/>
      <c r="D178" s="104"/>
      <c r="E178" s="104"/>
      <c r="F178" s="104"/>
      <c r="G178" s="104"/>
      <c r="H178" s="104"/>
      <c r="I178" s="104"/>
      <c r="J178" s="104"/>
      <c r="K178" s="104"/>
      <c r="L178" s="104"/>
      <c r="M178" s="104"/>
      <c r="N178" s="104"/>
      <c r="O178" s="104"/>
      <c r="P178" s="104"/>
      <c r="Q178" s="104"/>
      <c r="R178" s="104"/>
      <c r="S178" s="104"/>
      <c r="T178" s="104"/>
    </row>
    <row r="179" spans="1:20" hidden="1" x14ac:dyDescent="0.35">
      <c r="A179" s="103" t="s">
        <v>91</v>
      </c>
      <c r="B179" s="104"/>
      <c r="C179" s="104"/>
      <c r="D179" s="104"/>
      <c r="E179" s="104"/>
      <c r="F179" s="104"/>
      <c r="G179" s="104"/>
      <c r="H179" s="104"/>
      <c r="I179" s="104"/>
      <c r="J179" s="104"/>
      <c r="K179" s="104"/>
      <c r="L179" s="104"/>
      <c r="M179" s="104"/>
      <c r="N179" s="104"/>
      <c r="O179" s="104"/>
      <c r="P179" s="104"/>
      <c r="Q179" s="104"/>
      <c r="R179" s="104"/>
      <c r="S179" s="104"/>
      <c r="T179" s="104"/>
    </row>
    <row r="180" spans="1:20" hidden="1" x14ac:dyDescent="0.35">
      <c r="A180" s="103" t="s">
        <v>92</v>
      </c>
      <c r="B180" s="104"/>
      <c r="C180" s="104"/>
      <c r="D180" s="104"/>
      <c r="E180" s="104"/>
      <c r="F180" s="104"/>
      <c r="G180" s="104"/>
      <c r="H180" s="104"/>
      <c r="I180" s="104"/>
      <c r="J180" s="104"/>
      <c r="K180" s="104"/>
      <c r="L180" s="104"/>
      <c r="M180" s="104"/>
      <c r="N180" s="104"/>
      <c r="O180" s="104"/>
      <c r="P180" s="104"/>
      <c r="Q180" s="104"/>
      <c r="R180" s="104"/>
      <c r="S180" s="104"/>
      <c r="T180" s="104"/>
    </row>
    <row r="181" spans="1:20" hidden="1" x14ac:dyDescent="0.35">
      <c r="A181" s="103" t="s">
        <v>93</v>
      </c>
      <c r="B181" s="104"/>
      <c r="C181" s="104"/>
      <c r="D181" s="104"/>
      <c r="E181" s="104"/>
      <c r="F181" s="104"/>
      <c r="G181" s="104"/>
      <c r="H181" s="104"/>
      <c r="I181" s="104"/>
      <c r="J181" s="104"/>
      <c r="K181" s="104"/>
      <c r="L181" s="104"/>
      <c r="M181" s="104"/>
      <c r="N181" s="104"/>
      <c r="O181" s="104"/>
      <c r="P181" s="104"/>
      <c r="Q181" s="104"/>
      <c r="R181" s="104"/>
      <c r="S181" s="104"/>
      <c r="T181" s="104"/>
    </row>
    <row r="182" spans="1:20" hidden="1" x14ac:dyDescent="0.35">
      <c r="A182" s="103" t="s">
        <v>94</v>
      </c>
      <c r="B182" s="104"/>
      <c r="C182" s="104"/>
      <c r="D182" s="104"/>
      <c r="E182" s="104"/>
      <c r="F182" s="104"/>
      <c r="G182" s="104"/>
      <c r="H182" s="104"/>
      <c r="I182" s="104"/>
      <c r="J182" s="104"/>
      <c r="K182" s="104"/>
      <c r="L182" s="104"/>
      <c r="M182" s="104"/>
      <c r="N182" s="104"/>
      <c r="O182" s="104"/>
      <c r="P182" s="104"/>
      <c r="Q182" s="104"/>
      <c r="R182" s="104"/>
      <c r="S182" s="104"/>
      <c r="T182" s="104"/>
    </row>
    <row r="183" spans="1:20" hidden="1" x14ac:dyDescent="0.35">
      <c r="A183" s="103" t="s">
        <v>95</v>
      </c>
      <c r="B183" s="104"/>
      <c r="C183" s="104"/>
      <c r="D183" s="104"/>
      <c r="E183" s="104"/>
      <c r="F183" s="104"/>
      <c r="G183" s="104"/>
      <c r="H183" s="104"/>
      <c r="I183" s="104"/>
      <c r="J183" s="104"/>
      <c r="K183" s="104"/>
      <c r="L183" s="104"/>
      <c r="M183" s="104"/>
      <c r="N183" s="104"/>
      <c r="O183" s="104"/>
      <c r="P183" s="104"/>
      <c r="Q183" s="104"/>
      <c r="R183" s="104"/>
      <c r="S183" s="104"/>
      <c r="T183" s="104"/>
    </row>
    <row r="184" spans="1:20" hidden="1" x14ac:dyDescent="0.35">
      <c r="A184" s="103" t="s">
        <v>96</v>
      </c>
      <c r="B184" s="104"/>
      <c r="C184" s="104"/>
      <c r="D184" s="104"/>
      <c r="E184" s="104"/>
      <c r="F184" s="104"/>
      <c r="G184" s="104"/>
      <c r="H184" s="104"/>
      <c r="I184" s="104"/>
      <c r="J184" s="104"/>
      <c r="K184" s="104"/>
      <c r="L184" s="104"/>
      <c r="M184" s="104"/>
      <c r="N184" s="104"/>
      <c r="O184" s="104"/>
      <c r="P184" s="104"/>
      <c r="Q184" s="104"/>
      <c r="R184" s="104"/>
      <c r="S184" s="104"/>
      <c r="T184" s="104"/>
    </row>
    <row r="185" spans="1:20" hidden="1" x14ac:dyDescent="0.35">
      <c r="A185" s="103" t="s">
        <v>97</v>
      </c>
      <c r="B185" s="104"/>
      <c r="C185" s="104"/>
      <c r="D185" s="104"/>
      <c r="E185" s="104"/>
      <c r="F185" s="104"/>
      <c r="G185" s="104"/>
      <c r="H185" s="104"/>
      <c r="I185" s="104"/>
      <c r="J185" s="104"/>
      <c r="K185" s="104"/>
      <c r="L185" s="104"/>
      <c r="M185" s="104"/>
      <c r="N185" s="104"/>
      <c r="O185" s="104"/>
      <c r="P185" s="104"/>
      <c r="Q185" s="104"/>
      <c r="R185" s="104"/>
      <c r="S185" s="104"/>
      <c r="T185" s="104"/>
    </row>
    <row r="186" spans="1:20" hidden="1" x14ac:dyDescent="0.35">
      <c r="A186" s="103" t="s">
        <v>98</v>
      </c>
      <c r="B186" s="104"/>
      <c r="C186" s="104"/>
      <c r="D186" s="104"/>
      <c r="E186" s="104"/>
      <c r="F186" s="104"/>
      <c r="G186" s="104"/>
      <c r="H186" s="104"/>
      <c r="I186" s="104"/>
      <c r="J186" s="104"/>
      <c r="K186" s="104"/>
      <c r="L186" s="104"/>
      <c r="M186" s="104"/>
      <c r="N186" s="104"/>
      <c r="O186" s="104"/>
      <c r="P186" s="104"/>
      <c r="Q186" s="104"/>
      <c r="R186" s="104"/>
      <c r="S186" s="104"/>
      <c r="T186" s="104"/>
    </row>
    <row r="187" spans="1:20" hidden="1" x14ac:dyDescent="0.35">
      <c r="A187" s="103" t="s">
        <v>99</v>
      </c>
      <c r="B187" s="104"/>
      <c r="C187" s="104"/>
      <c r="D187" s="104"/>
      <c r="E187" s="104"/>
      <c r="F187" s="104"/>
      <c r="G187" s="104"/>
      <c r="H187" s="104"/>
      <c r="I187" s="104"/>
      <c r="J187" s="104"/>
      <c r="K187" s="104"/>
      <c r="L187" s="104"/>
      <c r="M187" s="104"/>
      <c r="N187" s="104"/>
      <c r="O187" s="104"/>
      <c r="P187" s="104"/>
      <c r="Q187" s="104"/>
      <c r="R187" s="104"/>
      <c r="S187" s="104"/>
      <c r="T187" s="104"/>
    </row>
    <row r="188" spans="1:20" hidden="1" x14ac:dyDescent="0.35">
      <c r="A188" s="103" t="s">
        <v>100</v>
      </c>
      <c r="B188" s="104"/>
      <c r="C188" s="104"/>
      <c r="D188" s="104"/>
      <c r="E188" s="104"/>
      <c r="F188" s="104"/>
      <c r="G188" s="104"/>
      <c r="H188" s="104"/>
      <c r="I188" s="104"/>
      <c r="J188" s="104"/>
      <c r="K188" s="104"/>
      <c r="L188" s="104"/>
      <c r="M188" s="104"/>
      <c r="N188" s="104"/>
      <c r="O188" s="104"/>
      <c r="P188" s="104"/>
      <c r="Q188" s="104"/>
      <c r="R188" s="104"/>
      <c r="S188" s="104"/>
      <c r="T188" s="104"/>
    </row>
    <row r="189" spans="1:20" hidden="1" x14ac:dyDescent="0.35">
      <c r="A189" s="103" t="s">
        <v>89</v>
      </c>
      <c r="B189" s="104"/>
      <c r="C189" s="104"/>
      <c r="D189" s="104"/>
      <c r="E189" s="104"/>
      <c r="F189" s="104"/>
      <c r="G189" s="104"/>
      <c r="H189" s="104"/>
      <c r="I189" s="104"/>
      <c r="J189" s="104"/>
      <c r="K189" s="104"/>
      <c r="L189" s="104"/>
      <c r="M189" s="104"/>
      <c r="N189" s="104"/>
      <c r="O189" s="104"/>
      <c r="P189" s="104"/>
      <c r="Q189" s="104"/>
      <c r="R189" s="104"/>
      <c r="S189" s="104"/>
      <c r="T189" s="104"/>
    </row>
    <row r="190" spans="1:20" hidden="1" x14ac:dyDescent="0.35">
      <c r="A190" s="103" t="s">
        <v>90</v>
      </c>
      <c r="B190" s="104"/>
      <c r="C190" s="104"/>
      <c r="D190" s="104"/>
      <c r="E190" s="104"/>
      <c r="F190" s="104"/>
      <c r="G190" s="104"/>
      <c r="H190" s="104"/>
      <c r="I190" s="104"/>
      <c r="J190" s="104"/>
      <c r="K190" s="104"/>
      <c r="L190" s="104"/>
      <c r="M190" s="104"/>
      <c r="N190" s="104"/>
      <c r="O190" s="104"/>
      <c r="P190" s="104"/>
      <c r="Q190" s="104"/>
      <c r="R190" s="104"/>
      <c r="S190" s="104"/>
      <c r="T190" s="104"/>
    </row>
    <row r="191" spans="1:20" hidden="1" x14ac:dyDescent="0.35">
      <c r="A191" s="103" t="s">
        <v>91</v>
      </c>
      <c r="B191" s="104"/>
      <c r="C191" s="104"/>
      <c r="D191" s="104"/>
      <c r="E191" s="104"/>
      <c r="F191" s="104"/>
      <c r="G191" s="104"/>
      <c r="H191" s="104"/>
      <c r="I191" s="104"/>
      <c r="J191" s="104"/>
      <c r="K191" s="104"/>
      <c r="L191" s="104"/>
      <c r="M191" s="104"/>
      <c r="N191" s="104"/>
      <c r="O191" s="104"/>
      <c r="P191" s="104"/>
      <c r="Q191" s="104"/>
      <c r="R191" s="104"/>
      <c r="S191" s="104"/>
      <c r="T191" s="104"/>
    </row>
    <row r="192" spans="1:20" hidden="1" x14ac:dyDescent="0.35">
      <c r="A192" s="103" t="s">
        <v>92</v>
      </c>
      <c r="B192" s="104"/>
      <c r="C192" s="104"/>
      <c r="D192" s="104"/>
      <c r="E192" s="104"/>
      <c r="F192" s="104"/>
      <c r="G192" s="104"/>
      <c r="H192" s="104"/>
      <c r="I192" s="104"/>
      <c r="J192" s="104"/>
      <c r="K192" s="104"/>
      <c r="L192" s="104"/>
      <c r="M192" s="104"/>
      <c r="N192" s="104"/>
      <c r="O192" s="104"/>
      <c r="P192" s="104"/>
      <c r="Q192" s="104"/>
      <c r="R192" s="104"/>
      <c r="S192" s="104"/>
      <c r="T192" s="104"/>
    </row>
    <row r="193" spans="1:20" hidden="1" x14ac:dyDescent="0.35">
      <c r="A193" s="103" t="s">
        <v>93</v>
      </c>
      <c r="B193" s="104"/>
      <c r="C193" s="104"/>
      <c r="D193" s="104"/>
      <c r="E193" s="104"/>
      <c r="F193" s="104"/>
      <c r="G193" s="104"/>
      <c r="H193" s="104"/>
      <c r="I193" s="104"/>
      <c r="J193" s="104"/>
      <c r="K193" s="104"/>
      <c r="L193" s="104"/>
      <c r="M193" s="104"/>
      <c r="N193" s="104"/>
      <c r="O193" s="104"/>
      <c r="P193" s="104"/>
      <c r="Q193" s="104"/>
      <c r="R193" s="104"/>
      <c r="S193" s="104"/>
      <c r="T193" s="104"/>
    </row>
    <row r="194" spans="1:20" hidden="1" x14ac:dyDescent="0.35">
      <c r="A194" s="103" t="s">
        <v>94</v>
      </c>
      <c r="B194" s="104"/>
      <c r="C194" s="104"/>
      <c r="D194" s="104"/>
      <c r="E194" s="104"/>
      <c r="F194" s="104"/>
      <c r="G194" s="104"/>
      <c r="H194" s="104"/>
      <c r="I194" s="104"/>
      <c r="J194" s="104"/>
      <c r="K194" s="104"/>
      <c r="L194" s="104"/>
      <c r="M194" s="104"/>
      <c r="N194" s="104"/>
      <c r="O194" s="104"/>
      <c r="P194" s="104"/>
      <c r="Q194" s="104"/>
      <c r="R194" s="104"/>
      <c r="S194" s="104"/>
      <c r="T194" s="104"/>
    </row>
    <row r="195" spans="1:20" hidden="1" x14ac:dyDescent="0.35">
      <c r="A195" s="103" t="s">
        <v>95</v>
      </c>
      <c r="B195" s="104"/>
      <c r="C195" s="104"/>
      <c r="D195" s="104"/>
      <c r="E195" s="104"/>
      <c r="F195" s="104"/>
      <c r="G195" s="104"/>
      <c r="H195" s="104"/>
      <c r="I195" s="104"/>
      <c r="J195" s="104"/>
      <c r="K195" s="104"/>
      <c r="L195" s="104"/>
      <c r="M195" s="104"/>
      <c r="N195" s="104"/>
      <c r="O195" s="104"/>
      <c r="P195" s="104"/>
      <c r="Q195" s="104"/>
      <c r="R195" s="104"/>
      <c r="S195" s="104"/>
      <c r="T195" s="104"/>
    </row>
    <row r="196" spans="1:20" hidden="1" x14ac:dyDescent="0.35">
      <c r="A196" s="103" t="s">
        <v>96</v>
      </c>
      <c r="B196" s="104"/>
      <c r="C196" s="104"/>
      <c r="D196" s="104"/>
      <c r="E196" s="104"/>
      <c r="F196" s="104"/>
      <c r="G196" s="104"/>
      <c r="H196" s="104"/>
      <c r="I196" s="104"/>
      <c r="J196" s="104"/>
      <c r="K196" s="104"/>
      <c r="L196" s="104"/>
      <c r="M196" s="104"/>
      <c r="N196" s="104"/>
      <c r="O196" s="104"/>
      <c r="P196" s="104"/>
      <c r="Q196" s="104"/>
      <c r="R196" s="104"/>
      <c r="S196" s="104"/>
      <c r="T196" s="104"/>
    </row>
    <row r="197" spans="1:20" hidden="1" x14ac:dyDescent="0.35">
      <c r="A197" s="103" t="s">
        <v>97</v>
      </c>
      <c r="B197" s="104"/>
      <c r="C197" s="104"/>
      <c r="D197" s="104"/>
      <c r="E197" s="104"/>
      <c r="F197" s="104"/>
      <c r="G197" s="104"/>
      <c r="H197" s="104"/>
      <c r="I197" s="104"/>
      <c r="J197" s="104"/>
      <c r="K197" s="104"/>
      <c r="L197" s="104"/>
      <c r="M197" s="104"/>
      <c r="N197" s="104"/>
      <c r="O197" s="104"/>
      <c r="P197" s="104"/>
      <c r="Q197" s="104"/>
      <c r="R197" s="104"/>
      <c r="S197" s="104"/>
      <c r="T197" s="104"/>
    </row>
    <row r="198" spans="1:20" hidden="1" x14ac:dyDescent="0.35">
      <c r="A198" s="103" t="s">
        <v>98</v>
      </c>
      <c r="B198" s="104"/>
      <c r="C198" s="104"/>
      <c r="D198" s="104"/>
      <c r="E198" s="104"/>
      <c r="F198" s="104"/>
      <c r="G198" s="104"/>
      <c r="H198" s="104"/>
      <c r="I198" s="104"/>
      <c r="J198" s="104"/>
      <c r="K198" s="104"/>
      <c r="L198" s="104"/>
      <c r="M198" s="104"/>
      <c r="N198" s="104"/>
      <c r="O198" s="104"/>
      <c r="P198" s="104"/>
      <c r="Q198" s="104"/>
      <c r="R198" s="104"/>
      <c r="S198" s="104"/>
      <c r="T198" s="104"/>
    </row>
    <row r="199" spans="1:20" hidden="1" x14ac:dyDescent="0.35">
      <c r="A199" s="103" t="s">
        <v>99</v>
      </c>
      <c r="B199" s="104"/>
      <c r="C199" s="104"/>
      <c r="D199" s="104"/>
      <c r="E199" s="104"/>
      <c r="F199" s="104"/>
      <c r="G199" s="104"/>
      <c r="H199" s="104"/>
      <c r="I199" s="104"/>
      <c r="J199" s="104"/>
      <c r="K199" s="104"/>
      <c r="L199" s="104"/>
      <c r="M199" s="104"/>
      <c r="N199" s="104"/>
      <c r="O199" s="104"/>
      <c r="P199" s="104"/>
      <c r="Q199" s="104"/>
      <c r="R199" s="104"/>
      <c r="S199" s="104"/>
      <c r="T199" s="104"/>
    </row>
    <row r="200" spans="1:20" hidden="1" x14ac:dyDescent="0.35">
      <c r="A200" s="103" t="s">
        <v>100</v>
      </c>
      <c r="B200" s="104"/>
      <c r="C200" s="104"/>
      <c r="D200" s="104"/>
      <c r="E200" s="104"/>
      <c r="F200" s="104"/>
      <c r="G200" s="104"/>
      <c r="H200" s="104"/>
      <c r="I200" s="104"/>
      <c r="J200" s="104"/>
      <c r="K200" s="104"/>
      <c r="L200" s="104"/>
      <c r="M200" s="104"/>
      <c r="N200" s="104"/>
      <c r="O200" s="104"/>
      <c r="P200" s="104"/>
      <c r="Q200" s="104"/>
      <c r="R200" s="104"/>
      <c r="S200" s="104"/>
      <c r="T200" s="104"/>
    </row>
    <row r="201" spans="1:20" hidden="1" x14ac:dyDescent="0.35">
      <c r="A201" s="103" t="s">
        <v>89</v>
      </c>
      <c r="B201" s="104"/>
      <c r="C201" s="104"/>
      <c r="D201" s="104"/>
      <c r="E201" s="104"/>
      <c r="F201" s="104"/>
      <c r="G201" s="104"/>
      <c r="H201" s="104"/>
      <c r="I201" s="104"/>
      <c r="J201" s="104"/>
      <c r="K201" s="104"/>
      <c r="L201" s="104"/>
      <c r="M201" s="104"/>
      <c r="N201" s="104"/>
      <c r="O201" s="104"/>
      <c r="P201" s="104"/>
      <c r="Q201" s="104"/>
      <c r="R201" s="104"/>
      <c r="S201" s="104"/>
      <c r="T201" s="104"/>
    </row>
    <row r="202" spans="1:20" hidden="1" x14ac:dyDescent="0.35">
      <c r="A202" s="103" t="s">
        <v>90</v>
      </c>
      <c r="B202" s="104"/>
      <c r="C202" s="104"/>
      <c r="D202" s="104"/>
      <c r="E202" s="104"/>
      <c r="F202" s="104"/>
      <c r="G202" s="104"/>
      <c r="H202" s="104"/>
      <c r="I202" s="104"/>
      <c r="J202" s="104"/>
      <c r="K202" s="104"/>
      <c r="L202" s="104"/>
      <c r="M202" s="104"/>
      <c r="N202" s="104"/>
      <c r="O202" s="104"/>
      <c r="P202" s="104"/>
      <c r="Q202" s="104"/>
      <c r="R202" s="104"/>
      <c r="S202" s="104"/>
      <c r="T202" s="104"/>
    </row>
    <row r="203" spans="1:20" hidden="1" x14ac:dyDescent="0.35">
      <c r="A203" s="103" t="s">
        <v>91</v>
      </c>
      <c r="B203" s="104"/>
      <c r="C203" s="104"/>
      <c r="D203" s="104"/>
      <c r="E203" s="104"/>
      <c r="F203" s="104"/>
      <c r="G203" s="104"/>
      <c r="H203" s="104"/>
      <c r="I203" s="104"/>
      <c r="J203" s="104"/>
      <c r="K203" s="104"/>
      <c r="L203" s="104"/>
      <c r="M203" s="104"/>
      <c r="N203" s="104"/>
      <c r="O203" s="104"/>
      <c r="P203" s="104"/>
      <c r="Q203" s="104"/>
      <c r="R203" s="104"/>
      <c r="S203" s="104"/>
      <c r="T203" s="104"/>
    </row>
    <row r="204" spans="1:20" hidden="1" x14ac:dyDescent="0.35">
      <c r="A204" s="103" t="s">
        <v>92</v>
      </c>
      <c r="B204" s="104"/>
      <c r="C204" s="104"/>
      <c r="D204" s="104"/>
      <c r="E204" s="104"/>
      <c r="F204" s="104"/>
      <c r="G204" s="104"/>
      <c r="H204" s="104"/>
      <c r="I204" s="104"/>
      <c r="J204" s="104"/>
      <c r="K204" s="104"/>
      <c r="L204" s="104"/>
      <c r="M204" s="104"/>
      <c r="N204" s="104"/>
      <c r="O204" s="104"/>
      <c r="P204" s="104"/>
      <c r="Q204" s="104"/>
      <c r="R204" s="104"/>
      <c r="S204" s="104"/>
      <c r="T204" s="104"/>
    </row>
    <row r="205" spans="1:20" hidden="1" x14ac:dyDescent="0.35">
      <c r="A205" s="103" t="s">
        <v>93</v>
      </c>
      <c r="B205" s="104"/>
      <c r="C205" s="104"/>
      <c r="D205" s="104"/>
      <c r="E205" s="104"/>
      <c r="F205" s="104"/>
      <c r="G205" s="104"/>
      <c r="H205" s="104"/>
      <c r="I205" s="104"/>
      <c r="J205" s="104"/>
      <c r="K205" s="104"/>
      <c r="L205" s="104"/>
      <c r="M205" s="104"/>
      <c r="N205" s="104"/>
      <c r="O205" s="104"/>
      <c r="P205" s="104"/>
      <c r="Q205" s="104"/>
      <c r="R205" s="104"/>
      <c r="S205" s="104"/>
      <c r="T205" s="104"/>
    </row>
    <row r="206" spans="1:20" hidden="1" x14ac:dyDescent="0.35">
      <c r="A206" s="103" t="s">
        <v>94</v>
      </c>
      <c r="B206" s="104"/>
      <c r="C206" s="104"/>
      <c r="D206" s="104"/>
      <c r="E206" s="104"/>
      <c r="F206" s="104"/>
      <c r="G206" s="104"/>
      <c r="H206" s="104"/>
      <c r="I206" s="104"/>
      <c r="J206" s="104"/>
      <c r="K206" s="104"/>
      <c r="L206" s="104"/>
      <c r="M206" s="104"/>
      <c r="N206" s="104"/>
      <c r="O206" s="104"/>
      <c r="P206" s="104"/>
      <c r="Q206" s="104"/>
      <c r="R206" s="104"/>
      <c r="S206" s="104"/>
      <c r="T206" s="104"/>
    </row>
    <row r="207" spans="1:20" hidden="1" x14ac:dyDescent="0.35">
      <c r="A207" s="103" t="s">
        <v>95</v>
      </c>
      <c r="B207" s="104"/>
      <c r="C207" s="104"/>
      <c r="D207" s="104"/>
      <c r="E207" s="104"/>
      <c r="F207" s="104"/>
      <c r="G207" s="104"/>
      <c r="H207" s="104"/>
      <c r="I207" s="104"/>
      <c r="J207" s="104"/>
      <c r="K207" s="104"/>
      <c r="L207" s="104"/>
      <c r="M207" s="104"/>
      <c r="N207" s="104"/>
      <c r="O207" s="104"/>
      <c r="P207" s="104"/>
      <c r="Q207" s="104"/>
      <c r="R207" s="104"/>
      <c r="S207" s="104"/>
      <c r="T207" s="104"/>
    </row>
    <row r="208" spans="1:20" hidden="1" x14ac:dyDescent="0.35">
      <c r="A208" s="103" t="s">
        <v>96</v>
      </c>
      <c r="B208" s="104"/>
      <c r="C208" s="104"/>
      <c r="D208" s="104"/>
      <c r="E208" s="104"/>
      <c r="F208" s="104"/>
      <c r="G208" s="104"/>
      <c r="H208" s="104"/>
      <c r="I208" s="104"/>
      <c r="J208" s="104"/>
      <c r="K208" s="104"/>
      <c r="L208" s="104"/>
      <c r="M208" s="104"/>
      <c r="N208" s="104"/>
      <c r="O208" s="104"/>
      <c r="P208" s="104"/>
      <c r="Q208" s="104"/>
      <c r="R208" s="104"/>
      <c r="S208" s="104"/>
      <c r="T208" s="104"/>
    </row>
    <row r="209" spans="1:20" hidden="1" x14ac:dyDescent="0.35">
      <c r="A209" s="103" t="s">
        <v>97</v>
      </c>
      <c r="B209" s="104"/>
      <c r="C209" s="104"/>
      <c r="D209" s="104"/>
      <c r="E209" s="104"/>
      <c r="F209" s="104"/>
      <c r="G209" s="104"/>
      <c r="H209" s="104"/>
      <c r="I209" s="104"/>
      <c r="J209" s="104"/>
      <c r="K209" s="104"/>
      <c r="L209" s="104"/>
      <c r="M209" s="104"/>
      <c r="N209" s="104"/>
      <c r="O209" s="104"/>
      <c r="P209" s="104"/>
      <c r="Q209" s="104"/>
      <c r="R209" s="104"/>
      <c r="S209" s="104"/>
      <c r="T209" s="104"/>
    </row>
    <row r="210" spans="1:20" hidden="1" x14ac:dyDescent="0.35">
      <c r="A210" s="103" t="s">
        <v>98</v>
      </c>
      <c r="B210" s="104"/>
      <c r="C210" s="104"/>
      <c r="D210" s="104"/>
      <c r="E210" s="104"/>
      <c r="F210" s="104"/>
      <c r="G210" s="104"/>
      <c r="H210" s="104"/>
      <c r="I210" s="104"/>
      <c r="J210" s="104"/>
      <c r="K210" s="104"/>
      <c r="L210" s="104"/>
      <c r="M210" s="104"/>
      <c r="N210" s="104"/>
      <c r="O210" s="104"/>
      <c r="P210" s="104"/>
      <c r="Q210" s="104"/>
      <c r="R210" s="104"/>
      <c r="S210" s="104"/>
      <c r="T210" s="104"/>
    </row>
    <row r="211" spans="1:20" hidden="1" x14ac:dyDescent="0.35">
      <c r="A211" s="103" t="s">
        <v>99</v>
      </c>
      <c r="B211" s="104"/>
      <c r="C211" s="104"/>
      <c r="D211" s="104"/>
      <c r="E211" s="104"/>
      <c r="F211" s="104"/>
      <c r="G211" s="104"/>
      <c r="H211" s="104"/>
      <c r="I211" s="104"/>
      <c r="J211" s="104"/>
      <c r="K211" s="104"/>
      <c r="L211" s="104"/>
      <c r="M211" s="104"/>
      <c r="N211" s="104"/>
      <c r="O211" s="104"/>
      <c r="P211" s="104"/>
      <c r="Q211" s="104"/>
      <c r="R211" s="104"/>
      <c r="S211" s="104"/>
      <c r="T211" s="104"/>
    </row>
    <row r="212" spans="1:20" hidden="1" x14ac:dyDescent="0.35">
      <c r="A212" s="103" t="s">
        <v>100</v>
      </c>
      <c r="B212" s="104"/>
      <c r="C212" s="104"/>
      <c r="D212" s="104"/>
      <c r="E212" s="104"/>
      <c r="F212" s="104"/>
      <c r="G212" s="104"/>
      <c r="H212" s="104"/>
      <c r="I212" s="104"/>
      <c r="J212" s="104"/>
      <c r="K212" s="104"/>
      <c r="L212" s="104"/>
      <c r="M212" s="104"/>
      <c r="N212" s="104"/>
      <c r="O212" s="104"/>
      <c r="P212" s="104"/>
      <c r="Q212" s="104"/>
      <c r="R212" s="104"/>
      <c r="S212" s="104"/>
      <c r="T212" s="104"/>
    </row>
    <row r="213" spans="1:20" hidden="1" x14ac:dyDescent="0.35">
      <c r="A213" s="103" t="s">
        <v>89</v>
      </c>
      <c r="B213" s="104"/>
      <c r="C213" s="104"/>
      <c r="D213" s="104"/>
      <c r="E213" s="104"/>
      <c r="F213" s="104"/>
      <c r="G213" s="104"/>
      <c r="H213" s="104"/>
      <c r="I213" s="104"/>
      <c r="J213" s="104"/>
      <c r="K213" s="104"/>
      <c r="L213" s="104"/>
      <c r="M213" s="104"/>
      <c r="N213" s="104"/>
      <c r="O213" s="104"/>
      <c r="P213" s="104"/>
      <c r="Q213" s="104"/>
      <c r="R213" s="104"/>
      <c r="S213" s="104"/>
      <c r="T213" s="104"/>
    </row>
    <row r="214" spans="1:20" hidden="1" x14ac:dyDescent="0.35">
      <c r="A214" s="103" t="s">
        <v>90</v>
      </c>
      <c r="B214" s="104"/>
      <c r="C214" s="104"/>
      <c r="D214" s="104"/>
      <c r="E214" s="104"/>
      <c r="F214" s="104"/>
      <c r="G214" s="104"/>
      <c r="H214" s="104"/>
      <c r="I214" s="104"/>
      <c r="J214" s="104"/>
      <c r="K214" s="104"/>
      <c r="L214" s="104"/>
      <c r="M214" s="104"/>
      <c r="N214" s="104"/>
      <c r="O214" s="104"/>
      <c r="P214" s="104"/>
      <c r="Q214" s="104"/>
      <c r="R214" s="104"/>
      <c r="S214" s="104"/>
      <c r="T214" s="104"/>
    </row>
    <row r="215" spans="1:20" hidden="1" x14ac:dyDescent="0.35">
      <c r="A215" s="103" t="s">
        <v>91</v>
      </c>
      <c r="B215" s="104"/>
      <c r="C215" s="104"/>
      <c r="D215" s="104"/>
      <c r="E215" s="104"/>
      <c r="F215" s="104"/>
      <c r="G215" s="104"/>
      <c r="H215" s="104"/>
      <c r="I215" s="104"/>
      <c r="J215" s="104"/>
      <c r="K215" s="104"/>
      <c r="L215" s="104"/>
      <c r="M215" s="104"/>
      <c r="N215" s="104"/>
      <c r="O215" s="104"/>
      <c r="P215" s="104"/>
      <c r="Q215" s="104"/>
      <c r="R215" s="104"/>
      <c r="S215" s="104"/>
      <c r="T215" s="104"/>
    </row>
    <row r="216" spans="1:20" hidden="1" x14ac:dyDescent="0.35">
      <c r="A216" s="103" t="s">
        <v>92</v>
      </c>
      <c r="B216" s="104"/>
      <c r="C216" s="104"/>
      <c r="D216" s="104"/>
      <c r="E216" s="104"/>
      <c r="F216" s="104"/>
      <c r="G216" s="104"/>
      <c r="H216" s="104"/>
      <c r="I216" s="104"/>
      <c r="J216" s="104"/>
      <c r="K216" s="104"/>
      <c r="L216" s="104"/>
      <c r="M216" s="104"/>
      <c r="N216" s="104"/>
      <c r="O216" s="104"/>
      <c r="P216" s="104"/>
      <c r="Q216" s="104"/>
      <c r="R216" s="104"/>
      <c r="S216" s="104"/>
      <c r="T216" s="104"/>
    </row>
    <row r="217" spans="1:20" hidden="1" x14ac:dyDescent="0.35">
      <c r="A217" s="103" t="s">
        <v>93</v>
      </c>
      <c r="B217" s="104"/>
      <c r="C217" s="104"/>
      <c r="D217" s="104"/>
      <c r="E217" s="104"/>
      <c r="F217" s="104"/>
      <c r="G217" s="104"/>
      <c r="H217" s="104"/>
      <c r="I217" s="104"/>
      <c r="J217" s="104"/>
      <c r="K217" s="104"/>
      <c r="L217" s="104"/>
      <c r="M217" s="104"/>
      <c r="N217" s="104"/>
      <c r="O217" s="104"/>
      <c r="P217" s="104"/>
      <c r="Q217" s="104"/>
      <c r="R217" s="104"/>
      <c r="S217" s="104"/>
      <c r="T217" s="104"/>
    </row>
    <row r="218" spans="1:20" hidden="1" x14ac:dyDescent="0.35">
      <c r="A218" s="103" t="s">
        <v>94</v>
      </c>
      <c r="B218" s="104"/>
      <c r="C218" s="104"/>
      <c r="D218" s="104"/>
      <c r="E218" s="104"/>
      <c r="F218" s="104"/>
      <c r="G218" s="104"/>
      <c r="H218" s="104"/>
      <c r="I218" s="104"/>
      <c r="J218" s="104"/>
      <c r="K218" s="104"/>
      <c r="L218" s="104"/>
      <c r="M218" s="104"/>
      <c r="N218" s="104"/>
      <c r="O218" s="104"/>
      <c r="P218" s="104"/>
      <c r="Q218" s="104"/>
      <c r="R218" s="104"/>
      <c r="S218" s="104"/>
      <c r="T218" s="104"/>
    </row>
    <row r="219" spans="1:20" hidden="1" x14ac:dyDescent="0.35">
      <c r="A219" s="103" t="s">
        <v>95</v>
      </c>
      <c r="B219" s="104"/>
      <c r="C219" s="104"/>
      <c r="D219" s="104"/>
      <c r="E219" s="104"/>
      <c r="F219" s="104"/>
      <c r="G219" s="104"/>
      <c r="H219" s="104"/>
      <c r="I219" s="104"/>
      <c r="J219" s="104"/>
      <c r="K219" s="104"/>
      <c r="L219" s="104"/>
      <c r="M219" s="104"/>
      <c r="N219" s="104"/>
      <c r="O219" s="104"/>
      <c r="P219" s="104"/>
      <c r="Q219" s="104"/>
      <c r="R219" s="104"/>
      <c r="S219" s="104"/>
      <c r="T219" s="104"/>
    </row>
    <row r="220" spans="1:20" hidden="1" x14ac:dyDescent="0.35">
      <c r="A220" s="103" t="s">
        <v>96</v>
      </c>
      <c r="B220" s="104"/>
      <c r="C220" s="104"/>
      <c r="D220" s="104"/>
      <c r="E220" s="104"/>
      <c r="F220" s="104"/>
      <c r="G220" s="104"/>
      <c r="H220" s="104"/>
      <c r="I220" s="104"/>
      <c r="J220" s="104"/>
      <c r="K220" s="104"/>
      <c r="L220" s="104"/>
      <c r="M220" s="104"/>
      <c r="N220" s="104"/>
      <c r="O220" s="104"/>
      <c r="P220" s="104"/>
      <c r="Q220" s="104"/>
      <c r="R220" s="104"/>
      <c r="S220" s="104"/>
      <c r="T220" s="104"/>
    </row>
    <row r="221" spans="1:20" hidden="1" x14ac:dyDescent="0.35">
      <c r="A221" s="103" t="s">
        <v>97</v>
      </c>
      <c r="B221" s="104"/>
      <c r="C221" s="104"/>
      <c r="D221" s="104"/>
      <c r="E221" s="104"/>
      <c r="F221" s="104"/>
      <c r="G221" s="104"/>
      <c r="H221" s="104"/>
      <c r="I221" s="104"/>
      <c r="J221" s="104"/>
      <c r="K221" s="104"/>
      <c r="L221" s="104"/>
      <c r="M221" s="104"/>
      <c r="N221" s="104"/>
      <c r="O221" s="104"/>
      <c r="P221" s="104"/>
      <c r="Q221" s="104"/>
      <c r="R221" s="104"/>
      <c r="S221" s="104"/>
      <c r="T221" s="104"/>
    </row>
    <row r="222" spans="1:20" hidden="1" x14ac:dyDescent="0.35">
      <c r="A222" s="103" t="s">
        <v>98</v>
      </c>
      <c r="B222" s="104"/>
      <c r="C222" s="104"/>
      <c r="D222" s="104"/>
      <c r="E222" s="104"/>
      <c r="F222" s="104"/>
      <c r="G222" s="104"/>
      <c r="H222" s="104"/>
      <c r="I222" s="104"/>
      <c r="J222" s="104"/>
      <c r="K222" s="104"/>
      <c r="L222" s="104"/>
      <c r="M222" s="104"/>
      <c r="N222" s="104"/>
      <c r="O222" s="104"/>
      <c r="P222" s="104"/>
      <c r="Q222" s="104"/>
      <c r="R222" s="104"/>
      <c r="S222" s="104"/>
      <c r="T222" s="104"/>
    </row>
    <row r="223" spans="1:20" hidden="1" x14ac:dyDescent="0.35">
      <c r="A223" s="103" t="s">
        <v>99</v>
      </c>
      <c r="B223" s="104"/>
      <c r="C223" s="104"/>
      <c r="D223" s="104"/>
      <c r="E223" s="104"/>
      <c r="F223" s="104"/>
      <c r="G223" s="104"/>
      <c r="H223" s="104"/>
      <c r="I223" s="104"/>
      <c r="J223" s="104"/>
      <c r="K223" s="104"/>
      <c r="L223" s="104"/>
      <c r="M223" s="104"/>
      <c r="N223" s="104"/>
      <c r="O223" s="104"/>
      <c r="P223" s="104"/>
      <c r="Q223" s="104"/>
      <c r="R223" s="104"/>
      <c r="S223" s="104"/>
      <c r="T223" s="104"/>
    </row>
    <row r="224" spans="1:20" hidden="1" x14ac:dyDescent="0.35">
      <c r="A224" s="103" t="s">
        <v>100</v>
      </c>
      <c r="B224" s="104"/>
      <c r="C224" s="104"/>
      <c r="D224" s="104"/>
      <c r="E224" s="104"/>
      <c r="F224" s="104"/>
      <c r="G224" s="104"/>
      <c r="H224" s="104"/>
      <c r="I224" s="104"/>
      <c r="J224" s="104"/>
      <c r="K224" s="104"/>
      <c r="L224" s="104"/>
      <c r="M224" s="104"/>
      <c r="N224" s="104"/>
      <c r="O224" s="104"/>
      <c r="P224" s="104"/>
      <c r="Q224" s="104"/>
      <c r="R224" s="104"/>
      <c r="S224" s="104"/>
      <c r="T224" s="104"/>
    </row>
    <row r="225" spans="1:20" hidden="1" x14ac:dyDescent="0.35">
      <c r="A225" s="103" t="s">
        <v>89</v>
      </c>
      <c r="B225" s="104"/>
      <c r="C225" s="104"/>
      <c r="D225" s="104"/>
      <c r="E225" s="104"/>
      <c r="F225" s="104"/>
      <c r="G225" s="104"/>
      <c r="H225" s="104"/>
      <c r="I225" s="104"/>
      <c r="J225" s="104"/>
      <c r="K225" s="104"/>
      <c r="L225" s="104"/>
      <c r="M225" s="104"/>
      <c r="N225" s="104"/>
      <c r="O225" s="104"/>
      <c r="P225" s="104"/>
      <c r="Q225" s="104"/>
      <c r="R225" s="104"/>
      <c r="S225" s="104"/>
      <c r="T225" s="104"/>
    </row>
    <row r="226" spans="1:20" hidden="1" x14ac:dyDescent="0.35">
      <c r="A226" s="103" t="s">
        <v>90</v>
      </c>
      <c r="B226" s="104"/>
      <c r="C226" s="104"/>
      <c r="D226" s="104"/>
      <c r="E226" s="104"/>
      <c r="F226" s="104"/>
      <c r="G226" s="104"/>
      <c r="H226" s="104"/>
      <c r="I226" s="104"/>
      <c r="J226" s="104"/>
      <c r="K226" s="104"/>
      <c r="L226" s="104"/>
      <c r="M226" s="104"/>
      <c r="N226" s="104"/>
      <c r="O226" s="104"/>
      <c r="P226" s="104"/>
      <c r="Q226" s="104"/>
      <c r="R226" s="104"/>
      <c r="S226" s="104"/>
      <c r="T226" s="104"/>
    </row>
    <row r="227" spans="1:20" hidden="1" x14ac:dyDescent="0.35">
      <c r="A227" s="103" t="s">
        <v>91</v>
      </c>
      <c r="B227" s="104"/>
      <c r="C227" s="104"/>
      <c r="D227" s="104"/>
      <c r="E227" s="104"/>
      <c r="F227" s="104"/>
      <c r="G227" s="104"/>
      <c r="H227" s="104"/>
      <c r="I227" s="104"/>
      <c r="J227" s="104"/>
      <c r="K227" s="104"/>
      <c r="L227" s="104"/>
      <c r="M227" s="104"/>
      <c r="N227" s="104"/>
      <c r="O227" s="104"/>
      <c r="P227" s="104"/>
      <c r="Q227" s="104"/>
      <c r="R227" s="104"/>
      <c r="S227" s="104"/>
      <c r="T227" s="104"/>
    </row>
    <row r="228" spans="1:20" hidden="1" x14ac:dyDescent="0.35">
      <c r="A228" s="103" t="s">
        <v>92</v>
      </c>
      <c r="B228" s="104"/>
      <c r="C228" s="104"/>
      <c r="D228" s="104"/>
      <c r="E228" s="104"/>
      <c r="F228" s="104"/>
      <c r="G228" s="104"/>
      <c r="H228" s="104"/>
      <c r="I228" s="104"/>
      <c r="J228" s="104"/>
      <c r="K228" s="104"/>
      <c r="L228" s="104"/>
      <c r="M228" s="104"/>
      <c r="N228" s="104"/>
      <c r="O228" s="104"/>
      <c r="P228" s="104"/>
      <c r="Q228" s="104"/>
      <c r="R228" s="104"/>
      <c r="S228" s="104"/>
      <c r="T228" s="104"/>
    </row>
    <row r="229" spans="1:20" hidden="1" x14ac:dyDescent="0.35">
      <c r="A229" s="103" t="s">
        <v>93</v>
      </c>
      <c r="B229" s="104"/>
      <c r="C229" s="104"/>
      <c r="D229" s="104"/>
      <c r="E229" s="104"/>
      <c r="F229" s="104"/>
      <c r="G229" s="104"/>
      <c r="H229" s="104"/>
      <c r="I229" s="104"/>
      <c r="J229" s="104"/>
      <c r="K229" s="104"/>
      <c r="L229" s="104"/>
      <c r="M229" s="104"/>
      <c r="N229" s="104"/>
      <c r="O229" s="104"/>
      <c r="P229" s="104"/>
      <c r="Q229" s="104"/>
      <c r="R229" s="104"/>
      <c r="S229" s="104"/>
      <c r="T229" s="104"/>
    </row>
    <row r="230" spans="1:20" hidden="1" x14ac:dyDescent="0.35">
      <c r="A230" s="103" t="s">
        <v>94</v>
      </c>
      <c r="B230" s="104"/>
      <c r="C230" s="104"/>
      <c r="D230" s="104"/>
      <c r="E230" s="104"/>
      <c r="F230" s="104"/>
      <c r="G230" s="104"/>
      <c r="H230" s="104"/>
      <c r="I230" s="104"/>
      <c r="J230" s="104"/>
      <c r="K230" s="104"/>
      <c r="L230" s="104"/>
      <c r="M230" s="104"/>
      <c r="N230" s="104"/>
      <c r="O230" s="104"/>
      <c r="P230" s="104"/>
      <c r="Q230" s="104"/>
      <c r="R230" s="104"/>
      <c r="S230" s="104"/>
      <c r="T230" s="104"/>
    </row>
    <row r="231" spans="1:20" hidden="1" x14ac:dyDescent="0.35">
      <c r="A231" s="103" t="s">
        <v>95</v>
      </c>
      <c r="B231" s="104"/>
      <c r="C231" s="104"/>
      <c r="D231" s="104"/>
      <c r="E231" s="104"/>
      <c r="F231" s="104"/>
      <c r="G231" s="104"/>
      <c r="H231" s="104"/>
      <c r="I231" s="104"/>
      <c r="J231" s="104"/>
      <c r="K231" s="104"/>
      <c r="L231" s="104"/>
      <c r="M231" s="104"/>
      <c r="N231" s="104"/>
      <c r="O231" s="104"/>
      <c r="P231" s="104"/>
      <c r="Q231" s="104"/>
      <c r="R231" s="104"/>
      <c r="S231" s="104"/>
      <c r="T231" s="104"/>
    </row>
    <row r="232" spans="1:20" hidden="1" x14ac:dyDescent="0.35">
      <c r="A232" s="103" t="s">
        <v>96</v>
      </c>
      <c r="B232" s="104"/>
      <c r="C232" s="104"/>
      <c r="D232" s="104"/>
      <c r="E232" s="104"/>
      <c r="F232" s="104"/>
      <c r="G232" s="104"/>
      <c r="H232" s="104"/>
      <c r="I232" s="104"/>
      <c r="J232" s="104"/>
      <c r="K232" s="104"/>
      <c r="L232" s="104"/>
      <c r="M232" s="104"/>
      <c r="N232" s="104"/>
      <c r="O232" s="104"/>
      <c r="P232" s="104"/>
      <c r="Q232" s="104"/>
      <c r="R232" s="104"/>
      <c r="S232" s="104"/>
      <c r="T232" s="104"/>
    </row>
    <row r="233" spans="1:20" hidden="1" x14ac:dyDescent="0.35">
      <c r="A233" s="103" t="s">
        <v>97</v>
      </c>
      <c r="B233" s="104"/>
      <c r="C233" s="104"/>
      <c r="D233" s="104"/>
      <c r="E233" s="104"/>
      <c r="F233" s="104"/>
      <c r="G233" s="104"/>
      <c r="H233" s="104"/>
      <c r="I233" s="104"/>
      <c r="J233" s="104"/>
      <c r="K233" s="104"/>
      <c r="L233" s="104"/>
      <c r="M233" s="104"/>
      <c r="N233" s="104"/>
      <c r="O233" s="104"/>
      <c r="P233" s="104"/>
      <c r="Q233" s="104"/>
      <c r="R233" s="104"/>
      <c r="S233" s="104"/>
      <c r="T233" s="104"/>
    </row>
    <row r="234" spans="1:20" hidden="1" x14ac:dyDescent="0.35">
      <c r="A234" s="103" t="s">
        <v>98</v>
      </c>
      <c r="B234" s="104"/>
      <c r="C234" s="104"/>
      <c r="D234" s="104"/>
      <c r="E234" s="104"/>
      <c r="F234" s="104"/>
      <c r="G234" s="104"/>
      <c r="H234" s="104"/>
      <c r="I234" s="104"/>
      <c r="J234" s="104"/>
      <c r="K234" s="104"/>
      <c r="L234" s="104"/>
      <c r="M234" s="104"/>
      <c r="N234" s="104"/>
      <c r="O234" s="104"/>
      <c r="P234" s="104"/>
      <c r="Q234" s="104"/>
      <c r="R234" s="104"/>
      <c r="S234" s="104"/>
      <c r="T234" s="104"/>
    </row>
    <row r="235" spans="1:20" hidden="1" x14ac:dyDescent="0.35">
      <c r="A235" s="103" t="s">
        <v>99</v>
      </c>
      <c r="B235" s="104"/>
      <c r="C235" s="104"/>
      <c r="D235" s="104"/>
      <c r="E235" s="104"/>
      <c r="F235" s="104"/>
      <c r="G235" s="104"/>
      <c r="H235" s="104"/>
      <c r="I235" s="104"/>
      <c r="J235" s="104"/>
      <c r="K235" s="104"/>
      <c r="L235" s="104"/>
      <c r="M235" s="104"/>
      <c r="N235" s="104"/>
      <c r="O235" s="104"/>
      <c r="P235" s="104"/>
      <c r="Q235" s="104"/>
      <c r="R235" s="104"/>
      <c r="S235" s="104"/>
      <c r="T235" s="104"/>
    </row>
    <row r="236" spans="1:20" hidden="1" x14ac:dyDescent="0.35">
      <c r="A236" s="103" t="s">
        <v>100</v>
      </c>
      <c r="B236" s="104"/>
      <c r="C236" s="104"/>
      <c r="D236" s="104"/>
      <c r="E236" s="104"/>
      <c r="F236" s="104"/>
      <c r="G236" s="104"/>
      <c r="H236" s="104"/>
      <c r="I236" s="104"/>
      <c r="J236" s="104"/>
      <c r="K236" s="104"/>
      <c r="L236" s="104"/>
      <c r="M236" s="104"/>
      <c r="N236" s="104"/>
      <c r="O236" s="104"/>
      <c r="P236" s="104"/>
      <c r="Q236" s="104"/>
      <c r="R236" s="104"/>
      <c r="S236" s="104"/>
      <c r="T236" s="104"/>
    </row>
    <row r="237" spans="1:20" hidden="1" x14ac:dyDescent="0.35">
      <c r="A237" s="103" t="s">
        <v>89</v>
      </c>
      <c r="B237" s="104"/>
      <c r="C237" s="104"/>
      <c r="D237" s="104"/>
      <c r="E237" s="104"/>
      <c r="F237" s="104"/>
      <c r="G237" s="104"/>
      <c r="H237" s="104"/>
      <c r="I237" s="104"/>
      <c r="J237" s="104"/>
      <c r="K237" s="104"/>
      <c r="L237" s="104"/>
      <c r="M237" s="104"/>
      <c r="N237" s="104"/>
      <c r="O237" s="104"/>
      <c r="P237" s="104"/>
      <c r="Q237" s="104"/>
      <c r="R237" s="104"/>
      <c r="S237" s="104"/>
      <c r="T237" s="104"/>
    </row>
    <row r="238" spans="1:20" hidden="1" x14ac:dyDescent="0.35">
      <c r="A238" s="103" t="s">
        <v>90</v>
      </c>
      <c r="B238" s="104"/>
      <c r="C238" s="104"/>
      <c r="D238" s="104"/>
      <c r="E238" s="104"/>
      <c r="F238" s="104"/>
      <c r="G238" s="104"/>
      <c r="H238" s="104"/>
      <c r="I238" s="104"/>
      <c r="J238" s="104"/>
      <c r="K238" s="104"/>
      <c r="L238" s="104"/>
      <c r="M238" s="104"/>
      <c r="N238" s="104"/>
      <c r="O238" s="104"/>
      <c r="P238" s="104"/>
      <c r="Q238" s="104"/>
      <c r="R238" s="104"/>
      <c r="S238" s="104"/>
      <c r="T238" s="104"/>
    </row>
    <row r="239" spans="1:20" hidden="1" x14ac:dyDescent="0.35">
      <c r="A239" s="103" t="s">
        <v>91</v>
      </c>
      <c r="B239" s="104"/>
      <c r="C239" s="104"/>
      <c r="D239" s="104"/>
      <c r="E239" s="104"/>
      <c r="F239" s="104"/>
      <c r="G239" s="104"/>
      <c r="H239" s="104"/>
      <c r="I239" s="104"/>
      <c r="J239" s="104"/>
      <c r="K239" s="104"/>
      <c r="L239" s="104"/>
      <c r="M239" s="104"/>
      <c r="N239" s="104"/>
      <c r="O239" s="104"/>
      <c r="P239" s="104"/>
      <c r="Q239" s="104"/>
      <c r="R239" s="104"/>
      <c r="S239" s="104"/>
      <c r="T239" s="104"/>
    </row>
    <row r="240" spans="1:20" hidden="1" x14ac:dyDescent="0.35">
      <c r="A240" s="103" t="s">
        <v>92</v>
      </c>
      <c r="B240" s="104"/>
      <c r="C240" s="104"/>
      <c r="D240" s="104"/>
      <c r="E240" s="104"/>
      <c r="F240" s="104"/>
      <c r="G240" s="104"/>
      <c r="H240" s="104"/>
      <c r="I240" s="104"/>
      <c r="J240" s="104"/>
      <c r="K240" s="104"/>
      <c r="L240" s="104"/>
      <c r="M240" s="104"/>
      <c r="N240" s="104"/>
      <c r="O240" s="104"/>
      <c r="P240" s="104"/>
      <c r="Q240" s="104"/>
      <c r="R240" s="104"/>
      <c r="S240" s="104"/>
      <c r="T240" s="104"/>
    </row>
    <row r="241" spans="1:20" hidden="1" x14ac:dyDescent="0.35">
      <c r="A241" s="103" t="s">
        <v>93</v>
      </c>
      <c r="B241" s="104"/>
      <c r="C241" s="104"/>
      <c r="D241" s="104"/>
      <c r="E241" s="104"/>
      <c r="F241" s="104"/>
      <c r="G241" s="104"/>
      <c r="H241" s="104"/>
      <c r="I241" s="104"/>
      <c r="J241" s="104"/>
      <c r="K241" s="104"/>
      <c r="L241" s="104"/>
      <c r="M241" s="104"/>
      <c r="N241" s="104"/>
      <c r="O241" s="104"/>
      <c r="P241" s="104"/>
      <c r="Q241" s="104"/>
      <c r="R241" s="104"/>
      <c r="S241" s="104"/>
      <c r="T241" s="104"/>
    </row>
    <row r="242" spans="1:20" hidden="1" x14ac:dyDescent="0.35">
      <c r="A242" s="103" t="s">
        <v>94</v>
      </c>
      <c r="B242" s="104"/>
      <c r="C242" s="104"/>
      <c r="D242" s="104"/>
      <c r="E242" s="104"/>
      <c r="F242" s="104"/>
      <c r="G242" s="104"/>
      <c r="H242" s="104"/>
      <c r="I242" s="104"/>
      <c r="J242" s="104"/>
      <c r="K242" s="104"/>
      <c r="L242" s="104"/>
      <c r="M242" s="104"/>
      <c r="N242" s="104"/>
      <c r="O242" s="104"/>
      <c r="P242" s="104"/>
      <c r="Q242" s="104"/>
      <c r="R242" s="104"/>
      <c r="S242" s="104"/>
      <c r="T242" s="104"/>
    </row>
    <row r="243" spans="1:20" hidden="1" x14ac:dyDescent="0.35">
      <c r="A243" s="103" t="s">
        <v>95</v>
      </c>
      <c r="B243" s="104"/>
      <c r="C243" s="104"/>
      <c r="D243" s="104"/>
      <c r="E243" s="104"/>
      <c r="F243" s="104"/>
      <c r="G243" s="104"/>
      <c r="H243" s="104"/>
      <c r="I243" s="104"/>
      <c r="J243" s="104"/>
      <c r="K243" s="104"/>
      <c r="L243" s="104"/>
      <c r="M243" s="104"/>
      <c r="N243" s="104"/>
      <c r="O243" s="104"/>
      <c r="P243" s="104"/>
      <c r="Q243" s="104"/>
      <c r="R243" s="104"/>
      <c r="S243" s="104"/>
      <c r="T243" s="104"/>
    </row>
    <row r="244" spans="1:20" hidden="1" x14ac:dyDescent="0.35">
      <c r="A244" s="103" t="s">
        <v>96</v>
      </c>
      <c r="B244" s="104"/>
      <c r="C244" s="104"/>
      <c r="D244" s="104"/>
      <c r="E244" s="104"/>
      <c r="F244" s="104"/>
      <c r="G244" s="104"/>
      <c r="H244" s="104"/>
      <c r="I244" s="104"/>
      <c r="J244" s="104"/>
      <c r="K244" s="104"/>
      <c r="L244" s="104"/>
      <c r="M244" s="104"/>
      <c r="N244" s="104"/>
      <c r="O244" s="104"/>
      <c r="P244" s="104"/>
      <c r="Q244" s="104"/>
      <c r="R244" s="104"/>
      <c r="S244" s="104"/>
      <c r="T244" s="104"/>
    </row>
    <row r="245" spans="1:20" hidden="1" x14ac:dyDescent="0.35">
      <c r="A245" s="103" t="s">
        <v>97</v>
      </c>
      <c r="B245" s="104"/>
      <c r="C245" s="104"/>
      <c r="D245" s="104"/>
      <c r="E245" s="104"/>
      <c r="F245" s="104"/>
      <c r="G245" s="104"/>
      <c r="H245" s="104"/>
      <c r="I245" s="104"/>
      <c r="J245" s="104"/>
      <c r="K245" s="104"/>
      <c r="L245" s="104"/>
      <c r="M245" s="104"/>
      <c r="N245" s="104"/>
      <c r="O245" s="104"/>
      <c r="P245" s="104"/>
      <c r="Q245" s="104"/>
      <c r="R245" s="104"/>
      <c r="S245" s="104"/>
      <c r="T245" s="104"/>
    </row>
    <row r="246" spans="1:20" hidden="1" x14ac:dyDescent="0.35">
      <c r="A246" s="103" t="s">
        <v>98</v>
      </c>
      <c r="B246" s="104"/>
      <c r="C246" s="104"/>
      <c r="D246" s="104"/>
      <c r="E246" s="104"/>
      <c r="F246" s="104"/>
      <c r="G246" s="104"/>
      <c r="H246" s="104"/>
      <c r="I246" s="104"/>
      <c r="J246" s="104"/>
      <c r="K246" s="104"/>
      <c r="L246" s="104"/>
      <c r="M246" s="104"/>
      <c r="N246" s="104"/>
      <c r="O246" s="104"/>
      <c r="P246" s="104"/>
      <c r="Q246" s="104"/>
      <c r="R246" s="104"/>
      <c r="S246" s="104"/>
      <c r="T246" s="104"/>
    </row>
    <row r="247" spans="1:20" hidden="1" x14ac:dyDescent="0.35">
      <c r="A247" s="103" t="s">
        <v>99</v>
      </c>
      <c r="B247" s="104"/>
      <c r="C247" s="104"/>
      <c r="D247" s="104"/>
      <c r="E247" s="104"/>
      <c r="F247" s="104"/>
      <c r="G247" s="104"/>
      <c r="H247" s="104"/>
      <c r="I247" s="104"/>
      <c r="J247" s="104"/>
      <c r="K247" s="104"/>
      <c r="L247" s="104"/>
      <c r="M247" s="104"/>
      <c r="N247" s="104"/>
      <c r="O247" s="104"/>
      <c r="P247" s="104"/>
      <c r="Q247" s="104"/>
      <c r="R247" s="104"/>
      <c r="S247" s="104"/>
      <c r="T247" s="104"/>
    </row>
    <row r="248" spans="1:20" hidden="1" x14ac:dyDescent="0.35">
      <c r="A248" s="103" t="s">
        <v>100</v>
      </c>
      <c r="B248" s="104"/>
      <c r="C248" s="104"/>
      <c r="D248" s="104"/>
      <c r="E248" s="104"/>
      <c r="F248" s="104"/>
      <c r="G248" s="104"/>
      <c r="H248" s="104"/>
      <c r="I248" s="104"/>
      <c r="J248" s="104"/>
      <c r="K248" s="104"/>
      <c r="L248" s="104"/>
      <c r="M248" s="104"/>
      <c r="N248" s="104"/>
      <c r="O248" s="104"/>
      <c r="P248" s="104"/>
      <c r="Q248" s="104"/>
      <c r="R248" s="104"/>
      <c r="S248" s="104"/>
      <c r="T248" s="104"/>
    </row>
    <row r="249" spans="1:20" hidden="1" x14ac:dyDescent="0.35">
      <c r="A249" s="103" t="s">
        <v>89</v>
      </c>
      <c r="B249" s="104"/>
      <c r="C249" s="104"/>
      <c r="D249" s="104"/>
      <c r="E249" s="104"/>
      <c r="F249" s="104"/>
      <c r="G249" s="104"/>
      <c r="H249" s="104"/>
      <c r="I249" s="104"/>
      <c r="J249" s="104"/>
      <c r="K249" s="104"/>
      <c r="L249" s="104"/>
      <c r="M249" s="104"/>
      <c r="N249" s="104"/>
      <c r="O249" s="104"/>
      <c r="P249" s="104"/>
      <c r="Q249" s="104"/>
      <c r="R249" s="104"/>
      <c r="S249" s="104"/>
      <c r="T249" s="104"/>
    </row>
    <row r="250" spans="1:20" hidden="1" x14ac:dyDescent="0.35">
      <c r="A250" s="103" t="s">
        <v>90</v>
      </c>
      <c r="B250" s="104"/>
      <c r="C250" s="104"/>
      <c r="D250" s="104"/>
      <c r="E250" s="104"/>
      <c r="F250" s="104"/>
      <c r="G250" s="104"/>
      <c r="H250" s="104"/>
      <c r="I250" s="104"/>
      <c r="J250" s="104"/>
      <c r="K250" s="104"/>
      <c r="L250" s="104"/>
      <c r="M250" s="104"/>
      <c r="N250" s="104"/>
      <c r="O250" s="104"/>
      <c r="P250" s="104"/>
      <c r="Q250" s="104"/>
      <c r="R250" s="104"/>
      <c r="S250" s="104"/>
      <c r="T250" s="104"/>
    </row>
    <row r="251" spans="1:20" hidden="1" x14ac:dyDescent="0.35">
      <c r="A251" s="103" t="s">
        <v>91</v>
      </c>
      <c r="B251" s="104"/>
      <c r="C251" s="104"/>
      <c r="D251" s="104"/>
      <c r="E251" s="104"/>
      <c r="F251" s="104"/>
      <c r="G251" s="104"/>
      <c r="H251" s="104"/>
      <c r="I251" s="104"/>
      <c r="J251" s="104"/>
      <c r="K251" s="104"/>
      <c r="L251" s="104"/>
      <c r="M251" s="104"/>
      <c r="N251" s="104"/>
      <c r="O251" s="104"/>
      <c r="P251" s="104"/>
      <c r="Q251" s="104"/>
      <c r="R251" s="104"/>
      <c r="S251" s="104"/>
      <c r="T251" s="104"/>
    </row>
    <row r="252" spans="1:20" hidden="1" x14ac:dyDescent="0.35">
      <c r="A252" s="103" t="s">
        <v>92</v>
      </c>
      <c r="B252" s="104"/>
      <c r="C252" s="104"/>
      <c r="D252" s="104"/>
      <c r="E252" s="104"/>
      <c r="F252" s="104"/>
      <c r="G252" s="104"/>
      <c r="H252" s="104"/>
      <c r="I252" s="104"/>
      <c r="J252" s="104"/>
      <c r="K252" s="104"/>
      <c r="L252" s="104"/>
      <c r="M252" s="104"/>
      <c r="N252" s="104"/>
      <c r="O252" s="104"/>
      <c r="P252" s="104"/>
      <c r="Q252" s="104"/>
      <c r="R252" s="104"/>
      <c r="S252" s="104"/>
      <c r="T252" s="104"/>
    </row>
    <row r="253" spans="1:20" hidden="1" x14ac:dyDescent="0.35">
      <c r="A253" s="103" t="s">
        <v>93</v>
      </c>
      <c r="B253" s="104"/>
      <c r="C253" s="104"/>
      <c r="D253" s="104"/>
      <c r="E253" s="104"/>
      <c r="F253" s="104"/>
      <c r="G253" s="104"/>
      <c r="H253" s="104"/>
      <c r="I253" s="104"/>
      <c r="J253" s="104"/>
      <c r="K253" s="104"/>
      <c r="L253" s="104"/>
      <c r="M253" s="104"/>
      <c r="N253" s="104"/>
      <c r="O253" s="104"/>
      <c r="P253" s="104"/>
      <c r="Q253" s="104"/>
      <c r="R253" s="104"/>
      <c r="S253" s="104"/>
      <c r="T253" s="104"/>
    </row>
    <row r="254" spans="1:20" hidden="1" x14ac:dyDescent="0.35">
      <c r="A254" s="103" t="s">
        <v>94</v>
      </c>
      <c r="B254" s="104"/>
      <c r="C254" s="104"/>
      <c r="D254" s="104"/>
      <c r="E254" s="104"/>
      <c r="F254" s="104"/>
      <c r="G254" s="104"/>
      <c r="H254" s="104"/>
      <c r="I254" s="104"/>
      <c r="J254" s="104"/>
      <c r="K254" s="104"/>
      <c r="L254" s="104"/>
      <c r="M254" s="104"/>
      <c r="N254" s="104"/>
      <c r="O254" s="104"/>
      <c r="P254" s="104"/>
      <c r="Q254" s="104"/>
      <c r="R254" s="104"/>
      <c r="S254" s="104"/>
      <c r="T254" s="104"/>
    </row>
    <row r="255" spans="1:20" hidden="1" x14ac:dyDescent="0.35">
      <c r="A255" s="103" t="s">
        <v>95</v>
      </c>
      <c r="B255" s="104"/>
      <c r="C255" s="104"/>
      <c r="D255" s="104"/>
      <c r="E255" s="104"/>
      <c r="F255" s="104"/>
      <c r="G255" s="104"/>
      <c r="H255" s="104"/>
      <c r="I255" s="104"/>
      <c r="J255" s="104"/>
      <c r="K255" s="104"/>
      <c r="L255" s="104"/>
      <c r="M255" s="104"/>
      <c r="N255" s="104"/>
      <c r="O255" s="104"/>
      <c r="P255" s="104"/>
      <c r="Q255" s="104"/>
      <c r="R255" s="104"/>
      <c r="S255" s="104"/>
      <c r="T255" s="104"/>
    </row>
    <row r="256" spans="1:20" hidden="1" x14ac:dyDescent="0.35">
      <c r="A256" s="103" t="s">
        <v>96</v>
      </c>
      <c r="B256" s="104"/>
      <c r="C256" s="104"/>
      <c r="D256" s="104"/>
      <c r="E256" s="104"/>
      <c r="F256" s="104"/>
      <c r="G256" s="104"/>
      <c r="H256" s="104"/>
      <c r="I256" s="104"/>
      <c r="J256" s="104"/>
      <c r="K256" s="104"/>
      <c r="L256" s="104"/>
      <c r="M256" s="104"/>
      <c r="N256" s="104"/>
      <c r="O256" s="104"/>
      <c r="P256" s="104"/>
      <c r="Q256" s="104"/>
      <c r="R256" s="104"/>
      <c r="S256" s="104"/>
      <c r="T256" s="104"/>
    </row>
    <row r="257" spans="1:20" hidden="1" x14ac:dyDescent="0.35">
      <c r="A257" s="103" t="s">
        <v>97</v>
      </c>
      <c r="B257" s="104"/>
      <c r="C257" s="104"/>
      <c r="D257" s="104"/>
      <c r="E257" s="104"/>
      <c r="F257" s="104"/>
      <c r="G257" s="104"/>
      <c r="H257" s="104"/>
      <c r="I257" s="104"/>
      <c r="J257" s="104"/>
      <c r="K257" s="104"/>
      <c r="L257" s="104"/>
      <c r="M257" s="104"/>
      <c r="N257" s="104"/>
      <c r="O257" s="104"/>
      <c r="P257" s="104"/>
      <c r="Q257" s="104"/>
      <c r="R257" s="104"/>
      <c r="S257" s="104"/>
      <c r="T257" s="104"/>
    </row>
    <row r="258" spans="1:20" hidden="1" x14ac:dyDescent="0.35">
      <c r="A258" s="103" t="s">
        <v>98</v>
      </c>
      <c r="B258" s="104"/>
      <c r="C258" s="104"/>
      <c r="D258" s="104"/>
      <c r="E258" s="104"/>
      <c r="F258" s="104"/>
      <c r="G258" s="104"/>
      <c r="H258" s="104"/>
      <c r="I258" s="104"/>
      <c r="J258" s="104"/>
      <c r="K258" s="104"/>
      <c r="L258" s="104"/>
      <c r="M258" s="104"/>
      <c r="N258" s="104"/>
      <c r="O258" s="104"/>
      <c r="P258" s="104"/>
      <c r="Q258" s="104"/>
      <c r="R258" s="104"/>
      <c r="S258" s="104"/>
      <c r="T258" s="104"/>
    </row>
    <row r="259" spans="1:20" hidden="1" x14ac:dyDescent="0.35">
      <c r="A259" s="103" t="s">
        <v>99</v>
      </c>
      <c r="B259" s="104"/>
      <c r="C259" s="104"/>
      <c r="D259" s="104"/>
      <c r="E259" s="104"/>
      <c r="F259" s="104"/>
      <c r="G259" s="104"/>
      <c r="H259" s="104"/>
      <c r="I259" s="104"/>
      <c r="J259" s="104"/>
      <c r="K259" s="104"/>
      <c r="L259" s="104"/>
      <c r="M259" s="104"/>
      <c r="N259" s="104"/>
      <c r="O259" s="104"/>
      <c r="P259" s="104"/>
      <c r="Q259" s="104"/>
      <c r="R259" s="104"/>
      <c r="S259" s="104"/>
      <c r="T259" s="104"/>
    </row>
    <row r="260" spans="1:20" hidden="1" x14ac:dyDescent="0.35">
      <c r="A260" s="103" t="s">
        <v>100</v>
      </c>
      <c r="B260" s="104"/>
      <c r="C260" s="104"/>
      <c r="D260" s="104"/>
      <c r="E260" s="104"/>
      <c r="F260" s="104"/>
      <c r="G260" s="104"/>
      <c r="H260" s="104"/>
      <c r="I260" s="104"/>
      <c r="J260" s="104"/>
      <c r="K260" s="104"/>
      <c r="L260" s="104"/>
      <c r="M260" s="104"/>
      <c r="N260" s="104"/>
      <c r="O260" s="104"/>
      <c r="P260" s="104"/>
      <c r="Q260" s="104"/>
      <c r="R260" s="104"/>
      <c r="S260" s="104"/>
      <c r="T260" s="104"/>
    </row>
    <row r="261" spans="1:20" hidden="1" x14ac:dyDescent="0.35">
      <c r="A261" s="103" t="s">
        <v>89</v>
      </c>
      <c r="B261" s="104"/>
      <c r="C261" s="104"/>
      <c r="D261" s="104"/>
      <c r="E261" s="104"/>
      <c r="F261" s="104"/>
      <c r="G261" s="104"/>
      <c r="H261" s="104"/>
      <c r="I261" s="104"/>
      <c r="J261" s="104"/>
      <c r="K261" s="104"/>
      <c r="L261" s="104"/>
      <c r="M261" s="104"/>
      <c r="N261" s="104"/>
      <c r="O261" s="104"/>
      <c r="P261" s="104"/>
      <c r="Q261" s="104"/>
      <c r="R261" s="104"/>
      <c r="S261" s="104"/>
      <c r="T261" s="104"/>
    </row>
    <row r="262" spans="1:20" hidden="1" x14ac:dyDescent="0.35">
      <c r="A262" s="103" t="s">
        <v>90</v>
      </c>
      <c r="B262" s="104"/>
      <c r="C262" s="104"/>
      <c r="D262" s="104"/>
      <c r="E262" s="104"/>
      <c r="F262" s="104"/>
      <c r="G262" s="104"/>
      <c r="H262" s="104"/>
      <c r="I262" s="104"/>
      <c r="J262" s="104"/>
      <c r="K262" s="104"/>
      <c r="L262" s="104"/>
      <c r="M262" s="104"/>
      <c r="N262" s="104"/>
      <c r="O262" s="104"/>
      <c r="P262" s="104"/>
      <c r="Q262" s="104"/>
      <c r="R262" s="104"/>
      <c r="S262" s="104"/>
      <c r="T262" s="104"/>
    </row>
    <row r="263" spans="1:20" hidden="1" x14ac:dyDescent="0.35">
      <c r="A263" s="103" t="s">
        <v>91</v>
      </c>
      <c r="B263" s="104"/>
      <c r="C263" s="104"/>
      <c r="D263" s="104"/>
      <c r="E263" s="104"/>
      <c r="F263" s="104"/>
      <c r="G263" s="104"/>
      <c r="H263" s="104"/>
      <c r="I263" s="104"/>
      <c r="J263" s="104"/>
      <c r="K263" s="104"/>
      <c r="L263" s="104"/>
      <c r="M263" s="104"/>
      <c r="N263" s="104"/>
      <c r="O263" s="104"/>
      <c r="P263" s="104"/>
      <c r="Q263" s="104"/>
      <c r="R263" s="104"/>
      <c r="S263" s="104"/>
      <c r="T263" s="104"/>
    </row>
    <row r="264" spans="1:20" hidden="1" x14ac:dyDescent="0.35">
      <c r="A264" s="103" t="s">
        <v>92</v>
      </c>
      <c r="B264" s="104"/>
      <c r="C264" s="104"/>
      <c r="D264" s="104"/>
      <c r="E264" s="104"/>
      <c r="F264" s="104"/>
      <c r="G264" s="104"/>
      <c r="H264" s="104"/>
      <c r="I264" s="104"/>
      <c r="J264" s="104"/>
      <c r="K264" s="104"/>
      <c r="L264" s="104"/>
      <c r="M264" s="104"/>
      <c r="N264" s="104"/>
      <c r="O264" s="104"/>
      <c r="P264" s="104"/>
      <c r="Q264" s="104"/>
      <c r="R264" s="104"/>
      <c r="S264" s="104"/>
      <c r="T264" s="104"/>
    </row>
    <row r="265" spans="1:20" hidden="1" x14ac:dyDescent="0.35">
      <c r="A265" s="103" t="s">
        <v>93</v>
      </c>
      <c r="B265" s="104"/>
      <c r="C265" s="104"/>
      <c r="D265" s="104"/>
      <c r="E265" s="104"/>
      <c r="F265" s="104"/>
      <c r="G265" s="104"/>
      <c r="H265" s="104"/>
      <c r="I265" s="104"/>
      <c r="J265" s="104"/>
      <c r="K265" s="104"/>
      <c r="L265" s="104"/>
      <c r="M265" s="104"/>
      <c r="N265" s="104"/>
      <c r="O265" s="104"/>
      <c r="P265" s="104"/>
      <c r="Q265" s="104"/>
      <c r="R265" s="104"/>
      <c r="S265" s="104"/>
      <c r="T265" s="104"/>
    </row>
    <row r="266" spans="1:20" hidden="1" x14ac:dyDescent="0.35">
      <c r="A266" s="103" t="s">
        <v>94</v>
      </c>
      <c r="B266" s="104"/>
      <c r="C266" s="104"/>
      <c r="D266" s="104"/>
      <c r="E266" s="104"/>
      <c r="F266" s="104"/>
      <c r="G266" s="104"/>
      <c r="H266" s="104"/>
      <c r="I266" s="104"/>
      <c r="J266" s="104"/>
      <c r="K266" s="104"/>
      <c r="L266" s="104"/>
      <c r="M266" s="104"/>
      <c r="N266" s="104"/>
      <c r="O266" s="104"/>
      <c r="P266" s="104"/>
      <c r="Q266" s="104"/>
      <c r="R266" s="104"/>
      <c r="S266" s="104"/>
      <c r="T266" s="104"/>
    </row>
    <row r="267" spans="1:20" hidden="1" x14ac:dyDescent="0.35">
      <c r="A267" s="103" t="s">
        <v>95</v>
      </c>
      <c r="B267" s="104"/>
      <c r="C267" s="104"/>
      <c r="D267" s="104"/>
      <c r="E267" s="104"/>
      <c r="F267" s="104"/>
      <c r="G267" s="104"/>
      <c r="H267" s="104"/>
      <c r="I267" s="104"/>
      <c r="J267" s="104"/>
      <c r="K267" s="104"/>
      <c r="L267" s="104"/>
      <c r="M267" s="104"/>
      <c r="N267" s="104"/>
      <c r="O267" s="104"/>
      <c r="P267" s="104"/>
      <c r="Q267" s="104"/>
      <c r="R267" s="104"/>
      <c r="S267" s="104"/>
      <c r="T267" s="104"/>
    </row>
    <row r="268" spans="1:20" hidden="1" x14ac:dyDescent="0.35">
      <c r="A268" s="103" t="s">
        <v>96</v>
      </c>
      <c r="B268" s="104"/>
      <c r="C268" s="104"/>
      <c r="D268" s="104"/>
      <c r="E268" s="104"/>
      <c r="F268" s="104"/>
      <c r="G268" s="104"/>
      <c r="H268" s="104"/>
      <c r="I268" s="104"/>
      <c r="J268" s="104"/>
      <c r="K268" s="104"/>
      <c r="L268" s="104"/>
      <c r="M268" s="104"/>
      <c r="N268" s="104"/>
      <c r="O268" s="104"/>
      <c r="P268" s="104"/>
      <c r="Q268" s="104"/>
      <c r="R268" s="104"/>
      <c r="S268" s="104"/>
      <c r="T268" s="104"/>
    </row>
    <row r="269" spans="1:20" hidden="1" x14ac:dyDescent="0.35">
      <c r="A269" s="103" t="s">
        <v>97</v>
      </c>
      <c r="B269" s="104"/>
      <c r="C269" s="104"/>
      <c r="D269" s="104"/>
      <c r="E269" s="104"/>
      <c r="F269" s="104"/>
      <c r="G269" s="104"/>
      <c r="H269" s="104"/>
      <c r="I269" s="104"/>
      <c r="J269" s="104"/>
      <c r="K269" s="104"/>
      <c r="L269" s="104"/>
      <c r="M269" s="104"/>
      <c r="N269" s="104"/>
      <c r="O269" s="104"/>
      <c r="P269" s="104"/>
      <c r="Q269" s="104"/>
      <c r="R269" s="104"/>
      <c r="S269" s="104"/>
      <c r="T269" s="104"/>
    </row>
    <row r="270" spans="1:20" hidden="1" x14ac:dyDescent="0.35">
      <c r="A270" s="103" t="s">
        <v>98</v>
      </c>
      <c r="B270" s="104"/>
      <c r="C270" s="104"/>
      <c r="D270" s="104"/>
      <c r="E270" s="104"/>
      <c r="F270" s="104"/>
      <c r="G270" s="104"/>
      <c r="H270" s="104"/>
      <c r="I270" s="104"/>
      <c r="J270" s="104"/>
      <c r="K270" s="104"/>
      <c r="L270" s="104"/>
      <c r="M270" s="104"/>
      <c r="N270" s="104"/>
      <c r="O270" s="104"/>
      <c r="P270" s="104"/>
      <c r="Q270" s="104"/>
      <c r="R270" s="104"/>
      <c r="S270" s="104"/>
      <c r="T270" s="104"/>
    </row>
    <row r="271" spans="1:20" hidden="1" x14ac:dyDescent="0.35">
      <c r="A271" s="103" t="s">
        <v>99</v>
      </c>
      <c r="B271" s="104"/>
      <c r="C271" s="104"/>
      <c r="D271" s="104"/>
      <c r="E271" s="104"/>
      <c r="F271" s="104"/>
      <c r="G271" s="104"/>
      <c r="H271" s="104"/>
      <c r="I271" s="104"/>
      <c r="J271" s="104"/>
      <c r="K271" s="104"/>
      <c r="L271" s="104"/>
      <c r="M271" s="104"/>
      <c r="N271" s="104"/>
      <c r="O271" s="104"/>
      <c r="P271" s="104"/>
      <c r="Q271" s="104"/>
      <c r="R271" s="104"/>
      <c r="S271" s="104"/>
      <c r="T271" s="104"/>
    </row>
    <row r="272" spans="1:20" hidden="1" x14ac:dyDescent="0.35">
      <c r="A272" s="103" t="s">
        <v>100</v>
      </c>
      <c r="B272" s="104"/>
      <c r="C272" s="104"/>
      <c r="D272" s="104"/>
      <c r="E272" s="104"/>
      <c r="F272" s="104"/>
      <c r="G272" s="104"/>
      <c r="H272" s="104"/>
      <c r="I272" s="104"/>
      <c r="J272" s="104"/>
      <c r="K272" s="104"/>
      <c r="L272" s="104"/>
      <c r="M272" s="104"/>
      <c r="N272" s="104"/>
      <c r="O272" s="104"/>
      <c r="P272" s="104"/>
      <c r="Q272" s="104"/>
      <c r="R272" s="104"/>
      <c r="S272" s="104"/>
      <c r="T272" s="104"/>
    </row>
    <row r="273" spans="1:20" hidden="1" x14ac:dyDescent="0.35">
      <c r="A273" s="103" t="s">
        <v>89</v>
      </c>
      <c r="B273" s="104"/>
      <c r="C273" s="104"/>
      <c r="D273" s="104"/>
      <c r="E273" s="104"/>
      <c r="F273" s="104"/>
      <c r="G273" s="104"/>
      <c r="H273" s="104"/>
      <c r="I273" s="104"/>
      <c r="J273" s="104"/>
      <c r="K273" s="104"/>
      <c r="L273" s="104"/>
      <c r="M273" s="104"/>
      <c r="N273" s="104"/>
      <c r="O273" s="104"/>
      <c r="P273" s="104"/>
      <c r="Q273" s="104"/>
      <c r="R273" s="104"/>
      <c r="S273" s="104"/>
      <c r="T273" s="104"/>
    </row>
    <row r="274" spans="1:20" hidden="1" x14ac:dyDescent="0.35">
      <c r="A274" s="103" t="s">
        <v>90</v>
      </c>
      <c r="B274" s="104"/>
      <c r="C274" s="104"/>
      <c r="D274" s="104"/>
      <c r="E274" s="104"/>
      <c r="F274" s="104"/>
      <c r="G274" s="104"/>
      <c r="H274" s="104"/>
      <c r="I274" s="104"/>
      <c r="J274" s="104"/>
      <c r="K274" s="104"/>
      <c r="L274" s="104"/>
      <c r="M274" s="104"/>
      <c r="N274" s="104"/>
      <c r="O274" s="104"/>
      <c r="P274" s="104"/>
      <c r="Q274" s="104"/>
      <c r="R274" s="104"/>
      <c r="S274" s="104"/>
      <c r="T274" s="104"/>
    </row>
    <row r="275" spans="1:20" hidden="1" x14ac:dyDescent="0.35">
      <c r="A275" s="103" t="s">
        <v>91</v>
      </c>
      <c r="B275" s="104"/>
      <c r="C275" s="104"/>
      <c r="D275" s="104"/>
      <c r="E275" s="104"/>
      <c r="F275" s="104"/>
      <c r="G275" s="104"/>
      <c r="H275" s="104"/>
      <c r="I275" s="104"/>
      <c r="J275" s="104"/>
      <c r="K275" s="104"/>
      <c r="L275" s="104"/>
      <c r="M275" s="104"/>
      <c r="N275" s="104"/>
      <c r="O275" s="104"/>
      <c r="P275" s="104"/>
      <c r="Q275" s="104"/>
      <c r="R275" s="104"/>
      <c r="S275" s="104"/>
      <c r="T275" s="104"/>
    </row>
    <row r="276" spans="1:20" hidden="1" x14ac:dyDescent="0.35">
      <c r="A276" s="103" t="s">
        <v>92</v>
      </c>
      <c r="B276" s="104"/>
      <c r="C276" s="104"/>
      <c r="D276" s="104"/>
      <c r="E276" s="104"/>
      <c r="F276" s="104"/>
      <c r="G276" s="104"/>
      <c r="H276" s="104"/>
      <c r="I276" s="104"/>
      <c r="J276" s="104"/>
      <c r="K276" s="104"/>
      <c r="L276" s="104"/>
      <c r="M276" s="104"/>
      <c r="N276" s="104"/>
      <c r="O276" s="104"/>
      <c r="P276" s="104"/>
      <c r="Q276" s="104"/>
      <c r="R276" s="104"/>
      <c r="S276" s="104"/>
      <c r="T276" s="104"/>
    </row>
    <row r="277" spans="1:20" hidden="1" x14ac:dyDescent="0.35">
      <c r="A277" s="103" t="s">
        <v>93</v>
      </c>
      <c r="B277" s="104"/>
      <c r="C277" s="104"/>
      <c r="D277" s="104"/>
      <c r="E277" s="104"/>
      <c r="F277" s="104"/>
      <c r="G277" s="104"/>
      <c r="H277" s="104"/>
      <c r="I277" s="104"/>
      <c r="J277" s="104"/>
      <c r="K277" s="104"/>
      <c r="L277" s="104"/>
      <c r="M277" s="104"/>
      <c r="N277" s="104"/>
      <c r="O277" s="104"/>
      <c r="P277" s="104"/>
      <c r="Q277" s="104"/>
      <c r="R277" s="104"/>
      <c r="S277" s="104"/>
      <c r="T277" s="104"/>
    </row>
    <row r="278" spans="1:20" hidden="1" x14ac:dyDescent="0.35">
      <c r="A278" s="103" t="s">
        <v>94</v>
      </c>
      <c r="B278" s="104"/>
      <c r="C278" s="104"/>
      <c r="D278" s="104"/>
      <c r="E278" s="104"/>
      <c r="F278" s="104"/>
      <c r="G278" s="104"/>
      <c r="H278" s="104"/>
      <c r="I278" s="104"/>
      <c r="J278" s="104"/>
      <c r="K278" s="104"/>
      <c r="L278" s="104"/>
      <c r="M278" s="104"/>
      <c r="N278" s="104"/>
      <c r="O278" s="104"/>
      <c r="P278" s="104"/>
      <c r="Q278" s="104"/>
      <c r="R278" s="104"/>
      <c r="S278" s="104"/>
      <c r="T278" s="104"/>
    </row>
    <row r="279" spans="1:20" hidden="1" x14ac:dyDescent="0.35">
      <c r="A279" s="103" t="s">
        <v>95</v>
      </c>
      <c r="B279" s="104"/>
      <c r="C279" s="104"/>
      <c r="D279" s="104"/>
      <c r="E279" s="104"/>
      <c r="F279" s="104"/>
      <c r="G279" s="104"/>
      <c r="H279" s="104"/>
      <c r="I279" s="104"/>
      <c r="J279" s="104"/>
      <c r="K279" s="104"/>
      <c r="L279" s="104"/>
      <c r="M279" s="104"/>
      <c r="N279" s="104"/>
      <c r="O279" s="104"/>
      <c r="P279" s="104"/>
      <c r="Q279" s="104"/>
      <c r="R279" s="104"/>
      <c r="S279" s="104"/>
      <c r="T279" s="104"/>
    </row>
    <row r="280" spans="1:20" hidden="1" x14ac:dyDescent="0.35">
      <c r="A280" s="103" t="s">
        <v>96</v>
      </c>
      <c r="B280" s="104"/>
      <c r="C280" s="104"/>
      <c r="D280" s="104"/>
      <c r="E280" s="104"/>
      <c r="F280" s="104"/>
      <c r="G280" s="104"/>
      <c r="H280" s="104"/>
      <c r="I280" s="104"/>
      <c r="J280" s="104"/>
      <c r="K280" s="104"/>
      <c r="L280" s="104"/>
      <c r="M280" s="104"/>
      <c r="N280" s="104"/>
      <c r="O280" s="104"/>
      <c r="P280" s="104"/>
      <c r="Q280" s="104"/>
      <c r="R280" s="104"/>
      <c r="S280" s="104"/>
      <c r="T280" s="104"/>
    </row>
    <row r="281" spans="1:20" hidden="1" x14ac:dyDescent="0.35">
      <c r="A281" s="103" t="s">
        <v>97</v>
      </c>
      <c r="B281" s="104"/>
      <c r="C281" s="104"/>
      <c r="D281" s="104"/>
      <c r="E281" s="104"/>
      <c r="F281" s="104"/>
      <c r="G281" s="104"/>
      <c r="H281" s="104"/>
      <c r="I281" s="104"/>
      <c r="J281" s="104"/>
      <c r="K281" s="104"/>
      <c r="L281" s="104"/>
      <c r="M281" s="104"/>
      <c r="N281" s="104"/>
      <c r="O281" s="104"/>
      <c r="P281" s="104"/>
      <c r="Q281" s="104"/>
      <c r="R281" s="104"/>
      <c r="S281" s="104"/>
      <c r="T281" s="104"/>
    </row>
    <row r="282" spans="1:20" hidden="1" x14ac:dyDescent="0.35">
      <c r="A282" s="103" t="s">
        <v>98</v>
      </c>
      <c r="B282" s="104"/>
      <c r="C282" s="104"/>
      <c r="D282" s="104"/>
      <c r="E282" s="104"/>
      <c r="F282" s="104"/>
      <c r="G282" s="104"/>
      <c r="H282" s="104"/>
      <c r="I282" s="104"/>
      <c r="J282" s="104"/>
      <c r="K282" s="104"/>
      <c r="L282" s="104"/>
      <c r="M282" s="104"/>
      <c r="N282" s="104"/>
      <c r="O282" s="104"/>
      <c r="P282" s="104"/>
      <c r="Q282" s="104"/>
      <c r="R282" s="104"/>
      <c r="S282" s="104"/>
      <c r="T282" s="104"/>
    </row>
    <row r="283" spans="1:20" hidden="1" x14ac:dyDescent="0.35">
      <c r="A283" s="103" t="s">
        <v>99</v>
      </c>
      <c r="B283" s="104"/>
      <c r="C283" s="104"/>
      <c r="D283" s="104"/>
      <c r="E283" s="104"/>
      <c r="F283" s="104"/>
      <c r="G283" s="104"/>
      <c r="H283" s="104"/>
      <c r="I283" s="104"/>
      <c r="J283" s="104"/>
      <c r="K283" s="104"/>
      <c r="L283" s="104"/>
      <c r="M283" s="104"/>
      <c r="N283" s="104"/>
      <c r="O283" s="104"/>
      <c r="P283" s="104"/>
      <c r="Q283" s="104"/>
      <c r="R283" s="104"/>
      <c r="S283" s="104"/>
      <c r="T283" s="104"/>
    </row>
    <row r="284" spans="1:20" hidden="1" x14ac:dyDescent="0.35">
      <c r="A284" s="103" t="s">
        <v>100</v>
      </c>
      <c r="B284" s="104"/>
      <c r="C284" s="104"/>
      <c r="D284" s="104"/>
      <c r="E284" s="104"/>
      <c r="F284" s="104"/>
      <c r="G284" s="104"/>
      <c r="H284" s="104"/>
      <c r="I284" s="104"/>
      <c r="J284" s="104"/>
      <c r="K284" s="104"/>
      <c r="L284" s="104"/>
      <c r="M284" s="104"/>
      <c r="N284" s="104"/>
      <c r="O284" s="104"/>
      <c r="P284" s="104"/>
      <c r="Q284" s="104"/>
      <c r="R284" s="104"/>
      <c r="S284" s="104"/>
      <c r="T284" s="104"/>
    </row>
    <row r="285" spans="1:20" hidden="1" x14ac:dyDescent="0.35">
      <c r="A285" s="103" t="s">
        <v>89</v>
      </c>
      <c r="B285" s="104"/>
      <c r="C285" s="104"/>
      <c r="D285" s="104"/>
      <c r="E285" s="104"/>
      <c r="F285" s="104"/>
      <c r="G285" s="104"/>
      <c r="H285" s="104"/>
      <c r="I285" s="104"/>
      <c r="J285" s="104"/>
      <c r="K285" s="104"/>
      <c r="L285" s="104"/>
      <c r="M285" s="104"/>
      <c r="N285" s="104"/>
      <c r="O285" s="104"/>
      <c r="P285" s="104"/>
      <c r="Q285" s="104"/>
      <c r="R285" s="104"/>
      <c r="S285" s="104"/>
      <c r="T285" s="104"/>
    </row>
    <row r="286" spans="1:20" hidden="1" x14ac:dyDescent="0.35">
      <c r="A286" s="103" t="s">
        <v>90</v>
      </c>
      <c r="B286" s="104"/>
      <c r="C286" s="104"/>
      <c r="D286" s="104"/>
      <c r="E286" s="104"/>
      <c r="F286" s="104"/>
      <c r="G286" s="104"/>
      <c r="H286" s="104"/>
      <c r="I286" s="104"/>
      <c r="J286" s="104"/>
      <c r="K286" s="104"/>
      <c r="L286" s="104"/>
      <c r="M286" s="104"/>
      <c r="N286" s="104"/>
      <c r="O286" s="104"/>
      <c r="P286" s="104"/>
      <c r="Q286" s="104"/>
      <c r="R286" s="104"/>
      <c r="S286" s="104"/>
      <c r="T286" s="104"/>
    </row>
    <row r="287" spans="1:20" hidden="1" x14ac:dyDescent="0.35">
      <c r="A287" s="103" t="s">
        <v>91</v>
      </c>
      <c r="B287" s="104"/>
      <c r="C287" s="104"/>
      <c r="D287" s="104"/>
      <c r="E287" s="104"/>
      <c r="F287" s="104"/>
      <c r="G287" s="104"/>
      <c r="H287" s="104"/>
      <c r="I287" s="104"/>
      <c r="J287" s="104"/>
      <c r="K287" s="104"/>
      <c r="L287" s="104"/>
      <c r="M287" s="104"/>
      <c r="N287" s="104"/>
      <c r="O287" s="104"/>
      <c r="P287" s="104"/>
      <c r="Q287" s="104"/>
      <c r="R287" s="104"/>
      <c r="S287" s="104"/>
      <c r="T287" s="104"/>
    </row>
    <row r="288" spans="1:20" hidden="1" x14ac:dyDescent="0.35">
      <c r="A288" s="103" t="s">
        <v>92</v>
      </c>
      <c r="B288" s="104"/>
      <c r="C288" s="104"/>
      <c r="D288" s="104"/>
      <c r="E288" s="104"/>
      <c r="F288" s="104"/>
      <c r="G288" s="104"/>
      <c r="H288" s="104"/>
      <c r="I288" s="104"/>
      <c r="J288" s="104"/>
      <c r="K288" s="104"/>
      <c r="L288" s="104"/>
      <c r="M288" s="104"/>
      <c r="N288" s="104"/>
      <c r="O288" s="104"/>
      <c r="P288" s="104"/>
      <c r="Q288" s="104"/>
      <c r="R288" s="104"/>
      <c r="S288" s="104"/>
      <c r="T288" s="104"/>
    </row>
    <row r="289" spans="1:20" hidden="1" x14ac:dyDescent="0.35">
      <c r="A289" s="103" t="s">
        <v>93</v>
      </c>
      <c r="B289" s="104"/>
      <c r="C289" s="104"/>
      <c r="D289" s="104"/>
      <c r="E289" s="104"/>
      <c r="F289" s="104"/>
      <c r="G289" s="104"/>
      <c r="H289" s="104"/>
      <c r="I289" s="104"/>
      <c r="J289" s="104"/>
      <c r="K289" s="104"/>
      <c r="L289" s="104"/>
      <c r="M289" s="104"/>
      <c r="N289" s="104"/>
      <c r="O289" s="104"/>
      <c r="P289" s="104"/>
      <c r="Q289" s="104"/>
      <c r="R289" s="104"/>
      <c r="S289" s="104"/>
      <c r="T289" s="104"/>
    </row>
    <row r="290" spans="1:20" hidden="1" x14ac:dyDescent="0.35">
      <c r="A290" s="103" t="s">
        <v>94</v>
      </c>
      <c r="B290" s="104"/>
      <c r="C290" s="104"/>
      <c r="D290" s="104"/>
      <c r="E290" s="104"/>
      <c r="F290" s="104"/>
      <c r="G290" s="104"/>
      <c r="H290" s="104"/>
      <c r="I290" s="104"/>
      <c r="J290" s="104"/>
      <c r="K290" s="104"/>
      <c r="L290" s="104"/>
      <c r="M290" s="104"/>
      <c r="N290" s="104"/>
      <c r="O290" s="104"/>
      <c r="P290" s="104"/>
      <c r="Q290" s="104"/>
      <c r="R290" s="104"/>
      <c r="S290" s="104"/>
      <c r="T290" s="104"/>
    </row>
    <row r="291" spans="1:20" hidden="1" x14ac:dyDescent="0.35">
      <c r="A291" s="103" t="s">
        <v>95</v>
      </c>
      <c r="B291" s="104"/>
      <c r="C291" s="104"/>
      <c r="D291" s="104"/>
      <c r="E291" s="104"/>
      <c r="F291" s="104"/>
      <c r="G291" s="104"/>
      <c r="H291" s="104"/>
      <c r="I291" s="104"/>
      <c r="J291" s="104"/>
      <c r="K291" s="104"/>
      <c r="L291" s="104"/>
      <c r="M291" s="104"/>
      <c r="N291" s="104"/>
      <c r="O291" s="104"/>
      <c r="P291" s="104"/>
      <c r="Q291" s="104"/>
      <c r="R291" s="104"/>
      <c r="S291" s="104"/>
      <c r="T291" s="104"/>
    </row>
    <row r="292" spans="1:20" hidden="1" x14ac:dyDescent="0.35">
      <c r="A292" s="103" t="s">
        <v>96</v>
      </c>
      <c r="B292" s="104"/>
      <c r="C292" s="104"/>
      <c r="D292" s="104"/>
      <c r="E292" s="104"/>
      <c r="F292" s="104"/>
      <c r="G292" s="104"/>
      <c r="H292" s="104"/>
      <c r="I292" s="104"/>
      <c r="J292" s="104"/>
      <c r="K292" s="104"/>
      <c r="L292" s="104"/>
      <c r="M292" s="104"/>
      <c r="N292" s="104"/>
      <c r="O292" s="104"/>
      <c r="P292" s="104"/>
      <c r="Q292" s="104"/>
      <c r="R292" s="104"/>
      <c r="S292" s="104"/>
      <c r="T292" s="104"/>
    </row>
    <row r="293" spans="1:20" hidden="1" x14ac:dyDescent="0.35">
      <c r="A293" s="103" t="s">
        <v>97</v>
      </c>
      <c r="B293" s="104"/>
      <c r="C293" s="104"/>
      <c r="D293" s="104"/>
      <c r="E293" s="104"/>
      <c r="F293" s="104"/>
      <c r="G293" s="104"/>
      <c r="H293" s="104"/>
      <c r="I293" s="104"/>
      <c r="J293" s="104"/>
      <c r="K293" s="104"/>
      <c r="L293" s="104"/>
      <c r="M293" s="104"/>
      <c r="N293" s="104"/>
      <c r="O293" s="104"/>
      <c r="P293" s="104"/>
      <c r="Q293" s="104"/>
      <c r="R293" s="104"/>
      <c r="S293" s="104"/>
      <c r="T293" s="104"/>
    </row>
    <row r="294" spans="1:20" hidden="1" x14ac:dyDescent="0.35">
      <c r="A294" s="103" t="s">
        <v>98</v>
      </c>
      <c r="B294" s="104"/>
      <c r="C294" s="104"/>
      <c r="D294" s="104"/>
      <c r="E294" s="104"/>
      <c r="F294" s="104"/>
      <c r="G294" s="104"/>
      <c r="H294" s="104"/>
      <c r="I294" s="104"/>
      <c r="J294" s="104"/>
      <c r="K294" s="104"/>
      <c r="L294" s="104"/>
      <c r="M294" s="104"/>
      <c r="N294" s="104"/>
      <c r="O294" s="104"/>
      <c r="P294" s="104"/>
      <c r="Q294" s="104"/>
      <c r="R294" s="104"/>
      <c r="S294" s="104"/>
      <c r="T294" s="104"/>
    </row>
    <row r="295" spans="1:20" hidden="1" x14ac:dyDescent="0.35">
      <c r="A295" s="103" t="s">
        <v>99</v>
      </c>
      <c r="B295" s="104"/>
      <c r="C295" s="104"/>
      <c r="D295" s="104"/>
      <c r="E295" s="104"/>
      <c r="F295" s="104"/>
      <c r="G295" s="104"/>
      <c r="H295" s="104"/>
      <c r="I295" s="104"/>
      <c r="J295" s="104"/>
      <c r="K295" s="104"/>
      <c r="L295" s="104"/>
      <c r="M295" s="104"/>
      <c r="N295" s="104"/>
      <c r="O295" s="104"/>
      <c r="P295" s="104"/>
      <c r="Q295" s="104"/>
      <c r="R295" s="104"/>
      <c r="S295" s="104"/>
      <c r="T295" s="104"/>
    </row>
    <row r="296" spans="1:20" hidden="1" x14ac:dyDescent="0.35">
      <c r="A296" s="103" t="s">
        <v>100</v>
      </c>
      <c r="B296" s="104"/>
      <c r="C296" s="104"/>
      <c r="D296" s="104"/>
      <c r="E296" s="104"/>
      <c r="F296" s="104"/>
      <c r="G296" s="104"/>
      <c r="H296" s="104"/>
      <c r="I296" s="104"/>
      <c r="J296" s="104"/>
      <c r="K296" s="104"/>
      <c r="L296" s="104"/>
      <c r="M296" s="104"/>
      <c r="N296" s="104"/>
      <c r="O296" s="104"/>
      <c r="P296" s="104"/>
      <c r="Q296" s="104"/>
      <c r="R296" s="104"/>
      <c r="S296" s="104"/>
      <c r="T296" s="104"/>
    </row>
    <row r="297" spans="1:20" hidden="1" x14ac:dyDescent="0.35">
      <c r="A297" s="103" t="s">
        <v>89</v>
      </c>
      <c r="B297" s="104"/>
      <c r="C297" s="104"/>
      <c r="D297" s="104"/>
      <c r="E297" s="104"/>
      <c r="F297" s="104"/>
      <c r="G297" s="104"/>
      <c r="H297" s="104"/>
      <c r="I297" s="104"/>
      <c r="J297" s="104"/>
      <c r="K297" s="104"/>
      <c r="L297" s="104"/>
      <c r="M297" s="104"/>
      <c r="N297" s="104"/>
      <c r="O297" s="104"/>
      <c r="P297" s="104"/>
      <c r="Q297" s="104"/>
      <c r="R297" s="104"/>
      <c r="S297" s="104"/>
      <c r="T297" s="104"/>
    </row>
    <row r="298" spans="1:20" hidden="1" x14ac:dyDescent="0.35">
      <c r="A298" s="103" t="s">
        <v>90</v>
      </c>
      <c r="B298" s="104"/>
      <c r="C298" s="104"/>
      <c r="D298" s="104"/>
      <c r="E298" s="104"/>
      <c r="F298" s="104"/>
      <c r="G298" s="104"/>
      <c r="H298" s="104"/>
      <c r="I298" s="104"/>
      <c r="J298" s="104"/>
      <c r="K298" s="104"/>
      <c r="L298" s="104"/>
      <c r="M298" s="104"/>
      <c r="N298" s="104"/>
      <c r="O298" s="104"/>
      <c r="P298" s="104"/>
      <c r="Q298" s="104"/>
      <c r="R298" s="104"/>
      <c r="S298" s="104"/>
      <c r="T298" s="104"/>
    </row>
    <row r="299" spans="1:20" hidden="1" x14ac:dyDescent="0.35">
      <c r="A299" s="103" t="s">
        <v>91</v>
      </c>
      <c r="B299" s="104"/>
      <c r="C299" s="104"/>
      <c r="D299" s="104"/>
      <c r="E299" s="104"/>
      <c r="F299" s="104"/>
      <c r="G299" s="104"/>
      <c r="H299" s="104"/>
      <c r="I299" s="104"/>
      <c r="J299" s="104"/>
      <c r="K299" s="104"/>
      <c r="L299" s="104"/>
      <c r="M299" s="104"/>
      <c r="N299" s="104"/>
      <c r="O299" s="104"/>
      <c r="P299" s="104"/>
      <c r="Q299" s="104"/>
      <c r="R299" s="104"/>
      <c r="S299" s="104"/>
      <c r="T299" s="104"/>
    </row>
    <row r="300" spans="1:20" hidden="1" x14ac:dyDescent="0.35">
      <c r="A300" s="103" t="s">
        <v>92</v>
      </c>
      <c r="B300" s="104"/>
      <c r="C300" s="104"/>
      <c r="D300" s="104"/>
      <c r="E300" s="104"/>
      <c r="F300" s="104"/>
      <c r="G300" s="104"/>
      <c r="H300" s="104"/>
      <c r="I300" s="104"/>
      <c r="J300" s="104"/>
      <c r="K300" s="104"/>
      <c r="L300" s="104"/>
      <c r="M300" s="104"/>
      <c r="N300" s="104"/>
      <c r="O300" s="104"/>
      <c r="P300" s="104"/>
      <c r="Q300" s="104"/>
      <c r="R300" s="104"/>
      <c r="S300" s="104"/>
      <c r="T300" s="104"/>
    </row>
    <row r="301" spans="1:20" hidden="1" x14ac:dyDescent="0.35">
      <c r="A301" s="103" t="s">
        <v>93</v>
      </c>
      <c r="B301" s="104"/>
      <c r="C301" s="104"/>
      <c r="D301" s="104"/>
      <c r="E301" s="104"/>
      <c r="F301" s="104"/>
      <c r="G301" s="104"/>
      <c r="H301" s="104"/>
      <c r="I301" s="104"/>
      <c r="J301" s="104"/>
      <c r="K301" s="104"/>
      <c r="L301" s="104"/>
      <c r="M301" s="104"/>
      <c r="N301" s="104"/>
      <c r="O301" s="104"/>
      <c r="P301" s="104"/>
      <c r="Q301" s="104"/>
      <c r="R301" s="104"/>
      <c r="S301" s="104"/>
      <c r="T301" s="104"/>
    </row>
    <row r="302" spans="1:20" hidden="1" x14ac:dyDescent="0.35">
      <c r="A302" s="103" t="s">
        <v>94</v>
      </c>
      <c r="B302" s="104"/>
      <c r="C302" s="104"/>
      <c r="D302" s="104"/>
      <c r="E302" s="104"/>
      <c r="F302" s="104"/>
      <c r="G302" s="104"/>
      <c r="H302" s="104"/>
      <c r="I302" s="104"/>
      <c r="J302" s="104"/>
      <c r="K302" s="104"/>
      <c r="L302" s="104"/>
      <c r="M302" s="104"/>
      <c r="N302" s="104"/>
      <c r="O302" s="104"/>
      <c r="P302" s="104"/>
      <c r="Q302" s="104"/>
      <c r="R302" s="104"/>
      <c r="S302" s="104"/>
      <c r="T302" s="104"/>
    </row>
    <row r="303" spans="1:20" hidden="1" x14ac:dyDescent="0.35">
      <c r="A303" s="103" t="s">
        <v>95</v>
      </c>
      <c r="B303" s="104"/>
      <c r="C303" s="104"/>
      <c r="D303" s="104"/>
      <c r="E303" s="104"/>
      <c r="F303" s="104"/>
      <c r="G303" s="104"/>
      <c r="H303" s="104"/>
      <c r="I303" s="104"/>
      <c r="J303" s="104"/>
      <c r="K303" s="104"/>
      <c r="L303" s="104"/>
      <c r="M303" s="104"/>
      <c r="N303" s="104"/>
      <c r="O303" s="104"/>
      <c r="P303" s="104"/>
      <c r="Q303" s="104"/>
      <c r="R303" s="104"/>
      <c r="S303" s="104"/>
      <c r="T303" s="104"/>
    </row>
    <row r="304" spans="1:20" hidden="1" x14ac:dyDescent="0.35">
      <c r="A304" s="103" t="s">
        <v>96</v>
      </c>
      <c r="B304" s="104"/>
      <c r="C304" s="104"/>
      <c r="D304" s="104"/>
      <c r="E304" s="104"/>
      <c r="F304" s="104"/>
      <c r="G304" s="104"/>
      <c r="H304" s="104"/>
      <c r="I304" s="104"/>
      <c r="J304" s="104"/>
      <c r="K304" s="104"/>
      <c r="L304" s="104"/>
      <c r="M304" s="104"/>
      <c r="N304" s="104"/>
      <c r="O304" s="104"/>
      <c r="P304" s="104"/>
      <c r="Q304" s="104"/>
      <c r="R304" s="104"/>
      <c r="S304" s="104"/>
      <c r="T304" s="104"/>
    </row>
    <row r="305" spans="1:20" hidden="1" x14ac:dyDescent="0.35">
      <c r="A305" s="103" t="s">
        <v>97</v>
      </c>
      <c r="B305" s="104"/>
      <c r="C305" s="104"/>
      <c r="D305" s="104"/>
      <c r="E305" s="104"/>
      <c r="F305" s="104"/>
      <c r="G305" s="104"/>
      <c r="H305" s="104"/>
      <c r="I305" s="104"/>
      <c r="J305" s="104"/>
      <c r="K305" s="104"/>
      <c r="L305" s="104"/>
      <c r="M305" s="104"/>
      <c r="N305" s="104"/>
      <c r="O305" s="104"/>
      <c r="P305" s="104"/>
      <c r="Q305" s="104"/>
      <c r="R305" s="104"/>
      <c r="S305" s="104"/>
      <c r="T305" s="104"/>
    </row>
    <row r="306" spans="1:20" hidden="1" x14ac:dyDescent="0.35">
      <c r="A306" s="103" t="s">
        <v>98</v>
      </c>
      <c r="B306" s="104"/>
      <c r="C306" s="104"/>
      <c r="D306" s="104"/>
      <c r="E306" s="104"/>
      <c r="F306" s="104"/>
      <c r="G306" s="104"/>
      <c r="H306" s="104"/>
      <c r="I306" s="104"/>
      <c r="J306" s="104"/>
      <c r="K306" s="104"/>
      <c r="L306" s="104"/>
      <c r="M306" s="104"/>
      <c r="N306" s="104"/>
      <c r="O306" s="104"/>
      <c r="P306" s="104"/>
      <c r="Q306" s="104"/>
      <c r="R306" s="104"/>
      <c r="S306" s="104"/>
      <c r="T306" s="104"/>
    </row>
    <row r="307" spans="1:20" hidden="1" x14ac:dyDescent="0.35">
      <c r="A307" s="103" t="s">
        <v>99</v>
      </c>
      <c r="B307" s="104"/>
      <c r="C307" s="104"/>
      <c r="D307" s="104"/>
      <c r="E307" s="104"/>
      <c r="F307" s="104"/>
      <c r="G307" s="104"/>
      <c r="H307" s="104"/>
      <c r="I307" s="104"/>
      <c r="J307" s="104"/>
      <c r="K307" s="104"/>
      <c r="L307" s="104"/>
      <c r="M307" s="104"/>
      <c r="N307" s="104"/>
      <c r="O307" s="104"/>
      <c r="P307" s="104"/>
      <c r="Q307" s="104"/>
      <c r="R307" s="104"/>
      <c r="S307" s="104"/>
      <c r="T307" s="104"/>
    </row>
    <row r="308" spans="1:20" hidden="1" x14ac:dyDescent="0.35">
      <c r="A308" s="103" t="s">
        <v>100</v>
      </c>
      <c r="B308" s="104"/>
      <c r="C308" s="104"/>
      <c r="D308" s="104"/>
      <c r="E308" s="104"/>
      <c r="F308" s="104"/>
      <c r="G308" s="104"/>
      <c r="H308" s="104"/>
      <c r="I308" s="104"/>
      <c r="J308" s="104"/>
      <c r="K308" s="104"/>
      <c r="L308" s="104"/>
      <c r="M308" s="104"/>
      <c r="N308" s="104"/>
      <c r="O308" s="104"/>
      <c r="P308" s="104"/>
      <c r="Q308" s="104"/>
      <c r="R308" s="104"/>
      <c r="S308" s="104"/>
      <c r="T308" s="104"/>
    </row>
    <row r="309" spans="1:20" hidden="1" x14ac:dyDescent="0.35">
      <c r="A309" s="103" t="s">
        <v>89</v>
      </c>
      <c r="B309" s="104"/>
      <c r="C309" s="104"/>
      <c r="D309" s="104"/>
      <c r="E309" s="104"/>
      <c r="F309" s="104"/>
      <c r="G309" s="104"/>
      <c r="H309" s="104"/>
      <c r="I309" s="104"/>
      <c r="J309" s="104"/>
      <c r="K309" s="104"/>
      <c r="L309" s="104"/>
      <c r="M309" s="104"/>
      <c r="N309" s="104"/>
      <c r="O309" s="104"/>
      <c r="P309" s="104"/>
      <c r="Q309" s="104"/>
      <c r="R309" s="104"/>
      <c r="S309" s="104"/>
      <c r="T309" s="104"/>
    </row>
    <row r="310" spans="1:20" hidden="1" x14ac:dyDescent="0.35">
      <c r="A310" s="103" t="s">
        <v>90</v>
      </c>
      <c r="B310" s="104"/>
      <c r="C310" s="104"/>
      <c r="D310" s="104"/>
      <c r="E310" s="104"/>
      <c r="F310" s="104"/>
      <c r="G310" s="104"/>
      <c r="H310" s="104"/>
      <c r="I310" s="104"/>
      <c r="J310" s="104"/>
      <c r="K310" s="104"/>
      <c r="L310" s="104"/>
      <c r="M310" s="104"/>
      <c r="N310" s="104"/>
      <c r="O310" s="104"/>
      <c r="P310" s="104"/>
      <c r="Q310" s="104"/>
      <c r="R310" s="104"/>
      <c r="S310" s="104"/>
      <c r="T310" s="104"/>
    </row>
    <row r="311" spans="1:20" hidden="1" x14ac:dyDescent="0.35">
      <c r="A311" s="103" t="s">
        <v>91</v>
      </c>
      <c r="B311" s="104"/>
      <c r="C311" s="104"/>
      <c r="D311" s="104"/>
      <c r="E311" s="104"/>
      <c r="F311" s="104"/>
      <c r="G311" s="104"/>
      <c r="H311" s="104"/>
      <c r="I311" s="104"/>
      <c r="J311" s="104"/>
      <c r="K311" s="104"/>
      <c r="L311" s="104"/>
      <c r="M311" s="104"/>
      <c r="N311" s="104"/>
      <c r="O311" s="104"/>
      <c r="P311" s="104"/>
      <c r="Q311" s="104"/>
      <c r="R311" s="104"/>
      <c r="S311" s="104"/>
      <c r="T311" s="104"/>
    </row>
    <row r="312" spans="1:20" hidden="1" x14ac:dyDescent="0.35">
      <c r="A312" s="103" t="s">
        <v>92</v>
      </c>
      <c r="B312" s="104"/>
      <c r="C312" s="104"/>
      <c r="D312" s="104"/>
      <c r="E312" s="104"/>
      <c r="F312" s="104"/>
      <c r="G312" s="104"/>
      <c r="H312" s="104"/>
      <c r="I312" s="104"/>
      <c r="J312" s="104"/>
      <c r="K312" s="104"/>
      <c r="L312" s="104"/>
      <c r="M312" s="104"/>
      <c r="N312" s="104"/>
      <c r="O312" s="104"/>
      <c r="P312" s="104"/>
      <c r="Q312" s="104"/>
      <c r="R312" s="104"/>
      <c r="S312" s="104"/>
      <c r="T312" s="104"/>
    </row>
    <row r="313" spans="1:20" hidden="1" x14ac:dyDescent="0.35">
      <c r="A313" s="103" t="s">
        <v>93</v>
      </c>
      <c r="B313" s="104"/>
      <c r="C313" s="104"/>
      <c r="D313" s="104"/>
      <c r="E313" s="104"/>
      <c r="F313" s="104"/>
      <c r="G313" s="104"/>
      <c r="H313" s="104"/>
      <c r="I313" s="104"/>
      <c r="J313" s="104"/>
      <c r="K313" s="104"/>
      <c r="L313" s="104"/>
      <c r="M313" s="104"/>
      <c r="N313" s="104"/>
      <c r="O313" s="104"/>
      <c r="P313" s="104"/>
      <c r="Q313" s="104"/>
      <c r="R313" s="104"/>
      <c r="S313" s="104"/>
      <c r="T313" s="104"/>
    </row>
    <row r="314" spans="1:20" hidden="1" x14ac:dyDescent="0.35">
      <c r="A314" s="103" t="s">
        <v>94</v>
      </c>
      <c r="B314" s="104"/>
      <c r="C314" s="104"/>
      <c r="D314" s="104"/>
      <c r="E314" s="104"/>
      <c r="F314" s="104"/>
      <c r="G314" s="104"/>
      <c r="H314" s="104"/>
      <c r="I314" s="104"/>
      <c r="J314" s="104"/>
      <c r="K314" s="104"/>
      <c r="L314" s="104"/>
      <c r="M314" s="104"/>
      <c r="N314" s="104"/>
      <c r="O314" s="104"/>
      <c r="P314" s="104"/>
      <c r="Q314" s="104"/>
      <c r="R314" s="104"/>
      <c r="S314" s="104"/>
      <c r="T314" s="104"/>
    </row>
    <row r="315" spans="1:20" hidden="1" x14ac:dyDescent="0.35">
      <c r="A315" s="103" t="s">
        <v>95</v>
      </c>
      <c r="B315" s="104"/>
      <c r="C315" s="104"/>
      <c r="D315" s="104"/>
      <c r="E315" s="104"/>
      <c r="F315" s="104"/>
      <c r="G315" s="104"/>
      <c r="H315" s="104"/>
      <c r="I315" s="104"/>
      <c r="J315" s="104"/>
      <c r="K315" s="104"/>
      <c r="L315" s="104"/>
      <c r="M315" s="104"/>
      <c r="N315" s="104"/>
      <c r="O315" s="104"/>
      <c r="P315" s="104"/>
      <c r="Q315" s="104"/>
      <c r="R315" s="104"/>
      <c r="S315" s="104"/>
      <c r="T315" s="104"/>
    </row>
    <row r="316" spans="1:20" hidden="1" x14ac:dyDescent="0.35">
      <c r="A316" s="103" t="s">
        <v>96</v>
      </c>
      <c r="B316" s="104"/>
      <c r="C316" s="104"/>
      <c r="D316" s="104"/>
      <c r="E316" s="104"/>
      <c r="F316" s="104"/>
      <c r="G316" s="104"/>
      <c r="H316" s="104"/>
      <c r="I316" s="104"/>
      <c r="J316" s="104"/>
      <c r="K316" s="104"/>
      <c r="L316" s="104"/>
      <c r="M316" s="104"/>
      <c r="N316" s="104"/>
      <c r="O316" s="104"/>
      <c r="P316" s="104"/>
      <c r="Q316" s="104"/>
      <c r="R316" s="104"/>
      <c r="S316" s="104"/>
      <c r="T316" s="104"/>
    </row>
    <row r="317" spans="1:20" hidden="1" x14ac:dyDescent="0.35">
      <c r="A317" s="103" t="s">
        <v>97</v>
      </c>
      <c r="B317" s="104"/>
      <c r="C317" s="104"/>
      <c r="D317" s="104"/>
      <c r="E317" s="104"/>
      <c r="F317" s="104"/>
      <c r="G317" s="104"/>
      <c r="H317" s="104"/>
      <c r="I317" s="104"/>
      <c r="J317" s="104"/>
      <c r="K317" s="104"/>
      <c r="L317" s="104"/>
      <c r="M317" s="104"/>
      <c r="N317" s="104"/>
      <c r="O317" s="104"/>
      <c r="P317" s="104"/>
      <c r="Q317" s="104"/>
      <c r="R317" s="104"/>
      <c r="S317" s="104"/>
      <c r="T317" s="104"/>
    </row>
    <row r="318" spans="1:20" x14ac:dyDescent="0.35">
      <c r="A318" s="103" t="s">
        <v>98</v>
      </c>
      <c r="B318" s="104"/>
      <c r="C318" s="104"/>
      <c r="D318" s="104"/>
      <c r="E318" s="104"/>
      <c r="F318" s="104"/>
      <c r="G318" s="104"/>
      <c r="H318" s="104"/>
      <c r="I318" s="104"/>
      <c r="J318" s="104"/>
      <c r="K318" s="104"/>
      <c r="L318" s="104"/>
      <c r="M318" s="104"/>
      <c r="N318" s="104"/>
      <c r="O318" s="104"/>
      <c r="P318" s="104"/>
      <c r="Q318" s="104"/>
      <c r="R318" s="104"/>
      <c r="S318" s="104"/>
      <c r="T318" s="104"/>
    </row>
    <row r="319" spans="1:20" x14ac:dyDescent="0.35">
      <c r="A319" s="103" t="s">
        <v>99</v>
      </c>
      <c r="B319" s="104"/>
      <c r="C319" s="104"/>
      <c r="D319" s="104"/>
      <c r="E319" s="104"/>
      <c r="F319" s="104"/>
      <c r="G319" s="104"/>
      <c r="H319" s="104"/>
      <c r="I319" s="104"/>
      <c r="J319" s="104"/>
      <c r="K319" s="104"/>
      <c r="L319" s="104"/>
      <c r="M319" s="104"/>
      <c r="N319" s="104"/>
      <c r="O319" s="104"/>
      <c r="P319" s="104"/>
      <c r="Q319" s="104"/>
      <c r="R319" s="104"/>
      <c r="S319" s="104"/>
      <c r="T319" s="104"/>
    </row>
    <row r="320" spans="1:20" x14ac:dyDescent="0.35">
      <c r="A320" s="103" t="s">
        <v>100</v>
      </c>
      <c r="B320" s="104"/>
      <c r="C320" s="104"/>
      <c r="D320" s="104"/>
      <c r="E320" s="104"/>
      <c r="F320" s="104"/>
      <c r="G320" s="104"/>
      <c r="H320" s="104"/>
      <c r="I320" s="104"/>
      <c r="J320" s="104"/>
      <c r="K320" s="104"/>
      <c r="L320" s="104"/>
      <c r="M320" s="104"/>
      <c r="N320" s="104"/>
      <c r="O320" s="104"/>
      <c r="P320" s="104"/>
      <c r="Q320" s="104"/>
      <c r="R320" s="104"/>
      <c r="S320" s="104"/>
      <c r="T320" s="104"/>
    </row>
    <row r="321" spans="1:20" x14ac:dyDescent="0.35">
      <c r="A321" s="103" t="s">
        <v>138</v>
      </c>
      <c r="B321" s="104">
        <f>'Month (GWh)'!B321</f>
        <v>36687.370000000003</v>
      </c>
      <c r="C321" s="104">
        <f>'Month (GWh)'!C321</f>
        <v>69680.710000000006</v>
      </c>
      <c r="D321" s="104">
        <f>'Month (GWh)'!D321</f>
        <v>8669.6299999999992</v>
      </c>
      <c r="E321" s="104">
        <f>'Month (GWh)'!E321</f>
        <v>61011.080000000009</v>
      </c>
      <c r="F321" s="104">
        <f>'Month (GWh)'!F321</f>
        <v>2724.66</v>
      </c>
      <c r="G321" s="104">
        <f>'Month (GWh)'!G321</f>
        <v>-48.38</v>
      </c>
      <c r="H321" s="104">
        <f>'Month (GWh)'!H321</f>
        <v>577.37</v>
      </c>
      <c r="I321" s="104">
        <f>'Month (GWh)'!I321</f>
        <v>106368.08000000002</v>
      </c>
      <c r="J321" s="104">
        <f>'Month (GWh)'!J321</f>
        <v>100952.1</v>
      </c>
      <c r="K321" s="104" t="str">
        <f>'Month (GWh)'!K321</f>
        <v>[x]</v>
      </c>
      <c r="L321" s="104" t="str">
        <f>'Month (GWh)'!L321</f>
        <v>[x]</v>
      </c>
      <c r="M321" s="104" t="str">
        <f>'Month (GWh)'!M321</f>
        <v>[x]</v>
      </c>
      <c r="N321" s="104" t="str">
        <f>'Month (GWh)'!N321</f>
        <v>[x]</v>
      </c>
      <c r="O321" s="104">
        <f>'Month (GWh)'!O321</f>
        <v>3966.22</v>
      </c>
      <c r="P321" s="104">
        <f>'Month (GWh)'!P321</f>
        <v>164.82</v>
      </c>
      <c r="Q321" s="104">
        <f>'Month (GWh)'!Q321</f>
        <v>531.52</v>
      </c>
      <c r="R321" s="104">
        <f>'Month (GWh)'!R321</f>
        <v>0</v>
      </c>
      <c r="S321" s="104" t="str">
        <f>'Month (GWh)'!S321</f>
        <v>[x]</v>
      </c>
      <c r="T321" s="104" t="str">
        <f>'Month (GWh)'!T321</f>
        <v>[x]</v>
      </c>
    </row>
    <row r="322" spans="1:20" x14ac:dyDescent="0.35">
      <c r="A322" s="103" t="s">
        <v>139</v>
      </c>
      <c r="B322" s="104">
        <f>'Month (GWh)'!B322+Calculation_GWh!B321</f>
        <v>69627.23000000001</v>
      </c>
      <c r="C322" s="104">
        <f>'Month (GWh)'!C322+Calculation_GWh!C321</f>
        <v>122936.39000000001</v>
      </c>
      <c r="D322" s="104">
        <f>'Month (GWh)'!D322+Calculation_GWh!D321</f>
        <v>18537.269999999997</v>
      </c>
      <c r="E322" s="104">
        <f>'Month (GWh)'!E322+Calculation_GWh!E321</f>
        <v>104399.12000000001</v>
      </c>
      <c r="F322" s="104">
        <f>'Month (GWh)'!F322+Calculation_GWh!F321</f>
        <v>4487.05</v>
      </c>
      <c r="G322" s="104">
        <f>'Month (GWh)'!G322+Calculation_GWh!G321</f>
        <v>-96.76</v>
      </c>
      <c r="H322" s="104">
        <f>'Month (GWh)'!H322+Calculation_GWh!H321</f>
        <v>1098.8699999999999</v>
      </c>
      <c r="I322" s="104">
        <f>'Month (GWh)'!I322+Calculation_GWh!I321</f>
        <v>192563.62000000002</v>
      </c>
      <c r="J322" s="104">
        <f>'Month (GWh)'!J322+Calculation_GWh!J321</f>
        <v>179515.51</v>
      </c>
      <c r="K322" s="104"/>
      <c r="L322" s="104"/>
      <c r="M322" s="104"/>
      <c r="N322" s="104"/>
      <c r="O322" s="104">
        <f>'Month (GWh)'!O322+Calculation_GWh!O321</f>
        <v>7695.53</v>
      </c>
      <c r="P322" s="104">
        <f>'Month (GWh)'!P322+Calculation_GWh!P321</f>
        <v>269.45</v>
      </c>
      <c r="Q322" s="104">
        <f>'Month (GWh)'!Q322+Calculation_GWh!Q321</f>
        <v>860.39</v>
      </c>
      <c r="R322" s="104">
        <f>'Month (GWh)'!R322+Calculation_GWh!R321</f>
        <v>0</v>
      </c>
      <c r="S322" s="104"/>
      <c r="T322" s="104"/>
    </row>
    <row r="323" spans="1:20" x14ac:dyDescent="0.35">
      <c r="A323" s="103" t="s">
        <v>128</v>
      </c>
      <c r="B323" s="104">
        <f>'Month (GWh)'!B323+Calculation_GWh!B322</f>
        <v>105157.55000000002</v>
      </c>
      <c r="C323" s="104">
        <f>'Month (GWh)'!C323+Calculation_GWh!C322</f>
        <v>178373.66</v>
      </c>
      <c r="D323" s="104">
        <f>'Month (GWh)'!D323+Calculation_GWh!D322</f>
        <v>33389.53</v>
      </c>
      <c r="E323" s="104">
        <f>'Month (GWh)'!E323+Calculation_GWh!E322</f>
        <v>144984.13</v>
      </c>
      <c r="F323" s="104">
        <f>'Month (GWh)'!F323+Calculation_GWh!F322</f>
        <v>4802.76</v>
      </c>
      <c r="G323" s="104">
        <f>'Month (GWh)'!G323+Calculation_GWh!G322</f>
        <v>-145.14000000000001</v>
      </c>
      <c r="H323" s="104">
        <f>'Month (GWh)'!H323+Calculation_GWh!H322</f>
        <v>1676.2399999999998</v>
      </c>
      <c r="I323" s="104">
        <f>'Month (GWh)'!I323+Calculation_GWh!I322</f>
        <v>283531.21000000002</v>
      </c>
      <c r="J323" s="104">
        <f>'Month (GWh)'!J323+Calculation_GWh!J322</f>
        <v>256475.54</v>
      </c>
      <c r="K323" s="104"/>
      <c r="L323" s="104"/>
      <c r="M323" s="104"/>
      <c r="N323" s="104"/>
      <c r="O323" s="104">
        <f>'Month (GWh)'!O323+Calculation_GWh!O322</f>
        <v>11600.43</v>
      </c>
      <c r="P323" s="104">
        <f>'Month (GWh)'!P323+Calculation_GWh!P322</f>
        <v>335.48</v>
      </c>
      <c r="Q323" s="104">
        <f>'Month (GWh)'!Q323+Calculation_GWh!Q322</f>
        <v>1225.1399999999999</v>
      </c>
      <c r="R323" s="104">
        <f>'Month (GWh)'!R323+Calculation_GWh!R322</f>
        <v>0</v>
      </c>
      <c r="S323" s="104"/>
      <c r="T323" s="104"/>
    </row>
    <row r="324" spans="1:20" x14ac:dyDescent="0.35">
      <c r="A324" s="103" t="s">
        <v>129</v>
      </c>
      <c r="B324" s="104">
        <f>'Month (GWh)'!B324+Calculation_GWh!B323</f>
        <v>140683.5</v>
      </c>
      <c r="C324" s="104">
        <f>'Month (GWh)'!C324+Calculation_GWh!C323</f>
        <v>236881.11</v>
      </c>
      <c r="D324" s="104">
        <f>'Month (GWh)'!D324+Calculation_GWh!D323</f>
        <v>59609.25</v>
      </c>
      <c r="E324" s="104">
        <f>'Month (GWh)'!E324+Calculation_GWh!E323</f>
        <v>177271.86</v>
      </c>
      <c r="F324" s="104">
        <f>'Month (GWh)'!F324+Calculation_GWh!F323</f>
        <v>6053.38</v>
      </c>
      <c r="G324" s="104">
        <f>'Month (GWh)'!G324+Calculation_GWh!G323</f>
        <v>-188.09000000000003</v>
      </c>
      <c r="H324" s="104">
        <f>'Month (GWh)'!H324+Calculation_GWh!H323</f>
        <v>2234.9899999999998</v>
      </c>
      <c r="I324" s="104">
        <f>'Month (GWh)'!I324+Calculation_GWh!I323</f>
        <v>377564.61</v>
      </c>
      <c r="J324" s="104">
        <f>'Month (GWh)'!J324+Calculation_GWh!J323</f>
        <v>326055.64</v>
      </c>
      <c r="K324" s="104"/>
      <c r="L324" s="104"/>
      <c r="M324" s="104"/>
      <c r="N324" s="104"/>
      <c r="O324" s="104">
        <f>'Month (GWh)'!O324+Calculation_GWh!O323</f>
        <v>15374.960000000001</v>
      </c>
      <c r="P324" s="104">
        <f>'Month (GWh)'!P324+Calculation_GWh!P323</f>
        <v>490.19000000000005</v>
      </c>
      <c r="Q324" s="104">
        <f>'Month (GWh)'!Q324+Calculation_GWh!Q323</f>
        <v>1720.7199999999998</v>
      </c>
      <c r="R324" s="104">
        <f>'Month (GWh)'!R324+Calculation_GWh!R323</f>
        <v>0</v>
      </c>
      <c r="S324" s="104"/>
      <c r="T324" s="104"/>
    </row>
    <row r="325" spans="1:20" x14ac:dyDescent="0.35">
      <c r="A325" s="103" t="s">
        <v>130</v>
      </c>
      <c r="B325" s="104">
        <f>'Month (GWh)'!B325+Calculation_GWh!B324</f>
        <v>177922.69</v>
      </c>
      <c r="C325" s="104">
        <f>'Month (GWh)'!C325+Calculation_GWh!C324</f>
        <v>284498.06</v>
      </c>
      <c r="D325" s="104">
        <f>'Month (GWh)'!D325+Calculation_GWh!D324</f>
        <v>87662.61</v>
      </c>
      <c r="E325" s="104">
        <f>'Month (GWh)'!E325+Calculation_GWh!E324</f>
        <v>196835.44999999998</v>
      </c>
      <c r="F325" s="104">
        <f>'Month (GWh)'!F325+Calculation_GWh!F324</f>
        <v>2800.06</v>
      </c>
      <c r="G325" s="104">
        <f>'Month (GWh)'!G325+Calculation_GWh!G324</f>
        <v>-231.04000000000002</v>
      </c>
      <c r="H325" s="104">
        <f>'Month (GWh)'!H325+Calculation_GWh!H324</f>
        <v>2812.3599999999997</v>
      </c>
      <c r="I325" s="104">
        <f>'Month (GWh)'!I325+Calculation_GWh!I324</f>
        <v>462420.75</v>
      </c>
      <c r="J325" s="104">
        <f>'Month (GWh)'!J325+Calculation_GWh!J324</f>
        <v>380139.52000000002</v>
      </c>
      <c r="K325" s="104"/>
      <c r="L325" s="104"/>
      <c r="M325" s="104"/>
      <c r="N325" s="104"/>
      <c r="O325" s="104">
        <f>'Month (GWh)'!O325+Calculation_GWh!O324</f>
        <v>19098.240000000002</v>
      </c>
      <c r="P325" s="104">
        <f>'Month (GWh)'!P325+Calculation_GWh!P324</f>
        <v>705.62000000000012</v>
      </c>
      <c r="Q325" s="104">
        <f>'Month (GWh)'!Q325+Calculation_GWh!Q324</f>
        <v>2045.2599999999998</v>
      </c>
      <c r="R325" s="104">
        <f>'Month (GWh)'!R325+Calculation_GWh!R324</f>
        <v>0</v>
      </c>
      <c r="S325" s="104"/>
      <c r="T325" s="104"/>
    </row>
    <row r="326" spans="1:20" x14ac:dyDescent="0.35">
      <c r="A326" s="103" t="s">
        <v>131</v>
      </c>
      <c r="B326" s="104">
        <f>'Month (GWh)'!B326+Calculation_GWh!B325</f>
        <v>212024.88</v>
      </c>
      <c r="C326" s="104">
        <f>'Month (GWh)'!C326+Calculation_GWh!C325</f>
        <v>324349.53000000003</v>
      </c>
      <c r="D326" s="104">
        <f>'Month (GWh)'!D326+Calculation_GWh!D325</f>
        <v>114318.08</v>
      </c>
      <c r="E326" s="104">
        <f>'Month (GWh)'!E326+Calculation_GWh!E325</f>
        <v>210031.44999999998</v>
      </c>
      <c r="F326" s="104">
        <f>'Month (GWh)'!F326+Calculation_GWh!F325</f>
        <v>-1164.79</v>
      </c>
      <c r="G326" s="104">
        <f>'Month (GWh)'!G326+Calculation_GWh!G325</f>
        <v>-273.99</v>
      </c>
      <c r="H326" s="104">
        <f>'Month (GWh)'!H326+Calculation_GWh!H325</f>
        <v>3371.1099999999997</v>
      </c>
      <c r="I326" s="104">
        <f>'Month (GWh)'!I326+Calculation_GWh!I325</f>
        <v>536374.41</v>
      </c>
      <c r="J326" s="104">
        <f>'Month (GWh)'!J326+Calculation_GWh!J325</f>
        <v>423988.66000000003</v>
      </c>
      <c r="K326" s="104"/>
      <c r="L326" s="104"/>
      <c r="M326" s="104"/>
      <c r="N326" s="104"/>
      <c r="O326" s="104">
        <f>'Month (GWh)'!O326+Calculation_GWh!O325</f>
        <v>22614.49</v>
      </c>
      <c r="P326" s="104">
        <f>'Month (GWh)'!P326+Calculation_GWh!P325</f>
        <v>893.5200000000001</v>
      </c>
      <c r="Q326" s="104">
        <f>'Month (GWh)'!Q326+Calculation_GWh!Q325</f>
        <v>2276.1499999999996</v>
      </c>
      <c r="R326" s="104">
        <f>'Month (GWh)'!R326+Calculation_GWh!R325</f>
        <v>0</v>
      </c>
      <c r="S326" s="104"/>
      <c r="T326" s="104"/>
    </row>
    <row r="327" spans="1:20" x14ac:dyDescent="0.35">
      <c r="A327" s="103" t="s">
        <v>132</v>
      </c>
      <c r="B327" s="104">
        <f>'Month (GWh)'!B327+Calculation_GWh!B326</f>
        <v>246189.54</v>
      </c>
      <c r="C327" s="104">
        <f>'Month (GWh)'!C327+Calculation_GWh!C326</f>
        <v>364068.73000000004</v>
      </c>
      <c r="D327" s="104">
        <f>'Month (GWh)'!D327+Calculation_GWh!D326</f>
        <v>142294.19</v>
      </c>
      <c r="E327" s="104">
        <f>'Month (GWh)'!E327+Calculation_GWh!E326</f>
        <v>221774.53999999998</v>
      </c>
      <c r="F327" s="104">
        <f>'Month (GWh)'!F327+Calculation_GWh!F326</f>
        <v>-1586.28</v>
      </c>
      <c r="G327" s="104">
        <f>'Month (GWh)'!G327+Calculation_GWh!G326</f>
        <v>-302.15000000000003</v>
      </c>
      <c r="H327" s="104">
        <f>'Month (GWh)'!H327+Calculation_GWh!H326</f>
        <v>3948.4799999999996</v>
      </c>
      <c r="I327" s="104">
        <f>'Month (GWh)'!I327+Calculation_GWh!I326</f>
        <v>610258.27</v>
      </c>
      <c r="J327" s="104">
        <f>'Month (GWh)'!J327+Calculation_GWh!J326</f>
        <v>470024.13</v>
      </c>
      <c r="K327" s="104"/>
      <c r="L327" s="104"/>
      <c r="M327" s="104"/>
      <c r="N327" s="104"/>
      <c r="O327" s="104">
        <f>'Month (GWh)'!O327+Calculation_GWh!O326</f>
        <v>26392.97</v>
      </c>
      <c r="P327" s="104">
        <f>'Month (GWh)'!P327+Calculation_GWh!P326</f>
        <v>1057.22</v>
      </c>
      <c r="Q327" s="104">
        <f>'Month (GWh)'!Q327+Calculation_GWh!Q326</f>
        <v>2420.4499999999998</v>
      </c>
      <c r="R327" s="104">
        <f>'Month (GWh)'!R327+Calculation_GWh!R326</f>
        <v>0</v>
      </c>
      <c r="S327" s="104"/>
      <c r="T327" s="104"/>
    </row>
    <row r="328" spans="1:20" x14ac:dyDescent="0.35">
      <c r="A328" s="103" t="s">
        <v>133</v>
      </c>
      <c r="B328" s="104">
        <f>'Month (GWh)'!B328+Calculation_GWh!B327</f>
        <v>277325.66000000003</v>
      </c>
      <c r="C328" s="104">
        <f>'Month (GWh)'!C328+Calculation_GWh!C327</f>
        <v>403989.82000000007</v>
      </c>
      <c r="D328" s="104">
        <f>'Month (GWh)'!D328+Calculation_GWh!D327</f>
        <v>169331.47</v>
      </c>
      <c r="E328" s="104">
        <f>'Month (GWh)'!E328+Calculation_GWh!E327</f>
        <v>234658.34999999998</v>
      </c>
      <c r="F328" s="104">
        <f>'Month (GWh)'!F328+Calculation_GWh!F327</f>
        <v>-1696.93</v>
      </c>
      <c r="G328" s="104">
        <f>'Month (GWh)'!G328+Calculation_GWh!G327</f>
        <v>-330.31000000000006</v>
      </c>
      <c r="H328" s="104">
        <f>'Month (GWh)'!H328+Calculation_GWh!H327</f>
        <v>4525.8499999999995</v>
      </c>
      <c r="I328" s="104">
        <f>'Month (GWh)'!I328+Calculation_GWh!I327</f>
        <v>681315.48</v>
      </c>
      <c r="J328" s="104">
        <f>'Month (GWh)'!J328+Calculation_GWh!J327</f>
        <v>514482.62</v>
      </c>
      <c r="K328" s="104"/>
      <c r="L328" s="104"/>
      <c r="M328" s="104"/>
      <c r="N328" s="104"/>
      <c r="O328" s="104">
        <f>'Month (GWh)'!O328+Calculation_GWh!O327</f>
        <v>29506.79</v>
      </c>
      <c r="P328" s="104">
        <f>'Month (GWh)'!P328+Calculation_GWh!P327</f>
        <v>1215.83</v>
      </c>
      <c r="Q328" s="104">
        <f>'Month (GWh)'!Q328+Calculation_GWh!Q327</f>
        <v>2605.6799999999998</v>
      </c>
      <c r="R328" s="104">
        <f>'Month (GWh)'!R328+Calculation_GWh!R327</f>
        <v>0</v>
      </c>
      <c r="S328" s="104"/>
      <c r="T328" s="104"/>
    </row>
    <row r="329" spans="1:20" x14ac:dyDescent="0.35">
      <c r="A329" s="103" t="s">
        <v>134</v>
      </c>
      <c r="B329" s="104">
        <f>'Month (GWh)'!B329+Calculation_GWh!B328</f>
        <v>313511.71000000002</v>
      </c>
      <c r="C329" s="104">
        <f>'Month (GWh)'!C329+Calculation_GWh!C328</f>
        <v>442713.7300000001</v>
      </c>
      <c r="D329" s="104">
        <f>'Month (GWh)'!D329+Calculation_GWh!D328</f>
        <v>196579.03</v>
      </c>
      <c r="E329" s="104">
        <f>'Month (GWh)'!E329+Calculation_GWh!E328</f>
        <v>246134.69999999998</v>
      </c>
      <c r="F329" s="104">
        <f>'Month (GWh)'!F329+Calculation_GWh!F328</f>
        <v>-474.23</v>
      </c>
      <c r="G329" s="104">
        <f>'Month (GWh)'!G329+Calculation_GWh!G328</f>
        <v>-358.47000000000008</v>
      </c>
      <c r="H329" s="104">
        <f>'Month (GWh)'!H329+Calculation_GWh!H328</f>
        <v>5084.5999999999995</v>
      </c>
      <c r="I329" s="104">
        <f>'Month (GWh)'!I329+Calculation_GWh!I328</f>
        <v>756225.44</v>
      </c>
      <c r="J329" s="104">
        <f>'Month (GWh)'!J329+Calculation_GWh!J328</f>
        <v>563898.31000000006</v>
      </c>
      <c r="K329" s="104"/>
      <c r="L329" s="104"/>
      <c r="M329" s="104"/>
      <c r="N329" s="104"/>
      <c r="O329" s="104">
        <f>'Month (GWh)'!O329+Calculation_GWh!O328</f>
        <v>33197.770000000004</v>
      </c>
      <c r="P329" s="104">
        <f>'Month (GWh)'!P329+Calculation_GWh!P328</f>
        <v>1362.8</v>
      </c>
      <c r="Q329" s="104">
        <f>'Month (GWh)'!Q329+Calculation_GWh!Q328</f>
        <v>2922.31</v>
      </c>
      <c r="R329" s="104">
        <f>'Month (GWh)'!R329+Calculation_GWh!R328</f>
        <v>0</v>
      </c>
      <c r="S329" s="104"/>
      <c r="T329" s="104"/>
    </row>
    <row r="330" spans="1:20" x14ac:dyDescent="0.35">
      <c r="A330" s="103" t="s">
        <v>135</v>
      </c>
      <c r="B330" s="104">
        <f>'Month (GWh)'!B330+Calculation_GWh!B329</f>
        <v>350346.97000000003</v>
      </c>
      <c r="C330" s="104">
        <f>'Month (GWh)'!C330+Calculation_GWh!C329</f>
        <v>492462.1700000001</v>
      </c>
      <c r="D330" s="104">
        <f>'Month (GWh)'!D330+Calculation_GWh!D329</f>
        <v>224099.12</v>
      </c>
      <c r="E330" s="104">
        <f>'Month (GWh)'!E330+Calculation_GWh!E329</f>
        <v>268363.05</v>
      </c>
      <c r="F330" s="104">
        <f>'Month (GWh)'!F330+Calculation_GWh!F329</f>
        <v>-8170.0499999999993</v>
      </c>
      <c r="G330" s="104">
        <f>'Month (GWh)'!G330+Calculation_GWh!G329</f>
        <v>-384.82000000000011</v>
      </c>
      <c r="H330" s="104">
        <f>'Month (GWh)'!H330+Calculation_GWh!H329</f>
        <v>5661.9699999999993</v>
      </c>
      <c r="I330" s="104">
        <f>'Month (GWh)'!I330+Calculation_GWh!I329</f>
        <v>842809.1399999999</v>
      </c>
      <c r="J330" s="104">
        <f>'Month (GWh)'!J330+Calculation_GWh!J329</f>
        <v>615817.12000000011</v>
      </c>
      <c r="K330" s="104"/>
      <c r="L330" s="104"/>
      <c r="M330" s="104"/>
      <c r="N330" s="104"/>
      <c r="O330" s="104">
        <f>'Month (GWh)'!O330+Calculation_GWh!O329</f>
        <v>37185.410000000003</v>
      </c>
      <c r="P330" s="104">
        <f>'Month (GWh)'!P330+Calculation_GWh!P329</f>
        <v>1485.9099999999999</v>
      </c>
      <c r="Q330" s="104">
        <f>'Month (GWh)'!Q330+Calculation_GWh!Q329</f>
        <v>3234.67</v>
      </c>
      <c r="R330" s="104">
        <f>'Month (GWh)'!R330+Calculation_GWh!R329</f>
        <v>0</v>
      </c>
      <c r="S330" s="104"/>
      <c r="T330" s="104"/>
    </row>
    <row r="331" spans="1:20" x14ac:dyDescent="0.35">
      <c r="A331" s="103" t="s">
        <v>136</v>
      </c>
      <c r="B331" s="104">
        <f>'Month (GWh)'!B331+Calculation_GWh!B330</f>
        <v>385370.03</v>
      </c>
      <c r="C331" s="104">
        <f>'Month (GWh)'!C331+Calculation_GWh!C330</f>
        <v>545478.37000000011</v>
      </c>
      <c r="D331" s="104">
        <f>'Month (GWh)'!D331+Calculation_GWh!D330</f>
        <v>241607.63999999998</v>
      </c>
      <c r="E331" s="104">
        <f>'Month (GWh)'!E331+Calculation_GWh!E330</f>
        <v>303870.73</v>
      </c>
      <c r="F331" s="104">
        <f>'Month (GWh)'!F331+Calculation_GWh!F330</f>
        <v>-6267.8599999999988</v>
      </c>
      <c r="G331" s="104">
        <f>'Month (GWh)'!G331+Calculation_GWh!G330</f>
        <v>-411.17000000000013</v>
      </c>
      <c r="H331" s="104">
        <f>'Month (GWh)'!H331+Calculation_GWh!H330</f>
        <v>6220.7199999999993</v>
      </c>
      <c r="I331" s="104">
        <f>'Month (GWh)'!I331+Calculation_GWh!I330</f>
        <v>930848.39999999991</v>
      </c>
      <c r="J331" s="104">
        <f>'Month (GWh)'!J331+Calculation_GWh!J330</f>
        <v>688782.45000000007</v>
      </c>
      <c r="K331" s="104"/>
      <c r="L331" s="104"/>
      <c r="M331" s="104"/>
      <c r="N331" s="104"/>
      <c r="O331" s="104">
        <f>'Month (GWh)'!O331+Calculation_GWh!O330</f>
        <v>40763.590000000004</v>
      </c>
      <c r="P331" s="104">
        <f>'Month (GWh)'!P331+Calculation_GWh!P330</f>
        <v>1609.1299999999999</v>
      </c>
      <c r="Q331" s="104">
        <f>'Month (GWh)'!Q331+Calculation_GWh!Q330</f>
        <v>3621.1800000000003</v>
      </c>
      <c r="R331" s="104">
        <f>'Month (GWh)'!R331+Calculation_GWh!R330</f>
        <v>0</v>
      </c>
      <c r="S331" s="104"/>
      <c r="T331" s="104"/>
    </row>
    <row r="332" spans="1:20" x14ac:dyDescent="0.35">
      <c r="A332" s="103" t="s">
        <v>137</v>
      </c>
      <c r="B332" s="104">
        <f>'Month (GWh)'!B332+Calculation_GWh!B331</f>
        <v>423225.84</v>
      </c>
      <c r="C332" s="104">
        <f>'Month (GWh)'!C332+Calculation_GWh!C331</f>
        <v>618291.13000000012</v>
      </c>
      <c r="D332" s="104">
        <f>'Month (GWh)'!D332+Calculation_GWh!D331</f>
        <v>260241.58</v>
      </c>
      <c r="E332" s="104">
        <f>'Month (GWh)'!E332+Calculation_GWh!E331</f>
        <v>358049.55</v>
      </c>
      <c r="F332" s="104">
        <f>'Month (GWh)'!F332+Calculation_GWh!F331</f>
        <v>-4065.0699999999988</v>
      </c>
      <c r="G332" s="104">
        <f>'Month (GWh)'!G332+Calculation_GWh!G331</f>
        <v>-437.52000000000015</v>
      </c>
      <c r="H332" s="104">
        <f>'Month (GWh)'!H332+Calculation_GWh!H331</f>
        <v>6798.0899999999992</v>
      </c>
      <c r="I332" s="104">
        <f>'Month (GWh)'!I332+Calculation_GWh!I331</f>
        <v>1041516.9699999999</v>
      </c>
      <c r="J332" s="104">
        <f>'Month (GWh)'!J332+Calculation_GWh!J331</f>
        <v>783570.89</v>
      </c>
      <c r="K332" s="104"/>
      <c r="L332" s="104"/>
      <c r="M332" s="104"/>
      <c r="N332" s="104"/>
      <c r="O332" s="104">
        <f>'Month (GWh)'!O332+Calculation_GWh!O331</f>
        <v>44679.430000000008</v>
      </c>
      <c r="P332" s="104">
        <f>'Month (GWh)'!P332+Calculation_GWh!P331</f>
        <v>1794.55</v>
      </c>
      <c r="Q332" s="104">
        <f>'Month (GWh)'!Q332+Calculation_GWh!Q331</f>
        <v>4167.47</v>
      </c>
      <c r="R332" s="104">
        <f>'Month (GWh)'!R332+Calculation_GWh!R331</f>
        <v>0</v>
      </c>
      <c r="S332" s="104"/>
      <c r="T332" s="104"/>
    </row>
    <row r="333" spans="1:20" x14ac:dyDescent="0.35">
      <c r="A333" s="103" t="s">
        <v>387</v>
      </c>
      <c r="B333" s="104">
        <f>'Month (GWh)'!B333</f>
        <v>36876.83</v>
      </c>
      <c r="C333" s="104">
        <f>'Month (GWh)'!C333</f>
        <v>63646.68</v>
      </c>
      <c r="D333" s="104">
        <f>'Month (GWh)'!D333</f>
        <v>15408.92</v>
      </c>
      <c r="E333" s="104">
        <f>'Month (GWh)'!E333</f>
        <v>48237.760000000002</v>
      </c>
      <c r="F333" s="104">
        <f>'Month (GWh)'!F333</f>
        <v>2003.22</v>
      </c>
      <c r="G333" s="104">
        <f>'Month (GWh)'!G333</f>
        <v>-20.27</v>
      </c>
      <c r="H333" s="104">
        <f>'Month (GWh)'!H333</f>
        <v>639.21</v>
      </c>
      <c r="I333" s="104">
        <f>'Month (GWh)'!I333</f>
        <v>100523.51000000001</v>
      </c>
      <c r="J333" s="104">
        <f>'Month (GWh)'!J333</f>
        <v>87736.750000000015</v>
      </c>
      <c r="K333" s="104">
        <f>'Month (GWh)'!K333</f>
        <v>17870.990000000002</v>
      </c>
      <c r="L333" s="104">
        <f>'Month (GWh)'!L333</f>
        <v>40220.910000000003</v>
      </c>
      <c r="M333" s="104">
        <f>'Month (GWh)'!M333</f>
        <v>9426.99</v>
      </c>
      <c r="N333" s="104">
        <f>'Month (GWh)'!N333</f>
        <v>11862.22</v>
      </c>
      <c r="O333" s="104">
        <f>'Month (GWh)'!O333</f>
        <v>3931.14</v>
      </c>
      <c r="P333" s="104">
        <f>'Month (GWh)'!P333</f>
        <v>127.19</v>
      </c>
      <c r="Q333" s="104">
        <f>'Month (GWh)'!Q333</f>
        <v>466.19</v>
      </c>
      <c r="R333" s="104">
        <f>'Month (GWh)'!R333</f>
        <v>0</v>
      </c>
      <c r="S333" s="104">
        <f>'Month (GWh)'!S333</f>
        <v>4143.1899999999996</v>
      </c>
      <c r="T333" s="104">
        <f>'Month (GWh)'!T333</f>
        <v>88048.820000000022</v>
      </c>
    </row>
    <row r="334" spans="1:20" x14ac:dyDescent="0.35">
      <c r="A334" s="103" t="s">
        <v>376</v>
      </c>
      <c r="B334" s="104">
        <f>'Month (GWh)'!B334+Calculation_GWh!B333</f>
        <v>69128.06</v>
      </c>
      <c r="C334" s="104">
        <f>'Month (GWh)'!C334+Calculation_GWh!C333</f>
        <v>114365.82</v>
      </c>
      <c r="D334" s="104">
        <f>'Month (GWh)'!D334+Calculation_GWh!D333</f>
        <v>30760.3</v>
      </c>
      <c r="E334" s="104">
        <f>'Month (GWh)'!E334+Calculation_GWh!E333</f>
        <v>83605.52</v>
      </c>
      <c r="F334" s="104">
        <f>'Month (GWh)'!F334+Calculation_GWh!F333</f>
        <v>6888.97</v>
      </c>
      <c r="G334" s="104">
        <f>'Month (GWh)'!G334+Calculation_GWh!G333</f>
        <v>-40.54</v>
      </c>
      <c r="H334" s="104">
        <f>'Month (GWh)'!H334+Calculation_GWh!H333</f>
        <v>1216.5700000000002</v>
      </c>
      <c r="I334" s="104">
        <f>'Month (GWh)'!I334+Calculation_GWh!I333</f>
        <v>183493.88</v>
      </c>
      <c r="J334" s="104">
        <f>'Month (GWh)'!J334+Calculation_GWh!J333</f>
        <v>160798.58000000002</v>
      </c>
      <c r="K334" s="104">
        <f>'Month (GWh)'!K334+Calculation_GWh!K333</f>
        <v>35944.730000000003</v>
      </c>
      <c r="L334" s="104">
        <f>'Month (GWh)'!L334+Calculation_GWh!L333</f>
        <v>71773.790000000008</v>
      </c>
      <c r="M334" s="104">
        <f>'Month (GWh)'!M334+Calculation_GWh!M333</f>
        <v>18747.949999999997</v>
      </c>
      <c r="N334" s="104">
        <f>'Month (GWh)'!N334+Calculation_GWh!N333</f>
        <v>21696.11</v>
      </c>
      <c r="O334" s="104">
        <f>'Month (GWh)'!O334+Calculation_GWh!O333</f>
        <v>7695.09</v>
      </c>
      <c r="P334" s="104">
        <f>'Month (GWh)'!P334+Calculation_GWh!P333</f>
        <v>200.18</v>
      </c>
      <c r="Q334" s="104">
        <f>'Month (GWh)'!Q334+Calculation_GWh!Q333</f>
        <v>809.21</v>
      </c>
      <c r="R334" s="104">
        <f>'Month (GWh)'!R334+Calculation_GWh!R333</f>
        <v>0</v>
      </c>
      <c r="S334" s="104">
        <f>'Month (GWh)'!S334+Calculation_GWh!S333</f>
        <v>7625.6299999999992</v>
      </c>
      <c r="T334" s="104">
        <f>'Month (GWh)'!T334+Calculation_GWh!T333</f>
        <v>164492.69000000003</v>
      </c>
    </row>
    <row r="335" spans="1:20" x14ac:dyDescent="0.35">
      <c r="A335" s="103" t="s">
        <v>377</v>
      </c>
      <c r="B335" s="104">
        <f>'Month (GWh)'!B335+Calculation_GWh!B334</f>
        <v>103762.51999999999</v>
      </c>
      <c r="C335" s="104">
        <f>'Month (GWh)'!C335+Calculation_GWh!C334</f>
        <v>177987.31</v>
      </c>
      <c r="D335" s="104">
        <f>'Month (GWh)'!D335+Calculation_GWh!D334</f>
        <v>46792.119999999995</v>
      </c>
      <c r="E335" s="104">
        <f>'Month (GWh)'!E335+Calculation_GWh!E334</f>
        <v>131195.19</v>
      </c>
      <c r="F335" s="104">
        <f>'Month (GWh)'!F335+Calculation_GWh!F334</f>
        <v>5860.1900000000005</v>
      </c>
      <c r="G335" s="104">
        <f>'Month (GWh)'!G335+Calculation_GWh!G334</f>
        <v>-60.81</v>
      </c>
      <c r="H335" s="104">
        <f>'Month (GWh)'!H335+Calculation_GWh!H334</f>
        <v>1855.7800000000002</v>
      </c>
      <c r="I335" s="104">
        <f>'Month (GWh)'!I335+Calculation_GWh!I334</f>
        <v>281749.83</v>
      </c>
      <c r="J335" s="104">
        <f>'Month (GWh)'!J335+Calculation_GWh!J334</f>
        <v>242612.87000000002</v>
      </c>
      <c r="K335" s="104">
        <f>'Month (GWh)'!K335+Calculation_GWh!K334</f>
        <v>55213.86</v>
      </c>
      <c r="L335" s="104">
        <f>'Month (GWh)'!L335+Calculation_GWh!L334</f>
        <v>104339.21</v>
      </c>
      <c r="M335" s="104">
        <f>'Month (GWh)'!M335+Calculation_GWh!M334</f>
        <v>27290.57</v>
      </c>
      <c r="N335" s="104">
        <f>'Month (GWh)'!N335+Calculation_GWh!N334</f>
        <v>30944.03</v>
      </c>
      <c r="O335" s="104">
        <f>'Month (GWh)'!O335+Calculation_GWh!O334</f>
        <v>11838.94</v>
      </c>
      <c r="P335" s="104">
        <f>'Month (GWh)'!P335+Calculation_GWh!P334</f>
        <v>322.42</v>
      </c>
      <c r="Q335" s="104">
        <f>'Month (GWh)'!Q335+Calculation_GWh!Q334</f>
        <v>1306.71</v>
      </c>
      <c r="R335" s="104">
        <f>'Month (GWh)'!R335+Calculation_GWh!R334</f>
        <v>0</v>
      </c>
      <c r="S335" s="104">
        <f>'Month (GWh)'!S335+Calculation_GWh!S334</f>
        <v>11453.769999999999</v>
      </c>
      <c r="T335" s="104">
        <f>'Month (GWh)'!T335+Calculation_GWh!T334</f>
        <v>242709.51000000007</v>
      </c>
    </row>
    <row r="336" spans="1:20" x14ac:dyDescent="0.35">
      <c r="A336" s="103" t="s">
        <v>378</v>
      </c>
      <c r="B336" s="104">
        <f>'Month (GWh)'!B336+Calculation_GWh!B335</f>
        <v>137511.40999999997</v>
      </c>
      <c r="C336" s="104">
        <f>'Month (GWh)'!C336+Calculation_GWh!C335</f>
        <v>232683.97</v>
      </c>
      <c r="D336" s="104">
        <f>'Month (GWh)'!D336+Calculation_GWh!D335</f>
        <v>73620.03</v>
      </c>
      <c r="E336" s="104">
        <f>'Month (GWh)'!E336+Calculation_GWh!E335</f>
        <v>159063.94</v>
      </c>
      <c r="F336" s="104">
        <f>'Month (GWh)'!F336+Calculation_GWh!F335</f>
        <v>7038.06</v>
      </c>
      <c r="G336" s="104">
        <f>'Month (GWh)'!G336+Calculation_GWh!G335</f>
        <v>-77.97</v>
      </c>
      <c r="H336" s="104">
        <f>'Month (GWh)'!H336+Calculation_GWh!H335</f>
        <v>2474.3700000000003</v>
      </c>
      <c r="I336" s="104">
        <f>'Month (GWh)'!I336+Calculation_GWh!I335</f>
        <v>370195.38</v>
      </c>
      <c r="J336" s="104">
        <f>'Month (GWh)'!J336+Calculation_GWh!J335</f>
        <v>306009.81</v>
      </c>
      <c r="K336" s="104">
        <f>'Month (GWh)'!K336+Calculation_GWh!K335</f>
        <v>73177.77</v>
      </c>
      <c r="L336" s="104">
        <f>'Month (GWh)'!L336+Calculation_GWh!L335</f>
        <v>125463.43000000001</v>
      </c>
      <c r="M336" s="104">
        <f>'Month (GWh)'!M336+Calculation_GWh!M335</f>
        <v>33947.74</v>
      </c>
      <c r="N336" s="104">
        <f>'Month (GWh)'!N336+Calculation_GWh!N335</f>
        <v>38061.83</v>
      </c>
      <c r="O336" s="104">
        <f>'Month (GWh)'!O336+Calculation_GWh!O335</f>
        <v>15855.310000000001</v>
      </c>
      <c r="P336" s="104">
        <f>'Month (GWh)'!P336+Calculation_GWh!P335</f>
        <v>467.13</v>
      </c>
      <c r="Q336" s="104">
        <f>'Month (GWh)'!Q336+Calculation_GWh!Q335</f>
        <v>1787.17</v>
      </c>
      <c r="R336" s="104">
        <f>'Month (GWh)'!R336+Calculation_GWh!R335</f>
        <v>0</v>
      </c>
      <c r="S336" s="104">
        <f>'Month (GWh)'!S336+Calculation_GWh!S335</f>
        <v>14752.189999999999</v>
      </c>
      <c r="T336" s="104">
        <f>'Month (GWh)'!T336+Calculation_GWh!T335</f>
        <v>303512.57000000007</v>
      </c>
    </row>
    <row r="337" spans="1:20" x14ac:dyDescent="0.35">
      <c r="A337" s="103" t="s">
        <v>379</v>
      </c>
      <c r="B337" s="104">
        <f>'Month (GWh)'!B337+Calculation_GWh!B336</f>
        <v>170482.90999999997</v>
      </c>
      <c r="C337" s="104">
        <f>'Month (GWh)'!C337+Calculation_GWh!C336</f>
        <v>274682.38</v>
      </c>
      <c r="D337" s="104">
        <f>'Month (GWh)'!D337+Calculation_GWh!D336</f>
        <v>100970.03</v>
      </c>
      <c r="E337" s="104">
        <f>'Month (GWh)'!E337+Calculation_GWh!E336</f>
        <v>173712.35</v>
      </c>
      <c r="F337" s="104">
        <f>'Month (GWh)'!F337+Calculation_GWh!F336</f>
        <v>1304.2300000000005</v>
      </c>
      <c r="G337" s="104">
        <f>'Month (GWh)'!G337+Calculation_GWh!G336</f>
        <v>-95.13</v>
      </c>
      <c r="H337" s="104">
        <f>'Month (GWh)'!H337+Calculation_GWh!H336</f>
        <v>3113.5800000000004</v>
      </c>
      <c r="I337" s="104">
        <f>'Month (GWh)'!I337+Calculation_GWh!I336</f>
        <v>445165.29000000004</v>
      </c>
      <c r="J337" s="104">
        <f>'Month (GWh)'!J337+Calculation_GWh!J336</f>
        <v>348517.94</v>
      </c>
      <c r="K337" s="104">
        <f>'Month (GWh)'!K337+Calculation_GWh!K336</f>
        <v>90315.950000000012</v>
      </c>
      <c r="L337" s="104">
        <f>'Month (GWh)'!L337+Calculation_GWh!L336</f>
        <v>136272.88</v>
      </c>
      <c r="M337" s="104">
        <f>'Month (GWh)'!M337+Calculation_GWh!M336</f>
        <v>39604.239999999998</v>
      </c>
      <c r="N337" s="104">
        <f>'Month (GWh)'!N337+Calculation_GWh!N336</f>
        <v>43419.73</v>
      </c>
      <c r="O337" s="104">
        <f>'Month (GWh)'!O337+Calculation_GWh!O336</f>
        <v>19468.57</v>
      </c>
      <c r="P337" s="104">
        <f>'Month (GWh)'!P337+Calculation_GWh!P336</f>
        <v>637.68000000000006</v>
      </c>
      <c r="Q337" s="104">
        <f>'Month (GWh)'!Q337+Calculation_GWh!Q336</f>
        <v>2207.1999999999998</v>
      </c>
      <c r="R337" s="104">
        <f>'Month (GWh)'!R337+Calculation_GWh!R336</f>
        <v>0</v>
      </c>
      <c r="S337" s="104">
        <f>'Month (GWh)'!S337+Calculation_GWh!S336</f>
        <v>17260.61</v>
      </c>
      <c r="T337" s="104">
        <f>'Month (GWh)'!T337+Calculation_GWh!T336</f>
        <v>349186.8600000001</v>
      </c>
    </row>
    <row r="338" spans="1:20" x14ac:dyDescent="0.35">
      <c r="A338" s="103" t="s">
        <v>380</v>
      </c>
      <c r="B338" s="104">
        <f>'Month (GWh)'!B338+Calculation_GWh!B337</f>
        <v>201339.80999999997</v>
      </c>
      <c r="C338" s="104">
        <f>'Month (GWh)'!C338+Calculation_GWh!C337</f>
        <v>290441.25</v>
      </c>
      <c r="D338" s="104">
        <f>'Month (GWh)'!D338+Calculation_GWh!D337</f>
        <v>111784.05</v>
      </c>
      <c r="E338" s="104">
        <f>'Month (GWh)'!E338+Calculation_GWh!E337</f>
        <v>178657.2</v>
      </c>
      <c r="F338" s="104">
        <f>'Month (GWh)'!F338+Calculation_GWh!F337</f>
        <v>3108.3</v>
      </c>
      <c r="G338" s="104">
        <f>'Month (GWh)'!G338+Calculation_GWh!G337</f>
        <v>-112.28999999999999</v>
      </c>
      <c r="H338" s="104">
        <f>'Month (GWh)'!H338+Calculation_GWh!H337</f>
        <v>3732.1700000000005</v>
      </c>
      <c r="I338" s="104">
        <f>'Month (GWh)'!I338+Calculation_GWh!I337</f>
        <v>491781.06000000006</v>
      </c>
      <c r="J338" s="104">
        <f>'Month (GWh)'!J338+Calculation_GWh!J337</f>
        <v>386725.19</v>
      </c>
      <c r="K338" s="104">
        <f>'Month (GWh)'!K338+Calculation_GWh!K337</f>
        <v>107852.84000000001</v>
      </c>
      <c r="L338" s="104">
        <f>'Month (GWh)'!L338+Calculation_GWh!L337</f>
        <v>141850.73000000001</v>
      </c>
      <c r="M338" s="104">
        <f>'Month (GWh)'!M338+Calculation_GWh!M337</f>
        <v>44506.049999999996</v>
      </c>
      <c r="N338" s="104">
        <f>'Month (GWh)'!N338+Calculation_GWh!N337</f>
        <v>48000.240000000005</v>
      </c>
      <c r="O338" s="104">
        <f>'Month (GWh)'!O338+Calculation_GWh!O337</f>
        <v>22896.09</v>
      </c>
      <c r="P338" s="104">
        <f>'Month (GWh)'!P338+Calculation_GWh!P337</f>
        <v>740.31000000000006</v>
      </c>
      <c r="Q338" s="104">
        <f>'Month (GWh)'!Q338+Calculation_GWh!Q337</f>
        <v>2293.98</v>
      </c>
      <c r="R338" s="104">
        <f>'Month (GWh)'!R338+Calculation_GWh!R337</f>
        <v>0</v>
      </c>
      <c r="S338" s="104">
        <f>'Month (GWh)'!S338+Calculation_GWh!S337</f>
        <v>19502.71</v>
      </c>
      <c r="T338" s="104">
        <f>'Month (GWh)'!T338+Calculation_GWh!T337</f>
        <v>387642.95000000007</v>
      </c>
    </row>
    <row r="339" spans="1:20" x14ac:dyDescent="0.35">
      <c r="A339" s="103" t="s">
        <v>381</v>
      </c>
      <c r="B339" s="104">
        <f>'Month (GWh)'!B339+Calculation_GWh!B338</f>
        <v>233893.16999999998</v>
      </c>
      <c r="C339" s="104">
        <f>'Month (GWh)'!C339+Calculation_GWh!C338</f>
        <v>313462.65000000002</v>
      </c>
      <c r="D339" s="104">
        <f>'Month (GWh)'!D339+Calculation_GWh!D338</f>
        <v>127208</v>
      </c>
      <c r="E339" s="104">
        <f>'Month (GWh)'!E339+Calculation_GWh!E338</f>
        <v>186254.65000000002</v>
      </c>
      <c r="F339" s="104">
        <f>'Month (GWh)'!F339+Calculation_GWh!F338</f>
        <v>-1186.8699999999999</v>
      </c>
      <c r="G339" s="104">
        <f>'Month (GWh)'!G339+Calculation_GWh!G338</f>
        <v>-141.35999999999999</v>
      </c>
      <c r="H339" s="104">
        <f>'Month (GWh)'!H339+Calculation_GWh!H338</f>
        <v>4371.380000000001</v>
      </c>
      <c r="I339" s="104">
        <f>'Month (GWh)'!I339+Calculation_GWh!I338</f>
        <v>547355.82000000007</v>
      </c>
      <c r="J339" s="104">
        <f>'Month (GWh)'!J339+Calculation_GWh!J338</f>
        <v>423190.97</v>
      </c>
      <c r="K339" s="104">
        <f>'Month (GWh)'!K339+Calculation_GWh!K338</f>
        <v>123277.40000000001</v>
      </c>
      <c r="L339" s="104">
        <f>'Month (GWh)'!L339+Calculation_GWh!L338</f>
        <v>148014.12000000002</v>
      </c>
      <c r="M339" s="104">
        <f>'Month (GWh)'!M339+Calculation_GWh!M338</f>
        <v>49769.819999999992</v>
      </c>
      <c r="N339" s="104">
        <f>'Month (GWh)'!N339+Calculation_GWh!N338</f>
        <v>52071.610000000008</v>
      </c>
      <c r="O339" s="104">
        <f>'Month (GWh)'!O339+Calculation_GWh!O338</f>
        <v>26280.55</v>
      </c>
      <c r="P339" s="104">
        <f>'Month (GWh)'!P339+Calculation_GWh!P338</f>
        <v>830.98</v>
      </c>
      <c r="Q339" s="104">
        <f>'Month (GWh)'!Q339+Calculation_GWh!Q338</f>
        <v>2317.7400000000002</v>
      </c>
      <c r="R339" s="104">
        <f>'Month (GWh)'!R339+Calculation_GWh!R338</f>
        <v>0</v>
      </c>
      <c r="S339" s="104">
        <f>'Month (GWh)'!S339+Calculation_GWh!S338</f>
        <v>21614.39</v>
      </c>
      <c r="T339" s="104">
        <f>'Month (GWh)'!T339+Calculation_GWh!T338</f>
        <v>424176.6100000001</v>
      </c>
    </row>
    <row r="340" spans="1:20" x14ac:dyDescent="0.35">
      <c r="A340" s="103" t="s">
        <v>382</v>
      </c>
      <c r="B340" s="104">
        <f>'Month (GWh)'!B340+Calculation_GWh!B339</f>
        <v>261363.08999999997</v>
      </c>
      <c r="C340" s="104">
        <f>'Month (GWh)'!C340+Calculation_GWh!C339</f>
        <v>339658.44</v>
      </c>
      <c r="D340" s="104">
        <f>'Month (GWh)'!D340+Calculation_GWh!D339</f>
        <v>139915.49</v>
      </c>
      <c r="E340" s="104">
        <f>'Month (GWh)'!E340+Calculation_GWh!E339</f>
        <v>199742.95</v>
      </c>
      <c r="F340" s="104">
        <f>'Month (GWh)'!F340+Calculation_GWh!F339</f>
        <v>-5259.37</v>
      </c>
      <c r="G340" s="104">
        <f>'Month (GWh)'!G340+Calculation_GWh!G339</f>
        <v>-170.42999999999998</v>
      </c>
      <c r="H340" s="104">
        <f>'Month (GWh)'!H340+Calculation_GWh!H339</f>
        <v>5010.5900000000011</v>
      </c>
      <c r="I340" s="104">
        <f>'Month (GWh)'!I340+Calculation_GWh!I339</f>
        <v>601021.53</v>
      </c>
      <c r="J340" s="104">
        <f>'Month (GWh)'!J340+Calculation_GWh!J339</f>
        <v>460686.82999999996</v>
      </c>
      <c r="K340" s="104">
        <f>'Month (GWh)'!K340+Calculation_GWh!K339</f>
        <v>140990.85</v>
      </c>
      <c r="L340" s="104">
        <f>'Month (GWh)'!L340+Calculation_GWh!L339</f>
        <v>153776.67000000001</v>
      </c>
      <c r="M340" s="104">
        <f>'Month (GWh)'!M340+Calculation_GWh!M339</f>
        <v>55152.579999999994</v>
      </c>
      <c r="N340" s="104">
        <f>'Month (GWh)'!N340+Calculation_GWh!N339</f>
        <v>55323.660000000011</v>
      </c>
      <c r="O340" s="104">
        <f>'Month (GWh)'!O340+Calculation_GWh!O339</f>
        <v>29629.75</v>
      </c>
      <c r="P340" s="104">
        <f>'Month (GWh)'!P340+Calculation_GWh!P339</f>
        <v>909.65</v>
      </c>
      <c r="Q340" s="104">
        <f>'Month (GWh)'!Q340+Calculation_GWh!Q339</f>
        <v>2394.42</v>
      </c>
      <c r="R340" s="104">
        <f>'Month (GWh)'!R340+Calculation_GWh!R339</f>
        <v>0</v>
      </c>
      <c r="S340" s="104">
        <f>'Month (GWh)'!S340+Calculation_GWh!S339</f>
        <v>23875.64</v>
      </c>
      <c r="T340" s="104">
        <f>'Month (GWh)'!T340+Calculation_GWh!T339</f>
        <v>462053.22000000009</v>
      </c>
    </row>
    <row r="341" spans="1:20" x14ac:dyDescent="0.35">
      <c r="A341" s="103" t="s">
        <v>383</v>
      </c>
      <c r="B341" s="104">
        <f>'Month (GWh)'!B341+Calculation_GWh!B340</f>
        <v>289666.21999999997</v>
      </c>
      <c r="C341" s="104">
        <f>'Month (GWh)'!C341+Calculation_GWh!C340</f>
        <v>354834.76</v>
      </c>
      <c r="D341" s="104">
        <f>'Month (GWh)'!D341+Calculation_GWh!D340</f>
        <v>146931.88999999998</v>
      </c>
      <c r="E341" s="104">
        <f>'Month (GWh)'!E341+Calculation_GWh!E340</f>
        <v>207902.87000000002</v>
      </c>
      <c r="F341" s="104">
        <f>'Month (GWh)'!F341+Calculation_GWh!F340</f>
        <v>-3511.6499999999996</v>
      </c>
      <c r="G341" s="104">
        <f>'Month (GWh)'!G341+Calculation_GWh!G340</f>
        <v>-199.49999999999997</v>
      </c>
      <c r="H341" s="104">
        <f>'Month (GWh)'!H341+Calculation_GWh!H340</f>
        <v>5629.1800000000012</v>
      </c>
      <c r="I341" s="104">
        <f>'Month (GWh)'!I341+Calculation_GWh!I340</f>
        <v>644500.98</v>
      </c>
      <c r="J341" s="104">
        <f>'Month (GWh)'!J341+Calculation_GWh!J340</f>
        <v>499487.11999999994</v>
      </c>
      <c r="K341" s="104">
        <f>'Month (GWh)'!K341+Calculation_GWh!K340</f>
        <v>158141.56</v>
      </c>
      <c r="L341" s="104">
        <f>'Month (GWh)'!L341+Calculation_GWh!L340</f>
        <v>160222.06000000003</v>
      </c>
      <c r="M341" s="104">
        <f>'Month (GWh)'!M341+Calculation_GWh!M340</f>
        <v>60723.479999999996</v>
      </c>
      <c r="N341" s="104">
        <f>'Month (GWh)'!N341+Calculation_GWh!N340</f>
        <v>59161.310000000012</v>
      </c>
      <c r="O341" s="104">
        <f>'Month (GWh)'!O341+Calculation_GWh!O340</f>
        <v>32428.19</v>
      </c>
      <c r="P341" s="104">
        <f>'Month (GWh)'!P341+Calculation_GWh!P340</f>
        <v>999.39</v>
      </c>
      <c r="Q341" s="104">
        <f>'Month (GWh)'!Q341+Calculation_GWh!Q340</f>
        <v>2474.64</v>
      </c>
      <c r="R341" s="104">
        <f>'Month (GWh)'!R341+Calculation_GWh!R340</f>
        <v>0</v>
      </c>
      <c r="S341" s="104">
        <f>'Month (GWh)'!S341+Calculation_GWh!S340</f>
        <v>26196.55</v>
      </c>
      <c r="T341" s="104">
        <f>'Month (GWh)'!T341+Calculation_GWh!T340</f>
        <v>500347.18000000011</v>
      </c>
    </row>
    <row r="342" spans="1:20" x14ac:dyDescent="0.35">
      <c r="A342" s="103" t="s">
        <v>384</v>
      </c>
      <c r="B342" s="104">
        <f>'Month (GWh)'!B342+Calculation_GWh!B341</f>
        <v>320430.87</v>
      </c>
      <c r="C342" s="104">
        <f>'Month (GWh)'!C342+Calculation_GWh!C341</f>
        <v>389665.4</v>
      </c>
      <c r="D342" s="104">
        <f>'Month (GWh)'!D342+Calculation_GWh!D341</f>
        <v>156573.12999999998</v>
      </c>
      <c r="E342" s="104">
        <f>'Month (GWh)'!E342+Calculation_GWh!E341</f>
        <v>233092.27000000002</v>
      </c>
      <c r="F342" s="104">
        <f>'Month (GWh)'!F342+Calculation_GWh!F341</f>
        <v>-10415.189999999999</v>
      </c>
      <c r="G342" s="104">
        <f>'Month (GWh)'!G342+Calculation_GWh!G341</f>
        <v>-228.56999999999996</v>
      </c>
      <c r="H342" s="104">
        <f>'Month (GWh)'!H342+Calculation_GWh!H341</f>
        <v>6268.3900000000012</v>
      </c>
      <c r="I342" s="104">
        <f>'Month (GWh)'!I342+Calculation_GWh!I341</f>
        <v>710096.27</v>
      </c>
      <c r="J342" s="104">
        <f>'Month (GWh)'!J342+Calculation_GWh!J341</f>
        <v>549147.7699999999</v>
      </c>
      <c r="K342" s="104">
        <f>'Month (GWh)'!K342+Calculation_GWh!K341</f>
        <v>173832.76</v>
      </c>
      <c r="L342" s="104">
        <f>'Month (GWh)'!L342+Calculation_GWh!L341</f>
        <v>175659.37000000002</v>
      </c>
      <c r="M342" s="104">
        <f>'Month (GWh)'!M342+Calculation_GWh!M341</f>
        <v>66981.5</v>
      </c>
      <c r="N342" s="104">
        <f>'Month (GWh)'!N342+Calculation_GWh!N341</f>
        <v>66260.790000000008</v>
      </c>
      <c r="O342" s="104">
        <f>'Month (GWh)'!O342+Calculation_GWh!O341</f>
        <v>35624.729999999996</v>
      </c>
      <c r="P342" s="104">
        <f>'Month (GWh)'!P342+Calculation_GWh!P341</f>
        <v>1072.27</v>
      </c>
      <c r="Q342" s="104">
        <f>'Month (GWh)'!Q342+Calculation_GWh!Q341</f>
        <v>2636.16</v>
      </c>
      <c r="R342" s="104">
        <f>'Month (GWh)'!R342+Calculation_GWh!R341</f>
        <v>0</v>
      </c>
      <c r="S342" s="104">
        <f>'Month (GWh)'!S342+Calculation_GWh!S341</f>
        <v>28820.41</v>
      </c>
      <c r="T342" s="104">
        <f>'Month (GWh)'!T342+Calculation_GWh!T341</f>
        <v>550887.99000000011</v>
      </c>
    </row>
    <row r="343" spans="1:20" x14ac:dyDescent="0.35">
      <c r="A343" s="103" t="s">
        <v>385</v>
      </c>
      <c r="B343" s="104">
        <f>'Month (GWh)'!B343+Calculation_GWh!B342</f>
        <v>349555.51</v>
      </c>
      <c r="C343" s="104">
        <f>'Month (GWh)'!C343+Calculation_GWh!C342</f>
        <v>438193.09</v>
      </c>
      <c r="D343" s="104">
        <f>'Month (GWh)'!D343+Calculation_GWh!D342</f>
        <v>164661.93999999997</v>
      </c>
      <c r="E343" s="104">
        <f>'Month (GWh)'!E343+Calculation_GWh!E342</f>
        <v>273531.15000000002</v>
      </c>
      <c r="F343" s="104">
        <f>'Month (GWh)'!F343+Calculation_GWh!F342</f>
        <v>-8315.23</v>
      </c>
      <c r="G343" s="104">
        <f>'Month (GWh)'!G343+Calculation_GWh!G342</f>
        <v>-257.64</v>
      </c>
      <c r="H343" s="104">
        <f>'Month (GWh)'!H343+Calculation_GWh!H342</f>
        <v>6886.9800000000014</v>
      </c>
      <c r="I343" s="104">
        <f>'Month (GWh)'!I343+Calculation_GWh!I342</f>
        <v>787748.6</v>
      </c>
      <c r="J343" s="104">
        <f>'Month (GWh)'!J343+Calculation_GWh!J342</f>
        <v>621400.7699999999</v>
      </c>
      <c r="K343" s="104">
        <f>'Month (GWh)'!K343+Calculation_GWh!K342</f>
        <v>192512.01</v>
      </c>
      <c r="L343" s="104">
        <f>'Month (GWh)'!L343+Calculation_GWh!L342</f>
        <v>205509.02000000002</v>
      </c>
      <c r="M343" s="104">
        <f>'Month (GWh)'!M343+Calculation_GWh!M342</f>
        <v>74450.3</v>
      </c>
      <c r="N343" s="104">
        <f>'Month (GWh)'!N343+Calculation_GWh!N342</f>
        <v>75970.200000000012</v>
      </c>
      <c r="O343" s="104">
        <f>'Month (GWh)'!O343+Calculation_GWh!O342</f>
        <v>37944.479999999996</v>
      </c>
      <c r="P343" s="104">
        <f>'Month (GWh)'!P343+Calculation_GWh!P342</f>
        <v>1144.0899999999999</v>
      </c>
      <c r="Q343" s="104">
        <f>'Month (GWh)'!Q343+Calculation_GWh!Q342</f>
        <v>2872.18</v>
      </c>
      <c r="R343" s="104">
        <f>'Month (GWh)'!R343+Calculation_GWh!R342</f>
        <v>0</v>
      </c>
      <c r="S343" s="104">
        <f>'Month (GWh)'!S343+Calculation_GWh!S342</f>
        <v>32393.8</v>
      </c>
      <c r="T343" s="104">
        <f>'Month (GWh)'!T343+Calculation_GWh!T342</f>
        <v>622796.08000000007</v>
      </c>
    </row>
    <row r="344" spans="1:20" x14ac:dyDescent="0.35">
      <c r="A344" s="103" t="s">
        <v>386</v>
      </c>
      <c r="B344" s="104">
        <f>'Month (GWh)'!B344+Calculation_GWh!B343</f>
        <v>383036.54000000004</v>
      </c>
      <c r="C344" s="104">
        <f>'Month (GWh)'!C344+Calculation_GWh!C343</f>
        <v>494918.75</v>
      </c>
      <c r="D344" s="104">
        <f>'Month (GWh)'!D344+Calculation_GWh!D343</f>
        <v>175590.76999999996</v>
      </c>
      <c r="E344" s="104">
        <f>'Month (GWh)'!E344+Calculation_GWh!E343</f>
        <v>319327.98000000004</v>
      </c>
      <c r="F344" s="104">
        <f>'Month (GWh)'!F344+Calculation_GWh!F343</f>
        <v>-6714.66</v>
      </c>
      <c r="G344" s="104">
        <f>'Month (GWh)'!G344+Calculation_GWh!G343</f>
        <v>-286.70999999999998</v>
      </c>
      <c r="H344" s="104">
        <f>'Month (GWh)'!H344+Calculation_GWh!H343</f>
        <v>7526.1900000000014</v>
      </c>
      <c r="I344" s="104">
        <f>'Month (GWh)'!I344+Calculation_GWh!I343</f>
        <v>877955.29</v>
      </c>
      <c r="J344" s="104">
        <f>'Month (GWh)'!J344+Calculation_GWh!J343</f>
        <v>702889.33999999985</v>
      </c>
      <c r="K344" s="104">
        <f>'Month (GWh)'!K344+Calculation_GWh!K343</f>
        <v>209390.63</v>
      </c>
      <c r="L344" s="104">
        <f>'Month (GWh)'!L344+Calculation_GWh!L343</f>
        <v>242931.61000000002</v>
      </c>
      <c r="M344" s="104">
        <f>'Month (GWh)'!M344+Calculation_GWh!M343</f>
        <v>82892.990000000005</v>
      </c>
      <c r="N344" s="104">
        <f>'Month (GWh)'!N344+Calculation_GWh!N343</f>
        <v>86569.920000000013</v>
      </c>
      <c r="O344" s="104">
        <f>'Month (GWh)'!O344+Calculation_GWh!O343</f>
        <v>41794.559999999998</v>
      </c>
      <c r="P344" s="104">
        <f>'Month (GWh)'!P344+Calculation_GWh!P343</f>
        <v>1251.9499999999998</v>
      </c>
      <c r="Q344" s="104">
        <f>'Month (GWh)'!Q344+Calculation_GWh!Q343</f>
        <v>3163.2</v>
      </c>
      <c r="R344" s="104">
        <f>'Month (GWh)'!R344+Calculation_GWh!R343</f>
        <v>0</v>
      </c>
      <c r="S344" s="104">
        <f>'Month (GWh)'!S344+Calculation_GWh!S343</f>
        <v>36566.019999999997</v>
      </c>
      <c r="T344" s="104">
        <f>'Month (GWh)'!T344+Calculation_GWh!T343</f>
        <v>704560.88000000012</v>
      </c>
    </row>
    <row r="345" spans="1:20" x14ac:dyDescent="0.35">
      <c r="A345" s="151" t="s">
        <v>414</v>
      </c>
      <c r="B345" s="104">
        <f>'Month (GWh)'!B345</f>
        <v>33059.269999999997</v>
      </c>
      <c r="C345" s="104">
        <f>'Month (GWh)'!C345</f>
        <v>60875.64</v>
      </c>
      <c r="D345" s="104">
        <f>'Month (GWh)'!D345</f>
        <v>6174.65</v>
      </c>
      <c r="E345" s="104">
        <f>'Month (GWh)'!E345</f>
        <v>54700.99</v>
      </c>
      <c r="F345" s="104">
        <f>'Month (GWh)'!F345</f>
        <v>6770.3</v>
      </c>
      <c r="G345" s="104">
        <f>'Month (GWh)'!G345</f>
        <v>-28.25</v>
      </c>
      <c r="H345" s="104">
        <f>'Month (GWh)'!H345</f>
        <v>668.36</v>
      </c>
      <c r="I345" s="104">
        <f>'Month (GWh)'!I345</f>
        <v>93934.91</v>
      </c>
      <c r="J345" s="104">
        <f>'Month (GWh)'!J345</f>
        <v>95170.670000000013</v>
      </c>
      <c r="K345" s="104">
        <f>'Month (GWh)'!K345</f>
        <v>22470.7</v>
      </c>
      <c r="L345" s="104">
        <f>'Month (GWh)'!L345</f>
        <v>41241.25</v>
      </c>
      <c r="M345" s="104">
        <f>'Month (GWh)'!M345</f>
        <v>9308.16</v>
      </c>
      <c r="N345" s="104">
        <f>'Month (GWh)'!N345</f>
        <v>11952.83</v>
      </c>
      <c r="O345" s="104">
        <f>'Month (GWh)'!O345</f>
        <v>2768.53</v>
      </c>
      <c r="P345" s="104">
        <f>'Month (GWh)'!P345</f>
        <v>131.46</v>
      </c>
      <c r="Q345" s="104">
        <f>'Month (GWh)'!Q345</f>
        <v>380.04</v>
      </c>
      <c r="R345" s="104">
        <f>'Month (GWh)'!R345</f>
        <v>0</v>
      </c>
      <c r="S345" s="104">
        <f>'Month (GWh)'!S345</f>
        <v>4436.7</v>
      </c>
      <c r="T345" s="104">
        <f>'Month (GWh)'!T345</f>
        <v>92689.67</v>
      </c>
    </row>
    <row r="346" spans="1:20" x14ac:dyDescent="0.35">
      <c r="A346" s="149" t="s">
        <v>403</v>
      </c>
      <c r="B346" s="104">
        <f>'Month (GWh)'!B346+Calculation_GWh!B345</f>
        <v>64421.409999999996</v>
      </c>
      <c r="C346" s="104">
        <f>'Month (GWh)'!C346+Calculation_GWh!C345</f>
        <v>103608.01999999999</v>
      </c>
      <c r="D346" s="104">
        <f>'Month (GWh)'!D346+Calculation_GWh!D345</f>
        <v>11166.25</v>
      </c>
      <c r="E346" s="104">
        <f>'Month (GWh)'!E346+Calculation_GWh!E345</f>
        <v>92441.76999999999</v>
      </c>
      <c r="F346" s="104">
        <f>'Month (GWh)'!F346+Calculation_GWh!F345</f>
        <v>9406.11</v>
      </c>
      <c r="G346" s="104">
        <f>'Month (GWh)'!G346+Calculation_GWh!G345</f>
        <v>-56.5</v>
      </c>
      <c r="H346" s="104">
        <f>'Month (GWh)'!H346+Calculation_GWh!H345</f>
        <v>1293.5999999999999</v>
      </c>
      <c r="I346" s="104">
        <f>'Month (GWh)'!I346+Calculation_GWh!I345</f>
        <v>168029.43</v>
      </c>
      <c r="J346" s="104">
        <f>'Month (GWh)'!J346+Calculation_GWh!J345</f>
        <v>167506.39000000001</v>
      </c>
      <c r="K346" s="104">
        <f>'Month (GWh)'!K346+Calculation_GWh!K345</f>
        <v>37694.949999999997</v>
      </c>
      <c r="L346" s="104">
        <f>'Month (GWh)'!L346+Calculation_GWh!L345</f>
        <v>73158.64</v>
      </c>
      <c r="M346" s="104">
        <f>'Month (GWh)'!M346+Calculation_GWh!M345</f>
        <v>17269.669999999998</v>
      </c>
      <c r="N346" s="104">
        <f>'Month (GWh)'!N346+Calculation_GWh!N345</f>
        <v>22743.57</v>
      </c>
      <c r="O346" s="104">
        <f>'Month (GWh)'!O346+Calculation_GWh!O345</f>
        <v>6325.9</v>
      </c>
      <c r="P346" s="104">
        <f>'Month (GWh)'!P346+Calculation_GWh!P345</f>
        <v>194.34</v>
      </c>
      <c r="Q346" s="104">
        <f>'Month (GWh)'!Q346+Calculation_GWh!Q345</f>
        <v>593.13</v>
      </c>
      <c r="R346" s="104">
        <f>'Month (GWh)'!R346+Calculation_GWh!R345</f>
        <v>0</v>
      </c>
      <c r="S346" s="104">
        <f>'Month (GWh)'!S346+Calculation_GWh!S345</f>
        <v>7818.16</v>
      </c>
      <c r="T346" s="104">
        <f>'Month (GWh)'!T346+Calculation_GWh!T345</f>
        <v>165798.35999999999</v>
      </c>
    </row>
    <row r="347" spans="1:20" x14ac:dyDescent="0.35">
      <c r="A347" s="149" t="s">
        <v>404</v>
      </c>
      <c r="B347" s="104">
        <f>'Month (GWh)'!B347+Calculation_GWh!B346</f>
        <v>96559.069999999992</v>
      </c>
      <c r="C347" s="104">
        <f>'Month (GWh)'!C347+Calculation_GWh!C346</f>
        <v>143752.37</v>
      </c>
      <c r="D347" s="104">
        <f>'Month (GWh)'!D347+Calculation_GWh!D346</f>
        <v>15754.84</v>
      </c>
      <c r="E347" s="104">
        <f>'Month (GWh)'!E347+Calculation_GWh!E346</f>
        <v>127997.52999999998</v>
      </c>
      <c r="F347" s="104">
        <f>'Month (GWh)'!F347+Calculation_GWh!F346</f>
        <v>12329.04</v>
      </c>
      <c r="G347" s="104">
        <f>'Month (GWh)'!G347+Calculation_GWh!G346</f>
        <v>-84.75</v>
      </c>
      <c r="H347" s="104">
        <f>'Month (GWh)'!H347+Calculation_GWh!H346</f>
        <v>1961.96</v>
      </c>
      <c r="I347" s="104">
        <f>'Month (GWh)'!I347+Calculation_GWh!I346</f>
        <v>240311.44</v>
      </c>
      <c r="J347" s="104">
        <f>'Month (GWh)'!J347+Calculation_GWh!J346</f>
        <v>238762.85</v>
      </c>
      <c r="K347" s="104">
        <f>'Month (GWh)'!K347+Calculation_GWh!K346</f>
        <v>52323.92</v>
      </c>
      <c r="L347" s="104">
        <f>'Month (GWh)'!L347+Calculation_GWh!L346</f>
        <v>103414.25</v>
      </c>
      <c r="M347" s="104">
        <f>'Month (GWh)'!M347+Calculation_GWh!M346</f>
        <v>25196.21</v>
      </c>
      <c r="N347" s="104">
        <f>'Month (GWh)'!N347+Calculation_GWh!N346</f>
        <v>33284.229999999996</v>
      </c>
      <c r="O347" s="104">
        <f>'Month (GWh)'!O347+Calculation_GWh!O346</f>
        <v>10066.629999999999</v>
      </c>
      <c r="P347" s="104">
        <f>'Month (GWh)'!P347+Calculation_GWh!P346</f>
        <v>263.18</v>
      </c>
      <c r="Q347" s="104">
        <f>'Month (GWh)'!Q347+Calculation_GWh!Q346</f>
        <v>698.55</v>
      </c>
      <c r="R347" s="104">
        <f>'Month (GWh)'!R347+Calculation_GWh!R346</f>
        <v>0</v>
      </c>
      <c r="S347" s="104">
        <f>'Month (GWh)'!S347+Calculation_GWh!S346</f>
        <v>11257.1</v>
      </c>
      <c r="T347" s="104">
        <f>'Month (GWh)'!T347+Calculation_GWh!T346</f>
        <v>236504.06999999998</v>
      </c>
    </row>
    <row r="348" spans="1:20" x14ac:dyDescent="0.35">
      <c r="A348" s="149" t="s">
        <v>405</v>
      </c>
      <c r="B348" s="104">
        <f>'Month (GWh)'!B348+Calculation_GWh!B347</f>
        <v>126505.23</v>
      </c>
      <c r="C348" s="104">
        <f>'Month (GWh)'!C348+Calculation_GWh!C347</f>
        <v>175678.33</v>
      </c>
      <c r="D348" s="104">
        <f>'Month (GWh)'!D348+Calculation_GWh!D347</f>
        <v>23619.34</v>
      </c>
      <c r="E348" s="104">
        <f>'Month (GWh)'!E348+Calculation_GWh!E347</f>
        <v>152058.99</v>
      </c>
      <c r="F348" s="104">
        <f>'Month (GWh)'!F348+Calculation_GWh!F347</f>
        <v>11324.060000000001</v>
      </c>
      <c r="G348" s="104">
        <f>'Month (GWh)'!G348+Calculation_GWh!G347</f>
        <v>-118.02000000000001</v>
      </c>
      <c r="H348" s="104">
        <f>'Month (GWh)'!H348+Calculation_GWh!H347</f>
        <v>2608.7600000000002</v>
      </c>
      <c r="I348" s="104">
        <f>'Month (GWh)'!I348+Calculation_GWh!I347</f>
        <v>302183.56</v>
      </c>
      <c r="J348" s="104">
        <f>'Month (GWh)'!J348+Calculation_GWh!J347</f>
        <v>292379.02</v>
      </c>
      <c r="K348" s="104">
        <f>'Month (GWh)'!K348+Calculation_GWh!K347</f>
        <v>62729.479999999996</v>
      </c>
      <c r="L348" s="104">
        <f>'Month (GWh)'!L348+Calculation_GWh!L347</f>
        <v>125066.55</v>
      </c>
      <c r="M348" s="104">
        <f>'Month (GWh)'!M348+Calculation_GWh!M347</f>
        <v>31258.97</v>
      </c>
      <c r="N348" s="104">
        <f>'Month (GWh)'!N348+Calculation_GWh!N347</f>
        <v>40722.019999999997</v>
      </c>
      <c r="O348" s="104">
        <f>'Month (GWh)'!O348+Calculation_GWh!O347</f>
        <v>13678.07</v>
      </c>
      <c r="P348" s="104">
        <f>'Month (GWh)'!P348+Calculation_GWh!P347</f>
        <v>312.88</v>
      </c>
      <c r="Q348" s="104">
        <f>'Month (GWh)'!Q348+Calculation_GWh!Q347</f>
        <v>780.24</v>
      </c>
      <c r="R348" s="104">
        <f>'Month (GWh)'!R348+Calculation_GWh!R347</f>
        <v>0</v>
      </c>
      <c r="S348" s="104">
        <f>'Month (GWh)'!S348+Calculation_GWh!S347</f>
        <v>14538.69</v>
      </c>
      <c r="T348" s="104">
        <f>'Month (GWh)'!T348+Calculation_GWh!T347</f>
        <v>289086.89999999997</v>
      </c>
    </row>
    <row r="349" spans="1:20" x14ac:dyDescent="0.35">
      <c r="A349" s="149" t="s">
        <v>406</v>
      </c>
      <c r="B349" s="104">
        <f>'Month (GWh)'!B349+Calculation_GWh!B348</f>
        <v>155435.35999999999</v>
      </c>
      <c r="C349" s="104">
        <f>'Month (GWh)'!C349+Calculation_GWh!C348</f>
        <v>202614.69</v>
      </c>
      <c r="D349" s="104">
        <f>'Month (GWh)'!D349+Calculation_GWh!D348</f>
        <v>36539.64</v>
      </c>
      <c r="E349" s="104">
        <f>'Month (GWh)'!E349+Calculation_GWh!E348</f>
        <v>166075.04999999999</v>
      </c>
      <c r="F349" s="104">
        <f>'Month (GWh)'!F349+Calculation_GWh!F348</f>
        <v>8025.2200000000012</v>
      </c>
      <c r="G349" s="104">
        <f>'Month (GWh)'!G349+Calculation_GWh!G348</f>
        <v>-151.29000000000002</v>
      </c>
      <c r="H349" s="104">
        <f>'Month (GWh)'!H349+Calculation_GWh!H348</f>
        <v>3277.1200000000003</v>
      </c>
      <c r="I349" s="104">
        <f>'Month (GWh)'!I349+Calculation_GWh!I348</f>
        <v>358050.05</v>
      </c>
      <c r="J349" s="104">
        <f>'Month (GWh)'!J349+Calculation_GWh!J348</f>
        <v>332661.46000000002</v>
      </c>
      <c r="K349" s="104">
        <f>'Month (GWh)'!K349+Calculation_GWh!K348</f>
        <v>75967.899999999994</v>
      </c>
      <c r="L349" s="104">
        <f>'Month (GWh)'!L349+Calculation_GWh!L348</f>
        <v>135934.03</v>
      </c>
      <c r="M349" s="104">
        <f>'Month (GWh)'!M349+Calculation_GWh!M348</f>
        <v>36956.270000000004</v>
      </c>
      <c r="N349" s="104">
        <f>'Month (GWh)'!N349+Calculation_GWh!N348</f>
        <v>46305.579999999994</v>
      </c>
      <c r="O349" s="104">
        <f>'Month (GWh)'!O349+Calculation_GWh!O348</f>
        <v>16974.97</v>
      </c>
      <c r="P349" s="104">
        <f>'Month (GWh)'!P349+Calculation_GWh!P348</f>
        <v>389.15</v>
      </c>
      <c r="Q349" s="104">
        <f>'Month (GWh)'!Q349+Calculation_GWh!Q348</f>
        <v>878.82</v>
      </c>
      <c r="R349" s="104">
        <f>'Month (GWh)'!R349+Calculation_GWh!R348</f>
        <v>0</v>
      </c>
      <c r="S349" s="104">
        <f>'Month (GWh)'!S349+Calculation_GWh!S348</f>
        <v>17062.73</v>
      </c>
      <c r="T349" s="104">
        <f>'Month (GWh)'!T349+Calculation_GWh!T348</f>
        <v>330469.44999999995</v>
      </c>
    </row>
    <row r="350" spans="1:20" x14ac:dyDescent="0.35">
      <c r="A350" s="149" t="s">
        <v>407</v>
      </c>
      <c r="B350" s="104">
        <f>'Month (GWh)'!B350+Calculation_GWh!B349</f>
        <v>176772.96</v>
      </c>
      <c r="C350" s="104">
        <f>'Month (GWh)'!C350+Calculation_GWh!C349</f>
        <v>229467.36</v>
      </c>
      <c r="D350" s="104">
        <f>'Month (GWh)'!D350+Calculation_GWh!D349</f>
        <v>50537.69</v>
      </c>
      <c r="E350" s="104">
        <f>'Month (GWh)'!E350+Calculation_GWh!E349</f>
        <v>178929.66999999998</v>
      </c>
      <c r="F350" s="104">
        <f>'Month (GWh)'!F350+Calculation_GWh!F349</f>
        <v>6678.0500000000011</v>
      </c>
      <c r="G350" s="104">
        <f>'Month (GWh)'!G350+Calculation_GWh!G349</f>
        <v>-184.56000000000003</v>
      </c>
      <c r="H350" s="104">
        <f>'Month (GWh)'!H350+Calculation_GWh!H349</f>
        <v>3923.92</v>
      </c>
      <c r="I350" s="104">
        <f>'Month (GWh)'!I350+Calculation_GWh!I349</f>
        <v>406240.32</v>
      </c>
      <c r="J350" s="104">
        <f>'Month (GWh)'!J350+Calculation_GWh!J349</f>
        <v>366120.04000000004</v>
      </c>
      <c r="K350" s="104">
        <f>'Month (GWh)'!K350+Calculation_GWh!K349</f>
        <v>86673.279999999999</v>
      </c>
      <c r="L350" s="104">
        <f>'Month (GWh)'!L350+Calculation_GWh!L349</f>
        <v>143788.35</v>
      </c>
      <c r="M350" s="104">
        <f>'Month (GWh)'!M350+Calculation_GWh!M349</f>
        <v>42712.310000000005</v>
      </c>
      <c r="N350" s="104">
        <f>'Month (GWh)'!N350+Calculation_GWh!N349</f>
        <v>50895.849999999991</v>
      </c>
      <c r="O350" s="104">
        <f>'Month (GWh)'!O350+Calculation_GWh!O349</f>
        <v>19759.41</v>
      </c>
      <c r="P350" s="104">
        <f>'Month (GWh)'!P350+Calculation_GWh!P349</f>
        <v>467.09999999999997</v>
      </c>
      <c r="Q350" s="104">
        <f>'Month (GWh)'!Q350+Calculation_GWh!Q349</f>
        <v>919.56000000000006</v>
      </c>
      <c r="R350" s="104">
        <f>'Month (GWh)'!R350+Calculation_GWh!R349</f>
        <v>0</v>
      </c>
      <c r="S350" s="104">
        <f>'Month (GWh)'!S350+Calculation_GWh!S349</f>
        <v>19402.809999999998</v>
      </c>
      <c r="T350" s="104">
        <f>'Month (GWh)'!T350+Calculation_GWh!T349</f>
        <v>364618.66999999993</v>
      </c>
    </row>
    <row r="351" spans="1:20" x14ac:dyDescent="0.35">
      <c r="A351" s="149" t="s">
        <v>408</v>
      </c>
      <c r="B351" s="104">
        <f>'Month (GWh)'!B351+Calculation_GWh!B350</f>
        <v>203114.69</v>
      </c>
      <c r="C351" s="104">
        <f>'Month (GWh)'!C351+Calculation_GWh!C350</f>
        <v>262536.70999999996</v>
      </c>
      <c r="D351" s="104">
        <f>'Month (GWh)'!D351+Calculation_GWh!D350</f>
        <v>70155.42</v>
      </c>
      <c r="E351" s="104">
        <f>'Month (GWh)'!E351+Calculation_GWh!E350</f>
        <v>192381.28999999998</v>
      </c>
      <c r="F351" s="104">
        <f>'Month (GWh)'!F351+Calculation_GWh!F350</f>
        <v>1525.3200000000015</v>
      </c>
      <c r="G351" s="104">
        <f>'Month (GWh)'!G351+Calculation_GWh!G350</f>
        <v>-221.63000000000002</v>
      </c>
      <c r="H351" s="104">
        <f>'Month (GWh)'!H351+Calculation_GWh!H350</f>
        <v>4592.28</v>
      </c>
      <c r="I351" s="104">
        <f>'Month (GWh)'!I351+Calculation_GWh!I350</f>
        <v>465651.4</v>
      </c>
      <c r="J351" s="104">
        <f>'Month (GWh)'!J351+Calculation_GWh!J350</f>
        <v>401391.95000000007</v>
      </c>
      <c r="K351" s="104">
        <f>'Month (GWh)'!K351+Calculation_GWh!K350</f>
        <v>99187.39</v>
      </c>
      <c r="L351" s="104">
        <f>'Month (GWh)'!L351+Calculation_GWh!L350</f>
        <v>150281.78</v>
      </c>
      <c r="M351" s="104">
        <f>'Month (GWh)'!M351+Calculation_GWh!M350</f>
        <v>48427.030000000006</v>
      </c>
      <c r="N351" s="104">
        <f>'Month (GWh)'!N351+Calculation_GWh!N350</f>
        <v>55056.979999999989</v>
      </c>
      <c r="O351" s="104">
        <f>'Month (GWh)'!O351+Calculation_GWh!O350</f>
        <v>23348.71</v>
      </c>
      <c r="P351" s="104">
        <f>'Month (GWh)'!P351+Calculation_GWh!P350</f>
        <v>563.65</v>
      </c>
      <c r="Q351" s="104">
        <f>'Month (GWh)'!Q351+Calculation_GWh!Q350</f>
        <v>933.62</v>
      </c>
      <c r="R351" s="104">
        <f>'Month (GWh)'!R351+Calculation_GWh!R350</f>
        <v>0</v>
      </c>
      <c r="S351" s="104">
        <f>'Month (GWh)'!S351+Calculation_GWh!S350</f>
        <v>21969.629999999997</v>
      </c>
      <c r="T351" s="104">
        <f>'Month (GWh)'!T351+Calculation_GWh!T350</f>
        <v>399768.78999999992</v>
      </c>
    </row>
    <row r="352" spans="1:20" x14ac:dyDescent="0.35">
      <c r="A352" s="149" t="s">
        <v>409</v>
      </c>
      <c r="B352" s="104">
        <f>'Month (GWh)'!B352+Calculation_GWh!B351</f>
        <v>226934.41</v>
      </c>
      <c r="C352" s="104">
        <f>'Month (GWh)'!C352+Calculation_GWh!C351</f>
        <v>293590.3</v>
      </c>
      <c r="D352" s="104">
        <f>'Month (GWh)'!D352+Calculation_GWh!D351</f>
        <v>91687.08</v>
      </c>
      <c r="E352" s="104">
        <f>'Month (GWh)'!E352+Calculation_GWh!E351</f>
        <v>201903.21999999997</v>
      </c>
      <c r="F352" s="104">
        <f>'Month (GWh)'!F352+Calculation_GWh!F351</f>
        <v>-2796.9899999999989</v>
      </c>
      <c r="G352" s="104">
        <f>'Month (GWh)'!G352+Calculation_GWh!G351</f>
        <v>-258.70000000000005</v>
      </c>
      <c r="H352" s="104">
        <f>'Month (GWh)'!H352+Calculation_GWh!H351</f>
        <v>5260.6399999999994</v>
      </c>
      <c r="I352" s="104">
        <f>'Month (GWh)'!I352+Calculation_GWh!I351</f>
        <v>520524.71</v>
      </c>
      <c r="J352" s="104">
        <f>'Month (GWh)'!J352+Calculation_GWh!J351</f>
        <v>431042.58000000007</v>
      </c>
      <c r="K352" s="104">
        <f>'Month (GWh)'!K352+Calculation_GWh!K351</f>
        <v>109117.68</v>
      </c>
      <c r="L352" s="104">
        <f>'Month (GWh)'!L352+Calculation_GWh!L351</f>
        <v>156220.62</v>
      </c>
      <c r="M352" s="104">
        <f>'Month (GWh)'!M352+Calculation_GWh!M351</f>
        <v>54010.890000000007</v>
      </c>
      <c r="N352" s="104">
        <f>'Month (GWh)'!N352+Calculation_GWh!N351</f>
        <v>58903.119999999988</v>
      </c>
      <c r="O352" s="104">
        <f>'Month (GWh)'!O352+Calculation_GWh!O351</f>
        <v>25895.559999999998</v>
      </c>
      <c r="P352" s="104">
        <f>'Month (GWh)'!P352+Calculation_GWh!P351</f>
        <v>657.31999999999994</v>
      </c>
      <c r="Q352" s="104">
        <f>'Month (GWh)'!Q352+Calculation_GWh!Q351</f>
        <v>965.27</v>
      </c>
      <c r="R352" s="104">
        <f>'Month (GWh)'!R352+Calculation_GWh!R351</f>
        <v>0</v>
      </c>
      <c r="S352" s="104">
        <f>'Month (GWh)'!S352+Calculation_GWh!S351</f>
        <v>24204.149999999998</v>
      </c>
      <c r="T352" s="104">
        <f>'Month (GWh)'!T352+Calculation_GWh!T351</f>
        <v>429974.60999999993</v>
      </c>
    </row>
    <row r="353" spans="1:20" x14ac:dyDescent="0.35">
      <c r="A353" s="149" t="s">
        <v>410</v>
      </c>
      <c r="B353" s="104">
        <f>'Month (GWh)'!B353+Calculation_GWh!B352</f>
        <v>252109.12</v>
      </c>
      <c r="C353" s="104">
        <f>'Month (GWh)'!C353+Calculation_GWh!C352</f>
        <v>315113.68</v>
      </c>
      <c r="D353" s="104">
        <f>'Month (GWh)'!D353+Calculation_GWh!D352</f>
        <v>100684.5</v>
      </c>
      <c r="E353" s="104">
        <f>'Month (GWh)'!E353+Calculation_GWh!E352</f>
        <v>214429.17999999996</v>
      </c>
      <c r="F353" s="104">
        <f>'Month (GWh)'!F353+Calculation_GWh!F352</f>
        <v>-1991.3399999999988</v>
      </c>
      <c r="G353" s="104">
        <f>'Month (GWh)'!G353+Calculation_GWh!G352</f>
        <v>-295.77000000000004</v>
      </c>
      <c r="H353" s="104">
        <f>'Month (GWh)'!H353+Calculation_GWh!H352</f>
        <v>5907.44</v>
      </c>
      <c r="I353" s="104">
        <f>'Month (GWh)'!I353+Calculation_GWh!I352</f>
        <v>567222.80000000005</v>
      </c>
      <c r="J353" s="104">
        <f>'Month (GWh)'!J353+Calculation_GWh!J352</f>
        <v>470158.63000000006</v>
      </c>
      <c r="K353" s="104">
        <f>'Month (GWh)'!K353+Calculation_GWh!K352</f>
        <v>122409.59999999999</v>
      </c>
      <c r="L353" s="104">
        <f>'Month (GWh)'!L353+Calculation_GWh!L352</f>
        <v>165926.56</v>
      </c>
      <c r="M353" s="104">
        <f>'Month (GWh)'!M353+Calculation_GWh!M352</f>
        <v>59610.840000000004</v>
      </c>
      <c r="N353" s="104">
        <f>'Month (GWh)'!N353+Calculation_GWh!N352</f>
        <v>62889.12999999999</v>
      </c>
      <c r="O353" s="104">
        <f>'Month (GWh)'!O353+Calculation_GWh!O352</f>
        <v>29018.62</v>
      </c>
      <c r="P353" s="104">
        <f>'Month (GWh)'!P353+Calculation_GWh!P352</f>
        <v>687.12999999999988</v>
      </c>
      <c r="Q353" s="104">
        <f>'Month (GWh)'!Q353+Calculation_GWh!Q352</f>
        <v>1064.3699999999999</v>
      </c>
      <c r="R353" s="104">
        <f>'Month (GWh)'!R353+Calculation_GWh!R352</f>
        <v>0</v>
      </c>
      <c r="S353" s="104">
        <f>'Month (GWh)'!S353+Calculation_GWh!S352</f>
        <v>26869.159999999996</v>
      </c>
      <c r="T353" s="104">
        <f>'Month (GWh)'!T353+Calculation_GWh!T352</f>
        <v>468475.40999999992</v>
      </c>
    </row>
    <row r="354" spans="1:20" x14ac:dyDescent="0.35">
      <c r="A354" s="149" t="s">
        <v>411</v>
      </c>
      <c r="B354" s="104">
        <f>'Month (GWh)'!B354+Calculation_GWh!B353</f>
        <v>282498.43</v>
      </c>
      <c r="C354" s="104">
        <f>'Month (GWh)'!C354+Calculation_GWh!C353</f>
        <v>349613.14</v>
      </c>
      <c r="D354" s="104">
        <f>'Month (GWh)'!D354+Calculation_GWh!D353</f>
        <v>107454.86</v>
      </c>
      <c r="E354" s="104">
        <f>'Month (GWh)'!E354+Calculation_GWh!E353</f>
        <v>242158.27999999997</v>
      </c>
      <c r="F354" s="104">
        <f>'Month (GWh)'!F354+Calculation_GWh!F353</f>
        <v>-5583.2899999999991</v>
      </c>
      <c r="G354" s="104">
        <f>'Month (GWh)'!G354+Calculation_GWh!G353</f>
        <v>-326.41000000000003</v>
      </c>
      <c r="H354" s="104">
        <f>'Month (GWh)'!H354+Calculation_GWh!H353</f>
        <v>6575.7999999999993</v>
      </c>
      <c r="I354" s="104">
        <f>'Month (GWh)'!I354+Calculation_GWh!I353</f>
        <v>632111.57000000007</v>
      </c>
      <c r="J354" s="104">
        <f>'Month (GWh)'!J354+Calculation_GWh!J353</f>
        <v>525322.81000000006</v>
      </c>
      <c r="K354" s="104">
        <f>'Month (GWh)'!K354+Calculation_GWh!K353</f>
        <v>139164.82999999999</v>
      </c>
      <c r="L354" s="104">
        <f>'Month (GWh)'!L354+Calculation_GWh!L353</f>
        <v>184837.89</v>
      </c>
      <c r="M354" s="104">
        <f>'Month (GWh)'!M354+Calculation_GWh!M353</f>
        <v>65567.900000000009</v>
      </c>
      <c r="N354" s="104">
        <f>'Month (GWh)'!N354+Calculation_GWh!N353</f>
        <v>68702.509999999995</v>
      </c>
      <c r="O354" s="104">
        <f>'Month (GWh)'!O354+Calculation_GWh!O353</f>
        <v>32397.399999999998</v>
      </c>
      <c r="P354" s="104">
        <f>'Month (GWh)'!P354+Calculation_GWh!P353</f>
        <v>756.51999999999987</v>
      </c>
      <c r="Q354" s="104">
        <f>'Month (GWh)'!Q354+Calculation_GWh!Q353</f>
        <v>1147.3599999999999</v>
      </c>
      <c r="R354" s="104">
        <f>'Month (GWh)'!R354+Calculation_GWh!R353</f>
        <v>0</v>
      </c>
      <c r="S354" s="104">
        <f>'Month (GWh)'!S354+Calculation_GWh!S353</f>
        <v>29594.599999999995</v>
      </c>
      <c r="T354" s="104">
        <f>'Month (GWh)'!T354+Calculation_GWh!T353</f>
        <v>522169.00999999989</v>
      </c>
    </row>
    <row r="355" spans="1:20" x14ac:dyDescent="0.35">
      <c r="A355" s="149" t="s">
        <v>412</v>
      </c>
      <c r="B355" s="104">
        <f>'Month (GWh)'!B355+Calculation_GWh!B354</f>
        <v>311801.61</v>
      </c>
      <c r="C355" s="104">
        <f>'Month (GWh)'!C355+Calculation_GWh!C354</f>
        <v>398702.33</v>
      </c>
      <c r="D355" s="104">
        <f>'Month (GWh)'!D355+Calculation_GWh!D354</f>
        <v>112968.78</v>
      </c>
      <c r="E355" s="104">
        <f>'Month (GWh)'!E355+Calculation_GWh!E354</f>
        <v>285733.55</v>
      </c>
      <c r="F355" s="104">
        <f>'Month (GWh)'!F355+Calculation_GWh!F354</f>
        <v>1924.4800000000014</v>
      </c>
      <c r="G355" s="104">
        <f>'Month (GWh)'!G355+Calculation_GWh!G354</f>
        <v>-357.05</v>
      </c>
      <c r="H355" s="104">
        <f>'Month (GWh)'!H355+Calculation_GWh!H354</f>
        <v>7222.5999999999995</v>
      </c>
      <c r="I355" s="104">
        <f>'Month (GWh)'!I355+Calculation_GWh!I354</f>
        <v>710503.94000000006</v>
      </c>
      <c r="J355" s="104">
        <f>'Month (GWh)'!J355+Calculation_GWh!J354</f>
        <v>606325.19000000006</v>
      </c>
      <c r="K355" s="104">
        <f>'Month (GWh)'!K355+Calculation_GWh!K354</f>
        <v>161283.37</v>
      </c>
      <c r="L355" s="104">
        <f>'Month (GWh)'!L355+Calculation_GWh!L354</f>
        <v>215379.19</v>
      </c>
      <c r="M355" s="104">
        <f>'Month (GWh)'!M355+Calculation_GWh!M354</f>
        <v>73226.73000000001</v>
      </c>
      <c r="N355" s="104">
        <f>'Month (GWh)'!N355+Calculation_GWh!N354</f>
        <v>80303.849999999991</v>
      </c>
      <c r="O355" s="104">
        <f>'Month (GWh)'!O355+Calculation_GWh!O354</f>
        <v>35875.329999999994</v>
      </c>
      <c r="P355" s="104">
        <f>'Month (GWh)'!P355+Calculation_GWh!P354</f>
        <v>826.56999999999982</v>
      </c>
      <c r="Q355" s="104">
        <f>'Month (GWh)'!Q355+Calculation_GWh!Q354</f>
        <v>1344.4899999999998</v>
      </c>
      <c r="R355" s="104">
        <f>'Month (GWh)'!R355+Calculation_GWh!R354</f>
        <v>0</v>
      </c>
      <c r="S355" s="104">
        <f>'Month (GWh)'!S355+Calculation_GWh!S354</f>
        <v>33379.359999999993</v>
      </c>
      <c r="T355" s="104">
        <f>'Month (GWh)'!T355+Calculation_GWh!T354</f>
        <v>601618.8899999999</v>
      </c>
    </row>
    <row r="356" spans="1:20" x14ac:dyDescent="0.35">
      <c r="A356" s="149" t="s">
        <v>413</v>
      </c>
      <c r="B356" s="104">
        <f>'Month (GWh)'!B356+Calculation_GWh!B355</f>
        <v>343722.11</v>
      </c>
      <c r="C356" s="104">
        <f>'Month (GWh)'!C356+Calculation_GWh!C355</f>
        <v>453300.88</v>
      </c>
      <c r="D356" s="104">
        <f>'Month (GWh)'!D356+Calculation_GWh!D355</f>
        <v>118427.45999999999</v>
      </c>
      <c r="E356" s="104">
        <f>'Month (GWh)'!E356+Calculation_GWh!E355</f>
        <v>334873.42</v>
      </c>
      <c r="F356" s="104">
        <f>'Month (GWh)'!F356+Calculation_GWh!F355</f>
        <v>2691.4700000000012</v>
      </c>
      <c r="G356" s="104">
        <f>'Month (GWh)'!G356+Calculation_GWh!G355</f>
        <v>-387.69</v>
      </c>
      <c r="H356" s="104">
        <f>'Month (GWh)'!H356+Calculation_GWh!H355</f>
        <v>7890.9599999999991</v>
      </c>
      <c r="I356" s="104">
        <f>'Month (GWh)'!I356+Calculation_GWh!I355</f>
        <v>797022.99000000011</v>
      </c>
      <c r="J356" s="104">
        <f>'Month (GWh)'!J356+Calculation_GWh!J355</f>
        <v>688790.27</v>
      </c>
      <c r="K356" s="104">
        <f>'Month (GWh)'!K356+Calculation_GWh!K355</f>
        <v>179594.46</v>
      </c>
      <c r="L356" s="104">
        <f>'Month (GWh)'!L356+Calculation_GWh!L355</f>
        <v>252994.85</v>
      </c>
      <c r="M356" s="104">
        <f>'Month (GWh)'!M356+Calculation_GWh!M355</f>
        <v>81289.330000000016</v>
      </c>
      <c r="N356" s="104">
        <f>'Month (GWh)'!N356+Calculation_GWh!N355</f>
        <v>91986.689999999988</v>
      </c>
      <c r="O356" s="104">
        <f>'Month (GWh)'!O356+Calculation_GWh!O355</f>
        <v>39683.939999999995</v>
      </c>
      <c r="P356" s="104">
        <f>'Month (GWh)'!P356+Calculation_GWh!P355</f>
        <v>915.70999999999981</v>
      </c>
      <c r="Q356" s="104">
        <f>'Month (GWh)'!Q356+Calculation_GWh!Q355</f>
        <v>1667.3199999999997</v>
      </c>
      <c r="R356" s="104">
        <f>'Month (GWh)'!R356+Calculation_GWh!R355</f>
        <v>0</v>
      </c>
      <c r="S356" s="104">
        <f>'Month (GWh)'!S356+Calculation_GWh!S355</f>
        <v>37178.709999999992</v>
      </c>
      <c r="T356" s="104">
        <f>'Month (GWh)'!T356+Calculation_GWh!T355</f>
        <v>685311.00999999989</v>
      </c>
    </row>
    <row r="357" spans="1:20" x14ac:dyDescent="0.35">
      <c r="A357" s="175" t="s">
        <v>441</v>
      </c>
      <c r="B357" s="104">
        <f>'Month (GWh)'!B357</f>
        <v>31351.9</v>
      </c>
      <c r="C357" s="104">
        <f>'Month (GWh)'!C357</f>
        <v>63445.17</v>
      </c>
      <c r="D357" s="104">
        <f>'Month (GWh)'!D357</f>
        <v>5856.11</v>
      </c>
      <c r="E357" s="104">
        <f>'Month (GWh)'!E357</f>
        <v>57589.06</v>
      </c>
      <c r="F357" s="104">
        <f>'Month (GWh)'!F357</f>
        <v>13586.44</v>
      </c>
      <c r="G357" s="104">
        <f>'Month (GWh)'!G357</f>
        <v>-30.06</v>
      </c>
      <c r="H357" s="104">
        <f>'Month (GWh)'!H357</f>
        <v>668.36</v>
      </c>
      <c r="I357" s="104">
        <f>'Month (GWh)'!I357</f>
        <v>94797.07</v>
      </c>
      <c r="J357" s="104">
        <f>'Month (GWh)'!J357</f>
        <v>103165.70000000001</v>
      </c>
      <c r="K357" s="104">
        <f>'Month (GWh)'!K357</f>
        <v>25408.21</v>
      </c>
      <c r="L357" s="104">
        <f>'Month (GWh)'!L357</f>
        <v>45413.59</v>
      </c>
      <c r="M357" s="104">
        <f>'Month (GWh)'!M357</f>
        <v>8969.5499999999993</v>
      </c>
      <c r="N357" s="104">
        <f>'Month (GWh)'!N357</f>
        <v>12285.34</v>
      </c>
      <c r="O357" s="104">
        <f>'Month (GWh)'!O357</f>
        <v>3586.72</v>
      </c>
      <c r="P357" s="104">
        <f>'Month (GWh)'!P357</f>
        <v>110.34</v>
      </c>
      <c r="Q357" s="104">
        <f>'Month (GWh)'!Q357</f>
        <v>309.58999999999997</v>
      </c>
      <c r="R357" s="104">
        <f>'Month (GWh)'!R357</f>
        <v>0</v>
      </c>
      <c r="S357" s="104">
        <f>'Month (GWh)'!S357</f>
        <v>4269.3599999999997</v>
      </c>
      <c r="T357" s="104">
        <f>'Month (GWh)'!T357</f>
        <v>100352.69999999998</v>
      </c>
    </row>
    <row r="358" spans="1:20" x14ac:dyDescent="0.35">
      <c r="A358" s="176" t="s">
        <v>442</v>
      </c>
      <c r="B358" s="104">
        <f>'Month (GWh)'!B358+Calculation_GWh!B357</f>
        <v>59102.080000000002</v>
      </c>
      <c r="C358" s="104">
        <f>'Month (GWh)'!C358+Calculation_GWh!C357</f>
        <v>119808.19</v>
      </c>
      <c r="D358" s="104">
        <f>'Month (GWh)'!D358+Calculation_GWh!D357</f>
        <v>10321.65</v>
      </c>
      <c r="E358" s="104">
        <f>'Month (GWh)'!E358+Calculation_GWh!E357</f>
        <v>109486.54</v>
      </c>
      <c r="F358" s="104">
        <f>'Month (GWh)'!F358+Calculation_GWh!F357</f>
        <v>15627.98</v>
      </c>
      <c r="G358" s="104">
        <f>'Month (GWh)'!G358+Calculation_GWh!G357</f>
        <v>-60.12</v>
      </c>
      <c r="H358" s="104">
        <f>'Month (GWh)'!H358+Calculation_GWh!H357</f>
        <v>1272.04</v>
      </c>
      <c r="I358" s="104">
        <f>'Month (GWh)'!I358+Calculation_GWh!I357</f>
        <v>178910.27000000002</v>
      </c>
      <c r="J358" s="104">
        <f>'Month (GWh)'!J358+Calculation_GWh!J357</f>
        <v>185428.52000000002</v>
      </c>
      <c r="K358" s="104">
        <f>'Month (GWh)'!K358+Calculation_GWh!K357</f>
        <v>44994.38</v>
      </c>
      <c r="L358" s="104">
        <f>'Month (GWh)'!L358+Calculation_GWh!L357</f>
        <v>81944.01999999999</v>
      </c>
      <c r="M358" s="104">
        <f>'Month (GWh)'!M358+Calculation_GWh!M357</f>
        <v>16353.72</v>
      </c>
      <c r="N358" s="104">
        <f>'Month (GWh)'!N358+Calculation_GWh!N357</f>
        <v>23686.39</v>
      </c>
      <c r="O358" s="104">
        <f>'Month (GWh)'!O358+Calculation_GWh!O357</f>
        <v>6629.11</v>
      </c>
      <c r="P358" s="104">
        <f>'Month (GWh)'!P358+Calculation_GWh!P357</f>
        <v>220.10000000000002</v>
      </c>
      <c r="Q358" s="104">
        <f>'Month (GWh)'!Q358+Calculation_GWh!Q357</f>
        <v>673.97</v>
      </c>
      <c r="R358" s="104">
        <f>'Month (GWh)'!R358+Calculation_GWh!R357</f>
        <v>0</v>
      </c>
      <c r="S358" s="104">
        <f>'Month (GWh)'!S358+Calculation_GWh!S357</f>
        <v>7725.2699999999995</v>
      </c>
      <c r="T358" s="104">
        <f>'Month (GWh)'!T358+Calculation_GWh!T357</f>
        <v>182226.95999999996</v>
      </c>
    </row>
    <row r="359" spans="1:20" x14ac:dyDescent="0.35">
      <c r="A359" s="176" t="s">
        <v>443</v>
      </c>
      <c r="B359" s="104">
        <f>'Month (GWh)'!B359+Calculation_GWh!B358</f>
        <v>89909.87</v>
      </c>
      <c r="C359" s="104">
        <f>'Month (GWh)'!C359+Calculation_GWh!C358</f>
        <v>171459.25</v>
      </c>
      <c r="D359" s="104">
        <f>'Month (GWh)'!D359+Calculation_GWh!D358</f>
        <v>16044.189999999999</v>
      </c>
      <c r="E359" s="104">
        <f>'Month (GWh)'!E359+Calculation_GWh!E358</f>
        <v>155415.06</v>
      </c>
      <c r="F359" s="104">
        <f>'Month (GWh)'!F359+Calculation_GWh!F358</f>
        <v>9872.2799999999988</v>
      </c>
      <c r="G359" s="104">
        <f>'Month (GWh)'!G359+Calculation_GWh!G358</f>
        <v>-90.179999999999993</v>
      </c>
      <c r="H359" s="104">
        <f>'Month (GWh)'!H359+Calculation_GWh!H358</f>
        <v>1940.4</v>
      </c>
      <c r="I359" s="104">
        <f>'Month (GWh)'!I359+Calculation_GWh!I358</f>
        <v>261369.12000000002</v>
      </c>
      <c r="J359" s="104">
        <f>'Month (GWh)'!J359+Calculation_GWh!J358</f>
        <v>257047.43000000005</v>
      </c>
      <c r="K359" s="104">
        <f>'Month (GWh)'!K359+Calculation_GWh!K358</f>
        <v>63776.729999999996</v>
      </c>
      <c r="L359" s="104">
        <f>'Month (GWh)'!L359+Calculation_GWh!L358</f>
        <v>111026.84999999999</v>
      </c>
      <c r="M359" s="104">
        <f>'Month (GWh)'!M359+Calculation_GWh!M358</f>
        <v>23108.32</v>
      </c>
      <c r="N359" s="104">
        <f>'Month (GWh)'!N359+Calculation_GWh!N358</f>
        <v>33719.08</v>
      </c>
      <c r="O359" s="104">
        <f>'Month (GWh)'!O359+Calculation_GWh!O358</f>
        <v>9920.31</v>
      </c>
      <c r="P359" s="104">
        <f>'Month (GWh)'!P359+Calculation_GWh!P358</f>
        <v>298.70000000000005</v>
      </c>
      <c r="Q359" s="104">
        <f>'Month (GWh)'!Q359+Calculation_GWh!Q358</f>
        <v>999.66000000000008</v>
      </c>
      <c r="R359" s="104">
        <f>'Month (GWh)'!R359+Calculation_GWh!R358</f>
        <v>0</v>
      </c>
      <c r="S359" s="104">
        <f>'Month (GWh)'!S359+Calculation_GWh!S358</f>
        <v>10769.59</v>
      </c>
      <c r="T359" s="104">
        <f>'Month (GWh)'!T359+Calculation_GWh!T358</f>
        <v>253619.24</v>
      </c>
    </row>
    <row r="360" spans="1:20" x14ac:dyDescent="0.35">
      <c r="A360" s="176" t="s">
        <v>444</v>
      </c>
      <c r="B360" s="104">
        <f>'Month (GWh)'!B360+Calculation_GWh!B359</f>
        <v>119210.04999999999</v>
      </c>
      <c r="C360" s="104">
        <f>'Month (GWh)'!C360+Calculation_GWh!C359</f>
        <v>202806.94</v>
      </c>
      <c r="D360" s="104">
        <f>'Month (GWh)'!D360+Calculation_GWh!D359</f>
        <v>28196.37</v>
      </c>
      <c r="E360" s="104">
        <f>'Month (GWh)'!E360+Calculation_GWh!E359</f>
        <v>174610.57</v>
      </c>
      <c r="F360" s="104">
        <f>'Month (GWh)'!F360+Calculation_GWh!F359</f>
        <v>10382.429999999998</v>
      </c>
      <c r="G360" s="104">
        <f>'Month (GWh)'!G360+Calculation_GWh!G359</f>
        <v>-124.97999999999999</v>
      </c>
      <c r="H360" s="104">
        <f>'Month (GWh)'!H360+Calculation_GWh!H359</f>
        <v>2587.1999999999998</v>
      </c>
      <c r="I360" s="104">
        <f>'Month (GWh)'!I360+Calculation_GWh!I359</f>
        <v>322016.99</v>
      </c>
      <c r="J360" s="104">
        <f>'Month (GWh)'!J360+Calculation_GWh!J359</f>
        <v>306665.27</v>
      </c>
      <c r="K360" s="104">
        <f>'Month (GWh)'!K360+Calculation_GWh!K359</f>
        <v>77803.17</v>
      </c>
      <c r="L360" s="104">
        <f>'Month (GWh)'!L360+Calculation_GWh!L359</f>
        <v>127197.81999999999</v>
      </c>
      <c r="M360" s="104">
        <f>'Month (GWh)'!M360+Calculation_GWh!M359</f>
        <v>28866.54</v>
      </c>
      <c r="N360" s="104">
        <f>'Month (GWh)'!N360+Calculation_GWh!N359</f>
        <v>40733.630000000005</v>
      </c>
      <c r="O360" s="104">
        <f>'Month (GWh)'!O360+Calculation_GWh!O359</f>
        <v>13143.55</v>
      </c>
      <c r="P360" s="104">
        <f>'Month (GWh)'!P360+Calculation_GWh!P359</f>
        <v>358.58000000000004</v>
      </c>
      <c r="Q360" s="104">
        <f>'Month (GWh)'!Q360+Calculation_GWh!Q359</f>
        <v>1124.6000000000001</v>
      </c>
      <c r="R360" s="104">
        <f>'Month (GWh)'!R360+Calculation_GWh!R359</f>
        <v>0</v>
      </c>
      <c r="S360" s="104">
        <f>'Month (GWh)'!S360+Calculation_GWh!S359</f>
        <v>13862.23</v>
      </c>
      <c r="T360" s="104">
        <f>'Month (GWh)'!T360+Calculation_GWh!T359</f>
        <v>303090.12</v>
      </c>
    </row>
    <row r="361" spans="1:20" x14ac:dyDescent="0.35">
      <c r="A361" s="176" t="s">
        <v>445</v>
      </c>
      <c r="B361" s="104">
        <f>'Month (GWh)'!B361+Calculation_GWh!B360</f>
        <v>147772.84</v>
      </c>
      <c r="C361" s="104">
        <f>'Month (GWh)'!C361+Calculation_GWh!C360</f>
        <v>225930.79</v>
      </c>
      <c r="D361" s="104">
        <f>'Month (GWh)'!D361+Calculation_GWh!D360</f>
        <v>43415.31</v>
      </c>
      <c r="E361" s="104">
        <f>'Month (GWh)'!E361+Calculation_GWh!E360</f>
        <v>182515.48</v>
      </c>
      <c r="F361" s="104">
        <f>'Month (GWh)'!F361+Calculation_GWh!F360</f>
        <v>10340.939999999999</v>
      </c>
      <c r="G361" s="104">
        <f>'Month (GWh)'!G361+Calculation_GWh!G360</f>
        <v>-159.77999999999997</v>
      </c>
      <c r="H361" s="104">
        <f>'Month (GWh)'!H361+Calculation_GWh!H360</f>
        <v>3255.56</v>
      </c>
      <c r="I361" s="104">
        <f>'Month (GWh)'!I361+Calculation_GWh!I360</f>
        <v>373703.63</v>
      </c>
      <c r="J361" s="104">
        <f>'Month (GWh)'!J361+Calculation_GWh!J360</f>
        <v>343725.04000000004</v>
      </c>
      <c r="K361" s="104">
        <f>'Month (GWh)'!K361+Calculation_GWh!K360</f>
        <v>89432.76</v>
      </c>
      <c r="L361" s="104">
        <f>'Month (GWh)'!L361+Calculation_GWh!L360</f>
        <v>136232.63</v>
      </c>
      <c r="M361" s="104">
        <f>'Month (GWh)'!M361+Calculation_GWh!M360</f>
        <v>34031.620000000003</v>
      </c>
      <c r="N361" s="104">
        <f>'Month (GWh)'!N361+Calculation_GWh!N360</f>
        <v>46064.19</v>
      </c>
      <c r="O361" s="104">
        <f>'Month (GWh)'!O361+Calculation_GWh!O360</f>
        <v>16339.64</v>
      </c>
      <c r="P361" s="104">
        <f>'Month (GWh)'!P361+Calculation_GWh!P360</f>
        <v>404.01000000000005</v>
      </c>
      <c r="Q361" s="104">
        <f>'Month (GWh)'!Q361+Calculation_GWh!Q360</f>
        <v>1190.9100000000001</v>
      </c>
      <c r="R361" s="104">
        <f>'Month (GWh)'!R361+Calculation_GWh!R360</f>
        <v>0</v>
      </c>
      <c r="S361" s="104">
        <f>'Month (GWh)'!S361+Calculation_GWh!S360</f>
        <v>16279.33</v>
      </c>
      <c r="T361" s="104">
        <f>'Month (GWh)'!T361+Calculation_GWh!T360</f>
        <v>339975.08999999997</v>
      </c>
    </row>
    <row r="362" spans="1:20" x14ac:dyDescent="0.35">
      <c r="A362" s="176" t="s">
        <v>446</v>
      </c>
      <c r="B362" s="104">
        <f>'Month (GWh)'!B362+Calculation_GWh!B361</f>
        <v>172972.91</v>
      </c>
      <c r="C362" s="104">
        <f>'Month (GWh)'!C362+Calculation_GWh!C361</f>
        <v>244793.55000000002</v>
      </c>
      <c r="D362" s="104">
        <f>'Month (GWh)'!D362+Calculation_GWh!D361</f>
        <v>60304.08</v>
      </c>
      <c r="E362" s="104">
        <f>'Month (GWh)'!E362+Calculation_GWh!E361</f>
        <v>184489.47</v>
      </c>
      <c r="F362" s="104">
        <f>'Month (GWh)'!F362+Calculation_GWh!F361</f>
        <v>12941.119999999999</v>
      </c>
      <c r="G362" s="104">
        <f>'Month (GWh)'!G362+Calculation_GWh!G361</f>
        <v>-194.57999999999998</v>
      </c>
      <c r="H362" s="104">
        <f>'Month (GWh)'!H362+Calculation_GWh!H361</f>
        <v>3902.3599999999997</v>
      </c>
      <c r="I362" s="104">
        <f>'Month (GWh)'!I362+Calculation_GWh!I361</f>
        <v>417766.46</v>
      </c>
      <c r="J362" s="104">
        <f>'Month (GWh)'!J362+Calculation_GWh!J361</f>
        <v>374111.28</v>
      </c>
      <c r="K362" s="104">
        <f>'Month (GWh)'!K362+Calculation_GWh!K361</f>
        <v>99861.579999999987</v>
      </c>
      <c r="L362" s="104">
        <f>'Month (GWh)'!L362+Calculation_GWh!L361</f>
        <v>142451.71</v>
      </c>
      <c r="M362" s="104">
        <f>'Month (GWh)'!M362+Calculation_GWh!M361</f>
        <v>38774.47</v>
      </c>
      <c r="N362" s="104">
        <f>'Month (GWh)'!N362+Calculation_GWh!N361</f>
        <v>50679.87</v>
      </c>
      <c r="O362" s="104">
        <f>'Month (GWh)'!O362+Calculation_GWh!O361</f>
        <v>19327.48</v>
      </c>
      <c r="P362" s="104">
        <f>'Month (GWh)'!P362+Calculation_GWh!P361</f>
        <v>452.6</v>
      </c>
      <c r="Q362" s="104">
        <f>'Month (GWh)'!Q362+Calculation_GWh!Q361</f>
        <v>1235.68</v>
      </c>
      <c r="R362" s="104">
        <f>'Month (GWh)'!R362+Calculation_GWh!R361</f>
        <v>0</v>
      </c>
      <c r="S362" s="104">
        <f>'Month (GWh)'!S362+Calculation_GWh!S361</f>
        <v>18465.57</v>
      </c>
      <c r="T362" s="104">
        <f>'Month (GWh)'!T362+Calculation_GWh!T361</f>
        <v>371248.95999999996</v>
      </c>
    </row>
    <row r="363" spans="1:20" x14ac:dyDescent="0.35">
      <c r="A363" s="176" t="s">
        <v>447</v>
      </c>
      <c r="B363" s="104">
        <f>'Month (GWh)'!B363+Calculation_GWh!B362</f>
        <v>200346.22</v>
      </c>
      <c r="C363" s="104">
        <f>'Month (GWh)'!C363+Calculation_GWh!C362</f>
        <v>273425.15000000002</v>
      </c>
      <c r="D363" s="104">
        <f>'Month (GWh)'!D363+Calculation_GWh!D362</f>
        <v>81500.45</v>
      </c>
      <c r="E363" s="104">
        <f>'Month (GWh)'!E363+Calculation_GWh!E362</f>
        <v>191924.7</v>
      </c>
      <c r="F363" s="104">
        <f>'Month (GWh)'!F363+Calculation_GWh!F362</f>
        <v>10635.679999999998</v>
      </c>
      <c r="G363" s="104">
        <f>'Month (GWh)'!G363+Calculation_GWh!G362</f>
        <v>-226.48</v>
      </c>
      <c r="H363" s="104">
        <f>'Month (GWh)'!H363+Calculation_GWh!H362</f>
        <v>4570.7199999999993</v>
      </c>
      <c r="I363" s="104">
        <f>'Month (GWh)'!I363+Calculation_GWh!I362</f>
        <v>473771.37</v>
      </c>
      <c r="J363" s="104">
        <f>'Month (GWh)'!J363+Calculation_GWh!J362</f>
        <v>407250.84</v>
      </c>
      <c r="K363" s="104">
        <f>'Month (GWh)'!K363+Calculation_GWh!K362</f>
        <v>113375.35999999999</v>
      </c>
      <c r="L363" s="104">
        <f>'Month (GWh)'!L363+Calculation_GWh!L362</f>
        <v>147217.96</v>
      </c>
      <c r="M363" s="104">
        <f>'Month (GWh)'!M363+Calculation_GWh!M362</f>
        <v>43776.12</v>
      </c>
      <c r="N363" s="104">
        <f>'Month (GWh)'!N363+Calculation_GWh!N362</f>
        <v>54589.89</v>
      </c>
      <c r="O363" s="104">
        <f>'Month (GWh)'!O363+Calculation_GWh!O362</f>
        <v>22389.829999999998</v>
      </c>
      <c r="P363" s="104">
        <f>'Month (GWh)'!P363+Calculation_GWh!P362</f>
        <v>545.5</v>
      </c>
      <c r="Q363" s="104">
        <f>'Month (GWh)'!Q363+Calculation_GWh!Q362</f>
        <v>1296.6100000000001</v>
      </c>
      <c r="R363" s="104">
        <f>'Month (GWh)'!R363+Calculation_GWh!R362</f>
        <v>0</v>
      </c>
      <c r="S363" s="104">
        <f>'Month (GWh)'!S363+Calculation_GWh!S362</f>
        <v>20768.34</v>
      </c>
      <c r="T363" s="104">
        <f>'Month (GWh)'!T363+Calculation_GWh!T362</f>
        <v>403959.61</v>
      </c>
    </row>
    <row r="364" spans="1:20" x14ac:dyDescent="0.35">
      <c r="A364" s="176" t="s">
        <v>448</v>
      </c>
      <c r="B364" s="104">
        <f>'Month (GWh)'!B364+Calculation_GWh!B363</f>
        <v>222922.49</v>
      </c>
      <c r="C364" s="104">
        <f>'Month (GWh)'!C364+Calculation_GWh!C363</f>
        <v>297272.05000000005</v>
      </c>
      <c r="D364" s="104">
        <f>'Month (GWh)'!D364+Calculation_GWh!D363</f>
        <v>96114.58</v>
      </c>
      <c r="E364" s="104">
        <f>'Month (GWh)'!E364+Calculation_GWh!E363</f>
        <v>201157.47</v>
      </c>
      <c r="F364" s="104">
        <f>'Month (GWh)'!F364+Calculation_GWh!F363</f>
        <v>9772.6999999999989</v>
      </c>
      <c r="G364" s="104">
        <f>'Month (GWh)'!G364+Calculation_GWh!G363</f>
        <v>-258.38</v>
      </c>
      <c r="H364" s="104">
        <f>'Month (GWh)'!H364+Calculation_GWh!H363</f>
        <v>5239.079999999999</v>
      </c>
      <c r="I364" s="104">
        <f>'Month (GWh)'!I364+Calculation_GWh!I363</f>
        <v>520194.54</v>
      </c>
      <c r="J364" s="104">
        <f>'Month (GWh)'!J364+Calculation_GWh!J363</f>
        <v>438833.36000000004</v>
      </c>
      <c r="K364" s="104">
        <f>'Month (GWh)'!K364+Calculation_GWh!K363</f>
        <v>126060.33999999998</v>
      </c>
      <c r="L364" s="104">
        <f>'Month (GWh)'!L364+Calculation_GWh!L363</f>
        <v>152642.85999999999</v>
      </c>
      <c r="M364" s="104">
        <f>'Month (GWh)'!M364+Calculation_GWh!M363</f>
        <v>49043.520000000004</v>
      </c>
      <c r="N364" s="104">
        <f>'Month (GWh)'!N364+Calculation_GWh!N363</f>
        <v>58247.29</v>
      </c>
      <c r="O364" s="104">
        <f>'Month (GWh)'!O364+Calculation_GWh!O363</f>
        <v>25192.449999999997</v>
      </c>
      <c r="P364" s="104">
        <f>'Month (GWh)'!P364+Calculation_GWh!P363</f>
        <v>595.58000000000004</v>
      </c>
      <c r="Q364" s="104">
        <f>'Month (GWh)'!Q364+Calculation_GWh!Q363</f>
        <v>1307.9900000000002</v>
      </c>
      <c r="R364" s="104">
        <f>'Month (GWh)'!R364+Calculation_GWh!R363</f>
        <v>0</v>
      </c>
      <c r="S364" s="104">
        <f>'Month (GWh)'!S364+Calculation_GWh!S363</f>
        <v>22996.36</v>
      </c>
      <c r="T364" s="104">
        <f>'Month (GWh)'!T364+Calculation_GWh!T363</f>
        <v>436086.39</v>
      </c>
    </row>
    <row r="365" spans="1:20" x14ac:dyDescent="0.35">
      <c r="A365" s="176" t="s">
        <v>449</v>
      </c>
      <c r="B365" s="104">
        <f>'Month (GWh)'!B365+Calculation_GWh!B364</f>
        <v>247305.22</v>
      </c>
      <c r="C365" s="104">
        <f>'Month (GWh)'!C365+Calculation_GWh!C364</f>
        <v>321507.59000000003</v>
      </c>
      <c r="D365" s="104">
        <f>'Month (GWh)'!D365+Calculation_GWh!D364</f>
        <v>110790.03</v>
      </c>
      <c r="E365" s="104">
        <f>'Month (GWh)'!E365+Calculation_GWh!E364</f>
        <v>210717.56</v>
      </c>
      <c r="F365" s="104">
        <f>'Month (GWh)'!F365+Calculation_GWh!F364</f>
        <v>12099.32</v>
      </c>
      <c r="G365" s="104">
        <f>'Month (GWh)'!G365+Calculation_GWh!G364</f>
        <v>-290.27999999999997</v>
      </c>
      <c r="H365" s="104">
        <f>'Month (GWh)'!H365+Calculation_GWh!H364</f>
        <v>5885.8799999999992</v>
      </c>
      <c r="I365" s="104">
        <f>'Month (GWh)'!I365+Calculation_GWh!I364</f>
        <v>568812.80999999994</v>
      </c>
      <c r="J365" s="104">
        <f>'Month (GWh)'!J365+Calculation_GWh!J364</f>
        <v>475717.70000000007</v>
      </c>
      <c r="K365" s="104">
        <f>'Month (GWh)'!K365+Calculation_GWh!K364</f>
        <v>138332.41999999998</v>
      </c>
      <c r="L365" s="104">
        <f>'Month (GWh)'!L365+Calculation_GWh!L364</f>
        <v>162269.18</v>
      </c>
      <c r="M365" s="104">
        <f>'Month (GWh)'!M365+Calculation_GWh!M364</f>
        <v>54654.69</v>
      </c>
      <c r="N365" s="104">
        <f>'Month (GWh)'!N365+Calculation_GWh!N364</f>
        <v>62611.630000000005</v>
      </c>
      <c r="O365" s="104">
        <f>'Month (GWh)'!O365+Calculation_GWh!O364</f>
        <v>27794.189999999995</v>
      </c>
      <c r="P365" s="104">
        <f>'Month (GWh)'!P365+Calculation_GWh!P364</f>
        <v>629.13</v>
      </c>
      <c r="Q365" s="104">
        <f>'Month (GWh)'!Q365+Calculation_GWh!Q364</f>
        <v>1340.8000000000002</v>
      </c>
      <c r="R365" s="104">
        <f>'Month (GWh)'!R365+Calculation_GWh!R364</f>
        <v>0</v>
      </c>
      <c r="S365" s="104">
        <f>'Month (GWh)'!S365+Calculation_GWh!S364</f>
        <v>25592.400000000001</v>
      </c>
      <c r="T365" s="104">
        <f>'Month (GWh)'!T365+Calculation_GWh!T364</f>
        <v>473224.44</v>
      </c>
    </row>
    <row r="366" spans="1:20" x14ac:dyDescent="0.35">
      <c r="A366" s="176" t="s">
        <v>450</v>
      </c>
      <c r="B366" s="104">
        <f>'Month (GWh)'!B366+Calculation_GWh!B365</f>
        <v>276542.28999999998</v>
      </c>
      <c r="C366" s="104">
        <f>'Month (GWh)'!C366+Calculation_GWh!C365</f>
        <v>358767.99000000005</v>
      </c>
      <c r="D366" s="104">
        <f>'Month (GWh)'!D366+Calculation_GWh!D365</f>
        <v>117147.11</v>
      </c>
      <c r="E366" s="104">
        <f>'Month (GWh)'!E366+Calculation_GWh!E365</f>
        <v>241620.88</v>
      </c>
      <c r="F366" s="104">
        <f>'Month (GWh)'!F366+Calculation_GWh!F365</f>
        <v>6448.98</v>
      </c>
      <c r="G366" s="104">
        <f>'Month (GWh)'!G366+Calculation_GWh!G365</f>
        <v>-325.08999999999997</v>
      </c>
      <c r="H366" s="104">
        <f>'Month (GWh)'!H366+Calculation_GWh!H365</f>
        <v>6554.2399999999989</v>
      </c>
      <c r="I366" s="104">
        <f>'Month (GWh)'!I366+Calculation_GWh!I365</f>
        <v>635310.27999999991</v>
      </c>
      <c r="J366" s="104">
        <f>'Month (GWh)'!J366+Calculation_GWh!J365</f>
        <v>530841.30000000005</v>
      </c>
      <c r="K366" s="104">
        <f>'Month (GWh)'!K366+Calculation_GWh!K365</f>
        <v>155321.5</v>
      </c>
      <c r="L366" s="104">
        <f>'Month (GWh)'!L366+Calculation_GWh!L365</f>
        <v>181230.43</v>
      </c>
      <c r="M366" s="104">
        <f>'Month (GWh)'!M366+Calculation_GWh!M365</f>
        <v>60474.57</v>
      </c>
      <c r="N366" s="104">
        <f>'Month (GWh)'!N366+Calculation_GWh!N365</f>
        <v>68078.66</v>
      </c>
      <c r="O366" s="104">
        <f>'Month (GWh)'!O366+Calculation_GWh!O365</f>
        <v>30444.669999999995</v>
      </c>
      <c r="P366" s="104">
        <f>'Month (GWh)'!P366+Calculation_GWh!P365</f>
        <v>670.2</v>
      </c>
      <c r="Q366" s="104">
        <f>'Month (GWh)'!Q366+Calculation_GWh!Q365</f>
        <v>1505.65</v>
      </c>
      <c r="R366" s="104">
        <f>'Month (GWh)'!R366+Calculation_GWh!R365</f>
        <v>0</v>
      </c>
      <c r="S366" s="104">
        <f>'Month (GWh)'!S366+Calculation_GWh!S365</f>
        <v>28550.260000000002</v>
      </c>
      <c r="T366" s="104">
        <f>'Month (GWh)'!T366+Calculation_GWh!T365</f>
        <v>526275.93999999994</v>
      </c>
    </row>
    <row r="367" spans="1:20" x14ac:dyDescent="0.35">
      <c r="A367" s="176" t="s">
        <v>451</v>
      </c>
      <c r="B367" s="104">
        <f>'Month (GWh)'!B367+Calculation_GWh!B366</f>
        <v>304333.57999999996</v>
      </c>
      <c r="C367" s="104">
        <f>'Month (GWh)'!C367+Calculation_GWh!C366</f>
        <v>409020.29000000004</v>
      </c>
      <c r="D367" s="104">
        <f>'Month (GWh)'!D367+Calculation_GWh!D366</f>
        <v>126591.72</v>
      </c>
      <c r="E367" s="104">
        <f>'Month (GWh)'!E367+Calculation_GWh!E366</f>
        <v>282428.57</v>
      </c>
      <c r="F367" s="104">
        <f>'Month (GWh)'!F367+Calculation_GWh!F366</f>
        <v>6849.3399999999992</v>
      </c>
      <c r="G367" s="104">
        <f>'Month (GWh)'!G367+Calculation_GWh!G366</f>
        <v>-359.9</v>
      </c>
      <c r="H367" s="104">
        <f>'Month (GWh)'!H367+Calculation_GWh!H366</f>
        <v>7201.0399999999991</v>
      </c>
      <c r="I367" s="104">
        <f>'Month (GWh)'!I367+Calculation_GWh!I366</f>
        <v>713353.86999999988</v>
      </c>
      <c r="J367" s="104">
        <f>'Month (GWh)'!J367+Calculation_GWh!J366</f>
        <v>600452.63</v>
      </c>
      <c r="K367" s="104">
        <f>'Month (GWh)'!K367+Calculation_GWh!K366</f>
        <v>172467.64</v>
      </c>
      <c r="L367" s="104">
        <f>'Month (GWh)'!L367+Calculation_GWh!L366</f>
        <v>211957.99</v>
      </c>
      <c r="M367" s="104">
        <f>'Month (GWh)'!M367+Calculation_GWh!M366</f>
        <v>66990.25</v>
      </c>
      <c r="N367" s="104">
        <f>'Month (GWh)'!N367+Calculation_GWh!N366</f>
        <v>78949.430000000008</v>
      </c>
      <c r="O367" s="104">
        <f>'Month (GWh)'!O367+Calculation_GWh!O366</f>
        <v>33616.609999999993</v>
      </c>
      <c r="P367" s="104">
        <f>'Month (GWh)'!P367+Calculation_GWh!P366</f>
        <v>767.61</v>
      </c>
      <c r="Q367" s="104">
        <f>'Month (GWh)'!Q367+Calculation_GWh!Q366</f>
        <v>1784.14</v>
      </c>
      <c r="R367" s="104">
        <f>'Month (GWh)'!R367+Calculation_GWh!R366</f>
        <v>0</v>
      </c>
      <c r="S367" s="104">
        <f>'Month (GWh)'!S367+Calculation_GWh!S366</f>
        <v>32219.280000000002</v>
      </c>
      <c r="T367" s="104">
        <f>'Month (GWh)'!T367+Calculation_GWh!T366</f>
        <v>598752.94999999995</v>
      </c>
    </row>
    <row r="368" spans="1:20" x14ac:dyDescent="0.35">
      <c r="A368" s="176" t="s">
        <v>452</v>
      </c>
      <c r="B368" s="104">
        <f>'Month (GWh)'!B368+Calculation_GWh!B367</f>
        <v>332444.45999999996</v>
      </c>
      <c r="C368" s="104">
        <f>'Month (GWh)'!C368+Calculation_GWh!C367</f>
        <v>463691.91000000003</v>
      </c>
      <c r="D368" s="104">
        <f>'Month (GWh)'!D368+Calculation_GWh!D367</f>
        <v>133108.38</v>
      </c>
      <c r="E368" s="104">
        <f>'Month (GWh)'!E368+Calculation_GWh!E367</f>
        <v>330583.53000000003</v>
      </c>
      <c r="F368" s="104">
        <f>'Month (GWh)'!F368+Calculation_GWh!F367</f>
        <v>8585.3799999999992</v>
      </c>
      <c r="G368" s="104">
        <f>'Month (GWh)'!G368+Calculation_GWh!G367</f>
        <v>-394.71</v>
      </c>
      <c r="H368" s="104">
        <f>'Month (GWh)'!H368+Calculation_GWh!H367</f>
        <v>7869.3999999999987</v>
      </c>
      <c r="I368" s="104">
        <f>'Month (GWh)'!I368+Calculation_GWh!I367</f>
        <v>796136.36999999988</v>
      </c>
      <c r="J368" s="104">
        <f>'Month (GWh)'!J368+Calculation_GWh!J367</f>
        <v>679088.06</v>
      </c>
      <c r="K368" s="104">
        <f>'Month (GWh)'!K368+Calculation_GWh!K367</f>
        <v>188811.84000000003</v>
      </c>
      <c r="L368" s="104">
        <f>'Month (GWh)'!L368+Calculation_GWh!L367</f>
        <v>250152.21</v>
      </c>
      <c r="M368" s="104">
        <f>'Month (GWh)'!M368+Calculation_GWh!M367</f>
        <v>74213.95</v>
      </c>
      <c r="N368" s="104">
        <f>'Month (GWh)'!N368+Calculation_GWh!N367</f>
        <v>90337</v>
      </c>
      <c r="O368" s="104">
        <f>'Month (GWh)'!O368+Calculation_GWh!O367</f>
        <v>36950.859999999993</v>
      </c>
      <c r="P368" s="104">
        <f>'Month (GWh)'!P368+Calculation_GWh!P367</f>
        <v>846.86</v>
      </c>
      <c r="Q368" s="104">
        <f>'Month (GWh)'!Q368+Calculation_GWh!Q367</f>
        <v>2060.4500000000003</v>
      </c>
      <c r="R368" s="104">
        <f>'Month (GWh)'!R368+Calculation_GWh!R367</f>
        <v>0</v>
      </c>
      <c r="S368" s="104">
        <f>'Month (GWh)'!S368+Calculation_GWh!S367</f>
        <v>36063.96</v>
      </c>
      <c r="T368" s="104">
        <f>'Month (GWh)'!T368+Calculation_GWh!T367</f>
        <v>679437.12999999989</v>
      </c>
    </row>
    <row r="369" spans="1:20" x14ac:dyDescent="0.35">
      <c r="A369" s="175" t="s">
        <v>439</v>
      </c>
      <c r="B369" s="104">
        <f>'Month (GWh)'!B369</f>
        <v>27108.639999999999</v>
      </c>
      <c r="C369" s="104">
        <f>'Month (GWh)'!C369</f>
        <v>65080.32</v>
      </c>
      <c r="D369" s="104">
        <f>'Month (GWh)'!D369</f>
        <v>6224.28</v>
      </c>
      <c r="E369" s="104">
        <f>'Month (GWh)'!E369</f>
        <v>58856.04</v>
      </c>
      <c r="F369" s="104">
        <f>'Month (GWh)'!F369</f>
        <v>7588.06</v>
      </c>
      <c r="G369" s="104">
        <f>'Month (GWh)'!G369</f>
        <v>-30.06</v>
      </c>
      <c r="H369" s="104">
        <f>'Month (GWh)'!H369</f>
        <v>668.36</v>
      </c>
      <c r="I369" s="104">
        <f>'Month (GWh)'!I369</f>
        <v>92188.959999999992</v>
      </c>
      <c r="J369" s="104">
        <f>'Month (GWh)'!J369</f>
        <v>94191.039999999994</v>
      </c>
      <c r="K369" s="104">
        <f>'Month (GWh)'!K369</f>
        <v>21345.91</v>
      </c>
      <c r="L369" s="104">
        <f>'Month (GWh)'!L369</f>
        <v>46040.53</v>
      </c>
      <c r="M369" s="104">
        <f>'Month (GWh)'!M369</f>
        <v>8016.25</v>
      </c>
      <c r="N369" s="104">
        <f>'Month (GWh)'!N369</f>
        <v>11381.58</v>
      </c>
      <c r="O369" s="104">
        <f>'Month (GWh)'!O369</f>
        <v>2768.71</v>
      </c>
      <c r="P369" s="104">
        <f>'Month (GWh)'!P369</f>
        <v>181.72</v>
      </c>
      <c r="Q369" s="104">
        <f>'Month (GWh)'!Q369</f>
        <v>415.34</v>
      </c>
      <c r="R369" s="104">
        <f>'Month (GWh)'!R369</f>
        <v>0</v>
      </c>
      <c r="S369" s="104">
        <f>'Month (GWh)'!S369</f>
        <v>3836.4</v>
      </c>
      <c r="T369" s="104">
        <f>'Month (GWh)'!T369</f>
        <v>93986.44</v>
      </c>
    </row>
    <row r="370" spans="1:20" x14ac:dyDescent="0.35">
      <c r="A370" s="176" t="s">
        <v>453</v>
      </c>
      <c r="B370" s="104">
        <f>'Month (GWh)'!B370+Calculation_GWh!B369</f>
        <v>27108.639999999999</v>
      </c>
      <c r="C370" s="104">
        <f>'Month (GWh)'!C370+Calculation_GWh!C369</f>
        <v>65080.32</v>
      </c>
      <c r="D370" s="104">
        <f>'Month (GWh)'!D370+Calculation_GWh!D369</f>
        <v>6224.28</v>
      </c>
      <c r="E370" s="104">
        <f>'Month (GWh)'!E370+Calculation_GWh!E369</f>
        <v>58856.04</v>
      </c>
      <c r="F370" s="104">
        <f>'Month (GWh)'!F370+Calculation_GWh!F369</f>
        <v>7588.06</v>
      </c>
      <c r="G370" s="104">
        <f>'Month (GWh)'!G370+Calculation_GWh!G369</f>
        <v>-30.06</v>
      </c>
      <c r="H370" s="104">
        <f>'Month (GWh)'!H370+Calculation_GWh!H369</f>
        <v>668.36</v>
      </c>
      <c r="I370" s="104">
        <f>'Month (GWh)'!I370+Calculation_GWh!I369</f>
        <v>92188.959999999992</v>
      </c>
      <c r="J370" s="104">
        <f>'Month (GWh)'!J370+Calculation_GWh!J369</f>
        <v>94191.039999999994</v>
      </c>
      <c r="K370" s="104">
        <f>'Month (GWh)'!K370+Calculation_GWh!K369</f>
        <v>21345.91</v>
      </c>
      <c r="L370" s="104">
        <f>'Month (GWh)'!L370+Calculation_GWh!L369</f>
        <v>46040.53</v>
      </c>
      <c r="M370" s="104">
        <f>'Month (GWh)'!M370+Calculation_GWh!M369</f>
        <v>8016.25</v>
      </c>
      <c r="N370" s="104">
        <f>'Month (GWh)'!N370+Calculation_GWh!N369</f>
        <v>11381.58</v>
      </c>
      <c r="O370" s="104">
        <f>'Month (GWh)'!O370+Calculation_GWh!O369</f>
        <v>2768.71</v>
      </c>
      <c r="P370" s="104">
        <f>'Month (GWh)'!P370+Calculation_GWh!P369</f>
        <v>181.72</v>
      </c>
      <c r="Q370" s="104">
        <f>'Month (GWh)'!Q370+Calculation_GWh!Q369</f>
        <v>415.34</v>
      </c>
      <c r="R370" s="104">
        <f>'Month (GWh)'!R370+Calculation_GWh!R369</f>
        <v>0</v>
      </c>
      <c r="S370" s="104">
        <f>'Month (GWh)'!S370+Calculation_GWh!S369</f>
        <v>3836.4</v>
      </c>
      <c r="T370" s="104">
        <f>'Month (GWh)'!T370+Calculation_GWh!T369</f>
        <v>93986.44</v>
      </c>
    </row>
    <row r="371" spans="1:20" x14ac:dyDescent="0.35">
      <c r="A371" s="176" t="s">
        <v>454</v>
      </c>
      <c r="B371" s="104">
        <f>'Month (GWh)'!B371+Calculation_GWh!B370</f>
        <v>27108.639999999999</v>
      </c>
      <c r="C371" s="104">
        <f>'Month (GWh)'!C371+Calculation_GWh!C370</f>
        <v>65080.32</v>
      </c>
      <c r="D371" s="104">
        <f>'Month (GWh)'!D371+Calculation_GWh!D370</f>
        <v>6224.28</v>
      </c>
      <c r="E371" s="104">
        <f>'Month (GWh)'!E371+Calculation_GWh!E370</f>
        <v>58856.04</v>
      </c>
      <c r="F371" s="104">
        <f>'Month (GWh)'!F371+Calculation_GWh!F370</f>
        <v>7588.06</v>
      </c>
      <c r="G371" s="104">
        <f>'Month (GWh)'!G371+Calculation_GWh!G370</f>
        <v>-30.06</v>
      </c>
      <c r="H371" s="104">
        <f>'Month (GWh)'!H371+Calculation_GWh!H370</f>
        <v>668.36</v>
      </c>
      <c r="I371" s="104">
        <f>'Month (GWh)'!I371+Calculation_GWh!I370</f>
        <v>92188.959999999992</v>
      </c>
      <c r="J371" s="104">
        <f>'Month (GWh)'!J371+Calculation_GWh!J370</f>
        <v>94191.039999999994</v>
      </c>
      <c r="K371" s="104">
        <f>'Month (GWh)'!K371+Calculation_GWh!K370</f>
        <v>21345.91</v>
      </c>
      <c r="L371" s="104">
        <f>'Month (GWh)'!L371+Calculation_GWh!L370</f>
        <v>46040.53</v>
      </c>
      <c r="M371" s="104">
        <f>'Month (GWh)'!M371+Calculation_GWh!M370</f>
        <v>8016.25</v>
      </c>
      <c r="N371" s="104">
        <f>'Month (GWh)'!N371+Calculation_GWh!N370</f>
        <v>11381.58</v>
      </c>
      <c r="O371" s="104">
        <f>'Month (GWh)'!O371+Calculation_GWh!O370</f>
        <v>2768.71</v>
      </c>
      <c r="P371" s="104">
        <f>'Month (GWh)'!P371+Calculation_GWh!P370</f>
        <v>181.72</v>
      </c>
      <c r="Q371" s="104">
        <f>'Month (GWh)'!Q371+Calculation_GWh!Q370</f>
        <v>415.34</v>
      </c>
      <c r="R371" s="104">
        <f>'Month (GWh)'!R371+Calculation_GWh!R370</f>
        <v>0</v>
      </c>
      <c r="S371" s="104">
        <f>'Month (GWh)'!S371+Calculation_GWh!S370</f>
        <v>3836.4</v>
      </c>
      <c r="T371" s="104">
        <f>'Month (GWh)'!T371+Calculation_GWh!T370</f>
        <v>93986.44</v>
      </c>
    </row>
    <row r="372" spans="1:20" x14ac:dyDescent="0.35">
      <c r="A372" s="176" t="s">
        <v>455</v>
      </c>
      <c r="B372" s="104">
        <f>'Month (GWh)'!B372+Calculation_GWh!B371</f>
        <v>27108.639999999999</v>
      </c>
      <c r="C372" s="104">
        <f>'Month (GWh)'!C372+Calculation_GWh!C371</f>
        <v>65080.32</v>
      </c>
      <c r="D372" s="104">
        <f>'Month (GWh)'!D372+Calculation_GWh!D371</f>
        <v>6224.28</v>
      </c>
      <c r="E372" s="104">
        <f>'Month (GWh)'!E372+Calculation_GWh!E371</f>
        <v>58856.04</v>
      </c>
      <c r="F372" s="104">
        <f>'Month (GWh)'!F372+Calculation_GWh!F371</f>
        <v>7588.06</v>
      </c>
      <c r="G372" s="104">
        <f>'Month (GWh)'!G372+Calculation_GWh!G371</f>
        <v>-30.06</v>
      </c>
      <c r="H372" s="104">
        <f>'Month (GWh)'!H372+Calculation_GWh!H371</f>
        <v>668.36</v>
      </c>
      <c r="I372" s="104">
        <f>'Month (GWh)'!I372+Calculation_GWh!I371</f>
        <v>92188.959999999992</v>
      </c>
      <c r="J372" s="104">
        <f>'Month (GWh)'!J372+Calculation_GWh!J371</f>
        <v>94191.039999999994</v>
      </c>
      <c r="K372" s="104">
        <f>'Month (GWh)'!K372+Calculation_GWh!K371</f>
        <v>21345.91</v>
      </c>
      <c r="L372" s="104">
        <f>'Month (GWh)'!L372+Calculation_GWh!L371</f>
        <v>46040.53</v>
      </c>
      <c r="M372" s="104">
        <f>'Month (GWh)'!M372+Calculation_GWh!M371</f>
        <v>8016.25</v>
      </c>
      <c r="N372" s="104">
        <f>'Month (GWh)'!N372+Calculation_GWh!N371</f>
        <v>11381.58</v>
      </c>
      <c r="O372" s="104">
        <f>'Month (GWh)'!O372+Calculation_GWh!O371</f>
        <v>2768.71</v>
      </c>
      <c r="P372" s="104">
        <f>'Month (GWh)'!P372+Calculation_GWh!P371</f>
        <v>181.72</v>
      </c>
      <c r="Q372" s="104">
        <f>'Month (GWh)'!Q372+Calculation_GWh!Q371</f>
        <v>415.34</v>
      </c>
      <c r="R372" s="104">
        <f>'Month (GWh)'!R372+Calculation_GWh!R371</f>
        <v>0</v>
      </c>
      <c r="S372" s="104">
        <f>'Month (GWh)'!S372+Calculation_GWh!S371</f>
        <v>3836.4</v>
      </c>
      <c r="T372" s="104">
        <f>'Month (GWh)'!T372+Calculation_GWh!T371</f>
        <v>93986.44</v>
      </c>
    </row>
    <row r="373" spans="1:20" x14ac:dyDescent="0.35">
      <c r="A373" s="176" t="s">
        <v>456</v>
      </c>
      <c r="B373" s="104">
        <f>'Month (GWh)'!B373+Calculation_GWh!B372</f>
        <v>27108.639999999999</v>
      </c>
      <c r="C373" s="104">
        <f>'Month (GWh)'!C373+Calculation_GWh!C372</f>
        <v>65080.32</v>
      </c>
      <c r="D373" s="104">
        <f>'Month (GWh)'!D373+Calculation_GWh!D372</f>
        <v>6224.28</v>
      </c>
      <c r="E373" s="104">
        <f>'Month (GWh)'!E373+Calculation_GWh!E372</f>
        <v>58856.04</v>
      </c>
      <c r="F373" s="104">
        <f>'Month (GWh)'!F373+Calculation_GWh!F372</f>
        <v>7588.06</v>
      </c>
      <c r="G373" s="104">
        <f>'Month (GWh)'!G373+Calculation_GWh!G372</f>
        <v>-30.06</v>
      </c>
      <c r="H373" s="104">
        <f>'Month (GWh)'!H373+Calculation_GWh!H372</f>
        <v>668.36</v>
      </c>
      <c r="I373" s="104">
        <f>'Month (GWh)'!I373+Calculation_GWh!I372</f>
        <v>92188.959999999992</v>
      </c>
      <c r="J373" s="104">
        <f>'Month (GWh)'!J373+Calculation_GWh!J372</f>
        <v>94191.039999999994</v>
      </c>
      <c r="K373" s="104">
        <f>'Month (GWh)'!K373+Calculation_GWh!K372</f>
        <v>21345.91</v>
      </c>
      <c r="L373" s="104">
        <f>'Month (GWh)'!L373+Calculation_GWh!L372</f>
        <v>46040.53</v>
      </c>
      <c r="M373" s="104">
        <f>'Month (GWh)'!M373+Calculation_GWh!M372</f>
        <v>8016.25</v>
      </c>
      <c r="N373" s="104">
        <f>'Month (GWh)'!N373+Calculation_GWh!N372</f>
        <v>11381.58</v>
      </c>
      <c r="O373" s="104">
        <f>'Month (GWh)'!O373+Calculation_GWh!O372</f>
        <v>2768.71</v>
      </c>
      <c r="P373" s="104">
        <f>'Month (GWh)'!P373+Calculation_GWh!P372</f>
        <v>181.72</v>
      </c>
      <c r="Q373" s="104">
        <f>'Month (GWh)'!Q373+Calculation_GWh!Q372</f>
        <v>415.34</v>
      </c>
      <c r="R373" s="104">
        <f>'Month (GWh)'!R373+Calculation_GWh!R372</f>
        <v>0</v>
      </c>
      <c r="S373" s="104">
        <f>'Month (GWh)'!S373+Calculation_GWh!S372</f>
        <v>3836.4</v>
      </c>
      <c r="T373" s="104">
        <f>'Month (GWh)'!T373+Calculation_GWh!T372</f>
        <v>93986.44</v>
      </c>
    </row>
    <row r="374" spans="1:20" x14ac:dyDescent="0.35">
      <c r="A374" s="176" t="s">
        <v>457</v>
      </c>
      <c r="B374" s="104">
        <f>'Month (GWh)'!B374+Calculation_GWh!B373</f>
        <v>27108.639999999999</v>
      </c>
      <c r="C374" s="104">
        <f>'Month (GWh)'!C374+Calculation_GWh!C373</f>
        <v>65080.32</v>
      </c>
      <c r="D374" s="104">
        <f>'Month (GWh)'!D374+Calculation_GWh!D373</f>
        <v>6224.28</v>
      </c>
      <c r="E374" s="104">
        <f>'Month (GWh)'!E374+Calculation_GWh!E373</f>
        <v>58856.04</v>
      </c>
      <c r="F374" s="104">
        <f>'Month (GWh)'!F374+Calculation_GWh!F373</f>
        <v>7588.06</v>
      </c>
      <c r="G374" s="104">
        <f>'Month (GWh)'!G374+Calculation_GWh!G373</f>
        <v>-30.06</v>
      </c>
      <c r="H374" s="104">
        <f>'Month (GWh)'!H374+Calculation_GWh!H373</f>
        <v>668.36</v>
      </c>
      <c r="I374" s="104">
        <f>'Month (GWh)'!I374+Calculation_GWh!I373</f>
        <v>92188.959999999992</v>
      </c>
      <c r="J374" s="104">
        <f>'Month (GWh)'!J374+Calculation_GWh!J373</f>
        <v>94191.039999999994</v>
      </c>
      <c r="K374" s="104">
        <f>'Month (GWh)'!K374+Calculation_GWh!K373</f>
        <v>21345.91</v>
      </c>
      <c r="L374" s="104">
        <f>'Month (GWh)'!L374+Calculation_GWh!L373</f>
        <v>46040.53</v>
      </c>
      <c r="M374" s="104">
        <f>'Month (GWh)'!M374+Calculation_GWh!M373</f>
        <v>8016.25</v>
      </c>
      <c r="N374" s="104">
        <f>'Month (GWh)'!N374+Calculation_GWh!N373</f>
        <v>11381.58</v>
      </c>
      <c r="O374" s="104">
        <f>'Month (GWh)'!O374+Calculation_GWh!O373</f>
        <v>2768.71</v>
      </c>
      <c r="P374" s="104">
        <f>'Month (GWh)'!P374+Calculation_GWh!P373</f>
        <v>181.72</v>
      </c>
      <c r="Q374" s="104">
        <f>'Month (GWh)'!Q374+Calculation_GWh!Q373</f>
        <v>415.34</v>
      </c>
      <c r="R374" s="104">
        <f>'Month (GWh)'!R374+Calculation_GWh!R373</f>
        <v>0</v>
      </c>
      <c r="S374" s="104">
        <f>'Month (GWh)'!S374+Calculation_GWh!S373</f>
        <v>3836.4</v>
      </c>
      <c r="T374" s="104">
        <f>'Month (GWh)'!T374+Calculation_GWh!T373</f>
        <v>93986.44</v>
      </c>
    </row>
    <row r="375" spans="1:20" x14ac:dyDescent="0.35">
      <c r="A375" s="176" t="s">
        <v>458</v>
      </c>
      <c r="B375" s="104">
        <f>'Month (GWh)'!B375+Calculation_GWh!B374</f>
        <v>27108.639999999999</v>
      </c>
      <c r="C375" s="104">
        <f>'Month (GWh)'!C375+Calculation_GWh!C374</f>
        <v>65080.32</v>
      </c>
      <c r="D375" s="104">
        <f>'Month (GWh)'!D375+Calculation_GWh!D374</f>
        <v>6224.28</v>
      </c>
      <c r="E375" s="104">
        <f>'Month (GWh)'!E375+Calculation_GWh!E374</f>
        <v>58856.04</v>
      </c>
      <c r="F375" s="104">
        <f>'Month (GWh)'!F375+Calculation_GWh!F374</f>
        <v>7588.06</v>
      </c>
      <c r="G375" s="104">
        <f>'Month (GWh)'!G375+Calculation_GWh!G374</f>
        <v>-30.06</v>
      </c>
      <c r="H375" s="104">
        <f>'Month (GWh)'!H375+Calculation_GWh!H374</f>
        <v>668.36</v>
      </c>
      <c r="I375" s="104">
        <f>'Month (GWh)'!I375+Calculation_GWh!I374</f>
        <v>92188.959999999992</v>
      </c>
      <c r="J375" s="104">
        <f>'Month (GWh)'!J375+Calculation_GWh!J374</f>
        <v>94191.039999999994</v>
      </c>
      <c r="K375" s="104">
        <f>'Month (GWh)'!K375+Calculation_GWh!K374</f>
        <v>21345.91</v>
      </c>
      <c r="L375" s="104">
        <f>'Month (GWh)'!L375+Calculation_GWh!L374</f>
        <v>46040.53</v>
      </c>
      <c r="M375" s="104">
        <f>'Month (GWh)'!M375+Calculation_GWh!M374</f>
        <v>8016.25</v>
      </c>
      <c r="N375" s="104">
        <f>'Month (GWh)'!N375+Calculation_GWh!N374</f>
        <v>11381.58</v>
      </c>
      <c r="O375" s="104">
        <f>'Month (GWh)'!O375+Calculation_GWh!O374</f>
        <v>2768.71</v>
      </c>
      <c r="P375" s="104">
        <f>'Month (GWh)'!P375+Calculation_GWh!P374</f>
        <v>181.72</v>
      </c>
      <c r="Q375" s="104">
        <f>'Month (GWh)'!Q375+Calculation_GWh!Q374</f>
        <v>415.34</v>
      </c>
      <c r="R375" s="104">
        <f>'Month (GWh)'!R375+Calculation_GWh!R374</f>
        <v>0</v>
      </c>
      <c r="S375" s="104">
        <f>'Month (GWh)'!S375+Calculation_GWh!S374</f>
        <v>3836.4</v>
      </c>
      <c r="T375" s="104">
        <f>'Month (GWh)'!T375+Calculation_GWh!T374</f>
        <v>93986.44</v>
      </c>
    </row>
    <row r="376" spans="1:20" x14ac:dyDescent="0.35">
      <c r="A376" s="176" t="s">
        <v>459</v>
      </c>
      <c r="B376" s="104">
        <f>'Month (GWh)'!B376+Calculation_GWh!B375</f>
        <v>27108.639999999999</v>
      </c>
      <c r="C376" s="104">
        <f>'Month (GWh)'!C376+Calculation_GWh!C375</f>
        <v>65080.32</v>
      </c>
      <c r="D376" s="104">
        <f>'Month (GWh)'!D376+Calculation_GWh!D375</f>
        <v>6224.28</v>
      </c>
      <c r="E376" s="104">
        <f>'Month (GWh)'!E376+Calculation_GWh!E375</f>
        <v>58856.04</v>
      </c>
      <c r="F376" s="104">
        <f>'Month (GWh)'!F376+Calculation_GWh!F375</f>
        <v>7588.06</v>
      </c>
      <c r="G376" s="104">
        <f>'Month (GWh)'!G376+Calculation_GWh!G375</f>
        <v>-30.06</v>
      </c>
      <c r="H376" s="104">
        <f>'Month (GWh)'!H376+Calculation_GWh!H375</f>
        <v>668.36</v>
      </c>
      <c r="I376" s="104">
        <f>'Month (GWh)'!I376+Calculation_GWh!I375</f>
        <v>92188.959999999992</v>
      </c>
      <c r="J376" s="104">
        <f>'Month (GWh)'!J376+Calculation_GWh!J375</f>
        <v>94191.039999999994</v>
      </c>
      <c r="K376" s="104">
        <f>'Month (GWh)'!K376+Calculation_GWh!K375</f>
        <v>21345.91</v>
      </c>
      <c r="L376" s="104">
        <f>'Month (GWh)'!L376+Calculation_GWh!L375</f>
        <v>46040.53</v>
      </c>
      <c r="M376" s="104">
        <f>'Month (GWh)'!M376+Calculation_GWh!M375</f>
        <v>8016.25</v>
      </c>
      <c r="N376" s="104">
        <f>'Month (GWh)'!N376+Calculation_GWh!N375</f>
        <v>11381.58</v>
      </c>
      <c r="O376" s="104">
        <f>'Month (GWh)'!O376+Calculation_GWh!O375</f>
        <v>2768.71</v>
      </c>
      <c r="P376" s="104">
        <f>'Month (GWh)'!P376+Calculation_GWh!P375</f>
        <v>181.72</v>
      </c>
      <c r="Q376" s="104">
        <f>'Month (GWh)'!Q376+Calculation_GWh!Q375</f>
        <v>415.34</v>
      </c>
      <c r="R376" s="104">
        <f>'Month (GWh)'!R376+Calculation_GWh!R375</f>
        <v>0</v>
      </c>
      <c r="S376" s="104">
        <f>'Month (GWh)'!S376+Calculation_GWh!S375</f>
        <v>3836.4</v>
      </c>
      <c r="T376" s="104">
        <f>'Month (GWh)'!T376+Calculation_GWh!T375</f>
        <v>93986.44</v>
      </c>
    </row>
    <row r="377" spans="1:20" x14ac:dyDescent="0.35">
      <c r="A377" s="176" t="s">
        <v>460</v>
      </c>
      <c r="B377" s="104">
        <f>'Month (GWh)'!B377+Calculation_GWh!B376</f>
        <v>27108.639999999999</v>
      </c>
      <c r="C377" s="104">
        <f>'Month (GWh)'!C377+Calculation_GWh!C376</f>
        <v>65080.32</v>
      </c>
      <c r="D377" s="104">
        <f>'Month (GWh)'!D377+Calculation_GWh!D376</f>
        <v>6224.28</v>
      </c>
      <c r="E377" s="104">
        <f>'Month (GWh)'!E377+Calculation_GWh!E376</f>
        <v>58856.04</v>
      </c>
      <c r="F377" s="104">
        <f>'Month (GWh)'!F377+Calculation_GWh!F376</f>
        <v>7588.06</v>
      </c>
      <c r="G377" s="104">
        <f>'Month (GWh)'!G377+Calculation_GWh!G376</f>
        <v>-30.06</v>
      </c>
      <c r="H377" s="104">
        <f>'Month (GWh)'!H377+Calculation_GWh!H376</f>
        <v>668.36</v>
      </c>
      <c r="I377" s="104">
        <f>'Month (GWh)'!I377+Calculation_GWh!I376</f>
        <v>92188.959999999992</v>
      </c>
      <c r="J377" s="104">
        <f>'Month (GWh)'!J377+Calculation_GWh!J376</f>
        <v>94191.039999999994</v>
      </c>
      <c r="K377" s="104">
        <f>'Month (GWh)'!K377+Calculation_GWh!K376</f>
        <v>21345.91</v>
      </c>
      <c r="L377" s="104">
        <f>'Month (GWh)'!L377+Calculation_GWh!L376</f>
        <v>46040.53</v>
      </c>
      <c r="M377" s="104">
        <f>'Month (GWh)'!M377+Calculation_GWh!M376</f>
        <v>8016.25</v>
      </c>
      <c r="N377" s="104">
        <f>'Month (GWh)'!N377+Calculation_GWh!N376</f>
        <v>11381.58</v>
      </c>
      <c r="O377" s="104">
        <f>'Month (GWh)'!O377+Calculation_GWh!O376</f>
        <v>2768.71</v>
      </c>
      <c r="P377" s="104">
        <f>'Month (GWh)'!P377+Calculation_GWh!P376</f>
        <v>181.72</v>
      </c>
      <c r="Q377" s="104">
        <f>'Month (GWh)'!Q377+Calculation_GWh!Q376</f>
        <v>415.34</v>
      </c>
      <c r="R377" s="104">
        <f>'Month (GWh)'!R377+Calculation_GWh!R376</f>
        <v>0</v>
      </c>
      <c r="S377" s="104">
        <f>'Month (GWh)'!S377+Calculation_GWh!S376</f>
        <v>3836.4</v>
      </c>
      <c r="T377" s="104">
        <f>'Month (GWh)'!T377+Calculation_GWh!T376</f>
        <v>93986.44</v>
      </c>
    </row>
    <row r="378" spans="1:20" x14ac:dyDescent="0.35">
      <c r="A378" s="176" t="s">
        <v>461</v>
      </c>
      <c r="B378" s="104">
        <f>'Month (GWh)'!B378+Calculation_GWh!B377</f>
        <v>27108.639999999999</v>
      </c>
      <c r="C378" s="104">
        <f>'Month (GWh)'!C378+Calculation_GWh!C377</f>
        <v>65080.32</v>
      </c>
      <c r="D378" s="104">
        <f>'Month (GWh)'!D378+Calculation_GWh!D377</f>
        <v>6224.28</v>
      </c>
      <c r="E378" s="104">
        <f>'Month (GWh)'!E378+Calculation_GWh!E377</f>
        <v>58856.04</v>
      </c>
      <c r="F378" s="104">
        <f>'Month (GWh)'!F378+Calculation_GWh!F377</f>
        <v>7588.06</v>
      </c>
      <c r="G378" s="104">
        <f>'Month (GWh)'!G378+Calculation_GWh!G377</f>
        <v>-30.06</v>
      </c>
      <c r="H378" s="104">
        <f>'Month (GWh)'!H378+Calculation_GWh!H377</f>
        <v>668.36</v>
      </c>
      <c r="I378" s="104">
        <f>'Month (GWh)'!I378+Calculation_GWh!I377</f>
        <v>92188.959999999992</v>
      </c>
      <c r="J378" s="104">
        <f>'Month (GWh)'!J378+Calculation_GWh!J377</f>
        <v>94191.039999999994</v>
      </c>
      <c r="K378" s="104">
        <f>'Month (GWh)'!K378+Calculation_GWh!K377</f>
        <v>21345.91</v>
      </c>
      <c r="L378" s="104">
        <f>'Month (GWh)'!L378+Calculation_GWh!L377</f>
        <v>46040.53</v>
      </c>
      <c r="M378" s="104">
        <f>'Month (GWh)'!M378+Calculation_GWh!M377</f>
        <v>8016.25</v>
      </c>
      <c r="N378" s="104">
        <f>'Month (GWh)'!N378+Calculation_GWh!N377</f>
        <v>11381.58</v>
      </c>
      <c r="O378" s="104">
        <f>'Month (GWh)'!O378+Calculation_GWh!O377</f>
        <v>2768.71</v>
      </c>
      <c r="P378" s="104">
        <f>'Month (GWh)'!P378+Calculation_GWh!P377</f>
        <v>181.72</v>
      </c>
      <c r="Q378" s="104">
        <f>'Month (GWh)'!Q378+Calculation_GWh!Q377</f>
        <v>415.34</v>
      </c>
      <c r="R378" s="104">
        <f>'Month (GWh)'!R378+Calculation_GWh!R377</f>
        <v>0</v>
      </c>
      <c r="S378" s="104">
        <f>'Month (GWh)'!S378+Calculation_GWh!S377</f>
        <v>3836.4</v>
      </c>
      <c r="T378" s="104">
        <f>'Month (GWh)'!T378+Calculation_GWh!T377</f>
        <v>93986.44</v>
      </c>
    </row>
    <row r="379" spans="1:20" x14ac:dyDescent="0.35">
      <c r="A379" s="176" t="s">
        <v>462</v>
      </c>
      <c r="B379" s="104">
        <f>'Month (GWh)'!B379+Calculation_GWh!B378</f>
        <v>27108.639999999999</v>
      </c>
      <c r="C379" s="104">
        <f>'Month (GWh)'!C379+Calculation_GWh!C378</f>
        <v>65080.32</v>
      </c>
      <c r="D379" s="104">
        <f>'Month (GWh)'!D379+Calculation_GWh!D378</f>
        <v>6224.28</v>
      </c>
      <c r="E379" s="104">
        <f>'Month (GWh)'!E379+Calculation_GWh!E378</f>
        <v>58856.04</v>
      </c>
      <c r="F379" s="104">
        <f>'Month (GWh)'!F379+Calculation_GWh!F378</f>
        <v>7588.06</v>
      </c>
      <c r="G379" s="104">
        <f>'Month (GWh)'!G379+Calculation_GWh!G378</f>
        <v>-30.06</v>
      </c>
      <c r="H379" s="104">
        <f>'Month (GWh)'!H379+Calculation_GWh!H378</f>
        <v>668.36</v>
      </c>
      <c r="I379" s="104">
        <f>'Month (GWh)'!I379+Calculation_GWh!I378</f>
        <v>92188.959999999992</v>
      </c>
      <c r="J379" s="104">
        <f>'Month (GWh)'!J379+Calculation_GWh!J378</f>
        <v>94191.039999999994</v>
      </c>
      <c r="K379" s="104">
        <f>'Month (GWh)'!K379+Calculation_GWh!K378</f>
        <v>21345.91</v>
      </c>
      <c r="L379" s="104">
        <f>'Month (GWh)'!L379+Calculation_GWh!L378</f>
        <v>46040.53</v>
      </c>
      <c r="M379" s="104">
        <f>'Month (GWh)'!M379+Calculation_GWh!M378</f>
        <v>8016.25</v>
      </c>
      <c r="N379" s="104">
        <f>'Month (GWh)'!N379+Calculation_GWh!N378</f>
        <v>11381.58</v>
      </c>
      <c r="O379" s="104">
        <f>'Month (GWh)'!O379+Calculation_GWh!O378</f>
        <v>2768.71</v>
      </c>
      <c r="P379" s="104">
        <f>'Month (GWh)'!P379+Calculation_GWh!P378</f>
        <v>181.72</v>
      </c>
      <c r="Q379" s="104">
        <f>'Month (GWh)'!Q379+Calculation_GWh!Q378</f>
        <v>415.34</v>
      </c>
      <c r="R379" s="104">
        <f>'Month (GWh)'!R379+Calculation_GWh!R378</f>
        <v>0</v>
      </c>
      <c r="S379" s="104">
        <f>'Month (GWh)'!S379+Calculation_GWh!S378</f>
        <v>3836.4</v>
      </c>
      <c r="T379" s="104">
        <f>'Month (GWh)'!T379+Calculation_GWh!T378</f>
        <v>93986.44</v>
      </c>
    </row>
    <row r="380" spans="1:20" x14ac:dyDescent="0.35">
      <c r="A380" s="176" t="s">
        <v>463</v>
      </c>
      <c r="B380" s="104">
        <f>'Month (GWh)'!B380+Calculation_GWh!B379</f>
        <v>27108.639999999999</v>
      </c>
      <c r="C380" s="104">
        <f>'Month (GWh)'!C380+Calculation_GWh!C379</f>
        <v>65080.32</v>
      </c>
      <c r="D380" s="104">
        <f>'Month (GWh)'!D380+Calculation_GWh!D379</f>
        <v>6224.28</v>
      </c>
      <c r="E380" s="104">
        <f>'Month (GWh)'!E380+Calculation_GWh!E379</f>
        <v>58856.04</v>
      </c>
      <c r="F380" s="104">
        <f>'Month (GWh)'!F380+Calculation_GWh!F379</f>
        <v>7588.06</v>
      </c>
      <c r="G380" s="104">
        <f>'Month (GWh)'!G380+Calculation_GWh!G379</f>
        <v>-30.06</v>
      </c>
      <c r="H380" s="104">
        <f>'Month (GWh)'!H380+Calculation_GWh!H379</f>
        <v>668.36</v>
      </c>
      <c r="I380" s="104">
        <f>'Month (GWh)'!I380+Calculation_GWh!I379</f>
        <v>92188.959999999992</v>
      </c>
      <c r="J380" s="104">
        <f>'Month (GWh)'!J380+Calculation_GWh!J379</f>
        <v>94191.039999999994</v>
      </c>
      <c r="K380" s="104">
        <f>'Month (GWh)'!K380+Calculation_GWh!K379</f>
        <v>21345.91</v>
      </c>
      <c r="L380" s="104">
        <f>'Month (GWh)'!L380+Calculation_GWh!L379</f>
        <v>46040.53</v>
      </c>
      <c r="M380" s="104">
        <f>'Month (GWh)'!M380+Calculation_GWh!M379</f>
        <v>8016.25</v>
      </c>
      <c r="N380" s="104">
        <f>'Month (GWh)'!N380+Calculation_GWh!N379</f>
        <v>11381.58</v>
      </c>
      <c r="O380" s="104">
        <f>'Month (GWh)'!O380+Calculation_GWh!O379</f>
        <v>2768.71</v>
      </c>
      <c r="P380" s="104">
        <f>'Month (GWh)'!P380+Calculation_GWh!P379</f>
        <v>181.72</v>
      </c>
      <c r="Q380" s="104">
        <f>'Month (GWh)'!Q380+Calculation_GWh!Q379</f>
        <v>415.34</v>
      </c>
      <c r="R380" s="104">
        <f>'Month (GWh)'!R380+Calculation_GWh!R379</f>
        <v>0</v>
      </c>
      <c r="S380" s="104">
        <f>'Month (GWh)'!S380+Calculation_GWh!S379</f>
        <v>3836.4</v>
      </c>
      <c r="T380" s="104">
        <f>'Month (GWh)'!T380+Calculation_GWh!T379</f>
        <v>93986.44</v>
      </c>
    </row>
  </sheetData>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Cover Sheet</vt:lpstr>
      <vt:lpstr>Contents</vt:lpstr>
      <vt:lpstr>Notes</vt:lpstr>
      <vt:lpstr>Commentary</vt:lpstr>
      <vt:lpstr>Main Table (GWh)</vt:lpstr>
      <vt:lpstr>Annual (GWh)</vt:lpstr>
      <vt:lpstr>Quarter (GWh)</vt:lpstr>
      <vt:lpstr>Month (GWh)</vt:lpstr>
      <vt:lpstr>Calculation_GWh</vt:lpstr>
      <vt:lpstr>Main Table (mcm)</vt:lpstr>
      <vt:lpstr>Annual (mcm)</vt:lpstr>
      <vt:lpstr>Quarter (mcm)</vt:lpstr>
      <vt:lpstr>Month (mcm)</vt:lpstr>
      <vt:lpstr>Month (calorific values)</vt:lpstr>
      <vt:lpstr>Calculation_mcm</vt:lpstr>
      <vt:lpstr>'Annual (GWh)'!Print_Area</vt:lpstr>
      <vt:lpstr>'Annual (mcm)'!Print_Area</vt:lpstr>
      <vt:lpstr>'Main Table (GWh)'!Print_Area</vt:lpstr>
      <vt:lpstr>'Main Table (mcm)'!Print_Area</vt:lpstr>
      <vt:lpstr>'Month (calorific values)'!Print_Area</vt:lpstr>
      <vt:lpstr>'Month (GWh)'!Print_Area</vt:lpstr>
      <vt:lpstr>'Month (mcm)'!Print_Area</vt:lpstr>
      <vt:lpstr>'Quarter (GWh)'!Print_Area</vt:lpstr>
      <vt:lpstr>'Quarter (mcm)'!Print_Area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dcterms:created xsi:type="dcterms:W3CDTF">2024-02-12T10:14:26Z</dcterms:created>
  <dcterms:modified xsi:type="dcterms:W3CDTF">2026-04-01T09:18:20Z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2024-02-12T10:14:27Z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84dd5f47-7325-41d7-aad5-766743bd298f</vt:lpwstr>
  </property>
  <property fmtid="{D5CDD505-2E9C-101B-9397-08002B2CF9AE}" pid="8" name="MSIP_Label_ba62f585-b40f-4ab9-bafe-39150f03d124_ContentBits">
    <vt:lpwstr>0</vt:lpwstr>
  </property>
</Properties>
</file>