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SharanAtwal\Downloads\"/>
    </mc:Choice>
  </mc:AlternateContent>
  <xr:revisionPtr revIDLastSave="0" documentId="13_ncr:1_{C6D5940E-E7F0-464E-B157-9C6E5883B228}" xr6:coauthVersionLast="47" xr6:coauthVersionMax="47" xr10:uidLastSave="{00000000-0000-0000-0000-000000000000}"/>
  <bookViews>
    <workbookView xWindow="-120" yWindow="-120" windowWidth="29040" windowHeight="15720" activeTab="2" xr2:uid="{6DCB0CD2-4C87-4D04-994B-BA96893938FC}"/>
  </bookViews>
  <sheets>
    <sheet name="Upload" sheetId="4" r:id="rId1"/>
    <sheet name="Guidance" sheetId="12" r:id="rId2"/>
    <sheet name="Form" sheetId="2" r:id="rId3"/>
    <sheet name="LA Data" sheetId="6"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DUMMY" hidden="1">[5]weekly!#REF!</definedName>
    <definedName name="__123Graph_AEFF" hidden="1">'[6]T3 Page 1'!#REF!</definedName>
    <definedName name="__123Graph_AGR14PBF1" hidden="1">'[7]HIS19FIN(A)'!$AF$70:$AF$81</definedName>
    <definedName name="__123Graph_AHOMEVAT" hidden="1">'[2]Forecast data'!#REF!</definedName>
    <definedName name="__123Graph_AIMPORT" hidden="1">'[2]Forecast data'!#REF!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MAIN" hidden="1">[5]weekly!#REF!</definedName>
    <definedName name="__123Graph_AMONTHLY" hidden="1">[5]weekly!#REF!</definedName>
    <definedName name="__123Graph_AMONTHLY2" hidden="1">[5]weekly!#REF!</definedName>
    <definedName name="__123Graph_ANACFIN" hidden="1">'[7]HIS19FIN(A)'!$K$97:$Q$97</definedName>
    <definedName name="__123Graph_ANACHIC" hidden="1">'[7]HIS19FIN(A)'!$D$97:$J$97</definedName>
    <definedName name="__123Graph_APDNUMBERS" hidden="1">'[8]SUMMARY TABLE'!$U$6:$U$49</definedName>
    <definedName name="__123Graph_APDTRENDS" hidden="1">'[8]SUMMARY TABLE'!$S$23:$S$46</definedName>
    <definedName name="__123Graph_APIC" hidden="1">'[6]T3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DUMMY" hidden="1">[5]weekly!#REF!</definedName>
    <definedName name="__123Graph_BEFF" hidden="1">'[6]T3 Page 1'!#REF!</definedName>
    <definedName name="__123Graph_BHOMEVAT" hidden="1">'[2]Forecast data'!#REF!</definedName>
    <definedName name="__123Graph_BIMPORT" hidden="1">'[2]Forecast data'!#REF!</definedName>
    <definedName name="__123Graph_BLBF" hidden="1">'[6]T3 Page 1'!#REF!</definedName>
    <definedName name="__123Graph_BLBFFIN" hidden="1">'[6]FC Page 1'!#REF!</definedName>
    <definedName name="__123Graph_BLCB" hidden="1">'[7]HIS19FIN(A)'!$D$79:$I$79</definedName>
    <definedName name="__123Graph_BMAIN" hidden="1">[5]weekly!#REF!</definedName>
    <definedName name="__123Graph_BMONTHLY" hidden="1">[5]weekly!#REF!</definedName>
    <definedName name="__123Graph_BMONTHLY2" hidden="1">[5]weekly!#REF!</definedName>
    <definedName name="__123Graph_BPDTRENDS" hidden="1">'[8]SUMMARY TABLE'!$T$23:$T$46</definedName>
    <definedName name="__123Graph_BPIC" hidden="1">'[6]T3 Page 1'!#REF!</definedName>
    <definedName name="__123Graph_BTOTAL" hidden="1">'[2]Forecast data'!#REF!</definedName>
    <definedName name="__123Graph_CACT13BUD" hidden="1">'[6]FC Page 1'!#REF!</definedName>
    <definedName name="__123Graph_CCFSINDIV" hidden="1">[3]Data!#REF!</definedName>
    <definedName name="__123Graph_CCFSUK" hidden="1">[3]Data!#REF!</definedName>
    <definedName name="__123Graph_CDUMMY" hidden="1">[5]weekly!#REF!</definedName>
    <definedName name="__123Graph_CEFF" hidden="1">'[6]T3 Page 1'!#REF!</definedName>
    <definedName name="__123Graph_CGR14PBF1" hidden="1">'[7]HIS19FIN(A)'!$AK$70:$AK$81</definedName>
    <definedName name="__123Graph_CLBF" hidden="1">'[6]T3 Page 1'!#REF!</definedName>
    <definedName name="__123Graph_CMONTHLY" hidden="1">[5]weekly!#REF!</definedName>
    <definedName name="__123Graph_CMONTHLY2" hidden="1">[5]weekly!#REF!</definedName>
    <definedName name="__123Graph_CPIC" hidden="1">'[6]T3 Page 1'!#REF!</definedName>
    <definedName name="__123Graph_DACT13BUD" hidden="1">'[6]FC Page 1'!#REF!</definedName>
    <definedName name="__123Graph_DCFSINDIV" hidden="1">[3]Data!#REF!</definedName>
    <definedName name="__123Graph_DCFSUK" hidden="1">[3]Data!#REF!</definedName>
    <definedName name="__123Graph_DEFF" hidden="1">'[6]T3 Page 1'!#REF!</definedName>
    <definedName name="__123Graph_DEFF2" hidden="1">'[6]T3 Page 1'!#REF!</definedName>
    <definedName name="__123Graph_DGR14PBF1" hidden="1">'[7]HIS19FIN(A)'!$AH$70:$AH$81</definedName>
    <definedName name="__123Graph_DLBF" hidden="1">'[6]T3 Page 1'!#REF!</definedName>
    <definedName name="__123Graph_DMONTHLY2" hidden="1">[5]weekly!#REF!</definedName>
    <definedName name="__123Graph_DPIC" hidden="1">'[6]T3 Page 1'!#REF!</definedName>
    <definedName name="__123Graph_EACT13BUD" hidden="1">'[6]FC Page 1'!#REF!</definedName>
    <definedName name="__123Graph_ECFSINDIV" hidden="1">[3]Data!#REF!</definedName>
    <definedName name="__123Graph_ECFSUK" hidden="1">[3]Data!#REF!</definedName>
    <definedName name="__123Graph_EEFF" hidden="1">'[6]T3 Page 1'!#REF!</definedName>
    <definedName name="__123Graph_EEFFHIC" hidden="1">'[6]FC Page 1'!#REF!</definedName>
    <definedName name="__123Graph_EGR14PBF1" hidden="1">'[7]HIS19FIN(A)'!$AG$67:$AG$67</definedName>
    <definedName name="__123Graph_ELBF" hidden="1">'[6]T3 Page 1'!#REF!</definedName>
    <definedName name="__123Graph_EMONTHLY2" hidden="1">[5]weekly!#REF!</definedName>
    <definedName name="__123Graph_EPIC" hidden="1">'[6]T3 Page 1'!#REF!</definedName>
    <definedName name="__123Graph_FACT13BUD" hidden="1">'[6]FC Page 1'!#REF!</definedName>
    <definedName name="__123Graph_FCFSUK" hidden="1">[3]Data!#REF!</definedName>
    <definedName name="__123Graph_FEFF" hidden="1">'[6]T3 Page 1'!#REF!</definedName>
    <definedName name="__123Graph_FEFFHIC" hidden="1">'[6]FC Page 1'!#REF!</definedName>
    <definedName name="__123Graph_FGR14PBF1" hidden="1">'[7]HIS19FIN(A)'!$AH$67:$AH$67</definedName>
    <definedName name="__123Graph_FLBF" hidden="1">'[6]T3 Page 1'!#REF!</definedName>
    <definedName name="__123Graph_FMONTHLY2" hidden="1">[5]weekly!#REF!</definedName>
    <definedName name="__123Graph_FPIC" hidden="1">'[6]T3 Page 1'!#REF!</definedName>
    <definedName name="__123Graph_LBL_ARESID" hidden="1">'[7]HIS19FIN(A)'!$R$3:$W$3</definedName>
    <definedName name="__123Graph_LBL_BRESID" hidden="1">'[7]HIS19FIN(A)'!$R$3:$W$3</definedName>
    <definedName name="__123Graph_X" hidden="1">'[2]Forecast data'!#REF!</definedName>
    <definedName name="__123Graph_XACTHIC" hidden="1">'[6]FC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'[6]T3 Page 1'!#REF!</definedName>
    <definedName name="__123Graph_XGR14PBF1" hidden="1">'[7]HIS19FIN(A)'!$AL$70:$AL$81</definedName>
    <definedName name="__123Graph_XHOMEVAT" hidden="1">'[2]Forecast data'!#REF!</definedName>
    <definedName name="__123Graph_XIMPORT" hidden="1">'[2]Forecast data'!#REF!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MAIN" hidden="1">[5]weekly!#REF!</definedName>
    <definedName name="__123Graph_XMONTHLY" hidden="1">[5]weekly!#REF!</definedName>
    <definedName name="__123Graph_XMONTHLY2" hidden="1">[5]weekly!#REF!</definedName>
    <definedName name="__123Graph_XNACFIN" hidden="1">'[7]HIS19FIN(A)'!$K$95:$Q$95</definedName>
    <definedName name="__123Graph_XNACHIC" hidden="1">'[7]HIS19FIN(A)'!$D$95:$J$95</definedName>
    <definedName name="__123Graph_XPDNUMBERS" hidden="1">'[8]SUMMARY TABLE'!$Q$6:$Q$49</definedName>
    <definedName name="__123Graph_XPDTRENDS" hidden="1">'[8]SUMMARY TABLE'!$P$23:$P$46</definedName>
    <definedName name="__123Graph_XPIC" hidden="1">'[6]T3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_dif1" hidden="1">26</definedName>
    <definedName name="__dif2" hidden="1">{#N/A,#N/A,FALSE,"Running Costs Consolidated"}</definedName>
    <definedName name="_1__123Graph_ACHART_15" hidden="1">[9]USGC!$B$34:$B$53</definedName>
    <definedName name="_10__123Graph_XCHART_15" hidden="1">[9]USGC!$A$34:$A$53</definedName>
    <definedName name="_2__123Graph_BCHART_10" hidden="1">[9]USGC!$L$34:$L$53</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MO_UniqueIdentifier" hidden="1">"'ffa00cf8-6c1d-44ea-bc41-890a9792086d'"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ReportsList_1"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imNameCount_1"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Behavior_1" hidden="1">1</definedName>
    <definedName name="_AtRisk_SimSetting_StdRecalcWithoutRiskStatic" hidden="1">0</definedName>
    <definedName name="_AtRisk_SimSetting_StdRecalcWithoutRiskStaticPercentile" hidden="1">0.5</definedName>
    <definedName name="_dif1" hidden="1">26</definedName>
    <definedName name="_dif2" hidden="1">{#N/A,#N/A,FALSE,"Running Costs Consolidated"}</definedName>
    <definedName name="_Fill" hidden="1">'[2]Forecast data'!#REF!</definedName>
    <definedName name="_xlnm._FilterDatabase" localSheetId="3" hidden="1">'LA Data'!$A$2:$AC$423</definedName>
    <definedName name="_xlnm._FilterDatabase" hidden="1">#REF!</definedName>
    <definedName name="_FilterDatabase_summary_table" hidden="1">#REF!</definedName>
    <definedName name="_FilterDatabase1" hidden="1">#REF!</definedName>
    <definedName name="_FliterDatabase2" hidden="1">#REF!</definedName>
    <definedName name="_Key1" hidden="1">#REF!</definedName>
    <definedName name="_Key1_Summarytable"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1_summarytable" hidden="1">{#N/A,#N/A,FALSE,"TMCOMP96";#N/A,#N/A,FALSE,"MAT96";#N/A,#N/A,FALSE,"FANDA96";#N/A,#N/A,FALSE,"INTRAN96";#N/A,#N/A,FALSE,"NAA9697";#N/A,#N/A,FALSE,"ECWEBB";#N/A,#N/A,FALSE,"MFT96";#N/A,#N/A,FALSE,"CTrecon"}</definedName>
    <definedName name="a_2" hidden="1">{#N/A,#N/A,FALSE,"TMCOMP96";#N/A,#N/A,FALSE,"MAT96";#N/A,#N/A,FALSE,"FANDA96";#N/A,#N/A,FALSE,"INTRAN96";#N/A,#N/A,FALSE,"NAA9697";#N/A,#N/A,FALSE,"ECWEBB";#N/A,#N/A,FALSE,"MFT96";#N/A,#N/A,FALSE,"CTrecon"}</definedName>
    <definedName name="a_2summarytable" hidden="1">{#N/A,#N/A,FALSE,"TMCOMP96";#N/A,#N/A,FALSE,"MAT96";#N/A,#N/A,FALSE,"FANDA96";#N/A,#N/A,FALSE,"INTRAN96";#N/A,#N/A,FALSE,"NAA9697";#N/A,#N/A,FALSE,"ECWEBB";#N/A,#N/A,FALSE,"MFT96";#N/A,#N/A,FALSE,"CTrecon"}</definedName>
    <definedName name="a_summarytable"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1_summarytable" hidden="1">{#N/A,#N/A,FALSE,"TMCOMP96";#N/A,#N/A,FALSE,"MAT96";#N/A,#N/A,FALSE,"FANDA96";#N/A,#N/A,FALSE,"INTRAN96";#N/A,#N/A,FALSE,"NAA9697";#N/A,#N/A,FALSE,"ECWEBB";#N/A,#N/A,FALSE,"MFT96";#N/A,#N/A,FALSE,"CTrecon"}</definedName>
    <definedName name="asdas_2" hidden="1">{#N/A,#N/A,FALSE,"TMCOMP96";#N/A,#N/A,FALSE,"MAT96";#N/A,#N/A,FALSE,"FANDA96";#N/A,#N/A,FALSE,"INTRAN96";#N/A,#N/A,FALSE,"NAA9697";#N/A,#N/A,FALSE,"ECWEBB";#N/A,#N/A,FALSE,"MFT96";#N/A,#N/A,FALSE,"CTrecon"}</definedName>
    <definedName name="asdas_2_summarytable" hidden="1">{#N/A,#N/A,FALSE,"TMCOMP96";#N/A,#N/A,FALSE,"MAT96";#N/A,#N/A,FALSE,"FANDA96";#N/A,#N/A,FALSE,"INTRAN96";#N/A,#N/A,FALSE,"NAA9697";#N/A,#N/A,FALSE,"ECWEBB";#N/A,#N/A,FALSE,"MFT96";#N/A,#N/A,FALSE,"CTrecon"}</definedName>
    <definedName name="asdas_summarytable" hidden="1">{#N/A,#N/A,FALSE,"TMCOMP96";#N/A,#N/A,FALSE,"MAT96";#N/A,#N/A,FALSE,"FANDA96";#N/A,#N/A,FALSE,"INTRAN96";#N/A,#N/A,FALSE,"NAA9697";#N/A,#N/A,FALSE,"ECWEBB";#N/A,#N/A,FALSE,"MFT96";#N/A,#N/A,FALSE,"CTrecon"}</definedName>
    <definedName name="asdas12aug_summarytable"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ASFD_summarytable"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_summarytable"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DFA_summarytable"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ASFD_summarytable"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1_summarytable" hidden="1">{#N/A,#N/A,FALSE,"TMCOMP96";#N/A,#N/A,FALSE,"MAT96";#N/A,#N/A,FALSE,"FANDA96";#N/A,#N/A,FALSE,"INTRAN96";#N/A,#N/A,FALSE,"NAA9697";#N/A,#N/A,FALSE,"ECWEBB";#N/A,#N/A,FALSE,"MFT96";#N/A,#N/A,FALSE,"CTrecon"}</definedName>
    <definedName name="b_2" hidden="1">{#N/A,#N/A,FALSE,"TMCOMP96";#N/A,#N/A,FALSE,"MAT96";#N/A,#N/A,FALSE,"FANDA96";#N/A,#N/A,FALSE,"INTRAN96";#N/A,#N/A,FALSE,"NAA9697";#N/A,#N/A,FALSE,"ECWEBB";#N/A,#N/A,FALSE,"MFT96";#N/A,#N/A,FALSE,"CTrecon"}</definedName>
    <definedName name="b_2_summarytable" hidden="1">{#N/A,#N/A,FALSE,"TMCOMP96";#N/A,#N/A,FALSE,"MAT96";#N/A,#N/A,FALSE,"FANDA96";#N/A,#N/A,FALSE,"INTRAN96";#N/A,#N/A,FALSE,"NAA9697";#N/A,#N/A,FALSE,"ECWEBB";#N/A,#N/A,FALSE,"MFT96";#N/A,#N/A,FALSE,"CTrecon"}</definedName>
    <definedName name="b_summarytable" hidden="1">{#N/A,#N/A,FALSE,"TMCOMP96";#N/A,#N/A,FALSE,"MAT96";#N/A,#N/A,FALSE,"FANDA96";#N/A,#N/A,FALSE,"INTRAN96";#N/A,#N/A,FALSE,"NAA9697";#N/A,#N/A,FALSE,"ECWEBB";#N/A,#N/A,FALSE,"MFT96";#N/A,#N/A,FALSE,"CTrecon"}</definedName>
    <definedName name="blarg"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summarytba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SP" hidden="1">'[11]Model inputs'!#REF!</definedName>
    <definedName name="CT" hidden="1">'[2]Forecast data'!#REF!</definedName>
    <definedName name="CTNABS" hidden="1">'[1]Model inputs'!#REF!</definedName>
    <definedName name="delta_name" localSheetId="1">Form!$L$1:$L$503</definedName>
    <definedName name="delta_name">Form!$L$1:$L$503</definedName>
    <definedName name="delta_name_2">Form!$N:$N</definedName>
    <definedName name="delta_name_3">Form!$S$388:$T$401</definedName>
    <definedName name="delta_name_4">Form!$U$388:$U$401</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hhjfh" hidden="1">{#N/A,#N/A,FALSE,"Running Costs Consolidated"}</definedName>
    <definedName name="dgsgf"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2"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f" hidden="1">{#N/A,#N/A,FALSE,"Running Costs Consolidated"}</definedName>
    <definedName name="diff20" hidden="1">{#N/A,#N/A,FALSE,"Running Costs Consolidated"}</definedName>
    <definedName name="diff3" hidden="1">{#N/A,#N/A,FALSE,"Running Costs Consolidated"}</definedName>
    <definedName name="diff30" hidden="1">{#N/A,#N/A,FALSE,"Running Costs Consolidated"}</definedName>
    <definedName name="diff4" hidden="1">{#N/A,#N/A,FALSE,"Running Costs Consolidated"}</definedName>
    <definedName name="diff50" hidden="1">{#N/A,#N/A,FALSE,"Running Costs Consolidated"}</definedName>
    <definedName name="diff543" hidden="1">{#N/A,#N/A,FALSE,"Running Costs Consolidated"}</definedName>
    <definedName name="diff65" hidden="1">{#N/A,#N/A,FALSE,"Running Costs Consolidated"}</definedName>
    <definedName name="Distribution" hidden="1">#REF!</definedName>
    <definedName name="Drop_down_List">'[12]LA_drop-down'!$AH$148:$AH$560</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hidden="1">'[2]Forecast data'!#REF!</definedName>
    <definedName name="eh" hidden="1">{"'Trust by name'!$A$6:$E$350","'Trust by name'!$A$1:$D$348"}</definedName>
    <definedName name="eh_1" hidden="1">{"'Trust by name'!$A$6:$E$350","'Trust by name'!$A$1:$D$348"}</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dfd" hidden="1">"6BHTDRAPSAUJIHBW0OG3PW6JF"</definedName>
    <definedName name="fdgfgfd" hidden="1">{#N/A,#N/A,FALSE,"TMCOMP96";#N/A,#N/A,FALSE,"MAT96";#N/A,#N/A,FALSE,"FANDA96";#N/A,#N/A,FALSE,"INTRAN96";#N/A,#N/A,FALSE,"NAA9697";#N/A,#N/A,FALSE,"ECWEBB";#N/A,#N/A,FALSE,"MFT96";#N/A,#N/A,FALSE,"CTrecon"}</definedName>
    <definedName name="fdjg" hidden="1">{#N/A,#N/A,FALSE,"Running Costs Consolidated"}</definedName>
    <definedName name="fdsgfdg" hidden="1">#REF!</definedName>
    <definedName name="fg"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2"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2"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sdf" hidden="1">9</definedName>
    <definedName name="fyu" hidden="1">'[2]Forecast data'!#REF!</definedName>
    <definedName name="ghghg" hidden="1">{#N/A,#N/A,FALSE,"main summary";#N/A,#N/A,FALSE,"dept summary";#N/A,#N/A,FALSE,"psd";#N/A,#N/A,FALSE,"doi";#N/A,#N/A,FALSE,"other"}</definedName>
    <definedName name="ghj"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2" hidden="1">{#N/A,#N/A,FALSE,"TMCOMP96";#N/A,#N/A,FALSE,"MAT96";#N/A,#N/A,FALSE,"FANDA96";#N/A,#N/A,FALSE,"INTRAN96";#N/A,#N/A,FALSE,"NAA9697";#N/A,#N/A,FALSE,"ECWEBB";#N/A,#N/A,FALSE,"MFT96";#N/A,#N/A,FALSE,"CTrecon"}</definedName>
    <definedName name="hhg" hidden="1">{#N/A,#N/A,FALSE,"main summary";#N/A,#N/A,FALSE,"dept summary";#N/A,#N/A,FALSE,"psd";#N/A,#N/A,FALSE,"doi";#N/A,#N/A,FALSE,"other"}</definedName>
    <definedName name="hjkhkhk" hidden="1">#REF!</definedName>
    <definedName name="HTML_CodePage" hidden="1">1252</definedName>
    <definedName name="HTML_Control" hidden="1">{"'Trust by name'!$A$6:$E$350","'Trust by name'!$A$1:$D$348"}</definedName>
    <definedName name="HTML_Control_1"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f" hidden="1">#REF!</definedName>
    <definedName name="Impact_Tables_2" hidden="1">'[13]Forecast data'!#REF!</definedName>
    <definedName name="jhkgh"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2"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2" hidden="1">{#N/A,#N/A,FALSE,"TMCOMP96";#N/A,#N/A,FALSE,"MAT96";#N/A,#N/A,FALSE,"FANDA96";#N/A,#N/A,FALSE,"INTRAN96";#N/A,#N/A,FALSE,"NAA9697";#N/A,#N/A,FALSE,"ECWEBB";#N/A,#N/A,FALSE,"MFT96";#N/A,#N/A,FALSE,"CTrecon"}</definedName>
    <definedName name="la_data" localSheetId="1">'LA Data'!$C$3:$AE$421</definedName>
    <definedName name="la_data">'LA Data'!$C$6:$AM$421</definedName>
    <definedName name="la_name" localSheetId="1">'LA Data'!$A$3:$A$418</definedName>
    <definedName name="la_name">'LA Data'!$A$5:$A$421</definedName>
    <definedName name="la_select" localSheetId="1">Form!$D$2</definedName>
    <definedName name="la_select">Form!$D$2</definedName>
    <definedName name="n"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Class1" hidden="1">#REF!</definedName>
    <definedName name="NOCONFLICT"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2" hidden="1">{#N/A,#N/A,FALSE,"TMCOMP96";#N/A,#N/A,FALSE,"MAT96";#N/A,#N/A,FALSE,"FANDA96";#N/A,#N/A,FALSE,"INTRAN96";#N/A,#N/A,FALSE,"NAA9697";#N/A,#N/A,FALSE,"ECWEBB";#N/A,#N/A,FALSE,"MFT96";#N/A,#N/A,FALSE,"CTrecon"}</definedName>
    <definedName name="Pal_Workbook_GUID" hidden="1">"N7IQZZD5YBE28RGZHB5UQVKH"</definedName>
    <definedName name="Pal_Workbook_GUID_1" hidden="1">"N7IQZZD5YBE28RGZHB5UQVKH"</definedName>
    <definedName name="Pop" hidden="1">[14]Population!#REF!</definedName>
    <definedName name="Population" hidden="1">#REF!</definedName>
    <definedName name="pp" hidden="1">'[6]T3 Page 1'!#REF!</definedName>
    <definedName name="Prodtest" hidden="1">'[6]T3 Page 1'!#REF!</definedName>
    <definedName name="Profiles" hidden="1">#REF!</definedName>
    <definedName name="Projections" hidden="1">#REF!</definedName>
    <definedName name="RA_data">Upload!$C$1:$XZ$2</definedName>
    <definedName name="Results" hidden="1">[15]UK99!$A$1:$A$1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utput" hidden="1">_xll.RiskCellHasTokens(1024)</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29</definedName>
    <definedName name="SAPBEXsysID" hidden="1">"BWP"</definedName>
    <definedName name="SAPBEXwbID" hidden="1">"E21RGEGU7OCTOH4UWI364YB0C"</definedName>
    <definedName name="sd" hidden="1">{#N/A,#N/A,FALSE,"Running Costs Consolidated"}</definedName>
    <definedName name="sdf"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2"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2"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2" hidden="1">{#N/A,#N/A,FALSE,"TMCOMP96";#N/A,#N/A,FALSE,"MAT96";#N/A,#N/A,FALSE,"FANDA96";#N/A,#N/A,FALSE,"INTRAN96";#N/A,#N/A,FALSE,"NAA9697";#N/A,#N/A,FALSE,"ECWEBB";#N/A,#N/A,FALSE,"MFT96";#N/A,#N/A,FALSE,"CTrecon"}</definedName>
    <definedName name="sgiite" hidden="1">26</definedName>
    <definedName name="ssdsdsdsd" hidden="1">"BWQ"</definedName>
    <definedName name="sssss"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emp"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rggh"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2" hidden="1">{#N/A,#N/A,FALSE,"TMCOMP96";#N/A,#N/A,FALSE,"MAT96";#N/A,#N/A,FALSE,"FANDA96";#N/A,#N/A,FALSE,"INTRAN96";#N/A,#N/A,FALSE,"NAA9697";#N/A,#N/A,FALSE,"ECWEBB";#N/A,#N/A,FALSE,"MFT96";#N/A,#N/A,FALSE,"CTrecon"}</definedName>
    <definedName name="Unused" hidden="1">'[16]SUMMARY TABLE'!$S$23:$S$46</definedName>
    <definedName name="Unused4" hidden="1">'[16]SUMMARY TABLE'!$T$23:$T$46</definedName>
    <definedName name="Unused5" hidden="1">'[16]SUMMARY TABLE'!$P$23:$P$46</definedName>
    <definedName name="Unused7" hidden="1">'[16]SUMMARY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'[16]SUMMARY TABLE'!$S$23:$S$46</definedName>
    <definedName name="Unusued24" hidden="1">#REF!</definedName>
    <definedName name="Unusued3" hidden="1">'[16]SUMMARY TABLE'!$T$23:$T$46</definedName>
    <definedName name="Unusued5" hidden="1">'[16]SUMMARY TABLE'!$Q$6:$Q$49</definedName>
    <definedName name="Unusued8"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we" hidden="1">{#N/A,#N/A,FALSE,"Running Costs Consolidated"}</definedName>
    <definedName name="What_Th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Cap._.Prog._.landscape." hidden="1">{#N/A,#N/A,FALSE,"main summary";#N/A,#N/A,FALSE,"dept summary";#N/A,#N/A,FALSE,"psd";#N/A,#N/A,FALSE,"doi";#N/A,#N/A,FALSE,"other"}</definedName>
    <definedName name="wrn.Consolidated." hidden="1">{#N/A,#N/A,FALSE,"Running Costs Consolidated"}</definedName>
    <definedName name="wrn.Dint96." hidden="1">{"Debt interest",#N/A,FALSE,"DINT96"}</definedName>
    <definedName name="wrn.MoD._.Submission._.1997."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National._.Debt." hidden="1">{"Debt interest",#N/A,FALSE,"DINT 2000"}</definedName>
    <definedName name="wrn.table1." hidden="1">{#N/A,#N/A,FALSE,"CGBR95C"}</definedName>
    <definedName name="wrn.table1._1" hidden="1">{#N/A,#N/A,FALSE,"CGBR95C"}</definedName>
    <definedName name="wrn.table2." hidden="1">{#N/A,#N/A,FALSE,"CGBR95C"}</definedName>
    <definedName name="wrn.table2._1" hidden="1">{#N/A,#N/A,FALSE,"CGBR95C"}</definedName>
    <definedName name="wrn.tablea." hidden="1">{#N/A,#N/A,FALSE,"CGBR95C"}</definedName>
    <definedName name="wrn.tablea._1" hidden="1">{#N/A,#N/A,FALSE,"CGBR95C"}</definedName>
    <definedName name="wrn.tableb." hidden="1">{#N/A,#N/A,FALSE,"CGBR95C"}</definedName>
    <definedName name="wrn.tableb._1" hidden="1">{#N/A,#N/A,FALSE,"CGBR95C"}</definedName>
    <definedName name="wrn.tableq." hidden="1">{#N/A,#N/A,FALSE,"CGBR95C"}</definedName>
    <definedName name="wrn.tableq._1" hidden="1">{#N/A,#N/A,FALSE,"CGBR95C"}</definedName>
    <definedName name="wrn.TMCOMP."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2"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2" l="1"/>
  <c r="B16" i="12" s="1"/>
  <c r="P6" i="2"/>
  <c r="C405" i="2" s="1"/>
  <c r="P5" i="2"/>
  <c r="C402" i="2" s="1"/>
  <c r="P4" i="2"/>
  <c r="P3" i="2"/>
  <c r="P2" i="2"/>
  <c r="XK2" i="4"/>
  <c r="DQ2" i="4"/>
  <c r="PK2" i="4"/>
  <c r="PY2" i="4"/>
  <c r="DO2" i="4"/>
  <c r="D1" i="2" l="1"/>
  <c r="B13" i="12"/>
  <c r="F458" i="2"/>
  <c r="F386" i="2"/>
  <c r="H458" i="2"/>
  <c r="H386" i="2"/>
  <c r="D295" i="2"/>
  <c r="F460" i="2"/>
  <c r="H392" i="2" l="1"/>
  <c r="H2" i="2" l="1"/>
  <c r="F309" i="2" l="1"/>
  <c r="F308" i="2"/>
  <c r="F310" i="2"/>
  <c r="F307" i="2"/>
  <c r="F306" i="2"/>
  <c r="F303" i="2"/>
  <c r="F313" i="2"/>
  <c r="F305" i="2"/>
  <c r="G242" i="2"/>
  <c r="F317" i="2"/>
  <c r="F316" i="2"/>
  <c r="F390" i="2"/>
  <c r="G390" i="2" s="1"/>
  <c r="F457" i="2"/>
  <c r="F401" i="2"/>
  <c r="F399" i="2"/>
  <c r="G399" i="2" s="1"/>
  <c r="F398" i="2"/>
  <c r="G398" i="2" s="1"/>
  <c r="F397" i="2"/>
  <c r="G397" i="2" s="1"/>
  <c r="F396" i="2"/>
  <c r="G396" i="2" s="1"/>
  <c r="F395" i="2"/>
  <c r="G395" i="2" s="1"/>
  <c r="F394" i="2"/>
  <c r="G394" i="2" s="1"/>
  <c r="F393" i="2"/>
  <c r="G393" i="2" s="1"/>
  <c r="F391" i="2"/>
  <c r="G391" i="2" s="1"/>
  <c r="F389" i="2"/>
  <c r="G389" i="2" s="1"/>
  <c r="F388" i="2"/>
  <c r="G388" i="2" s="1"/>
  <c r="PR2" i="4"/>
  <c r="PW2" i="4"/>
  <c r="PS2" i="4"/>
  <c r="F289" i="2" l="1"/>
  <c r="G401" i="2"/>
  <c r="I390" i="2"/>
  <c r="I389" i="2"/>
  <c r="I401" i="2"/>
  <c r="I399" i="2"/>
  <c r="I393" i="2"/>
  <c r="I394" i="2"/>
  <c r="I395" i="2"/>
  <c r="I396" i="2"/>
  <c r="I397" i="2"/>
  <c r="I398" i="2"/>
  <c r="I391" i="2"/>
  <c r="I388" i="2"/>
  <c r="F270" i="2"/>
  <c r="G270" i="2" s="1"/>
  <c r="H400" i="2" l="1"/>
  <c r="F287" i="2" l="1"/>
  <c r="G287" i="2" s="1"/>
  <c r="F286" i="2"/>
  <c r="G286" i="2" s="1"/>
  <c r="F285" i="2"/>
  <c r="G285" i="2" s="1"/>
  <c r="B2" i="4" l="1"/>
  <c r="KA2" i="4"/>
  <c r="KB2" i="4"/>
  <c r="KC2" i="4"/>
  <c r="KD2" i="4"/>
  <c r="KE2" i="4"/>
  <c r="KF2" i="4"/>
  <c r="KG2" i="4"/>
  <c r="KH2" i="4"/>
  <c r="KI2" i="4"/>
  <c r="KJ2" i="4"/>
  <c r="KK2" i="4"/>
  <c r="KL2" i="4"/>
  <c r="KM2" i="4"/>
  <c r="KN2" i="4"/>
  <c r="KO2" i="4"/>
  <c r="KP2" i="4"/>
  <c r="KQ2" i="4"/>
  <c r="KR2" i="4"/>
  <c r="KS2" i="4"/>
  <c r="KT2" i="4"/>
  <c r="KU2" i="4"/>
  <c r="KV2" i="4"/>
  <c r="KW2" i="4"/>
  <c r="KX2" i="4"/>
  <c r="KY2" i="4"/>
  <c r="KZ2" i="4"/>
  <c r="LA2" i="4"/>
  <c r="LB2" i="4"/>
  <c r="LC2" i="4"/>
  <c r="LD2" i="4"/>
  <c r="LE2" i="4"/>
  <c r="LF2" i="4"/>
  <c r="LG2" i="4"/>
  <c r="LH2" i="4"/>
  <c r="LI2" i="4"/>
  <c r="LJ2" i="4"/>
  <c r="LK2" i="4"/>
  <c r="LL2" i="4"/>
  <c r="LM2" i="4"/>
  <c r="LN2" i="4"/>
  <c r="LO2" i="4"/>
  <c r="LP2" i="4"/>
  <c r="LQ2" i="4"/>
  <c r="LR2" i="4"/>
  <c r="LS2" i="4"/>
  <c r="LT2" i="4"/>
  <c r="LU2" i="4"/>
  <c r="LV2" i="4"/>
  <c r="QC2" i="4"/>
  <c r="QD2" i="4"/>
  <c r="QE2" i="4"/>
  <c r="QF2" i="4"/>
  <c r="QG2" i="4"/>
  <c r="QH2" i="4"/>
  <c r="QI2" i="4"/>
  <c r="QJ2" i="4"/>
  <c r="QK2" i="4"/>
  <c r="QL2" i="4"/>
  <c r="QM2" i="4"/>
  <c r="QN2" i="4"/>
  <c r="QO2" i="4"/>
  <c r="QP2" i="4"/>
  <c r="QQ2" i="4"/>
  <c r="QR2" i="4"/>
  <c r="QS2" i="4"/>
  <c r="QT2" i="4"/>
  <c r="QU2" i="4"/>
  <c r="QV2" i="4"/>
  <c r="QW2" i="4"/>
  <c r="QX2" i="4"/>
  <c r="QY2" i="4"/>
  <c r="QZ2" i="4"/>
  <c r="RA2" i="4"/>
  <c r="RB2" i="4"/>
  <c r="RC2" i="4"/>
  <c r="RD2" i="4"/>
  <c r="RE2" i="4"/>
  <c r="RF2" i="4"/>
  <c r="RG2" i="4"/>
  <c r="RH2" i="4"/>
  <c r="RI2" i="4"/>
  <c r="RJ2" i="4"/>
  <c r="RK2" i="4"/>
  <c r="RL2" i="4"/>
  <c r="RM2" i="4"/>
  <c r="RN2" i="4"/>
  <c r="RO2" i="4"/>
  <c r="RP2" i="4"/>
  <c r="RQ2" i="4"/>
  <c r="RR2" i="4"/>
  <c r="RS2" i="4"/>
  <c r="RT2" i="4"/>
  <c r="RU2" i="4"/>
  <c r="RV2" i="4"/>
  <c r="RW2" i="4"/>
  <c r="RX2" i="4"/>
  <c r="RY2" i="4"/>
  <c r="RZ2" i="4"/>
  <c r="SA2" i="4"/>
  <c r="SG2" i="4"/>
  <c r="SH2" i="4"/>
  <c r="SI2" i="4"/>
  <c r="SJ2" i="4"/>
  <c r="SK2" i="4"/>
  <c r="SL2" i="4"/>
  <c r="SM2" i="4"/>
  <c r="SN2" i="4"/>
  <c r="SO2" i="4"/>
  <c r="SP2" i="4"/>
  <c r="SQ2" i="4"/>
  <c r="SR2" i="4"/>
  <c r="SS2" i="4"/>
  <c r="ST2" i="4"/>
  <c r="SU2" i="4"/>
  <c r="SV2" i="4"/>
  <c r="SW2" i="4"/>
  <c r="SX2" i="4"/>
  <c r="SY2" i="4"/>
  <c r="SZ2" i="4"/>
  <c r="TA2" i="4"/>
  <c r="TB2" i="4"/>
  <c r="TC2" i="4"/>
  <c r="TD2" i="4"/>
  <c r="TE2" i="4"/>
  <c r="TF2" i="4"/>
  <c r="TG2" i="4"/>
  <c r="TH2" i="4"/>
  <c r="TI2" i="4"/>
  <c r="TJ2" i="4"/>
  <c r="TK2" i="4"/>
  <c r="TL2" i="4"/>
  <c r="TM2" i="4"/>
  <c r="TN2" i="4"/>
  <c r="TO2" i="4"/>
  <c r="TP2" i="4"/>
  <c r="TQ2" i="4"/>
  <c r="TR2" i="4"/>
  <c r="TS2" i="4"/>
  <c r="TT2" i="4"/>
  <c r="TU2" i="4"/>
  <c r="TV2" i="4"/>
  <c r="TW2" i="4"/>
  <c r="TX2" i="4"/>
  <c r="TY2" i="4"/>
  <c r="TZ2" i="4"/>
  <c r="UA2" i="4"/>
  <c r="UB2" i="4"/>
  <c r="UC2" i="4"/>
  <c r="UD2" i="4"/>
  <c r="UE2" i="4"/>
  <c r="UJ2" i="4"/>
  <c r="UL2" i="4"/>
  <c r="UN2" i="4"/>
  <c r="UP2" i="4"/>
  <c r="UR2" i="4"/>
  <c r="UT2" i="4"/>
  <c r="UV2" i="4"/>
  <c r="UX2" i="4"/>
  <c r="UZ2" i="4"/>
  <c r="VB2" i="4"/>
  <c r="VF2" i="4"/>
  <c r="VG2" i="4"/>
  <c r="VH2" i="4"/>
  <c r="VK2" i="4"/>
  <c r="VN2" i="4"/>
  <c r="VQ2" i="4"/>
  <c r="VT2" i="4"/>
  <c r="VW2" i="4"/>
  <c r="YF2" i="4"/>
  <c r="YG2" i="4"/>
  <c r="YH2" i="4"/>
  <c r="YJ2" i="4"/>
  <c r="YK2" i="4"/>
  <c r="YL2" i="4"/>
  <c r="YN2" i="4"/>
  <c r="YO2" i="4"/>
  <c r="YP2" i="4"/>
  <c r="YQ2" i="4"/>
  <c r="YR2" i="4"/>
  <c r="F392" i="2"/>
  <c r="G413" i="2"/>
  <c r="G411" i="2"/>
  <c r="G410" i="2"/>
  <c r="JY2" i="4"/>
  <c r="Q2" i="4"/>
  <c r="O2" i="4"/>
  <c r="PL2" i="4"/>
  <c r="AE2" i="4"/>
  <c r="VL2" i="4"/>
  <c r="NU2" i="4"/>
  <c r="BU2" i="4"/>
  <c r="BG2" i="4"/>
  <c r="VR2" i="4"/>
  <c r="YE2" i="4"/>
  <c r="PG2" i="4"/>
  <c r="Y2" i="4"/>
  <c r="GQ2" i="4"/>
  <c r="OW2" i="4"/>
  <c r="WC2" i="4"/>
  <c r="XO2" i="4"/>
  <c r="FA2" i="4"/>
  <c r="FG2" i="4"/>
  <c r="GA2" i="4"/>
  <c r="SF2" i="4"/>
  <c r="MY2" i="4"/>
  <c r="HM2" i="4"/>
  <c r="AG2" i="4"/>
  <c r="HU2" i="4"/>
  <c r="NY2" i="4"/>
  <c r="AM2" i="4"/>
  <c r="GW2" i="4"/>
  <c r="BO2" i="4"/>
  <c r="XQ2" i="4"/>
  <c r="NO2" i="4"/>
  <c r="K2" i="4"/>
  <c r="JQ2" i="4"/>
  <c r="JI2" i="4"/>
  <c r="UY2" i="4"/>
  <c r="BE2" i="4"/>
  <c r="A2" i="4"/>
  <c r="I2" i="4"/>
  <c r="EU2" i="4"/>
  <c r="DK2" i="4"/>
  <c r="WQ2" i="4"/>
  <c r="HE2" i="4"/>
  <c r="DE2" i="4"/>
  <c r="MK2" i="4"/>
  <c r="PA2" i="4"/>
  <c r="IW2" i="4"/>
  <c r="CY2" i="4"/>
  <c r="XC2" i="4"/>
  <c r="PZ2" i="4"/>
  <c r="WO2" i="4"/>
  <c r="CQ2" i="4"/>
  <c r="UU2" i="4"/>
  <c r="EE2" i="4"/>
  <c r="MS2" i="4"/>
  <c r="HK2" i="4"/>
  <c r="XS2" i="4"/>
  <c r="BC2" i="4"/>
  <c r="U2" i="4"/>
  <c r="W2" i="4"/>
  <c r="CC2" i="4"/>
  <c r="WS2" i="4"/>
  <c r="AY2" i="4"/>
  <c r="UW2" i="4"/>
  <c r="NW2" i="4"/>
  <c r="IQ2" i="4"/>
  <c r="IC2" i="4"/>
  <c r="ES2" i="4"/>
  <c r="BY2" i="4"/>
  <c r="US2" i="4"/>
  <c r="MG2" i="4"/>
  <c r="EW2" i="4"/>
  <c r="CU2" i="4"/>
  <c r="C2" i="4"/>
  <c r="HA2" i="4"/>
  <c r="WM2" i="4"/>
  <c r="UO2" i="4"/>
  <c r="ME2" i="4"/>
  <c r="GK2" i="4"/>
  <c r="NQ2" i="4"/>
  <c r="FQ2" i="4"/>
  <c r="OF2" i="4"/>
  <c r="PC2" i="4"/>
  <c r="AW2" i="4"/>
  <c r="WU2" i="4"/>
  <c r="XE2" i="4"/>
  <c r="UM2" i="4"/>
  <c r="CM2" i="4"/>
  <c r="VZ2" i="4"/>
  <c r="NI2" i="4"/>
  <c r="GC2" i="4"/>
  <c r="DG2" i="4"/>
  <c r="EA2" i="4"/>
  <c r="CG2" i="4"/>
  <c r="CK2" i="4"/>
  <c r="FM2" i="4"/>
  <c r="GM2" i="4"/>
  <c r="JG2" i="4"/>
  <c r="PJ2" i="4"/>
  <c r="NM2" i="4"/>
  <c r="WG2" i="4"/>
  <c r="WE2" i="4"/>
  <c r="JW2" i="4"/>
  <c r="WW2" i="4"/>
  <c r="FW2" i="4"/>
  <c r="VX2" i="4"/>
  <c r="LW2" i="4"/>
  <c r="HS2" i="4"/>
  <c r="SE2" i="4"/>
  <c r="NK2" i="4"/>
  <c r="NS2" i="4"/>
  <c r="EC2" i="4"/>
  <c r="MW2" i="4"/>
  <c r="NG2" i="4"/>
  <c r="MA2" i="4"/>
  <c r="UK2" i="4"/>
  <c r="OJ2" i="4"/>
  <c r="SD2" i="4"/>
  <c r="SC2" i="4"/>
  <c r="XA2" i="4"/>
  <c r="DM2" i="4"/>
  <c r="AQ2" i="4"/>
  <c r="CO2" i="4"/>
  <c r="JU2" i="4"/>
  <c r="CW2" i="4"/>
  <c r="JK2" i="4"/>
  <c r="BA2" i="4"/>
  <c r="IM2" i="4"/>
  <c r="DS2" i="4"/>
  <c r="EG2" i="4"/>
  <c r="YM2" i="4"/>
  <c r="PE2" i="4"/>
  <c r="IY2" i="4"/>
  <c r="MC2" i="4"/>
  <c r="MO2" i="4"/>
  <c r="OB2" i="4"/>
  <c r="NC2" i="4"/>
  <c r="BK2" i="4"/>
  <c r="AU2" i="4"/>
  <c r="EI2" i="4"/>
  <c r="II2" i="4"/>
  <c r="IU2" i="4"/>
  <c r="BW2" i="4"/>
  <c r="FE2" i="4"/>
  <c r="HG2" i="4"/>
  <c r="JM2" i="4"/>
  <c r="HI2" i="4"/>
  <c r="WI2" i="4"/>
  <c r="XU2" i="4"/>
  <c r="GG2" i="4"/>
  <c r="GI2" i="4"/>
  <c r="EY2" i="4"/>
  <c r="GU2" i="4"/>
  <c r="SB2" i="4"/>
  <c r="NA2" i="4"/>
  <c r="XM2" i="4"/>
  <c r="FY2" i="4"/>
  <c r="EO2" i="4"/>
  <c r="FU2" i="4"/>
  <c r="UF2" i="4"/>
  <c r="AI2" i="4"/>
  <c r="IK2" i="4"/>
  <c r="UI2" i="4"/>
  <c r="GY2" i="4"/>
  <c r="HC2" i="4"/>
  <c r="DI2" i="4"/>
  <c r="MU2" i="4"/>
  <c r="XG2" i="4"/>
  <c r="XI2" i="4"/>
  <c r="M2" i="4"/>
  <c r="EQ2" i="4"/>
  <c r="IS2" i="4"/>
  <c r="AO2" i="4"/>
  <c r="HY2" i="4"/>
  <c r="UQ2" i="4"/>
  <c r="BS2" i="4"/>
  <c r="WY2" i="4"/>
  <c r="PI2" i="4"/>
  <c r="VA2" i="4"/>
  <c r="MM2" i="4"/>
  <c r="FS2" i="4"/>
  <c r="BQ2" i="4"/>
  <c r="VI2" i="4"/>
  <c r="DU2" i="4"/>
  <c r="GO2" i="4"/>
  <c r="IE2" i="4"/>
  <c r="OU2" i="4"/>
  <c r="EK2" i="4"/>
  <c r="FC2" i="4"/>
  <c r="IG2" i="4"/>
  <c r="WK2" i="4"/>
  <c r="VU2" i="4"/>
  <c r="GS2" i="4"/>
  <c r="GE2" i="4"/>
  <c r="VE2" i="4"/>
  <c r="NE2" i="4"/>
  <c r="CE2" i="4"/>
  <c r="DW2" i="4"/>
  <c r="JA2" i="4"/>
  <c r="G2" i="4"/>
  <c r="CS2" i="4"/>
  <c r="DY2" i="4"/>
  <c r="AK2" i="4"/>
  <c r="AS2" i="4"/>
  <c r="AA2" i="4"/>
  <c r="IA2" i="4"/>
  <c r="OQ2" i="4"/>
  <c r="MI2" i="4"/>
  <c r="OD2" i="4"/>
  <c r="DC2" i="4"/>
  <c r="FO2" i="4"/>
  <c r="BI2" i="4"/>
  <c r="JS2" i="4"/>
  <c r="CA2" i="4"/>
  <c r="FK2" i="4"/>
  <c r="S2" i="4"/>
  <c r="YI2" i="4"/>
  <c r="BM2" i="4"/>
  <c r="JC2" i="4"/>
  <c r="HQ2" i="4"/>
  <c r="UG2" i="4"/>
  <c r="HW2" i="4"/>
  <c r="XY2" i="4"/>
  <c r="LY2" i="4"/>
  <c r="HO2" i="4"/>
  <c r="JE2" i="4"/>
  <c r="MQ2" i="4"/>
  <c r="FI2" i="4"/>
  <c r="AC2" i="4"/>
  <c r="JO2" i="4"/>
  <c r="VO2" i="4"/>
  <c r="EM2" i="4"/>
  <c r="OH2" i="4"/>
  <c r="IO2" i="4"/>
  <c r="DA2" i="4"/>
  <c r="CI2" i="4"/>
  <c r="E2" i="4"/>
  <c r="F36" i="2" l="1"/>
  <c r="F18" i="2"/>
  <c r="F280" i="2" l="1"/>
  <c r="F279" i="2"/>
  <c r="F304" i="2"/>
  <c r="G422" i="2"/>
  <c r="G420" i="2"/>
  <c r="G419" i="2"/>
  <c r="F466" i="2"/>
  <c r="F400" i="2"/>
  <c r="F288" i="2" s="1"/>
  <c r="G288" i="2" s="1"/>
  <c r="I465" i="2"/>
  <c r="YD2" i="4" s="1"/>
  <c r="H465" i="2"/>
  <c r="YC2" i="4" s="1"/>
  <c r="G465" i="2"/>
  <c r="YB2" i="4" s="1"/>
  <c r="F465" i="2"/>
  <c r="PU2" i="4"/>
  <c r="OM2" i="4"/>
  <c r="PT2" i="4"/>
  <c r="PQ2" i="4"/>
  <c r="VC2" i="4"/>
  <c r="QA2" i="4"/>
  <c r="PN2" i="4"/>
  <c r="PV2" i="4"/>
  <c r="YA2" i="4"/>
  <c r="OO2" i="4"/>
  <c r="PM2" i="4"/>
  <c r="PO2" i="4"/>
  <c r="PX2" i="4"/>
  <c r="PP2" i="4"/>
  <c r="J389" i="2" l="1"/>
  <c r="OY2" i="4"/>
  <c r="VD2" i="4" l="1"/>
  <c r="J390" i="2"/>
  <c r="G245" i="2" l="1"/>
  <c r="J464" i="2"/>
  <c r="K464" i="2" s="1"/>
  <c r="J463" i="2"/>
  <c r="K463" i="2" s="1"/>
  <c r="J462" i="2"/>
  <c r="K462" i="2" s="1"/>
  <c r="J465" i="2"/>
  <c r="K465" i="2" s="1"/>
  <c r="F253" i="2" l="1"/>
  <c r="F251" i="2" s="1"/>
  <c r="G99" i="2" l="1"/>
  <c r="J414" i="2" l="1"/>
  <c r="J411" i="2"/>
  <c r="J410" i="2"/>
  <c r="G414" i="2"/>
  <c r="J413" i="2"/>
  <c r="I415" i="2" l="1"/>
  <c r="F421" i="2" l="1"/>
  <c r="G421" i="2" s="1"/>
  <c r="F93" i="2" l="1"/>
  <c r="G93" i="2" s="1"/>
  <c r="F68" i="2"/>
  <c r="G68" i="2" s="1"/>
  <c r="F213" i="2" l="1"/>
  <c r="G18" i="2" l="1"/>
  <c r="G213" i="2"/>
  <c r="G249" i="2"/>
  <c r="F103" i="2"/>
  <c r="G103" i="2" s="1"/>
  <c r="G92" i="2"/>
  <c r="F47" i="2"/>
  <c r="G47" i="2" s="1"/>
  <c r="G36" i="2"/>
  <c r="G244" i="2"/>
  <c r="G243" i="2"/>
  <c r="G190" i="2"/>
  <c r="G189" i="2"/>
  <c r="G188" i="2"/>
  <c r="F415" i="2"/>
  <c r="F438" i="2"/>
  <c r="F453" i="2"/>
  <c r="F354" i="2"/>
  <c r="F355" i="2" s="1"/>
  <c r="F265" i="2" s="1"/>
  <c r="F318" i="2"/>
  <c r="F227" i="2"/>
  <c r="G227" i="2" s="1"/>
  <c r="F175" i="2"/>
  <c r="G175" i="2" s="1"/>
  <c r="F155" i="2"/>
  <c r="G155" i="2" s="1"/>
  <c r="F144" i="2"/>
  <c r="G144" i="2" s="1"/>
  <c r="F113" i="2"/>
  <c r="G113" i="2" s="1"/>
  <c r="F319" i="2" l="1"/>
  <c r="F94" i="2"/>
  <c r="F456" i="2"/>
  <c r="F181" i="2"/>
  <c r="F238" i="2" s="1"/>
  <c r="F273" i="2" s="1"/>
  <c r="QB2" i="4"/>
  <c r="XW2" i="4"/>
  <c r="H457" i="2" l="1"/>
  <c r="XZ2" i="4" s="1"/>
  <c r="F278" i="2"/>
  <c r="J456" i="2"/>
  <c r="J458" i="2" l="1"/>
  <c r="F459" i="2" s="1"/>
  <c r="J457" i="2"/>
  <c r="F384" i="2"/>
  <c r="UH2" i="4"/>
  <c r="OS2" i="4"/>
  <c r="H295" i="2" l="1"/>
  <c r="H29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Gavin Sayer</author>
    <author>Mark Clarke</author>
  </authors>
  <commentList>
    <comment ref="H2" authorId="0" shapeId="0" xr:uid="{5601E056-9DAB-4E3D-BB71-9298F2ACAD77}">
      <text>
        <r>
          <rPr>
            <sz val="9"/>
            <color indexed="81"/>
            <rFont val="Tahoma"/>
            <family val="2"/>
          </rPr>
          <t>cell must contain this formula: =VLOOKUP(la_select,'LA Data'!A5:B416,2,0)</t>
        </r>
      </text>
    </comment>
    <comment ref="D4" authorId="0" shapeId="0" xr:uid="{692954E7-504D-472C-B6B3-CAEA6BF5D139}">
      <text>
        <r>
          <rPr>
            <sz val="9"/>
            <color indexed="81"/>
            <rFont val="Tahoma"/>
            <family val="2"/>
          </rPr>
          <t xml:space="preserve">https://www.cipfa.org/about-cipfa/press-office/latest-press-releases/updated-statement-on-the-deferral-of-ifrs-16-leases
The new International Financial Reporting Standard (IFRS)16 (www.ifrs.org/issued-standards/list-of-standards/ifrs-16-leases/) makes significant changes to the reporting of leases, abolishing, for lessees, the distinction between finance and operating leases (with very few exceptions). There are consequential impacts on the recording of service expenditure.  For lessors, IFRS 16 is similar to IAS17.  </t>
        </r>
      </text>
    </comment>
    <comment ref="D279" authorId="1" shapeId="0" xr:uid="{2413061F-13A5-4B54-8EE1-3C4B98A68E4F}">
      <text>
        <r>
          <rPr>
            <sz val="12"/>
            <color theme="1"/>
            <rFont val="Arial"/>
            <family val="2"/>
          </rPr>
          <t xml:space="preserve">Revenue Support Grant, and any additional grant (in accordance with s85 of the Local Government Finance Act 1988), payable to the GFRA.
This figure is prepopulated and should agree with the Local Government Finance Settlement 2026-27 figures published on the MHCLG website (key information for local authorities file)
</t>
        </r>
      </text>
    </comment>
    <comment ref="D280" authorId="1" shapeId="0" xr:uid="{6E402D65-DC8C-42FE-9AF3-9130D1AF18DE}">
      <text>
        <r>
          <rPr>
            <sz val="12"/>
            <color theme="1"/>
            <rFont val="Arial"/>
            <family val="2"/>
          </rPr>
          <t xml:space="preserve">The Home Secretary’s determination for 2026-27, made under section 46(2) of the 1996 Act, of the aggregate amount of grants for police purposes that is paid to each local policing body. 
The aggregate amount of grants for police purpose comprises the Home Office Police Core Settlement, Ministry of Housing, Communities &amp; Local Government (MHCLG) Formula Funding, and Legacy Council Tax Grants and precept grant for the City of London.
</t>
        </r>
      </text>
    </comment>
    <comment ref="D291" authorId="1" shapeId="0" xr:uid="{7C26B603-F5B0-4090-AE2F-FFBEF6921F73}">
      <text>
        <r>
          <rPr>
            <sz val="12"/>
            <color theme="1"/>
            <rFont val="Arial"/>
            <family val="2"/>
          </rPr>
          <t>Amounts in respect of Council Tax Collection Fund surpluses / deficits for 2026-27, transferable from / to the Collection Fund in 2026-27.</t>
        </r>
      </text>
    </comment>
    <comment ref="D295" authorId="1" shapeId="0" xr:uid="{1F4B79C8-89B0-4A21-BB27-0CBABCE75CB5}">
      <text>
        <r>
          <rPr>
            <sz val="9"/>
            <color indexed="81"/>
            <rFont val="Tahoma"/>
            <family val="2"/>
          </rPr>
          <t>Billing authorities' payments to Parish Precepts recorded in line 821 must be included in this total CTR income.</t>
        </r>
      </text>
    </comment>
    <comment ref="D299" authorId="1" shapeId="0" xr:uid="{725F7806-92E2-450C-8819-BFC1B3888F43}">
      <text>
        <r>
          <rPr>
            <sz val="12"/>
            <color theme="1"/>
            <rFont val="Arial"/>
            <family val="2"/>
          </rPr>
          <t>MUST exclude all finance relating to academies.  Grant paid under Section 14 of the Education Act 2002 to local authorities in support of Schools Budgets. The figure should agree with that entered on the local authority’s Section 251 budget statement for 2026-27.</t>
        </r>
      </text>
    </comment>
    <comment ref="D389" authorId="0" shapeId="0" xr:uid="{2A49CAB8-9573-4ED1-A62C-F82C1D2D6461}">
      <text>
        <r>
          <rPr>
            <b/>
            <sz val="9"/>
            <color indexed="81"/>
            <rFont val="Tahoma"/>
            <family val="2"/>
          </rPr>
          <t xml:space="preserve">See CIPFA bulletin 09 Closure of Finanical Statements 2020-21 para 61 </t>
        </r>
        <r>
          <rPr>
            <sz val="9"/>
            <color indexed="81"/>
            <rFont val="Tahoma"/>
            <family val="2"/>
          </rPr>
          <t xml:space="preserve">
www.cipfa.org/policy-and-guidance/cipfa-bulletins/cipfa-bulletin-09-closure-of-the-202021-financial-statements</t>
        </r>
      </text>
    </comment>
    <comment ref="D390" authorId="0" shapeId="0" xr:uid="{3F2FF830-D71B-435F-AA89-D557CEA8D6DE}">
      <text>
        <r>
          <rPr>
            <b/>
            <sz val="9"/>
            <color indexed="81"/>
            <rFont val="Tahoma"/>
            <family val="2"/>
          </rPr>
          <t xml:space="preserve">See CIPFA bulletin 09 Closure of Finanical Statements 2020-21 para 61
</t>
        </r>
        <r>
          <rPr>
            <sz val="9"/>
            <color indexed="81"/>
            <rFont val="Tahoma"/>
            <family val="2"/>
          </rPr>
          <t>www.cipfa.org/policy-and-guidance/cipfa-bulletins/cipfa-bulletin-09-closure-of-the-202021-financial-statements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Gavin Sayer</author>
  </authors>
  <commentList>
    <comment ref="AO4" authorId="0" shapeId="0" xr:uid="{B5A96BF3-7E21-4E7D-A6F8-C46C6BD6445D}">
      <text>
        <r>
          <rPr>
            <b/>
            <sz val="9"/>
            <color indexed="81"/>
            <rFont val="Tahoma"/>
            <family val="2"/>
          </rPr>
          <t xml:space="preserve">See CIPFA bulletin 09 Closure of Finanical Statements 2020-21 para 61 </t>
        </r>
        <r>
          <rPr>
            <sz val="9"/>
            <color indexed="81"/>
            <rFont val="Tahoma"/>
            <family val="2"/>
          </rPr>
          <t xml:space="preserve">
www.cipfa.org/policy-and-guidance/cipfa-bulletins/cipfa-bulletin-09-closure-of-the-202021-financial-statements</t>
        </r>
      </text>
    </comment>
    <comment ref="AP4" authorId="0" shapeId="0" xr:uid="{F37846B4-935E-4565-BC51-9BD7F8B226D8}">
      <text>
        <r>
          <rPr>
            <b/>
            <sz val="9"/>
            <color indexed="81"/>
            <rFont val="Tahoma"/>
            <family val="2"/>
          </rPr>
          <t xml:space="preserve">See CIPFA bulletin 09 Closure of Finanical Statements 2020-21 para 61
</t>
        </r>
        <r>
          <rPr>
            <sz val="9"/>
            <color indexed="81"/>
            <rFont val="Tahoma"/>
            <family val="2"/>
          </rPr>
          <t>www.cipfa.org/policy-and-guidance/cipfa-bulletins/cipfa-bulletin-09-closure-of-the-202021-financial-statements</t>
        </r>
      </text>
    </comment>
    <comment ref="AO6" authorId="0" shapeId="0" xr:uid="{878A1A1B-BB28-4D0D-9B7B-7D82D8838156}">
      <text>
        <r>
          <rPr>
            <b/>
            <sz val="9"/>
            <color indexed="81"/>
            <rFont val="Tahoma"/>
            <family val="2"/>
          </rPr>
          <t xml:space="preserve">See CIPFA bulletin 09 Closure of Finanical Statements 2020-21 para 61 </t>
        </r>
        <r>
          <rPr>
            <sz val="9"/>
            <color indexed="81"/>
            <rFont val="Tahoma"/>
            <family val="2"/>
          </rPr>
          <t xml:space="preserve">
www.cipfa.org/policy-and-guidance/cipfa-bulletins/cipfa-bulletin-09-closure-of-the-202021-financial-statements</t>
        </r>
      </text>
    </comment>
    <comment ref="AP6" authorId="0" shapeId="0" xr:uid="{8C4F8889-5053-430A-B764-B77E6B1B865D}">
      <text>
        <r>
          <rPr>
            <b/>
            <sz val="9"/>
            <color indexed="81"/>
            <rFont val="Tahoma"/>
            <family val="2"/>
          </rPr>
          <t xml:space="preserve">See CIPFA bulletin 09 Closure of Finanical Statements 2020-21 para 61
</t>
        </r>
        <r>
          <rPr>
            <sz val="9"/>
            <color indexed="81"/>
            <rFont val="Tahoma"/>
            <family val="2"/>
          </rPr>
          <t>www.cipfa.org/policy-and-guidance/cipfa-bulletins/cipfa-bulletin-09-closure-of-the-202021-financial-statements</t>
        </r>
      </text>
    </comment>
  </commentList>
</comments>
</file>

<file path=xl/sharedStrings.xml><?xml version="1.0" encoding="utf-8"?>
<sst xmlns="http://schemas.openxmlformats.org/spreadsheetml/2006/main" count="5163" uniqueCount="2487">
  <si>
    <t>accifrs</t>
  </si>
  <si>
    <t>accifrs-v</t>
  </si>
  <si>
    <t>eduerl</t>
  </si>
  <si>
    <t>eduerl-v</t>
  </si>
  <si>
    <t>eduprm</t>
  </si>
  <si>
    <t>eduprm-v</t>
  </si>
  <si>
    <t>eduscn</t>
  </si>
  <si>
    <t>eduscn-v</t>
  </si>
  <si>
    <t>eduspc</t>
  </si>
  <si>
    <t>eduspc-v</t>
  </si>
  <si>
    <t>edupst</t>
  </si>
  <si>
    <t>edupst-v</t>
  </si>
  <si>
    <t>eduoth</t>
  </si>
  <si>
    <t>eduoth-v</t>
  </si>
  <si>
    <t>transpln</t>
  </si>
  <si>
    <t>transpln-v</t>
  </si>
  <si>
    <t>transrdsmnt</t>
  </si>
  <si>
    <t>transrdsmnt-v</t>
  </si>
  <si>
    <t>transrdsenv</t>
  </si>
  <si>
    <t>transrdsenv-v</t>
  </si>
  <si>
    <t>transrdswnt</t>
  </si>
  <si>
    <t>transrdswnt-v</t>
  </si>
  <si>
    <t>transrdslgh</t>
  </si>
  <si>
    <t>transrdslgh-v</t>
  </si>
  <si>
    <t>transrdstrfcng</t>
  </si>
  <si>
    <t>transrdstrfcng-v</t>
  </si>
  <si>
    <t>transrdstrfbs</t>
  </si>
  <si>
    <t>transrdstrfbs-v</t>
  </si>
  <si>
    <t>transrdstrfsft</t>
  </si>
  <si>
    <t>transrdstrfsft-v</t>
  </si>
  <si>
    <t>transrdstrfoth</t>
  </si>
  <si>
    <t>transrdstrfoth-v</t>
  </si>
  <si>
    <t>transprk</t>
  </si>
  <si>
    <t>transprk-v</t>
  </si>
  <si>
    <t>transpblstt</t>
  </si>
  <si>
    <t>transpblstt-v</t>
  </si>
  <si>
    <t>transpbldsc</t>
  </si>
  <si>
    <t>transpbldsc-v</t>
  </si>
  <si>
    <t>transpblopr</t>
  </si>
  <si>
    <t>transpblopr-v</t>
  </si>
  <si>
    <t>transpblcrd</t>
  </si>
  <si>
    <t>transpblcrd-v</t>
  </si>
  <si>
    <t>transaht</t>
  </si>
  <si>
    <t>transaht-v</t>
  </si>
  <si>
    <t>cscsr</t>
  </si>
  <si>
    <t>cscsr-v</t>
  </si>
  <si>
    <t>csclkd</t>
  </si>
  <si>
    <t>csclkd-v</t>
  </si>
  <si>
    <t>cscoth</t>
  </si>
  <si>
    <t>cscoth-v</t>
  </si>
  <si>
    <t>cscfml</t>
  </si>
  <si>
    <t>cscfml-v</t>
  </si>
  <si>
    <t>cscyth</t>
  </si>
  <si>
    <t>cscyth-v</t>
  </si>
  <si>
    <t>cscsfg</t>
  </si>
  <si>
    <t>cscsfg-v</t>
  </si>
  <si>
    <t>cscasy</t>
  </si>
  <si>
    <t>cscasy-v</t>
  </si>
  <si>
    <t>cscsrv</t>
  </si>
  <si>
    <t>cscsrv-v</t>
  </si>
  <si>
    <t>ascphyadl</t>
  </si>
  <si>
    <t>ascphyadl-v</t>
  </si>
  <si>
    <t>ascphyold</t>
  </si>
  <si>
    <t>ascphyold-v</t>
  </si>
  <si>
    <t>ascsnsadl</t>
  </si>
  <si>
    <t>ascsnsadl-v</t>
  </si>
  <si>
    <t>ascsnsold</t>
  </si>
  <si>
    <t>ascsnsold-v</t>
  </si>
  <si>
    <t>ascmmradl</t>
  </si>
  <si>
    <t>ascmmradl-v</t>
  </si>
  <si>
    <t>ascmmrold</t>
  </si>
  <si>
    <t>ascmmrold-v</t>
  </si>
  <si>
    <t>asclrnadl</t>
  </si>
  <si>
    <t>asclrnadl-v</t>
  </si>
  <si>
    <t>asclrnold</t>
  </si>
  <si>
    <t>asclrnold-v</t>
  </si>
  <si>
    <t>ascmntadl</t>
  </si>
  <si>
    <t>ascmntadl-v</t>
  </si>
  <si>
    <t>ascmntold</t>
  </si>
  <si>
    <t>ascmntold-v</t>
  </si>
  <si>
    <t>ascsclsbs</t>
  </si>
  <si>
    <t>ascsclsbs-v</t>
  </si>
  <si>
    <t>ascsclasy</t>
  </si>
  <si>
    <t>ascsclasy-v</t>
  </si>
  <si>
    <t>ascsclcrr</t>
  </si>
  <si>
    <t>ascsclcrr-v</t>
  </si>
  <si>
    <t>ascsclisl</t>
  </si>
  <si>
    <t>ascsclisl-v</t>
  </si>
  <si>
    <t>ascass</t>
  </si>
  <si>
    <t>ascass-v</t>
  </si>
  <si>
    <t>ascact</t>
  </si>
  <si>
    <t>ascact-v</t>
  </si>
  <si>
    <t>ascinf</t>
  </si>
  <si>
    <t>ascinf-v</t>
  </si>
  <si>
    <t>ascdlv</t>
  </si>
  <si>
    <t>ascdlv-v</t>
  </si>
  <si>
    <t>phsxlsti</t>
  </si>
  <si>
    <t>phsxlsti-v</t>
  </si>
  <si>
    <t>phsxlcnt</t>
  </si>
  <si>
    <t>phsxlcnt-v</t>
  </si>
  <si>
    <t>phsxlprm</t>
  </si>
  <si>
    <t>phsxlprm-v</t>
  </si>
  <si>
    <t>phhcp</t>
  </si>
  <si>
    <t>phhcp-v</t>
  </si>
  <si>
    <t>phprt</t>
  </si>
  <si>
    <t>phprt-v</t>
  </si>
  <si>
    <t>phcmp</t>
  </si>
  <si>
    <t>phcmp-v</t>
  </si>
  <si>
    <t>phadv</t>
  </si>
  <si>
    <t>phadv-v</t>
  </si>
  <si>
    <t>phobsadl</t>
  </si>
  <si>
    <t>phobsadl-v</t>
  </si>
  <si>
    <t>phobschl</t>
  </si>
  <si>
    <t>phobschl-v</t>
  </si>
  <si>
    <t>phphyadl</t>
  </si>
  <si>
    <t>phphyadl-v</t>
  </si>
  <si>
    <t>phphychl</t>
  </si>
  <si>
    <t>phphychl-v</t>
  </si>
  <si>
    <t>phsmdrgalctrt</t>
  </si>
  <si>
    <t>phsmdrgalctrt-v</t>
  </si>
  <si>
    <t>phsmprdrgalc</t>
  </si>
  <si>
    <t>phsmprdrgalc-v</t>
  </si>
  <si>
    <t>phsbsspc</t>
  </si>
  <si>
    <t>phsbsspc-v</t>
  </si>
  <si>
    <t>phsmkstp</t>
  </si>
  <si>
    <t>phsmkstp-v</t>
  </si>
  <si>
    <t>phsmkcnt</t>
  </si>
  <si>
    <t>phsmkcnt-v</t>
  </si>
  <si>
    <t>phchl</t>
  </si>
  <si>
    <t>phchl-v</t>
  </si>
  <si>
    <t>phbbymnd</t>
  </si>
  <si>
    <t>phbbymnd-v</t>
  </si>
  <si>
    <t>phbbyoth</t>
  </si>
  <si>
    <t>phbbyoth-v</t>
  </si>
  <si>
    <t>phwrk</t>
  </si>
  <si>
    <t>phwrk-v</t>
  </si>
  <si>
    <t>phmnt</t>
  </si>
  <si>
    <t>phmnt-v</t>
  </si>
  <si>
    <t>phmsc</t>
  </si>
  <si>
    <t>phmsc-v</t>
  </si>
  <si>
    <t>housgfcfstr</t>
  </si>
  <si>
    <t>housgfcfstr-v</t>
  </si>
  <si>
    <t>housgfcfhml</t>
  </si>
  <si>
    <t>housgfcfhml-v</t>
  </si>
  <si>
    <t>housgfcfbnf</t>
  </si>
  <si>
    <t>housgfcfbnf-v</t>
  </si>
  <si>
    <t>housgfcfbnfadm</t>
  </si>
  <si>
    <t>housgfcfbnfadm-v</t>
  </si>
  <si>
    <t>housgfcfcnc</t>
  </si>
  <si>
    <t>housgfcfcnc-v</t>
  </si>
  <si>
    <t>housgfcfwlfspp</t>
  </si>
  <si>
    <t>housgfcfwlfspp-v</t>
  </si>
  <si>
    <t>housgfcfwlfoth</t>
  </si>
  <si>
    <t>housgfcfwlfoth-v</t>
  </si>
  <si>
    <t>culhrtarc</t>
  </si>
  <si>
    <t>culhrtarc-v</t>
  </si>
  <si>
    <t>culhrtxarc</t>
  </si>
  <si>
    <t>culhrtxarc-v</t>
  </si>
  <si>
    <t>cultrs</t>
  </si>
  <si>
    <t>cultrs-v</t>
  </si>
  <si>
    <t>cullib</t>
  </si>
  <si>
    <t>cullib-v</t>
  </si>
  <si>
    <t>culsprlscom</t>
  </si>
  <si>
    <t>culsprlscom-v</t>
  </si>
  <si>
    <t>culpksopn</t>
  </si>
  <si>
    <t>culpksopn-v</t>
  </si>
  <si>
    <t>envcmt</t>
  </si>
  <si>
    <t>envcmt-v</t>
  </si>
  <si>
    <t>envrgltrd</t>
  </si>
  <si>
    <t>envrgltrd-v</t>
  </si>
  <si>
    <t>envrglenvwtr</t>
  </si>
  <si>
    <t>envrglenvwtr-v</t>
  </si>
  <si>
    <t>envrglenvfd</t>
  </si>
  <si>
    <t>envrglenvfd-v</t>
  </si>
  <si>
    <t>envrglenvenv</t>
  </si>
  <si>
    <t>envrglenvenv-v</t>
  </si>
  <si>
    <t>envrglenvhsn</t>
  </si>
  <si>
    <t>envrglenvhsn-v</t>
  </si>
  <si>
    <t>envrglenvhs</t>
  </si>
  <si>
    <t>envrglenvhs-v</t>
  </si>
  <si>
    <t>envrglenvprtxlvs</t>
  </si>
  <si>
    <t>envrglenvprtxlvs-v</t>
  </si>
  <si>
    <t>envrglenvprtlvs</t>
  </si>
  <si>
    <t>envrglenvprtlvs-v</t>
  </si>
  <si>
    <t>envrglenvpst</t>
  </si>
  <si>
    <t>envrglenvpst-v</t>
  </si>
  <si>
    <t>envrglenvtlt</t>
  </si>
  <si>
    <t>envrglenvtlt-v</t>
  </si>
  <si>
    <t>envrglenvanm</t>
  </si>
  <si>
    <t>envrglenvanm-v</t>
  </si>
  <si>
    <t>envrglenvlcn</t>
  </si>
  <si>
    <t>envrglenvlcn-v</t>
  </si>
  <si>
    <t>envcmmcrm</t>
  </si>
  <si>
    <t>envcmmcrm-v</t>
  </si>
  <si>
    <t>envcmmsft</t>
  </si>
  <si>
    <t>envcmmsft-v</t>
  </si>
  <si>
    <t>envcmmcct</t>
  </si>
  <si>
    <t>envcmmcct-v</t>
  </si>
  <si>
    <t>envfldfld</t>
  </si>
  <si>
    <t>envfldfld-v</t>
  </si>
  <si>
    <t>envflddrn</t>
  </si>
  <si>
    <t>envflddrn-v</t>
  </si>
  <si>
    <t>envflddrnlev</t>
  </si>
  <si>
    <t>envflddrnlev-v</t>
  </si>
  <si>
    <t>envcst</t>
  </si>
  <si>
    <t>envcst-v</t>
  </si>
  <si>
    <t>envagr</t>
  </si>
  <si>
    <t>envagr-v</t>
  </si>
  <si>
    <t>envstr</t>
  </si>
  <si>
    <t>envstr-v</t>
  </si>
  <si>
    <t>envcll</t>
  </si>
  <si>
    <t>envcll-v</t>
  </si>
  <si>
    <t>envdsp</t>
  </si>
  <si>
    <t>envdsp-v</t>
  </si>
  <si>
    <t>envtrd</t>
  </si>
  <si>
    <t>envtrd-v</t>
  </si>
  <si>
    <t>envrcy</t>
  </si>
  <si>
    <t>envrcy-v</t>
  </si>
  <si>
    <t>envmin</t>
  </si>
  <si>
    <t>envmin-v</t>
  </si>
  <si>
    <t>envclm</t>
  </si>
  <si>
    <t>envclm-v</t>
  </si>
  <si>
    <t>planbld</t>
  </si>
  <si>
    <t>planbld-v</t>
  </si>
  <si>
    <t>plandvl</t>
  </si>
  <si>
    <t>plandvl-v</t>
  </si>
  <si>
    <t>planplc</t>
  </si>
  <si>
    <t>planplc-v</t>
  </si>
  <si>
    <t>planenv</t>
  </si>
  <si>
    <t>planenv-v</t>
  </si>
  <si>
    <t>planecndev</t>
  </si>
  <si>
    <t>planecndev-v</t>
  </si>
  <si>
    <t>plancmm</t>
  </si>
  <si>
    <t>plancmm-v</t>
  </si>
  <si>
    <t>planecnrsr</t>
  </si>
  <si>
    <t>planecnrsr-v</t>
  </si>
  <si>
    <t>planbsn</t>
  </si>
  <si>
    <t>planbsn-v</t>
  </si>
  <si>
    <t>poltot</t>
  </si>
  <si>
    <t>poltot-v</t>
  </si>
  <si>
    <t>frstot</t>
  </si>
  <si>
    <t>frstot-v</t>
  </si>
  <si>
    <t>cencrn</t>
  </si>
  <si>
    <t>cencrn-v</t>
  </si>
  <si>
    <t>cencrtoth</t>
  </si>
  <si>
    <t>cencrtoth-v</t>
  </si>
  <si>
    <t>cencrp</t>
  </si>
  <si>
    <t>cencrp-v</t>
  </si>
  <si>
    <t>centaxdsc</t>
  </si>
  <si>
    <t>centaxdsc-v</t>
  </si>
  <si>
    <t>centaxadm</t>
  </si>
  <si>
    <t>centaxadm-v</t>
  </si>
  <si>
    <t>centaxoth</t>
  </si>
  <si>
    <t>centaxoth-v</t>
  </si>
  <si>
    <t>cenemr</t>
  </si>
  <si>
    <t>cenemr-v</t>
  </si>
  <si>
    <t>cencnt</t>
  </si>
  <si>
    <t>cencnt-v</t>
  </si>
  <si>
    <t>cenndcrtr</t>
  </si>
  <si>
    <t>cenndcrtr-v</t>
  </si>
  <si>
    <t>cenndcit</t>
  </si>
  <si>
    <t>cenndcit-v</t>
  </si>
  <si>
    <t>cenndcsrp</t>
  </si>
  <si>
    <t>cenndcsrp-v</t>
  </si>
  <si>
    <t>othtot</t>
  </si>
  <si>
    <t>othtot-v</t>
  </si>
  <si>
    <t>hbrent</t>
  </si>
  <si>
    <t>hbrent-v</t>
  </si>
  <si>
    <t>hbnreb</t>
  </si>
  <si>
    <t>hbnreb-v</t>
  </si>
  <si>
    <t>hbhreb</t>
  </si>
  <si>
    <t>hbhreb-v</t>
  </si>
  <si>
    <t>hbsubl</t>
  </si>
  <si>
    <t>hbsubl-v</t>
  </si>
  <si>
    <t>hbhrashare</t>
  </si>
  <si>
    <t>hbhrashare-v</t>
  </si>
  <si>
    <t>parishaggprecept</t>
  </si>
  <si>
    <t>parishaggprecept-v</t>
  </si>
  <si>
    <t>levyita</t>
  </si>
  <si>
    <t>levyita-v</t>
  </si>
  <si>
    <t>levywaste</t>
  </si>
  <si>
    <t>levywaste-v</t>
  </si>
  <si>
    <t>levylonpen</t>
  </si>
  <si>
    <t>levylonpen-v</t>
  </si>
  <si>
    <t>levyother</t>
  </si>
  <si>
    <t>levyother-v</t>
  </si>
  <si>
    <t>levyita1-name</t>
  </si>
  <si>
    <t>levyita1</t>
  </si>
  <si>
    <t>levyita2-name</t>
  </si>
  <si>
    <t>levyita2</t>
  </si>
  <si>
    <t>levyita3-name</t>
  </si>
  <si>
    <t>levyita3</t>
  </si>
  <si>
    <t>levyita4-name</t>
  </si>
  <si>
    <t>levyita4</t>
  </si>
  <si>
    <t>levyita5-name</t>
  </si>
  <si>
    <t>levyita5</t>
  </si>
  <si>
    <t>levyita6-name</t>
  </si>
  <si>
    <t>levyita6</t>
  </si>
  <si>
    <t>levyita7-name</t>
  </si>
  <si>
    <t>levyita7</t>
  </si>
  <si>
    <t>levyita8-name</t>
  </si>
  <si>
    <t>levyita8</t>
  </si>
  <si>
    <t>levyita9-name</t>
  </si>
  <si>
    <t>levyita9</t>
  </si>
  <si>
    <t>levyita10-name</t>
  </si>
  <si>
    <t>levyita10</t>
  </si>
  <si>
    <t>levyita11-name</t>
  </si>
  <si>
    <t>levyita11</t>
  </si>
  <si>
    <t>levyita12-name</t>
  </si>
  <si>
    <t>levyita12</t>
  </si>
  <si>
    <t>levywaste1-name</t>
  </si>
  <si>
    <t>levywaste1</t>
  </si>
  <si>
    <t>levywaste2-name</t>
  </si>
  <si>
    <t>levywaste2</t>
  </si>
  <si>
    <t>levywaste3-name</t>
  </si>
  <si>
    <t>levywaste3</t>
  </si>
  <si>
    <t>levywaste4-name</t>
  </si>
  <si>
    <t>levywaste4</t>
  </si>
  <si>
    <t>levywaste5-name</t>
  </si>
  <si>
    <t>levywaste5</t>
  </si>
  <si>
    <t>levywaste6-name</t>
  </si>
  <si>
    <t>levywaste6</t>
  </si>
  <si>
    <t>levywaste7-name</t>
  </si>
  <si>
    <t>levywaste7</t>
  </si>
  <si>
    <t>levywaste8-name</t>
  </si>
  <si>
    <t>levywaste8</t>
  </si>
  <si>
    <t>levywaste9-name</t>
  </si>
  <si>
    <t>levywaste9</t>
  </si>
  <si>
    <t>levywaste10-name</t>
  </si>
  <si>
    <t>levywaste10</t>
  </si>
  <si>
    <t>levywaste11-name</t>
  </si>
  <si>
    <t>levywaste11</t>
  </si>
  <si>
    <t>levywaste12-name</t>
  </si>
  <si>
    <t>levywaste12</t>
  </si>
  <si>
    <t>tradaccext</t>
  </si>
  <si>
    <t>tradaccext-v</t>
  </si>
  <si>
    <t>tradaccint</t>
  </si>
  <si>
    <t>tradaccint-v</t>
  </si>
  <si>
    <t>tradcapext</t>
  </si>
  <si>
    <t>tradcapext-v</t>
  </si>
  <si>
    <t>tradcapint</t>
  </si>
  <si>
    <t>tradcapint-v</t>
  </si>
  <si>
    <t>accumul</t>
  </si>
  <si>
    <t>accumul-v</t>
  </si>
  <si>
    <t>adjnce</t>
  </si>
  <si>
    <t>adjnce-v</t>
  </si>
  <si>
    <t>levyflood</t>
  </si>
  <si>
    <t>levyflood-v</t>
  </si>
  <si>
    <t>cera</t>
  </si>
  <si>
    <t>cera-v</t>
  </si>
  <si>
    <t>ceraph</t>
  </si>
  <si>
    <t>ceraph-v</t>
  </si>
  <si>
    <t>caprecflex</t>
  </si>
  <si>
    <t>caprecflex-v</t>
  </si>
  <si>
    <t>netoffexpcap</t>
  </si>
  <si>
    <t>netoffexpcap-v</t>
  </si>
  <si>
    <t>provbad</t>
  </si>
  <si>
    <t>provbad-v</t>
  </si>
  <si>
    <t>provprin</t>
  </si>
  <si>
    <t>provprin-v</t>
  </si>
  <si>
    <t>leasing</t>
  </si>
  <si>
    <t>leasing-v</t>
  </si>
  <si>
    <t>intextpay</t>
  </si>
  <si>
    <t>intextpay-v</t>
  </si>
  <si>
    <t>inthrapay</t>
  </si>
  <si>
    <t>inthrapay-v</t>
  </si>
  <si>
    <t>inctma</t>
  </si>
  <si>
    <t>inctma-v</t>
  </si>
  <si>
    <t>invprop</t>
  </si>
  <si>
    <t>invprop-v</t>
  </si>
  <si>
    <t>dvdsubs</t>
  </si>
  <si>
    <t>dvdsubs-v</t>
  </si>
  <si>
    <t>dvdequ</t>
  </si>
  <si>
    <t>dvdequ-v</t>
  </si>
  <si>
    <t>incjntvns</t>
  </si>
  <si>
    <t>incjntvns-v</t>
  </si>
  <si>
    <t>intcaplns</t>
  </si>
  <si>
    <t>intcaplns-v</t>
  </si>
  <si>
    <t>intrevlns</t>
  </si>
  <si>
    <t>intrevlns-v</t>
  </si>
  <si>
    <t>incbnds</t>
  </si>
  <si>
    <t>incbnds-v</t>
  </si>
  <si>
    <t>incntmaoth</t>
  </si>
  <si>
    <t>incntmaoth-v</t>
  </si>
  <si>
    <t>pfidiff</t>
  </si>
  <si>
    <t>pfidiff-v</t>
  </si>
  <si>
    <t>appfinadj</t>
  </si>
  <si>
    <t>appfinadj-v</t>
  </si>
  <si>
    <t>appunequal</t>
  </si>
  <si>
    <t>appunequal-v</t>
  </si>
  <si>
    <t>grantoutaef-v</t>
  </si>
  <si>
    <t>brsupp</t>
  </si>
  <si>
    <t>brsupp-v</t>
  </si>
  <si>
    <t>levycil</t>
  </si>
  <si>
    <t>levycil-v</t>
  </si>
  <si>
    <t>crcexp</t>
  </si>
  <si>
    <t>crcexp-v</t>
  </si>
  <si>
    <t>crcinc</t>
  </si>
  <si>
    <t>crcinc-v</t>
  </si>
  <si>
    <t>appdsgadj</t>
  </si>
  <si>
    <t>appdsgadj-v</t>
  </si>
  <si>
    <t>grantinaef-v</t>
  </si>
  <si>
    <t>grantrsg</t>
  </si>
  <si>
    <t>grantrsg-v</t>
  </si>
  <si>
    <t>grantpol</t>
  </si>
  <si>
    <t>grantpol-v</t>
  </si>
  <si>
    <t>trnsreorg</t>
  </si>
  <si>
    <t>trnsreorg-v</t>
  </si>
  <si>
    <t>appressch</t>
  </si>
  <si>
    <t>appressch-v</t>
  </si>
  <si>
    <t>appresdsg</t>
  </si>
  <si>
    <t>appresdsg-v</t>
  </si>
  <si>
    <t>appresph</t>
  </si>
  <si>
    <t>appresph-v</t>
  </si>
  <si>
    <t>appresoth</t>
  </si>
  <si>
    <t>appresoth-v</t>
  </si>
  <si>
    <t>appresunall</t>
  </si>
  <si>
    <t>appresunall-v</t>
  </si>
  <si>
    <t>retainnndr</t>
  </si>
  <si>
    <t>retainnndr-v</t>
  </si>
  <si>
    <t>colfunct</t>
  </si>
  <si>
    <t>colfunct-v</t>
  </si>
  <si>
    <t>othinc</t>
  </si>
  <si>
    <t>othinc-v</t>
  </si>
  <si>
    <t>grantindsg</t>
  </si>
  <si>
    <t>grantinppg</t>
  </si>
  <si>
    <t>grantinhnsg</t>
  </si>
  <si>
    <t>grantinusm</t>
  </si>
  <si>
    <t>grantinph</t>
  </si>
  <si>
    <t>grantinibcf</t>
  </si>
  <si>
    <t>grantinffp</t>
  </si>
  <si>
    <t>grantinrec</t>
  </si>
  <si>
    <t>grantincfy</t>
  </si>
  <si>
    <t>grantinadjsg</t>
  </si>
  <si>
    <t>grantinfndfl</t>
  </si>
  <si>
    <t>grantinhrsdag</t>
  </si>
  <si>
    <t>grantinhbs</t>
  </si>
  <si>
    <t>grantinhfu</t>
  </si>
  <si>
    <t>grantincr</t>
  </si>
  <si>
    <t>grantinpfi</t>
  </si>
  <si>
    <t>grantinpepr</t>
  </si>
  <si>
    <t>grantinneig</t>
  </si>
  <si>
    <t>grantinpolnic</t>
  </si>
  <si>
    <t>grantinoth</t>
  </si>
  <si>
    <t>grantinoth1-name</t>
  </si>
  <si>
    <t>grantinoth1</t>
  </si>
  <si>
    <t>grantinoth2-name</t>
  </si>
  <si>
    <t>grantinoth2</t>
  </si>
  <si>
    <t>grantinoth3-name</t>
  </si>
  <si>
    <t>grantinoth3</t>
  </si>
  <si>
    <t>grantinoth4-name</t>
  </si>
  <si>
    <t>grantinoth4</t>
  </si>
  <si>
    <t>grantinoth5-name</t>
  </si>
  <si>
    <t>grantinoth5</t>
  </si>
  <si>
    <t>grantinoth6-name</t>
  </si>
  <si>
    <t>grantinoth6</t>
  </si>
  <si>
    <t>grantinoth7-name</t>
  </si>
  <si>
    <t>grantinoth7</t>
  </si>
  <si>
    <t>grantinoth8-name</t>
  </si>
  <si>
    <t>grantinoth8</t>
  </si>
  <si>
    <t>grantinoth9-name</t>
  </si>
  <si>
    <t>grantinoth9</t>
  </si>
  <si>
    <t>grantinoth10-name</t>
  </si>
  <si>
    <t>grantinoth10</t>
  </si>
  <si>
    <t>grantinoth11-name</t>
  </si>
  <si>
    <t>grantinoth11</t>
  </si>
  <si>
    <t>grantinoth12-name</t>
  </si>
  <si>
    <t>grantinoth12</t>
  </si>
  <si>
    <t>grantinoth13-name</t>
  </si>
  <si>
    <t>grantinoth13</t>
  </si>
  <si>
    <t>grantinoth14-name</t>
  </si>
  <si>
    <t>grantinoth14</t>
  </si>
  <si>
    <t>grantinoth15-name</t>
  </si>
  <si>
    <t>grantinoth15</t>
  </si>
  <si>
    <t>grantinoth16-name</t>
  </si>
  <si>
    <t>grantinoth16</t>
  </si>
  <si>
    <t>grantinoth17-name</t>
  </si>
  <si>
    <t>grantinoth17</t>
  </si>
  <si>
    <t>grantinoth18-name</t>
  </si>
  <si>
    <t>grantinoth18</t>
  </si>
  <si>
    <t>grantinoth19-name</t>
  </si>
  <si>
    <t>grantinoth19</t>
  </si>
  <si>
    <t>grantinoth20-name</t>
  </si>
  <si>
    <t>grantinoth20</t>
  </si>
  <si>
    <t>grantinoth21-name</t>
  </si>
  <si>
    <t>grantinoth21</t>
  </si>
  <si>
    <t>grantinoth22-name</t>
  </si>
  <si>
    <t>grantinoth22</t>
  </si>
  <si>
    <t>grantinoth23-name</t>
  </si>
  <si>
    <t>grantinoth23</t>
  </si>
  <si>
    <t>grantinoth24-name</t>
  </si>
  <si>
    <t>grantinoth24</t>
  </si>
  <si>
    <t>grantinoth25-name</t>
  </si>
  <si>
    <t>grantinoth25</t>
  </si>
  <si>
    <t>grantinothadd</t>
  </si>
  <si>
    <t>grantoutacomm</t>
  </si>
  <si>
    <t>grantoutsixth</t>
  </si>
  <si>
    <t>grantouthbrent</t>
  </si>
  <si>
    <t>grantouthbnreb</t>
  </si>
  <si>
    <t>grantouthbhreb</t>
  </si>
  <si>
    <t>grantoutoth1-name</t>
  </si>
  <si>
    <t>grantoutoth1</t>
  </si>
  <si>
    <t>grantoutoth2-name</t>
  </si>
  <si>
    <t>grantoutoth2</t>
  </si>
  <si>
    <t>grantoutoth3-name</t>
  </si>
  <si>
    <t>grantoutoth3</t>
  </si>
  <si>
    <t>grantoutoth4-name</t>
  </si>
  <si>
    <t>grantoutoth4</t>
  </si>
  <si>
    <t>grantoutoth5-name</t>
  </si>
  <si>
    <t>grantoutoth5</t>
  </si>
  <si>
    <t>grantoutoth6-name</t>
  </si>
  <si>
    <t>grantoutoth6</t>
  </si>
  <si>
    <t>grantoutoth7-name</t>
  </si>
  <si>
    <t>grantoutoth7</t>
  </si>
  <si>
    <t>grantoutoth8-name</t>
  </si>
  <si>
    <t>grantoutoth8</t>
  </si>
  <si>
    <t>grantoutoth9-name</t>
  </si>
  <si>
    <t>grantoutoth9</t>
  </si>
  <si>
    <t>grantoutoth10-name</t>
  </si>
  <si>
    <t>grantoutoth10</t>
  </si>
  <si>
    <t>grantoutoth11-name</t>
  </si>
  <si>
    <t>grantoutoth11</t>
  </si>
  <si>
    <t>grantoutoth12-name</t>
  </si>
  <si>
    <t>grantoutoth12</t>
  </si>
  <si>
    <t>grantoutoth13-name</t>
  </si>
  <si>
    <t>grantoutoth13</t>
  </si>
  <si>
    <t>grantoutoth14-name</t>
  </si>
  <si>
    <t>grantoutoth14</t>
  </si>
  <si>
    <t>grantoutoth15-name</t>
  </si>
  <si>
    <t>grantoutoth15</t>
  </si>
  <si>
    <t>grantoutoth16-name</t>
  </si>
  <si>
    <t>grantoutoth16</t>
  </si>
  <si>
    <t>grantoutoth17-name</t>
  </si>
  <si>
    <t>grantoutoth17</t>
  </si>
  <si>
    <t>grantoutoth18-name</t>
  </si>
  <si>
    <t>grantoutoth18</t>
  </si>
  <si>
    <t>grantoutoth19-name</t>
  </si>
  <si>
    <t>grantoutoth19</t>
  </si>
  <si>
    <t>grantoutoth20-name</t>
  </si>
  <si>
    <t>grantoutoth20</t>
  </si>
  <si>
    <t>grantoutoth21-name</t>
  </si>
  <si>
    <t>grantoutoth21</t>
  </si>
  <si>
    <t>grantoutoth22-name</t>
  </si>
  <si>
    <t>grantoutoth22</t>
  </si>
  <si>
    <t>grantoutoth23-name</t>
  </si>
  <si>
    <t>grantoutoth23</t>
  </si>
  <si>
    <t>grantoutoth24-name</t>
  </si>
  <si>
    <t>grantoutoth24</t>
  </si>
  <si>
    <t>grantoutoth25-name</t>
  </si>
  <si>
    <t>grantoutoth25</t>
  </si>
  <si>
    <t>grantoutothadd</t>
  </si>
  <si>
    <t>resprioradj</t>
  </si>
  <si>
    <t>ressch-strt</t>
  </si>
  <si>
    <t>ressch-end</t>
  </si>
  <si>
    <t>resdsgadj-strt</t>
  </si>
  <si>
    <t>resdsgadj-end</t>
  </si>
  <si>
    <t>resdsg-strt</t>
  </si>
  <si>
    <t>resdsg-end</t>
  </si>
  <si>
    <t>resph-strt</t>
  </si>
  <si>
    <t>resph-end</t>
  </si>
  <si>
    <t>resothpfi-strt</t>
  </si>
  <si>
    <t>resothpfi-end</t>
  </si>
  <si>
    <t>resoththird-strt</t>
  </si>
  <si>
    <t>resoththird-end</t>
  </si>
  <si>
    <t>resothcont-strt</t>
  </si>
  <si>
    <t>resothcont-end</t>
  </si>
  <si>
    <t>resothfut-strt</t>
  </si>
  <si>
    <t>resothfut-end</t>
  </si>
  <si>
    <t>resothspec-strt</t>
  </si>
  <si>
    <t>resothspec-end</t>
  </si>
  <si>
    <t>resothbdg-strt</t>
  </si>
  <si>
    <t>resothbdg-end</t>
  </si>
  <si>
    <t>resothoth-strt</t>
  </si>
  <si>
    <t>resothoth-end</t>
  </si>
  <si>
    <t>resoth-strt</t>
  </si>
  <si>
    <t>resoth-end</t>
  </si>
  <si>
    <t>resunall-strt</t>
  </si>
  <si>
    <t>resunall-end</t>
  </si>
  <si>
    <t>resothcmp-strt</t>
  </si>
  <si>
    <t>resothcmp-end</t>
  </si>
  <si>
    <t>capdep</t>
  </si>
  <si>
    <t>capdep-v</t>
  </si>
  <si>
    <t>capdep-vn</t>
  </si>
  <si>
    <t>caploss</t>
  </si>
  <si>
    <t>caploss-v</t>
  </si>
  <si>
    <t>caploss-vn</t>
  </si>
  <si>
    <t>capreval</t>
  </si>
  <si>
    <t>capreval-v</t>
  </si>
  <si>
    <t>capreval-vn</t>
  </si>
  <si>
    <t>capgrant</t>
  </si>
  <si>
    <t>capgrant-v</t>
  </si>
  <si>
    <t>capgrant-vn</t>
  </si>
  <si>
    <t>caprecs</t>
  </si>
  <si>
    <t>caprecs-v</t>
  </si>
  <si>
    <t>caprecs-vn</t>
  </si>
  <si>
    <t>lctspen</t>
  </si>
  <si>
    <t>lctspen-v</t>
  </si>
  <si>
    <t>lctswa</t>
  </si>
  <si>
    <t>lctswa-v</t>
  </si>
  <si>
    <t>lctstot-v</t>
  </si>
  <si>
    <t>lctsparish</t>
  </si>
  <si>
    <t>lctsparish-v</t>
  </si>
  <si>
    <t>glapayop</t>
  </si>
  <si>
    <t>glapayop-v</t>
  </si>
  <si>
    <t>hraincdwell</t>
  </si>
  <si>
    <t>hraincdwell-v</t>
  </si>
  <si>
    <t>hraincnondwell</t>
  </si>
  <si>
    <t>hraincnondwell-v</t>
  </si>
  <si>
    <t>hrainctenants</t>
  </si>
  <si>
    <t>hrainctenants-v</t>
  </si>
  <si>
    <t>hrainccnt</t>
  </si>
  <si>
    <t>hrainccnt-v</t>
  </si>
  <si>
    <t>hraincgrant</t>
  </si>
  <si>
    <t>hraincgrant-v</t>
  </si>
  <si>
    <t>hraincintinv</t>
  </si>
  <si>
    <t>hraincintinv-v</t>
  </si>
  <si>
    <t>hrainctrnsgf</t>
  </si>
  <si>
    <t>hrainctrnsgf-v</t>
  </si>
  <si>
    <t>hrainctrnsmrr</t>
  </si>
  <si>
    <t>hrainctrnsmrr-v</t>
  </si>
  <si>
    <t>hraincaccumul</t>
  </si>
  <si>
    <t>hraincaccumul-v</t>
  </si>
  <si>
    <t>hraexprepair</t>
  </si>
  <si>
    <t>hraexprepair-v</t>
  </si>
  <si>
    <t>hraexpsupervise</t>
  </si>
  <si>
    <t>hraexpsupervise-v</t>
  </si>
  <si>
    <t>hraexpspecial</t>
  </si>
  <si>
    <t>hraexpspecial-v</t>
  </si>
  <si>
    <t>hraexprents</t>
  </si>
  <si>
    <t>hraexprents-v</t>
  </si>
  <si>
    <t>hraexpintpay</t>
  </si>
  <si>
    <t>hraexpintpay-v</t>
  </si>
  <si>
    <t>hraexpdepr</t>
  </si>
  <si>
    <t>hraexpdepr-v</t>
  </si>
  <si>
    <t>hraexpothrep</t>
  </si>
  <si>
    <t>hraexpothrep-v</t>
  </si>
  <si>
    <t>hraexpcera</t>
  </si>
  <si>
    <t>hraexpcera-v</t>
  </si>
  <si>
    <t>hraexpdebtman</t>
  </si>
  <si>
    <t>hraexpdebtman-v</t>
  </si>
  <si>
    <t>hraexptrnsgf</t>
  </si>
  <si>
    <t>hraexptrnsgf-v</t>
  </si>
  <si>
    <t>hraexptrnsmrr</t>
  </si>
  <si>
    <t>hraexptrnsmrr-v</t>
  </si>
  <si>
    <t>hraexpprovbad</t>
  </si>
  <si>
    <t>hraexpprovbad-v</t>
  </si>
  <si>
    <t>hradiff</t>
  </si>
  <si>
    <t>hradiff-v</t>
  </si>
  <si>
    <t>reshra-start</t>
  </si>
  <si>
    <t>reshra-end</t>
  </si>
  <si>
    <t>invprp-inc</t>
  </si>
  <si>
    <t>invprp</t>
  </si>
  <si>
    <t>invprp-attrmrp</t>
  </si>
  <si>
    <t>invprp-attrint</t>
  </si>
  <si>
    <t>invprpin-inc</t>
  </si>
  <si>
    <t>invprpin</t>
  </si>
  <si>
    <t>invprpin-attrmrp</t>
  </si>
  <si>
    <t>invprpin-attrint</t>
  </si>
  <si>
    <t>invprpout1-inc</t>
  </si>
  <si>
    <t>invprpout1</t>
  </si>
  <si>
    <t>invprpout1-attrmrp</t>
  </si>
  <si>
    <t>invprpout1-attrint</t>
  </si>
  <si>
    <t>invprpout2-inc</t>
  </si>
  <si>
    <t>invprpout2</t>
  </si>
  <si>
    <t>invprpout2-attrmrp</t>
  </si>
  <si>
    <t>invprpout2-attrint</t>
  </si>
  <si>
    <t>invprpout2-comm</t>
  </si>
  <si>
    <t>contres-comm</t>
  </si>
  <si>
    <t>General Fund Revenue Account</t>
  </si>
  <si>
    <t>Data Preparation Template</t>
  </si>
  <si>
    <r>
      <rPr>
        <sz val="12"/>
        <color rgb="FF000000"/>
        <rFont val="Arial"/>
      </rPr>
      <t xml:space="preserve">The purpose of this template is to enable the collation and bulk upload of the Revenue Account budget data to DELTA: </t>
    </r>
    <r>
      <rPr>
        <u/>
        <sz val="12"/>
        <color rgb="FF0000FF"/>
        <rFont val="Arial"/>
      </rPr>
      <t>https://delta.communities.gov.uk/login</t>
    </r>
    <r>
      <rPr>
        <sz val="12"/>
        <color rgb="FF000000"/>
        <rFont val="Arial"/>
      </rPr>
      <t xml:space="preserve"> (the MHCLG online collection system). You can complete the 'Form' sheet in a similar way to previous returns.</t>
    </r>
  </si>
  <si>
    <r>
      <rPr>
        <sz val="12"/>
        <rFont val="Arial"/>
        <family val="2"/>
      </rPr>
      <t>The upload functionality now allows re-uploading and you will overwrite data uploaded previously. Please refer to the screenshot guidance when uploading. Information about the system can be found here:</t>
    </r>
    <r>
      <rPr>
        <u/>
        <sz val="12"/>
        <color theme="10"/>
        <rFont val="Arial"/>
        <family val="2"/>
      </rPr>
      <t xml:space="preserve"> https://delta.communities.gov.uk/help-and-guidance</t>
    </r>
  </si>
  <si>
    <r>
      <rPr>
        <sz val="12"/>
        <color rgb="FF000000"/>
        <rFont val="Arial"/>
      </rPr>
      <t>If you need access or need general support around logging in or using the system please contact the Help Desk at:</t>
    </r>
    <r>
      <rPr>
        <u/>
        <sz val="12"/>
        <color rgb="FF0000FF"/>
        <rFont val="Arial"/>
      </rPr>
      <t xml:space="preserve"> MHCLG.Digital-Services@communities.gov.uk.</t>
    </r>
  </si>
  <si>
    <t xml:space="preserve">This template is provided to assist in your data preparation, but is not a replacement for DELTA. </t>
  </si>
  <si>
    <r>
      <t xml:space="preserve">You </t>
    </r>
    <r>
      <rPr>
        <b/>
        <sz val="12"/>
        <color theme="1"/>
        <rFont val="Arial"/>
        <family val="2"/>
      </rPr>
      <t xml:space="preserve">must </t>
    </r>
    <r>
      <rPr>
        <sz val="12"/>
        <color theme="1"/>
        <rFont val="Arial"/>
        <family val="2"/>
      </rPr>
      <t>complete the final submission in DELTA and this includes reviewing your data in</t>
    </r>
  </si>
  <si>
    <t>response to validation challenges and providing explanatory comments in DELTA where requested.</t>
  </si>
  <si>
    <t>We hope that you will find this template helpful and we would welcome your feedback or any technical queries about the data to be recorded in the form itself by email to:</t>
  </si>
  <si>
    <t>lgf1.revenue@communities.gov.uk</t>
  </si>
  <si>
    <t>[SCROLL DOWN FOR GUIDANCE]</t>
  </si>
  <si>
    <t>Full guidance notes are provided online at the link below.</t>
  </si>
  <si>
    <t>https://www.gov.uk/government/publications/general-fund-revenue-account-budget</t>
  </si>
  <si>
    <t>Sheet protection</t>
  </si>
  <si>
    <t>Worksheets are protected to avoid overwriting where this is not necessary. However, should you need to overwrite</t>
  </si>
  <si>
    <t>anything e.g. for grant data (be careful not to overwrite any other formula!), including everything in the 'Upload' worksheet.</t>
  </si>
  <si>
    <t>Please follow the instructions below:</t>
  </si>
  <si>
    <t>*On the File menu, point to Info</t>
  </si>
  <si>
    <r>
      <t xml:space="preserve">*In the protect workbook section, click on </t>
    </r>
    <r>
      <rPr>
        <u/>
        <sz val="12"/>
        <rFont val="Arial"/>
        <family val="2"/>
      </rPr>
      <t>unprotect</t>
    </r>
  </si>
  <si>
    <t>*This will unprotect the sheet</t>
  </si>
  <si>
    <t>Changes to RA template since 2025-26</t>
  </si>
  <si>
    <t>Deleted lines</t>
  </si>
  <si>
    <t>* Line SG316 Social Care Grant</t>
  </si>
  <si>
    <t>* Line SG322 Domestic Abuse Safe Accomodation Grant</t>
  </si>
  <si>
    <t>* Line SG331 Market Sustainability and Improvement Fund</t>
  </si>
  <si>
    <t>* Line SG343 Employer National Insurance Contributions Grant</t>
  </si>
  <si>
    <t>* Line SG540 New Homes Bonus</t>
  </si>
  <si>
    <t>* Line SG656 Officer Maintenance Grant</t>
  </si>
  <si>
    <t>* Line RA377 Substance Misuse - Treatment for alcohol misuse in adults</t>
  </si>
  <si>
    <t>* Line RA379 Substance Misuse - Preventing and reducing harm from alcohol misuse in adults</t>
  </si>
  <si>
    <t>Lines moved</t>
  </si>
  <si>
    <t>* Line RA4027 Other debt repayment or non-interest charges to the HRA in respect of credit arrangements (including on blance sheet PFI schemes)</t>
  </si>
  <si>
    <t>* Line RA4028 Capital expenditure charged to the Housing Revenue Account (CERA)</t>
  </si>
  <si>
    <t>* Line RA4029 Debt management costs</t>
  </si>
  <si>
    <t>* Line RA4030 Transfers to GF</t>
  </si>
  <si>
    <t>* Line RA4031 Transfers to MRR</t>
  </si>
  <si>
    <t>Changes to existing lines</t>
  </si>
  <si>
    <t>* Line SG324 Families First Partnership (within Children, Families and Youth Grant) (consolidates existing grants)</t>
  </si>
  <si>
    <t>* Line SG342 Income Protection Floor (replaces funding floor)</t>
  </si>
  <si>
    <t>* Line SG401 Homelessness, Rough Sleeping and Domestic Abuse Grant (consolidates existing grants)</t>
  </si>
  <si>
    <t>* Line RA376 Substance Misuse - Adult drug and alcohol treatment and recovery services and commissioning (consolidates existing lines)</t>
  </si>
  <si>
    <t>* Line RA378 Substance Misuse - Adult drug and alcohol prevention (consolidates existing lines)</t>
  </si>
  <si>
    <t>* Line RA380 Substance misuse - Children and young people specialist substance use services and prevention (change of name)</t>
  </si>
  <si>
    <t>* Line RA4026 Charges to the HRA for depreciation (splits out existing line)</t>
  </si>
  <si>
    <t>Insertion of new lines</t>
  </si>
  <si>
    <t>* Line SG104 High Needs Stability Grant</t>
  </si>
  <si>
    <t>* Line SG326 Other Children, Families and Youth Grant</t>
  </si>
  <si>
    <t>* Line SG327 Adjustment Support Grant</t>
  </si>
  <si>
    <t>* Line SG407 Homes for Ukraine</t>
  </si>
  <si>
    <t>* Line SG410 Crisis and Resilience Fund</t>
  </si>
  <si>
    <t>* Line SG587 Packaging Extended Producer Responsibility (pEPR)</t>
  </si>
  <si>
    <t>* Line RA4027 Other debt repayment or non-interest charges to the HRA in respect of credit arrangements (including on balance sheet PFI schemes)</t>
  </si>
  <si>
    <t>Guidance on the Bulk Upload</t>
  </si>
  <si>
    <t>Double-click to scroll through document</t>
  </si>
  <si>
    <t>Do NOT alter columns L to R - else your data will not upload</t>
  </si>
  <si>
    <t>Please select your authority</t>
  </si>
  <si>
    <t>Version 1.0</t>
  </si>
  <si>
    <t>RA</t>
  </si>
  <si>
    <t xml:space="preserve">Please confirm that your return is consistent with IFRS16.  </t>
  </si>
  <si>
    <t>ClickToSelect</t>
  </si>
  <si>
    <t>optional - if possible, please describe - in this cell  by typing over this text - any significant leases affected by IFRS16 and their magnitude, and any other comments</t>
  </si>
  <si>
    <r>
      <t xml:space="preserve">Do </t>
    </r>
    <r>
      <rPr>
        <b/>
        <u/>
        <sz val="10"/>
        <color rgb="FFFF0000"/>
        <rFont val="Arial"/>
        <family val="2"/>
      </rPr>
      <t>not</t>
    </r>
    <r>
      <rPr>
        <b/>
        <sz val="10"/>
        <color rgb="FFFF0000"/>
        <rFont val="Arial"/>
        <family val="2"/>
      </rPr>
      <t xml:space="preserve"> change any formulae. N.B. Totals get recalculated in DELTA. Also be sure </t>
    </r>
    <r>
      <rPr>
        <b/>
        <u/>
        <sz val="10"/>
        <color rgb="FFFF0000"/>
        <rFont val="Arial"/>
        <family val="2"/>
      </rPr>
      <t xml:space="preserve">not </t>
    </r>
    <r>
      <rPr>
        <b/>
        <sz val="10"/>
        <color rgb="FFFF0000"/>
        <rFont val="Arial"/>
        <family val="2"/>
      </rPr>
      <t>to drag and drop any data entered, since values would then feed into DELTA incorrectly</t>
    </r>
  </si>
  <si>
    <t>All figures MUST be rounded to the nearest thousand of pounds, and shown as £000.   Do not include any decimal points.</t>
  </si>
  <si>
    <t>Net current
expenditure</t>
  </si>
  <si>
    <t>Education</t>
  </si>
  <si>
    <t>All academy spend and financing must be excluded. If a local authority maintained school becomes an academy, you must only include all related financing and expenditure on the revenue budget up to the point when it becomes an academy.</t>
  </si>
  <si>
    <t>£000</t>
  </si>
  <si>
    <t>RA1</t>
  </si>
  <si>
    <t>Early years</t>
  </si>
  <si>
    <t>Primary schools</t>
  </si>
  <si>
    <t>Secondary schools</t>
  </si>
  <si>
    <t>Special schools and alternative provision</t>
  </si>
  <si>
    <t>Post-16 provision</t>
  </si>
  <si>
    <t>Other education and community budget</t>
  </si>
  <si>
    <t>TOTAL EDUCATION SERVICES (total of lines 110 to 165)</t>
  </si>
  <si>
    <t>edutot</t>
  </si>
  <si>
    <t>Transport</t>
  </si>
  <si>
    <t>RA2</t>
  </si>
  <si>
    <t xml:space="preserve">Transport planning, policy and strategy </t>
  </si>
  <si>
    <t>Structural maintenance</t>
  </si>
  <si>
    <t>Environmental, safety and routine maintenance</t>
  </si>
  <si>
    <t>Winter service</t>
  </si>
  <si>
    <t>Street lighting (including energy costs)</t>
  </si>
  <si>
    <t>Traffic management and road safety: congestion charging</t>
  </si>
  <si>
    <t>Traffic management and road safety: traffic management – bus lane enforcement</t>
  </si>
  <si>
    <t>Traffic management and road safety: road safety education and safe routes
(including school crossing patrols)</t>
  </si>
  <si>
    <t>Traffic management and road safety: other</t>
  </si>
  <si>
    <t>Parking services</t>
  </si>
  <si>
    <t>Public transport: statutory concessionary fares</t>
  </si>
  <si>
    <t>Public transport: discretionary concessionary fares</t>
  </si>
  <si>
    <t>Public transport: support to operators</t>
  </si>
  <si>
    <t>Public transport: co-ordination</t>
  </si>
  <si>
    <t>Airports, harbours and toll facilities</t>
  </si>
  <si>
    <t>TOTAL HIGHWAYS AND TRANSPORT SERVICES (total of lines 210 to 280)</t>
  </si>
  <si>
    <t>transtot</t>
  </si>
  <si>
    <t>Health &amp; Social Care</t>
  </si>
  <si>
    <t>Children's social care</t>
  </si>
  <si>
    <t>RA3</t>
  </si>
  <si>
    <t>Sure start children's centres and early years</t>
  </si>
  <si>
    <t>Children looked after</t>
  </si>
  <si>
    <t>Other children and family services</t>
  </si>
  <si>
    <t>Family support services</t>
  </si>
  <si>
    <t>Youth justice</t>
  </si>
  <si>
    <t>Safeguarding children and young people’s services</t>
  </si>
  <si>
    <t>Asylum seekers</t>
  </si>
  <si>
    <t>Services for young people</t>
  </si>
  <si>
    <t>TOTAL CHILDREN'S SOCIAL CARE (total of lines 310 to 327)</t>
  </si>
  <si>
    <t>csctot</t>
  </si>
  <si>
    <t>Adult social care</t>
  </si>
  <si>
    <t>Physical support - adults (18–64)</t>
  </si>
  <si>
    <t>Physical support - older people (65+)</t>
  </si>
  <si>
    <t>Sensory support - adults (18–64)</t>
  </si>
  <si>
    <t>Sensory support - older people (65+)</t>
  </si>
  <si>
    <t>Support with memory and cognition - adults (18–64)</t>
  </si>
  <si>
    <t>Support with memory and cognition - older people (65+)</t>
  </si>
  <si>
    <t>Learning disability support - adults (18–64)</t>
  </si>
  <si>
    <t>Learning disability support - older people (65+)</t>
  </si>
  <si>
    <t>Mental health support - adults (18–64)</t>
  </si>
  <si>
    <t>Mental health support - older people (65+)</t>
  </si>
  <si>
    <t>Social support: Substance misuse support</t>
  </si>
  <si>
    <t>Social support: Asylum seeker support</t>
  </si>
  <si>
    <t>Social support: Support for carer</t>
  </si>
  <si>
    <t>Social support: Social Isolation</t>
  </si>
  <si>
    <t>Assistive equipment and technology</t>
  </si>
  <si>
    <t>Care Assessment and Safeguarding</t>
  </si>
  <si>
    <t>Information and early intervention</t>
  </si>
  <si>
    <t>Commissioning, Strategy and admin support</t>
  </si>
  <si>
    <t>TOTAL ADULT SOCIAL CARE (total of lines 332 to 358)</t>
  </si>
  <si>
    <t>asctot</t>
  </si>
  <si>
    <t>Public health</t>
  </si>
  <si>
    <t>Sexual health services - STI testing and treatment (prescribed functions)</t>
  </si>
  <si>
    <t>Sexual health services - Contraception (prescribed functions)</t>
  </si>
  <si>
    <t>Sexual health services - Promotion, prevention and advice (non-prescribed functions)</t>
  </si>
  <si>
    <t>NHS health check programme  (prescribed functions)</t>
  </si>
  <si>
    <t>Health protection - Local authority role in health protection  (prescribed functions)</t>
  </si>
  <si>
    <t>National child measurement programme (prescribed functions)</t>
  </si>
  <si>
    <t>Public health advice to NHS commissioners (prescribed functions)</t>
  </si>
  <si>
    <t>Obesity - adults</t>
  </si>
  <si>
    <t>Obesity - children</t>
  </si>
  <si>
    <t>Physical activity - adults</t>
  </si>
  <si>
    <t>Physical activity - children</t>
  </si>
  <si>
    <t xml:space="preserve">Substance misuse - Adult drug and alcohol treatment and recovery services and commissioning </t>
  </si>
  <si>
    <t>Substance misuse - Adult drug and alcohol prevention</t>
  </si>
  <si>
    <t>Substance misuse - Children and young people specialist substance use services and prevention</t>
  </si>
  <si>
    <t>Smoking and tobacco - Stop smoking services and interventions</t>
  </si>
  <si>
    <t>Smoking and tobacco - Wider tobacco control</t>
  </si>
  <si>
    <t>Children 5–19 public health programmes</t>
  </si>
  <si>
    <t>Mandated 0-5 children’s services (prescribed functions)</t>
  </si>
  <si>
    <t>All Other 0-5 children’s services (non-prescribed functions)</t>
  </si>
  <si>
    <t>Health at work</t>
  </si>
  <si>
    <t>Public mental health</t>
  </si>
  <si>
    <t>Miscellaneous public health services - other</t>
  </si>
  <si>
    <t>TOTAL PUBLIC HEALTH (total of lines 361 to 392)</t>
  </si>
  <si>
    <t>phtot</t>
  </si>
  <si>
    <t>Housing</t>
  </si>
  <si>
    <t>RA4</t>
  </si>
  <si>
    <t>Housing strategy, advice, advances, enabling, renewals and licensing</t>
  </si>
  <si>
    <t>Homelessness</t>
  </si>
  <si>
    <t>Housing benefits: rent allowances and rent rebates - discretionary payments</t>
  </si>
  <si>
    <t>Housing benefits administration</t>
  </si>
  <si>
    <t>Other council property - travellers' sites and non-HRA council property</t>
  </si>
  <si>
    <t>Housing welfare: Supporting People</t>
  </si>
  <si>
    <t>Other welfare services</t>
  </si>
  <si>
    <t>TOTAL HOUSING SERVICES (GFRA only)  (total of lines 409 to 478)</t>
  </si>
  <si>
    <t>housgfcftot</t>
  </si>
  <si>
    <t>Cultural, Environmental &amp; Planning</t>
  </si>
  <si>
    <t>Cultural &amp; related services</t>
  </si>
  <si>
    <t>RA5</t>
  </si>
  <si>
    <t>Archives</t>
  </si>
  <si>
    <t>Culture and heritage (excluding Archives)</t>
  </si>
  <si>
    <t>Tourism</t>
  </si>
  <si>
    <t>Library service</t>
  </si>
  <si>
    <t>Sports and leisure and community facilities</t>
  </si>
  <si>
    <t>Parks and open spaces (including play areas)</t>
  </si>
  <si>
    <t>TOTAL CULTURAL AND RELATED SERVICES (total of lines 500 to 507)</t>
  </si>
  <si>
    <t>cultot</t>
  </si>
  <si>
    <t>Environmental &amp; regulatory services</t>
  </si>
  <si>
    <t>Cemetery, cremation and mortuary services</t>
  </si>
  <si>
    <t>Regulatory services: Trading standards</t>
  </si>
  <si>
    <t>Regulatory services: Water safety</t>
  </si>
  <si>
    <t>Regulatory services: Food safety</t>
  </si>
  <si>
    <t>Regulatory services: Environmental protection; noise and nuisance</t>
  </si>
  <si>
    <t>Regulatory services: Housing standards</t>
  </si>
  <si>
    <t>Regulatory services: Health and safety</t>
  </si>
  <si>
    <t>Regulatory services: Port health (excluding levies)</t>
  </si>
  <si>
    <t>Regulatory services: Port health levies</t>
  </si>
  <si>
    <t>Regulatory services: Pest control</t>
  </si>
  <si>
    <t>Regulatory services: Public conveniences</t>
  </si>
  <si>
    <t>Regulatory services: Animal and public health; infectious disease</t>
  </si>
  <si>
    <t>Regulatory services: Licensing - Alcohol and entertainment licensing; taxi licensing</t>
  </si>
  <si>
    <t>Community safety (Crime reduction)</t>
  </si>
  <si>
    <t>Community safety (Safety services)</t>
  </si>
  <si>
    <t>Community safety (CCTV)</t>
  </si>
  <si>
    <t>Defences against flooding</t>
  </si>
  <si>
    <t>Land drainage and related work (excluding levy / Special levies)</t>
  </si>
  <si>
    <t>Land drainage and related work - Levy / Special levies</t>
  </si>
  <si>
    <t>Coast protection</t>
  </si>
  <si>
    <t>Agriculture and fisheries services</t>
  </si>
  <si>
    <t>Street cleansing (not chargeable to Highways)</t>
  </si>
  <si>
    <t>Waste collection</t>
  </si>
  <si>
    <t>Waste disposal</t>
  </si>
  <si>
    <t>Trade waste</t>
  </si>
  <si>
    <t>Recycling</t>
  </si>
  <si>
    <t>Waste minimisation</t>
  </si>
  <si>
    <t>Climate change costs</t>
  </si>
  <si>
    <t>TOTAL ENVIRONMENTAL AND REGULATORY SERVICES (total of lines 510 to 586)</t>
  </si>
  <si>
    <t>envtot</t>
  </si>
  <si>
    <t>Planning &amp; development services</t>
  </si>
  <si>
    <t>Building control</t>
  </si>
  <si>
    <t>Development control</t>
  </si>
  <si>
    <t>Planning policy</t>
  </si>
  <si>
    <t>Environmental initiatives</t>
  </si>
  <si>
    <t>Economic development</t>
  </si>
  <si>
    <t>Community development</t>
  </si>
  <si>
    <t>Economic research</t>
  </si>
  <si>
    <t>Business Support</t>
  </si>
  <si>
    <t>TOTAL PLANNING AND DEVELOPMENT SERVICES (total of lines 591 to 598)</t>
  </si>
  <si>
    <t>plantot</t>
  </si>
  <si>
    <t>Protective &amp; Central</t>
  </si>
  <si>
    <t>Police services</t>
  </si>
  <si>
    <t>RA6</t>
  </si>
  <si>
    <t>TOTAL POLICE SERVICES</t>
  </si>
  <si>
    <t>Fire &amp; rescue services</t>
  </si>
  <si>
    <t>TOTAL FIRE AND RESCUE SERVICES</t>
  </si>
  <si>
    <t>Central services</t>
  </si>
  <si>
    <t>Coroners' court services</t>
  </si>
  <si>
    <t xml:space="preserve">Other court services    </t>
  </si>
  <si>
    <t>Corporate and democratic core</t>
  </si>
  <si>
    <t>Local tax collection: council tax discounts - locally funded</t>
  </si>
  <si>
    <t>Local tax collection: council tax support administration</t>
  </si>
  <si>
    <t>Local tax collection: other</t>
  </si>
  <si>
    <t>Emergency planning</t>
  </si>
  <si>
    <t>Central services to the public: other</t>
  </si>
  <si>
    <t xml:space="preserve">Non-distributed costs - retirement benefits </t>
  </si>
  <si>
    <t>Non-distributed costs - costs of unused shares of IT facilities and other assets</t>
  </si>
  <si>
    <t>Non-distributed costs - revenue expenditure on surplus assets</t>
  </si>
  <si>
    <t>TOTAL CENTRAL SERVICES (total of lines 604 to 684)</t>
  </si>
  <si>
    <t>centot</t>
  </si>
  <si>
    <t>Other services</t>
  </si>
  <si>
    <t>TOTAL OTHER SERVICES</t>
  </si>
  <si>
    <t>Service Expenditure</t>
  </si>
  <si>
    <t>TOTAL SERVICE EXPENDITURE (total of lines 190, 290, 330, 360, 390, 490, 509, 590, 599, 601, 602, 690 and 698)</t>
  </si>
  <si>
    <t>servicetot</t>
  </si>
  <si>
    <t>Net Current Expenditure</t>
  </si>
  <si>
    <t>Housing benefits</t>
  </si>
  <si>
    <t>Housing benefits: rent allowances - mandatory payments</t>
  </si>
  <si>
    <t>Housing benefits: non-HRA rent rebates - mandatory payments</t>
  </si>
  <si>
    <t>Housing benefits: rent rebates to HRA tenants - mandatory payments</t>
  </si>
  <si>
    <t>Housing benefits: subsidy limitation transfers from HRA</t>
  </si>
  <si>
    <t>Contribution to the HRA re items shared by the whole community</t>
  </si>
  <si>
    <t>Precepts &amp; levies</t>
  </si>
  <si>
    <r>
      <t xml:space="preserve">Parish Precepts </t>
    </r>
    <r>
      <rPr>
        <sz val="10"/>
        <color theme="1"/>
        <rFont val="Arial"/>
        <family val="2"/>
      </rPr>
      <t>(+ve.  NB not income, but the amount to be passed to parish &amp; town councils. CTR line 990 must be gross of this)</t>
    </r>
  </si>
  <si>
    <r>
      <t>Integrated Transport Authority levy (</t>
    </r>
    <r>
      <rPr>
        <b/>
        <sz val="12"/>
        <color theme="9" tint="-0.499984740745262"/>
        <rFont val="Arial"/>
        <family val="2"/>
      </rPr>
      <t xml:space="preserve">- </t>
    </r>
    <r>
      <rPr>
        <sz val="12"/>
        <color theme="9" tint="-0.499984740745262"/>
        <rFont val="Arial"/>
        <family val="2"/>
      </rPr>
      <t xml:space="preserve">for authorities for which this is an income, </t>
    </r>
    <r>
      <rPr>
        <b/>
        <sz val="12"/>
        <color theme="9" tint="-0.499984740745262"/>
        <rFont val="Arial"/>
        <family val="2"/>
      </rPr>
      <t>+</t>
    </r>
    <r>
      <rPr>
        <sz val="12"/>
        <color theme="9" tint="-0.499984740745262"/>
        <rFont val="Arial"/>
        <family val="2"/>
      </rPr>
      <t xml:space="preserve"> for others)</t>
    </r>
  </si>
  <si>
    <r>
      <t>Waste Disposal Authority levy (</t>
    </r>
    <r>
      <rPr>
        <b/>
        <sz val="12"/>
        <color theme="9" tint="-0.499984740745262"/>
        <rFont val="Arial"/>
        <family val="2"/>
      </rPr>
      <t>-</t>
    </r>
    <r>
      <rPr>
        <sz val="12"/>
        <color theme="9" tint="-0.499984740745262"/>
        <rFont val="Arial"/>
        <family val="2"/>
      </rPr>
      <t xml:space="preserve"> for authorities for which this is an income, </t>
    </r>
    <r>
      <rPr>
        <b/>
        <sz val="12"/>
        <color theme="9" tint="-0.499984740745262"/>
        <rFont val="Arial"/>
        <family val="2"/>
      </rPr>
      <t>+</t>
    </r>
    <r>
      <rPr>
        <sz val="12"/>
        <color theme="9" tint="-0.499984740745262"/>
        <rFont val="Arial"/>
        <family val="2"/>
      </rPr>
      <t xml:space="preserve"> for others)</t>
    </r>
  </si>
  <si>
    <t>London Pensions Fund Authority levy</t>
  </si>
  <si>
    <t xml:space="preserve">Other levies </t>
  </si>
  <si>
    <r>
      <t xml:space="preserve">Transport levy validation </t>
    </r>
    <r>
      <rPr>
        <i/>
        <sz val="12"/>
        <color theme="9" tint="-0.499984740745262"/>
        <rFont val="Arial"/>
        <family val="2"/>
      </rPr>
      <t>(for levying authorities only - enter names and amounts from each billing authority)</t>
    </r>
  </si>
  <si>
    <t>ITA levy LA name 1</t>
  </si>
  <si>
    <t>ITA levy LA name 2</t>
  </si>
  <si>
    <t>ITA levy LA name 3</t>
  </si>
  <si>
    <t>ITA levy LA name 4</t>
  </si>
  <si>
    <t>ITA levy LA name 5</t>
  </si>
  <si>
    <t>ITA levy LA name 6</t>
  </si>
  <si>
    <t>ITA levy LA name 7</t>
  </si>
  <si>
    <t>ITA levy LA name 8</t>
  </si>
  <si>
    <t>ITA levy LA name 9</t>
  </si>
  <si>
    <t>ITA levy LA name 10</t>
  </si>
  <si>
    <t>ITA levy LA name 11</t>
  </si>
  <si>
    <t>ITA levy LA name 12</t>
  </si>
  <si>
    <r>
      <t xml:space="preserve">TOTAL ITA LEVY </t>
    </r>
    <r>
      <rPr>
        <sz val="12"/>
        <color theme="9" tint="-0.499984740745262"/>
        <rFont val="Arial"/>
        <family val="2"/>
      </rPr>
      <t>(for levying authorities must ensure this matches line 822)</t>
    </r>
  </si>
  <si>
    <t>levyitatot</t>
  </si>
  <si>
    <r>
      <t xml:space="preserve">Waste levy validation </t>
    </r>
    <r>
      <rPr>
        <sz val="12"/>
        <color theme="9" tint="-0.499984740745262"/>
        <rFont val="Arial"/>
        <family val="2"/>
      </rPr>
      <t>(for levying authorities only - enter names and amounts from each billing authority)</t>
    </r>
  </si>
  <si>
    <t>WDA levy LA name 1</t>
  </si>
  <si>
    <t>WDA levy LA name 2</t>
  </si>
  <si>
    <t>WDA levy LA name 3</t>
  </si>
  <si>
    <t>WDA levy LA name 4</t>
  </si>
  <si>
    <t>WDA levy LA name 5</t>
  </si>
  <si>
    <t>WDA levy LA name 6</t>
  </si>
  <si>
    <t>WDA levy LA name 7</t>
  </si>
  <si>
    <t>WDA levy LA name 8</t>
  </si>
  <si>
    <t>WDA levy LA name 9</t>
  </si>
  <si>
    <t>WDA levy LA name 10</t>
  </si>
  <si>
    <t>WDA levy LA name 11</t>
  </si>
  <si>
    <t>WDA levy LA name 12</t>
  </si>
  <si>
    <r>
      <t xml:space="preserve">TOTAL WDA LEVY </t>
    </r>
    <r>
      <rPr>
        <sz val="12"/>
        <color theme="9" tint="-0.499984740745262"/>
        <rFont val="Arial"/>
        <family val="2"/>
      </rPr>
      <t>(levying authorities must ensure this matches line 824)</t>
    </r>
  </si>
  <si>
    <t>levywastetot</t>
  </si>
  <si>
    <t>Trading accounts &amp; adjustments</t>
  </si>
  <si>
    <t>External Trading Accounts net surplus(-)/ deficit(+)</t>
  </si>
  <si>
    <t>Internal Trading Accounts net surplus(-)/ deficit(+)</t>
  </si>
  <si>
    <t>Capital items accounted for in External Trading Accounts</t>
  </si>
  <si>
    <t>Capital items accounted for in Internal Trading Accounts</t>
  </si>
  <si>
    <t>Appropriations to(+) / from(-) Accumulated Absences Account</t>
  </si>
  <si>
    <t>Adjustments to net current expenditure</t>
  </si>
  <si>
    <t>Total Net Current Expenditure</t>
  </si>
  <si>
    <t>NET CURRENT EXPENDITURE (total of lines 799 to 848)</t>
  </si>
  <si>
    <t>netcurrtot</t>
  </si>
  <si>
    <t>Revenue Expenditure</t>
  </si>
  <si>
    <t>Non-current expenditure &amp; receipts</t>
  </si>
  <si>
    <t>Levy: Environment Agency flood defence: payments(+) receipts(-)</t>
  </si>
  <si>
    <t>Capital expenditure charged to the GF Revenue Account (CERA) (exclude Public Health)</t>
  </si>
  <si>
    <t>Capital expenditure charged to the GF Revenue Account (CERA) (Public Health)</t>
  </si>
  <si>
    <t>Capital receipts used to finance revenue expenditure under receipts flexibility</t>
  </si>
  <si>
    <t>Netting off expenditure capitalised by a direction under Section 16(2)b) (-)</t>
  </si>
  <si>
    <t>Provision for bad debts (+/-)</t>
  </si>
  <si>
    <t>Provision for repayment of principal</t>
  </si>
  <si>
    <t>Leasing payments</t>
  </si>
  <si>
    <t>Interest: external payments</t>
  </si>
  <si>
    <t>Interest: HRA item 8 payments (+) and receipts (-)</t>
  </si>
  <si>
    <t>Interest and investment income (-): external receipts and dividends, of which:
(calculates from sum of line 920 &amp; 921)</t>
  </si>
  <si>
    <t xml:space="preserve">  &lt;- You must fill in lines 920 and 922-929, and this will add these up.</t>
  </si>
  <si>
    <t>intinvinc</t>
  </si>
  <si>
    <t>calculated value in delta, should not be needed in upload</t>
  </si>
  <si>
    <t>Income from Treasury Management activities:  (-ve)</t>
  </si>
  <si>
    <t>Income from non-treasury management activities, of which:
(calculates from the sum of line 922-929 inclusive)</t>
  </si>
  <si>
    <t xml:space="preserve">       &lt;- You must fill in lines 922-929, and this will add these up.</t>
  </si>
  <si>
    <t>incnontma</t>
  </si>
  <si>
    <t xml:space="preserve"> • Investment properties  (-ve)</t>
  </si>
  <si>
    <t xml:space="preserve"> • Dividends from subsidiaries  (-ve)</t>
  </si>
  <si>
    <t xml:space="preserve"> • Dividends from equity other than subsidiaries   (-ve)</t>
  </si>
  <si>
    <t xml:space="preserve"> • Income from joint ventures   (-ve)</t>
  </si>
  <si>
    <t xml:space="preserve"> • Interest from capital loans   (-ve)</t>
  </si>
  <si>
    <t xml:space="preserve"> • Interest from revenue loans   (-ve)</t>
  </si>
  <si>
    <t xml:space="preserve"> • Income from bonds   (-ve)</t>
  </si>
  <si>
    <t xml:space="preserve"> • Other   (-ve)</t>
  </si>
  <si>
    <t>Private Finance Initiative (PFI) schemes - difference from service charge</t>
  </si>
  <si>
    <t>Appropriations to(+)/ from(-) financial instruments adjustment account</t>
  </si>
  <si>
    <t>Appropriations to(+)/ from(-) unequal pay back pay account</t>
  </si>
  <si>
    <t>Specific and special grants outside AEF [SG line 799 as income]</t>
  </si>
  <si>
    <t>grantoutaef</t>
  </si>
  <si>
    <t>Business Rates Supplement  (GLA only)</t>
  </si>
  <si>
    <t>Community Infrastructure levy income (-)</t>
  </si>
  <si>
    <t>Carbon Reduction Commitment (CRC) transactions (expenditure) (+)</t>
  </si>
  <si>
    <t>Carbon Reduction Commitment (CRC) transactions (income) (-)</t>
  </si>
  <si>
    <r>
      <t xml:space="preserve">Appropriations to(+)/from(-) dedicated schools grant adjustment account </t>
    </r>
    <r>
      <rPr>
        <sz val="9"/>
        <color rgb="FFFF0000"/>
        <rFont val="Arial"/>
        <family val="2"/>
      </rPr>
      <t>(see also line 913 and cell note of line 1012)</t>
    </r>
  </si>
  <si>
    <t>Total Revenue Expenditure</t>
  </si>
  <si>
    <t>REVENUE EXPENDITURE (total of lines 849 to 897)</t>
  </si>
  <si>
    <t>revenuetot</t>
  </si>
  <si>
    <t>FINANCING</t>
  </si>
  <si>
    <t>Financing of Revenue Expenditure</t>
  </si>
  <si>
    <t>Government grants (-)</t>
  </si>
  <si>
    <t>Specific and special grants inside AEF [SG line 699 as income]</t>
  </si>
  <si>
    <t>grantinaef</t>
  </si>
  <si>
    <t>Revenue Support Grant</t>
  </si>
  <si>
    <t>Police grant</t>
  </si>
  <si>
    <t>Reserves, business rates &amp; collection fund surplus/deficit</t>
  </si>
  <si>
    <t>Inter-authority transfers in respect of reorganisation</t>
  </si>
  <si>
    <t>Do NOT type in the amounts into lines 897 and 911-916. These are calculated from 1011-1016 (reserves levels)</t>
  </si>
  <si>
    <t>Appropriations to(+)/ from(-) schools' reserves</t>
  </si>
  <si>
    <r>
      <t>Appropriations to(+)/ from(-) Dedicated schools grant reserves</t>
    </r>
    <r>
      <rPr>
        <sz val="10"/>
        <color rgb="FFFF0000"/>
        <rFont val="Arial"/>
        <family val="2"/>
      </rPr>
      <t xml:space="preserve"> (see also line 897 and cell note of line 1013)</t>
    </r>
  </si>
  <si>
    <t>Appropriations to(+)/ from(-) public health financial reserves</t>
  </si>
  <si>
    <t>Appropriations to(+)/ from(-) other earmarked financial reserves</t>
  </si>
  <si>
    <t>Appropriations to(+)/ from(-) unallocated financial reserves</t>
  </si>
  <si>
    <t>Retained income from Rate Retention Scheme (-)</t>
  </si>
  <si>
    <t>Collection fund surpluses(-) and deficits(+) for council tax</t>
  </si>
  <si>
    <t>Other items</t>
  </si>
  <si>
    <t>Council tax requirement (+)</t>
  </si>
  <si>
    <t>CTR balance discrepancy</t>
  </si>
  <si>
    <t>ctrtot</t>
  </si>
  <si>
    <t>Specific &amp; Special Grants (+)</t>
  </si>
  <si>
    <t>N.B. All academy spend and financing must be excluded.</t>
  </si>
  <si>
    <t>Within aggregate external finance (AEF)</t>
  </si>
  <si>
    <t>SG</t>
  </si>
  <si>
    <t>Dedicated Schools Grant (DSG)</t>
  </si>
  <si>
    <t>Pupil Premium Grant</t>
  </si>
  <si>
    <t>High Needs Stability Grant</t>
  </si>
  <si>
    <t>Universal Infants Free School Meals</t>
  </si>
  <si>
    <t>Public Health Grant</t>
  </si>
  <si>
    <t>Better Care Grant</t>
  </si>
  <si>
    <t>Families First Partnership (within Children, Families and Youth Grant)</t>
  </si>
  <si>
    <t>Recovery Grant</t>
  </si>
  <si>
    <t>Other Children, Families and Youth Grant</t>
  </si>
  <si>
    <t>Adjustment Support Grant</t>
  </si>
  <si>
    <t>Income Protection Floor</t>
  </si>
  <si>
    <t>Homelessness, Rough Sleeping and Domestic Abuse Grant</t>
  </si>
  <si>
    <t>Housing Benefit Subsidy Admin Grant</t>
  </si>
  <si>
    <t>Homes for Ukraine</t>
  </si>
  <si>
    <t>Crisis and Resilience Fund</t>
  </si>
  <si>
    <t>The Private Finance Initiative (PFI)</t>
  </si>
  <si>
    <t>Packaging Extended Producer Responsibility (pEPR)</t>
  </si>
  <si>
    <t>Neighborhood Policing Grant</t>
  </si>
  <si>
    <t>Police National Insurance Contribution</t>
  </si>
  <si>
    <t>Other grants within AEF  (enter in rows 801 - 898 below)</t>
  </si>
  <si>
    <t>TOTAL REVENUE GRANTS WITHIN AEF (total of lines 102 to 698) (Transferred to RA line 904 as income)</t>
  </si>
  <si>
    <t>grantintot</t>
  </si>
  <si>
    <t>All other</t>
  </si>
  <si>
    <t>grantinothadd-name</t>
  </si>
  <si>
    <t>Outside aggregate external finance (AEF)</t>
  </si>
  <si>
    <t>Adult Skills fund grant from Department for Education</t>
  </si>
  <si>
    <t>16-19 Funding from Department for Education</t>
  </si>
  <si>
    <t xml:space="preserve">Mandatory Rent Allowances: subsidy </t>
  </si>
  <si>
    <t xml:space="preserve">Mandatory Rent Rebates outside HRA: subsidy </t>
  </si>
  <si>
    <t>Rent Rebates Granted to HRA Tenants: subsidy</t>
  </si>
  <si>
    <t>Other grants outside AEF  (enter in rows 901 - 998 below)</t>
  </si>
  <si>
    <t>grantoutoth</t>
  </si>
  <si>
    <t>TOTAL REVENUE GRANTS OUTSIDE AEF (total of lines 715 to 798) (Transferred to RA line 891 as income)</t>
  </si>
  <si>
    <t>grantouttot</t>
  </si>
  <si>
    <t>grantoutothadd-name</t>
  </si>
  <si>
    <t>Total Specific &amp; Special Revenue Grants</t>
  </si>
  <si>
    <t>TOTAL SPECIFIC AND SPECIAL REVENUE GRANTS (total of lines 699 + 799)</t>
  </si>
  <si>
    <t>granttot</t>
  </si>
  <si>
    <r>
      <t xml:space="preserve">Reserves Levels - </t>
    </r>
    <r>
      <rPr>
        <sz val="10"/>
        <rFont val="Arial"/>
        <family val="2"/>
      </rPr>
      <t>figures for 1 April are pre-filled from your 31 march figure from  last year.  You should type any updated figures into these light blue cells</t>
    </r>
    <r>
      <rPr>
        <b/>
        <sz val="12"/>
        <rFont val="Arial"/>
        <family val="2"/>
      </rPr>
      <t>.</t>
    </r>
  </si>
  <si>
    <t xml:space="preserve">Prior Year Adjustments  </t>
  </si>
  <si>
    <t>Estimated schools reserves level</t>
  </si>
  <si>
    <t>resschprev-strt</t>
  </si>
  <si>
    <t>resschprev-end</t>
  </si>
  <si>
    <t>Dedicated Schools Grant Adjustment Account level</t>
  </si>
  <si>
    <t>Estimated dedicated schools grant reserves level</t>
  </si>
  <si>
    <t>resdsgprev-strt</t>
  </si>
  <si>
    <t>resdsgprev-end</t>
  </si>
  <si>
    <t>Estimated public health financial reserves level</t>
  </si>
  <si>
    <t>resphprev-strt</t>
  </si>
  <si>
    <t>resphprev-end</t>
  </si>
  <si>
    <t>Components of 1015 'Other earmarked reserves'</t>
  </si>
  <si>
    <t>Other Earmarked Financial Reserves used for smoothing PFI and long-term liability payments</t>
  </si>
  <si>
    <t>Other Earmarked Financial Reserves held on behalf of third parties for specific projects</t>
  </si>
  <si>
    <t>Other earmarked reserves: Contractual commitments</t>
  </si>
  <si>
    <t>Other earmarked reserves: Planned future revenue and capital spending</t>
  </si>
  <si>
    <t>Other earmarked reserves: Specific risks</t>
  </si>
  <si>
    <t>resothprev-strt</t>
  </si>
  <si>
    <t>resothprev-end</t>
  </si>
  <si>
    <t>Other earmarked reserves: Budget stabilisation</t>
  </si>
  <si>
    <t>Other earmarked reserves: Other</t>
  </si>
  <si>
    <r>
      <t>Estimated Total ‘other earmarked’ financial reserves level.  You must enter sub-components in line 1021-1027</t>
    </r>
    <r>
      <rPr>
        <sz val="11"/>
        <color rgb="FFFF0000"/>
        <rFont val="Arial"/>
        <family val="2"/>
      </rPr>
      <t xml:space="preserve"> </t>
    </r>
    <r>
      <rPr>
        <sz val="11"/>
        <rFont val="Arial"/>
        <family val="2"/>
      </rPr>
      <t>above</t>
    </r>
  </si>
  <si>
    <t>Estimated unallocated financial reserves level</t>
  </si>
  <si>
    <t>resunallprev-strt</t>
  </si>
  <si>
    <t>resunallprev-end</t>
  </si>
  <si>
    <t>1027a</t>
  </si>
  <si>
    <t>type description in this cell</t>
  </si>
  <si>
    <t>1027b</t>
  </si>
  <si>
    <t>ADDITIONAL ITEMS</t>
  </si>
  <si>
    <t>Memorandum Items</t>
  </si>
  <si>
    <t>Capital items</t>
  </si>
  <si>
    <t>Explanatory comments</t>
  </si>
  <si>
    <t>Depreciation (+)</t>
  </si>
  <si>
    <t>Loss on impairment of assets (+)</t>
  </si>
  <si>
    <t>Revaluations taken to surplus or deficit on the provision of services</t>
  </si>
  <si>
    <t>Credit for capital grants (-)</t>
  </si>
  <si>
    <t>Revenue Expenditure funded from Capital by Statute (RECS) (+)</t>
  </si>
  <si>
    <t>Total capital items (total of lines 1031 to 1036)</t>
  </si>
  <si>
    <t>captot</t>
  </si>
  <si>
    <t>Local council tax support scheme</t>
  </si>
  <si>
    <r>
      <rPr>
        <sz val="10"/>
        <rFont val="Arial"/>
        <family val="2"/>
      </rPr>
      <t>The person in your authority who completed the</t>
    </r>
    <r>
      <rPr>
        <sz val="10"/>
        <color theme="5"/>
        <rFont val="Arial"/>
        <family val="2"/>
      </rPr>
      <t xml:space="preserve"> </t>
    </r>
    <r>
      <rPr>
        <u/>
        <sz val="10"/>
        <color rgb="FF1F80D1"/>
        <rFont val="Arial"/>
        <family val="2"/>
      </rPr>
      <t>Council Tax Requirement return</t>
    </r>
    <r>
      <rPr>
        <sz val="10"/>
        <color theme="5"/>
        <rFont val="Arial"/>
        <family val="2"/>
      </rPr>
      <t xml:space="preserve"> </t>
    </r>
    <r>
      <rPr>
        <sz val="10"/>
        <rFont val="Arial"/>
        <family val="2"/>
      </rPr>
      <t>is likely to be best placed to provide the calculated amount for line 1044&amp;1045</t>
    </r>
  </si>
  <si>
    <t>Total council tax revenue foregone - pensioners</t>
  </si>
  <si>
    <t>Total council tax revenue foregone - working age people</t>
  </si>
  <si>
    <t>Total amount of council tax revenue foregone</t>
  </si>
  <si>
    <t>lctstot</t>
  </si>
  <si>
    <t>The total amount paid to local parishes [by the billing authority] with respect to their council tax support allocation</t>
  </si>
  <si>
    <t>Additional items</t>
  </si>
  <si>
    <t>Payment to operators in respect of depreciation which is included in line 275</t>
  </si>
  <si>
    <t>Housing Revenue Account</t>
  </si>
  <si>
    <t>HRA Income</t>
  </si>
  <si>
    <t>Dwelling rents (gross)</t>
  </si>
  <si>
    <t>Non-dwelling rents (gross)</t>
  </si>
  <si>
    <t>Tenants’ leaseholders’ and other charges for services and facilities</t>
  </si>
  <si>
    <t>Contributions towards expenditure (other than government grants and assistance)</t>
  </si>
  <si>
    <t>Government grants and assistance (including downward adjustments)</t>
  </si>
  <si>
    <t>Interest on investments credited direct to the HRA</t>
  </si>
  <si>
    <t>Transfers from GF</t>
  </si>
  <si>
    <t>Transfers from MRR</t>
  </si>
  <si>
    <t>Appropriation to/from Accumulated Absences Account</t>
  </si>
  <si>
    <t>TOTAL HOUSING REVENUE ACCOUNT (HRA) INCOME (total of lines 4001 to 4011)</t>
  </si>
  <si>
    <t>hrainctot</t>
  </si>
  <si>
    <t>HRA Expenditure</t>
  </si>
  <si>
    <t>Repairs and maintenance</t>
  </si>
  <si>
    <t>Supervision and management (including CDC)</t>
  </si>
  <si>
    <t>Special services</t>
  </si>
  <si>
    <t>Rents, rates, taxes and other charges</t>
  </si>
  <si>
    <t>Direct charges to the HRA - Interest payable and similar charges including amortisation of premiums and discounts</t>
  </si>
  <si>
    <t>Charges to the HRA for depreciation</t>
  </si>
  <si>
    <t>Other debt repayment or non-interest charges to the HRA in respect of credit arrangements (including on balance sheet PFI schemes)</t>
  </si>
  <si>
    <t>Capital expenditure charged to the Housing Revenue Account (CERA)</t>
  </si>
  <si>
    <t>Debt management costs</t>
  </si>
  <si>
    <t>Transfers to GF</t>
  </si>
  <si>
    <t>Transfers to MRR</t>
  </si>
  <si>
    <t>TOTAL HOUSING REVENUE ACCOUNT (HRA) EXPENDITURE (total of lines 4021 to 4033)</t>
  </si>
  <si>
    <t>hraexptot</t>
  </si>
  <si>
    <t>HRA surplus/deficit &amp; reserves</t>
  </si>
  <si>
    <t>SURPLUS OR DEFICIT FOR THE YEAR ON HRA SERVICES (line 4015 minus 4035)</t>
  </si>
  <si>
    <t xml:space="preserve">Housing Revenue Account (HRA) Reserves </t>
  </si>
  <si>
    <t>Memorandum section on investment properties</t>
  </si>
  <si>
    <t>All figures in £000, not in £ (across the whole data return).   
Record income as -ve and expenditure as +ve.</t>
  </si>
  <si>
    <t xml:space="preserve"> </t>
  </si>
  <si>
    <t>Income (-)</t>
  </si>
  <si>
    <t>Direct costs</t>
  </si>
  <si>
    <t>Attributable Minimum Revenue Provision</t>
  </si>
  <si>
    <t>Attributable interest costs</t>
  </si>
  <si>
    <t>Total costs</t>
  </si>
  <si>
    <t>Net income</t>
  </si>
  <si>
    <t>of which, within LA boundary</t>
  </si>
  <si>
    <t>invprpin-totcost</t>
  </si>
  <si>
    <t>invprpin-netinc</t>
  </si>
  <si>
    <t>of which, outside boundary but within former LEP area</t>
  </si>
  <si>
    <t>invprpout1-totcost</t>
  </si>
  <si>
    <t>invprpout1-netinc</t>
  </si>
  <si>
    <t>of which, outside former LEP area</t>
  </si>
  <si>
    <t>invprpout2-totcost</t>
  </si>
  <si>
    <t>invprpout2-netinc</t>
  </si>
  <si>
    <t xml:space="preserve">Total investments properties </t>
  </si>
  <si>
    <t>invprp-totcost</t>
  </si>
  <si>
    <t>invprp-netinc</t>
  </si>
  <si>
    <t>Provide a brief description of the rationale for any properties that are outside LEP, noting the intended benefit for the council’s residents - type description in box in cell below</t>
  </si>
  <si>
    <t>Contingency and reserves</t>
  </si>
  <si>
    <t>Explain in the box your authority’s approach to setting aside a contingency against your investment properties, including amounts and how these are held - type description in box in cell below</t>
  </si>
  <si>
    <t>DO NOT ALTER THIS ROW!</t>
  </si>
  <si>
    <t>grantinfhs</t>
  </si>
  <si>
    <t>grantinddsg</t>
  </si>
  <si>
    <t>ressch_end</t>
  </si>
  <si>
    <t>resdsgadj_end</t>
  </si>
  <si>
    <t>resdsg_end</t>
  </si>
  <si>
    <t>resph_end</t>
  </si>
  <si>
    <t>resothpfi_end</t>
  </si>
  <si>
    <t>resoththird_end</t>
  </si>
  <si>
    <t>resothcont_end</t>
  </si>
  <si>
    <t>resothfut_end</t>
  </si>
  <si>
    <t>resothspec_end</t>
  </si>
  <si>
    <t>resothbdg_end</t>
  </si>
  <si>
    <t>resothoth_end</t>
  </si>
  <si>
    <t>resunall_end</t>
  </si>
  <si>
    <t>reshra_end</t>
  </si>
  <si>
    <t>RA: 2025 to 2026 budget individual local authority data - GOV.UK(part1)</t>
  </si>
  <si>
    <t>KI Table 26/27</t>
  </si>
  <si>
    <t>consolidated grants from 2026-2027 to 2028-2029 - GOV.UK</t>
  </si>
  <si>
    <t>Dedicated schools grant (DSG): 2026 to 2027 - GOV.UK</t>
  </si>
  <si>
    <t>CSP 2026 to 2029 - GOV.UK</t>
  </si>
  <si>
    <t>CSP</t>
  </si>
  <si>
    <t>by email</t>
  </si>
  <si>
    <t>Ecode</t>
  </si>
  <si>
    <t>ONS</t>
  </si>
  <si>
    <t>Local authority</t>
  </si>
  <si>
    <t>Year</t>
  </si>
  <si>
    <t>TYPE</t>
  </si>
  <si>
    <t>CLASS</t>
  </si>
  <si>
    <t xml:space="preserve">CERA (Ex PH) RA </t>
  </si>
  <si>
    <t>50% Decrease</t>
  </si>
  <si>
    <t>50% Increase</t>
  </si>
  <si>
    <t>Revenue Support Grant (needs to end up negative)</t>
  </si>
  <si>
    <t>x -1000</t>
  </si>
  <si>
    <t>x 1000</t>
  </si>
  <si>
    <t>Police Grant (needs to end up negative)</t>
  </si>
  <si>
    <t>/-1000</t>
  </si>
  <si>
    <t>/ 1000</t>
  </si>
  <si>
    <t>x1000</t>
  </si>
  <si>
    <t>Families First Partnership (from the Children, Families and Youth Grant)</t>
  </si>
  <si>
    <t xml:space="preserve">Public health grant </t>
  </si>
  <si>
    <t>* 1000</t>
  </si>
  <si>
    <t xml:space="preserve">Funding Floor </t>
  </si>
  <si>
    <t>*1000</t>
  </si>
  <si>
    <t>E0000</t>
  </si>
  <si>
    <t>E00000000</t>
  </si>
  <si>
    <t>Adur</t>
  </si>
  <si>
    <t>E3831</t>
  </si>
  <si>
    <t>E07000223</t>
  </si>
  <si>
    <t>Billing</t>
  </si>
  <si>
    <t>SD</t>
  </si>
  <si>
    <t>Amber Valley</t>
  </si>
  <si>
    <t>E1031</t>
  </si>
  <si>
    <t>E07000032</t>
  </si>
  <si>
    <t>Arun</t>
  </si>
  <si>
    <t>E3832</t>
  </si>
  <si>
    <t>E07000224</t>
  </si>
  <si>
    <t>Ashfield</t>
  </si>
  <si>
    <t>E3031</t>
  </si>
  <si>
    <t>E07000170</t>
  </si>
  <si>
    <t>Ashford</t>
  </si>
  <si>
    <t>E2231</t>
  </si>
  <si>
    <t>E07000105</t>
  </si>
  <si>
    <t>Avon &amp; Somerset Police and Crime Commissioner</t>
  </si>
  <si>
    <t>E7050</t>
  </si>
  <si>
    <t>E23000036</t>
  </si>
  <si>
    <t>Avon &amp; Somerset Police and Crime Commissioner and Chief Constable</t>
  </si>
  <si>
    <t>Precepting</t>
  </si>
  <si>
    <t>POL</t>
  </si>
  <si>
    <t>Avon Fire and Rescue Authority</t>
  </si>
  <si>
    <t>E6101</t>
  </si>
  <si>
    <t>E31000001</t>
  </si>
  <si>
    <t>Avon Combined Fire and Rescue Authority</t>
  </si>
  <si>
    <t>FIR</t>
  </si>
  <si>
    <t>Babergh</t>
  </si>
  <si>
    <t>E3531</t>
  </si>
  <si>
    <t>E07000200</t>
  </si>
  <si>
    <t>Barking &amp; Dagenham</t>
  </si>
  <si>
    <t>E5030</t>
  </si>
  <si>
    <t>E09000002</t>
  </si>
  <si>
    <t>L</t>
  </si>
  <si>
    <t>Barnet</t>
  </si>
  <si>
    <t>E5031</t>
  </si>
  <si>
    <t>E09000003</t>
  </si>
  <si>
    <t>Barnsley</t>
  </si>
  <si>
    <t>E4401</t>
  </si>
  <si>
    <t>E08000038</t>
  </si>
  <si>
    <t>MD</t>
  </si>
  <si>
    <t>Basildon</t>
  </si>
  <si>
    <t>E1531</t>
  </si>
  <si>
    <t>E07000066</t>
  </si>
  <si>
    <t>Basingstoke &amp; Deane</t>
  </si>
  <si>
    <t>E1731</t>
  </si>
  <si>
    <t>E07000084</t>
  </si>
  <si>
    <t>Bassetlaw</t>
  </si>
  <si>
    <t>E3032</t>
  </si>
  <si>
    <t>E07000171</t>
  </si>
  <si>
    <t>Bath &amp; North East Somerset</t>
  </si>
  <si>
    <t>E0101</t>
  </si>
  <si>
    <t>E06000022</t>
  </si>
  <si>
    <t>UA</t>
  </si>
  <si>
    <t>Bedford</t>
  </si>
  <si>
    <t>E0202</t>
  </si>
  <si>
    <t>E06000055</t>
  </si>
  <si>
    <t>Bedfordshire Fire and Rescue Authority</t>
  </si>
  <si>
    <t>E6102</t>
  </si>
  <si>
    <t>E31000002</t>
  </si>
  <si>
    <t>Bedfordshire Combined Fire Authority</t>
  </si>
  <si>
    <t>Bedfordshire Police and Crime Commissioner</t>
  </si>
  <si>
    <t>E7002</t>
  </si>
  <si>
    <t>E23000026</t>
  </si>
  <si>
    <t>Bedfordshire Police and Crime Commissioner and Chief Constable</t>
  </si>
  <si>
    <t>Bexley</t>
  </si>
  <si>
    <t>E5032</t>
  </si>
  <si>
    <t>E09000004</t>
  </si>
  <si>
    <t>Birmingham</t>
  </si>
  <si>
    <t>E4601</t>
  </si>
  <si>
    <t>E08000025</t>
  </si>
  <si>
    <t>Blaby</t>
  </si>
  <si>
    <t>E2431</t>
  </si>
  <si>
    <t>E07000129</t>
  </si>
  <si>
    <t>Blackburn with Darwen</t>
  </si>
  <si>
    <t>E2301</t>
  </si>
  <si>
    <t>E06000008</t>
  </si>
  <si>
    <t>Blackpool</t>
  </si>
  <si>
    <t>E2302</t>
  </si>
  <si>
    <t>E06000009</t>
  </si>
  <si>
    <t>Bolsover</t>
  </si>
  <si>
    <t>E1032</t>
  </si>
  <si>
    <t>E07000033</t>
  </si>
  <si>
    <t>Bolton</t>
  </si>
  <si>
    <t>E4201</t>
  </si>
  <si>
    <t>E08000001</t>
  </si>
  <si>
    <t>Boston</t>
  </si>
  <si>
    <t>E2531</t>
  </si>
  <si>
    <t>E07000136</t>
  </si>
  <si>
    <t>Bournemouth, Christchurch &amp; Poole</t>
  </si>
  <si>
    <t>E1204</t>
  </si>
  <si>
    <t>E06000058</t>
  </si>
  <si>
    <t>2019 new</t>
  </si>
  <si>
    <t>Bracknell Forest</t>
  </si>
  <si>
    <t>E0301</t>
  </si>
  <si>
    <t>E06000036</t>
  </si>
  <si>
    <t>Bradford</t>
  </si>
  <si>
    <t>E4701</t>
  </si>
  <si>
    <t>E08000032</t>
  </si>
  <si>
    <t>Braintree</t>
  </si>
  <si>
    <t>E1532</t>
  </si>
  <si>
    <t>E07000067</t>
  </si>
  <si>
    <t>Breckland</t>
  </si>
  <si>
    <t>E2631</t>
  </si>
  <si>
    <t>E07000143</t>
  </si>
  <si>
    <t>Brent</t>
  </si>
  <si>
    <t>E5033</t>
  </si>
  <si>
    <t>E09000005</t>
  </si>
  <si>
    <t>Brentwood</t>
  </si>
  <si>
    <t>E1533</t>
  </si>
  <si>
    <t>E07000068</t>
  </si>
  <si>
    <t>Brighton &amp; Hove</t>
  </si>
  <si>
    <t>E1401</t>
  </si>
  <si>
    <t>E06000043</t>
  </si>
  <si>
    <t>Bristol</t>
  </si>
  <si>
    <t>E0102</t>
  </si>
  <si>
    <t>E06000023</t>
  </si>
  <si>
    <t>Broadland</t>
  </si>
  <si>
    <t>E2632</t>
  </si>
  <si>
    <t>E07000144</t>
  </si>
  <si>
    <t>Bromley</t>
  </si>
  <si>
    <t>E5034</t>
  </si>
  <si>
    <t>E09000006</t>
  </si>
  <si>
    <t>Bromsgrove</t>
  </si>
  <si>
    <t>E1831</t>
  </si>
  <si>
    <t>E07000234</t>
  </si>
  <si>
    <t>Broxbourne</t>
  </si>
  <si>
    <t>E1931</t>
  </si>
  <si>
    <t>E07000095</t>
  </si>
  <si>
    <t>Broxtowe</t>
  </si>
  <si>
    <t>E3033</t>
  </si>
  <si>
    <t>E07000172</t>
  </si>
  <si>
    <t>Buckinghamshire UA</t>
  </si>
  <si>
    <t>E0402</t>
  </si>
  <si>
    <t>E06000060</t>
  </si>
  <si>
    <t>Buckinghamshire</t>
  </si>
  <si>
    <t>Buckinghamshire &amp; Milton Keynes Fire &amp; Rescue Authority</t>
  </si>
  <si>
    <t>E6104</t>
  </si>
  <si>
    <t>E31000004</t>
  </si>
  <si>
    <t>Buckinghamshire &amp; Milton Keynes Combined Fire Authority</t>
  </si>
  <si>
    <t>Burnley</t>
  </si>
  <si>
    <t>E2333</t>
  </si>
  <si>
    <t>E07000117</t>
  </si>
  <si>
    <t>Bury</t>
  </si>
  <si>
    <t>E4202</t>
  </si>
  <si>
    <t>E08000002</t>
  </si>
  <si>
    <t>Calderdale</t>
  </si>
  <si>
    <t>E4702</t>
  </si>
  <si>
    <t>E08000033</t>
  </si>
  <si>
    <t>Cambridge</t>
  </si>
  <si>
    <t>E0531</t>
  </si>
  <si>
    <t>E07000008</t>
  </si>
  <si>
    <t>Cambridgeshire</t>
  </si>
  <si>
    <t>E0521</t>
  </si>
  <si>
    <t>E10000003</t>
  </si>
  <si>
    <t>SC</t>
  </si>
  <si>
    <t>Cambridgeshire and Peterborough Combined Authority</t>
  </si>
  <si>
    <t>E6356</t>
  </si>
  <si>
    <t>E47000008</t>
  </si>
  <si>
    <t>Combined</t>
  </si>
  <si>
    <t>Cambridgeshire Fire &amp; Rescue Authority</t>
  </si>
  <si>
    <t>E6105</t>
  </si>
  <si>
    <t>E31000005</t>
  </si>
  <si>
    <t>Cambridgeshire Combined Fire Authority</t>
  </si>
  <si>
    <t>Cambridgeshire Police and Crime Commissioner</t>
  </si>
  <si>
    <t>E7005</t>
  </si>
  <si>
    <t>E23000023</t>
  </si>
  <si>
    <t>Cambridgeshire Police and Crime Commissioner and Chief Constable</t>
  </si>
  <si>
    <t>Camden</t>
  </si>
  <si>
    <t>E5011</t>
  </si>
  <si>
    <t>E09000007</t>
  </si>
  <si>
    <t>Cannock Chase</t>
  </si>
  <si>
    <t>E3431</t>
  </si>
  <si>
    <t>E07000192</t>
  </si>
  <si>
    <t>Canterbury</t>
  </si>
  <si>
    <t>E2232</t>
  </si>
  <si>
    <t>E07000106</t>
  </si>
  <si>
    <t>Castle Point</t>
  </si>
  <si>
    <t>E1534</t>
  </si>
  <si>
    <t>E07000069</t>
  </si>
  <si>
    <t>Central Bedfordshire</t>
  </si>
  <si>
    <t>E0203</t>
  </si>
  <si>
    <t>E06000056</t>
  </si>
  <si>
    <t>Charnwood</t>
  </si>
  <si>
    <t>E2432</t>
  </si>
  <si>
    <t>E07000130</t>
  </si>
  <si>
    <t>Chelmsford</t>
  </si>
  <si>
    <t>E1535</t>
  </si>
  <si>
    <t>E07000070</t>
  </si>
  <si>
    <t>Cheltenham</t>
  </si>
  <si>
    <t>E1631</t>
  </si>
  <si>
    <t>E07000078</t>
  </si>
  <si>
    <t>Cherwell</t>
  </si>
  <si>
    <t>E3131</t>
  </si>
  <si>
    <t>E07000177</t>
  </si>
  <si>
    <t xml:space="preserve">Cheshire &amp; Warrington Combined Authority </t>
  </si>
  <si>
    <t>E47000019</t>
  </si>
  <si>
    <t>Cheshire &amp; Warrington</t>
  </si>
  <si>
    <t>Cheshire Fire &amp; Rescue Authority</t>
  </si>
  <si>
    <t>E6106</t>
  </si>
  <si>
    <t>E31000006</t>
  </si>
  <si>
    <t>Cheshire East</t>
  </si>
  <si>
    <t>E0603</t>
  </si>
  <si>
    <t>E06000049</t>
  </si>
  <si>
    <t>Cheshire Police and Crime Commissioner</t>
  </si>
  <si>
    <t>E7006</t>
  </si>
  <si>
    <t>E23000006</t>
  </si>
  <si>
    <t>Cheshire West &amp; Chester</t>
  </si>
  <si>
    <t>E0604</t>
  </si>
  <si>
    <t>E06000050</t>
  </si>
  <si>
    <t>Chesterfield</t>
  </si>
  <si>
    <t>E1033</t>
  </si>
  <si>
    <t>E07000034</t>
  </si>
  <si>
    <t>[x]</t>
  </si>
  <si>
    <t/>
  </si>
  <si>
    <t>Chichester</t>
  </si>
  <si>
    <t>E3833</t>
  </si>
  <si>
    <t>E07000225</t>
  </si>
  <si>
    <t>Chorley</t>
  </si>
  <si>
    <t>E2334</t>
  </si>
  <si>
    <t>E07000118</t>
  </si>
  <si>
    <t>City of London</t>
  </si>
  <si>
    <t>E5010</t>
  </si>
  <si>
    <t>E09000001</t>
  </si>
  <si>
    <t>Cleveland Fire &amp; Rescue Authority</t>
  </si>
  <si>
    <t>E6107</t>
  </si>
  <si>
    <t>E31000007</t>
  </si>
  <si>
    <t>Cleveland Police and Crime Commissioner</t>
  </si>
  <si>
    <t>E7007</t>
  </si>
  <si>
    <t>E23000013</t>
  </si>
  <si>
    <t>Colchester</t>
  </si>
  <si>
    <t>E1536</t>
  </si>
  <si>
    <t>E07000071</t>
  </si>
  <si>
    <t>Cornwall</t>
  </si>
  <si>
    <t>E0801</t>
  </si>
  <si>
    <t>E06000052</t>
  </si>
  <si>
    <t>Cotswold</t>
  </si>
  <si>
    <t>E1632</t>
  </si>
  <si>
    <t>E07000079</t>
  </si>
  <si>
    <t>Coventry</t>
  </si>
  <si>
    <t>E4602</t>
  </si>
  <si>
    <t>E08000026</t>
  </si>
  <si>
    <t>Crawley</t>
  </si>
  <si>
    <t>E3834</t>
  </si>
  <si>
    <t>E07000226</t>
  </si>
  <si>
    <t>Croydon</t>
  </si>
  <si>
    <t>E5035</t>
  </si>
  <si>
    <t>E09000008</t>
  </si>
  <si>
    <t>Cumberland</t>
  </si>
  <si>
    <t>E0901</t>
  </si>
  <si>
    <t>E06000063</t>
  </si>
  <si>
    <t xml:space="preserve">Cumbria Combined Authority </t>
  </si>
  <si>
    <t>E47000020</t>
  </si>
  <si>
    <t>Cumbria CA</t>
  </si>
  <si>
    <t>Cumbria PFCC - Police</t>
  </si>
  <si>
    <t>E7009</t>
  </si>
  <si>
    <t>E23000002</t>
  </si>
  <si>
    <t>Cumbria PFCC - Fire</t>
  </si>
  <si>
    <t>E6135</t>
  </si>
  <si>
    <t>E31000009</t>
  </si>
  <si>
    <t>Dacorum</t>
  </si>
  <si>
    <t>E1932</t>
  </si>
  <si>
    <t>E07000096</t>
  </si>
  <si>
    <t>Darlington</t>
  </si>
  <si>
    <t>E1301</t>
  </si>
  <si>
    <t>E06000005</t>
  </si>
  <si>
    <t>Dartford</t>
  </si>
  <si>
    <t>E2233</t>
  </si>
  <si>
    <t>E07000107</t>
  </si>
  <si>
    <t>Dartmoor National Park Authority</t>
  </si>
  <si>
    <t>E6401</t>
  </si>
  <si>
    <t>E26000001</t>
  </si>
  <si>
    <t>Park</t>
  </si>
  <si>
    <t>Derby</t>
  </si>
  <si>
    <t>E1001</t>
  </si>
  <si>
    <t>E06000015</t>
  </si>
  <si>
    <t>Derbyshire</t>
  </si>
  <si>
    <t>E1021</t>
  </si>
  <si>
    <t>E10000007</t>
  </si>
  <si>
    <t>Derbyshire Fire &amp; Rescue Authority</t>
  </si>
  <si>
    <t>E6110</t>
  </si>
  <si>
    <t>E31000010</t>
  </si>
  <si>
    <t>Derbyshire Dales</t>
  </si>
  <si>
    <t>E1035</t>
  </si>
  <si>
    <t>E07000035</t>
  </si>
  <si>
    <t>Derbyshire Police and Crime Commissioner</t>
  </si>
  <si>
    <t>E7010</t>
  </si>
  <si>
    <t>E23000018</t>
  </si>
  <si>
    <t>Devon</t>
  </si>
  <si>
    <t>E1121</t>
  </si>
  <si>
    <t>E10000008</t>
  </si>
  <si>
    <t>Devon &amp; Cornwall Police and Crime Commissioner</t>
  </si>
  <si>
    <t>E7051</t>
  </si>
  <si>
    <t>E23000035</t>
  </si>
  <si>
    <t>Devon &amp; Somerset Fire &amp; Rescue Authority</t>
  </si>
  <si>
    <t>E6161</t>
  </si>
  <si>
    <t>E31000011</t>
  </si>
  <si>
    <t>Devon &amp; Torbay Combined County Authority</t>
  </si>
  <si>
    <t>E6364</t>
  </si>
  <si>
    <t>E47000015</t>
  </si>
  <si>
    <t>Doncaster</t>
  </si>
  <si>
    <t>E4402</t>
  </si>
  <si>
    <t>E08000017</t>
  </si>
  <si>
    <t>Dorset and Wiltshire Fire &amp; Rescue Authority</t>
  </si>
  <si>
    <t>E6162</t>
  </si>
  <si>
    <t>E31000047</t>
  </si>
  <si>
    <t>Dorset Police and Crime Commissioner</t>
  </si>
  <si>
    <t>E7012</t>
  </si>
  <si>
    <t>E23000039</t>
  </si>
  <si>
    <t>Dorset UA</t>
  </si>
  <si>
    <t>E1203</t>
  </si>
  <si>
    <t>E06000059</t>
  </si>
  <si>
    <t>Dover</t>
  </si>
  <si>
    <t>E2234</t>
  </si>
  <si>
    <t>E07000108</t>
  </si>
  <si>
    <t>Dudley</t>
  </si>
  <si>
    <t>E4603</t>
  </si>
  <si>
    <t>E08000027</t>
  </si>
  <si>
    <t>Durham</t>
  </si>
  <si>
    <t>E1302</t>
  </si>
  <si>
    <t>E06000047</t>
  </si>
  <si>
    <t>Durham Fire &amp; Rescue Authority</t>
  </si>
  <si>
    <t>E6113</t>
  </si>
  <si>
    <t>E31000013</t>
  </si>
  <si>
    <t>Durham Police and Crime Commissioner</t>
  </si>
  <si>
    <t>E7013</t>
  </si>
  <si>
    <t>E23000008</t>
  </si>
  <si>
    <t>Ealing</t>
  </si>
  <si>
    <t>E5036</t>
  </si>
  <si>
    <t>E09000009</t>
  </si>
  <si>
    <t>East Cambridgeshire</t>
  </si>
  <si>
    <t>E0532</t>
  </si>
  <si>
    <t>E07000009</t>
  </si>
  <si>
    <t>East Devon</t>
  </si>
  <si>
    <t>E1131</t>
  </si>
  <si>
    <t>E07000040</t>
  </si>
  <si>
    <t>East Hampshire</t>
  </si>
  <si>
    <t>E1732</t>
  </si>
  <si>
    <t>E07000085</t>
  </si>
  <si>
    <t>East Hertfordshire</t>
  </si>
  <si>
    <t>E1933</t>
  </si>
  <si>
    <t>E07000242</t>
  </si>
  <si>
    <t>East Lindsey</t>
  </si>
  <si>
    <t>E2532</t>
  </si>
  <si>
    <t>E07000137</t>
  </si>
  <si>
    <t>East London Waste Authority</t>
  </si>
  <si>
    <t>E6201</t>
  </si>
  <si>
    <t>E50000001</t>
  </si>
  <si>
    <t>Waste</t>
  </si>
  <si>
    <t>East Midlands Combined Authority</t>
  </si>
  <si>
    <t>E6361</t>
  </si>
  <si>
    <t>E47000013</t>
  </si>
  <si>
    <t>East Riding of Yorkshire</t>
  </si>
  <si>
    <t>E2001</t>
  </si>
  <si>
    <t>E06000011</t>
  </si>
  <si>
    <t>East Staffordshire</t>
  </si>
  <si>
    <t>E3432</t>
  </si>
  <si>
    <t>E07000193</t>
  </si>
  <si>
    <t>East Suffolk</t>
  </si>
  <si>
    <t>E3538</t>
  </si>
  <si>
    <t>E07000244</t>
  </si>
  <si>
    <t>East Sussex</t>
  </si>
  <si>
    <t>E1421</t>
  </si>
  <si>
    <t>E10000011</t>
  </si>
  <si>
    <t>East Sussex Fire &amp; Rescue Authority</t>
  </si>
  <si>
    <t>E6114</t>
  </si>
  <si>
    <t>E31000014</t>
  </si>
  <si>
    <t>Eastbourne</t>
  </si>
  <si>
    <t>E1432</t>
  </si>
  <si>
    <t>E07000061</t>
  </si>
  <si>
    <t>Eastleigh</t>
  </si>
  <si>
    <t>E1733</t>
  </si>
  <si>
    <t>E07000086</t>
  </si>
  <si>
    <t>Elmbridge</t>
  </si>
  <si>
    <t>E3631</t>
  </si>
  <si>
    <t>E07000207</t>
  </si>
  <si>
    <t>Enfield</t>
  </si>
  <si>
    <t>E5037</t>
  </si>
  <si>
    <t>E09000010</t>
  </si>
  <si>
    <t>Epping Forest</t>
  </si>
  <si>
    <t>E1537</t>
  </si>
  <si>
    <t>E07000072</t>
  </si>
  <si>
    <t>Epsom &amp; Ewell</t>
  </si>
  <si>
    <t>E3632</t>
  </si>
  <si>
    <t>E07000208</t>
  </si>
  <si>
    <t>Erewash</t>
  </si>
  <si>
    <t>E1036</t>
  </si>
  <si>
    <t>E07000036</t>
  </si>
  <si>
    <t>Essex</t>
  </si>
  <si>
    <t>E1521</t>
  </si>
  <si>
    <t>E10000012</t>
  </si>
  <si>
    <t>Essex Police, Fire and Crime Commissioner - Police</t>
  </si>
  <si>
    <t>E7015</t>
  </si>
  <si>
    <t>E23000028</t>
  </si>
  <si>
    <t>Essex Police, Fire and Crime Commissioner - Fire</t>
  </si>
  <si>
    <t>E6115</t>
  </si>
  <si>
    <t>E31000015</t>
  </si>
  <si>
    <t>Exeter</t>
  </si>
  <si>
    <t>E1132</t>
  </si>
  <si>
    <t>E07000041</t>
  </si>
  <si>
    <t>Exmoor National Park Authority</t>
  </si>
  <si>
    <t>E6402</t>
  </si>
  <si>
    <t>E26000002</t>
  </si>
  <si>
    <t>Fareham</t>
  </si>
  <si>
    <t>E1734</t>
  </si>
  <si>
    <t>E07000087</t>
  </si>
  <si>
    <t>Fenland</t>
  </si>
  <si>
    <t>E0533</t>
  </si>
  <si>
    <t>E07000010</t>
  </si>
  <si>
    <t>Folkestone &amp; Hythe</t>
  </si>
  <si>
    <t>E2240</t>
  </si>
  <si>
    <t>E07000112</t>
  </si>
  <si>
    <t>Forest of Dean</t>
  </si>
  <si>
    <t>E1633</t>
  </si>
  <si>
    <t>E07000080</t>
  </si>
  <si>
    <t>Fylde</t>
  </si>
  <si>
    <t>E2335</t>
  </si>
  <si>
    <t>E07000119</t>
  </si>
  <si>
    <t>Gateshead</t>
  </si>
  <si>
    <t>E4501</t>
  </si>
  <si>
    <t>E08000037</t>
  </si>
  <si>
    <t>Gedling</t>
  </si>
  <si>
    <t>E3034</t>
  </si>
  <si>
    <t>E07000173</t>
  </si>
  <si>
    <t>Gloucester</t>
  </si>
  <si>
    <t>E1634</t>
  </si>
  <si>
    <t>E07000081</t>
  </si>
  <si>
    <t>Gloucestershire</t>
  </si>
  <si>
    <t>E1620</t>
  </si>
  <si>
    <t>E10000013</t>
  </si>
  <si>
    <t>Gloucestershire Police and Crime Commissioner</t>
  </si>
  <si>
    <t>E7016</t>
  </si>
  <si>
    <t>E23000037</t>
  </si>
  <si>
    <t>Gosport</t>
  </si>
  <si>
    <t>E1735</t>
  </si>
  <si>
    <t>E07000088</t>
  </si>
  <si>
    <t>Gravesham</t>
  </si>
  <si>
    <t>E2236</t>
  </si>
  <si>
    <t>E07000109</t>
  </si>
  <si>
    <t>Great Yarmouth</t>
  </si>
  <si>
    <t>E2633</t>
  </si>
  <si>
    <t>E07000145</t>
  </si>
  <si>
    <t>Greater Lincolnshire Combined County Authority</t>
  </si>
  <si>
    <t>E6362</t>
  </si>
  <si>
    <t>E47000017</t>
  </si>
  <si>
    <t>Greater London Authority</t>
  </si>
  <si>
    <t>E5100</t>
  </si>
  <si>
    <t>E12000007</t>
  </si>
  <si>
    <t>GLA</t>
  </si>
  <si>
    <t>Greater Manchester Combined Authority</t>
  </si>
  <si>
    <t>E6348</t>
  </si>
  <si>
    <t>E47000001</t>
  </si>
  <si>
    <t>Greenwich</t>
  </si>
  <si>
    <t>E5012</t>
  </si>
  <si>
    <t>E09000011</t>
  </si>
  <si>
    <t>Guildford</t>
  </si>
  <si>
    <t>E3633</t>
  </si>
  <si>
    <t>E07000209</t>
  </si>
  <si>
    <t>Hackney</t>
  </si>
  <si>
    <t>E5013</t>
  </si>
  <si>
    <t>E09000012</t>
  </si>
  <si>
    <t>Halton</t>
  </si>
  <si>
    <t>E0601</t>
  </si>
  <si>
    <t>E06000006</t>
  </si>
  <si>
    <t>Hammersmith &amp; Fulham</t>
  </si>
  <si>
    <t>E5014</t>
  </si>
  <si>
    <t>E09000013</t>
  </si>
  <si>
    <t>Hampshire</t>
  </si>
  <si>
    <t>E1721</t>
  </si>
  <si>
    <t>E10000014</t>
  </si>
  <si>
    <t>Hampshire Police and Crime Commissioner</t>
  </si>
  <si>
    <t>E7052</t>
  </si>
  <si>
    <t>E23000030</t>
  </si>
  <si>
    <t>Hampshire Police and Crime Commissioner and Chief Constable</t>
  </si>
  <si>
    <t>Hampshire and Isle of Wight Fire and Rescue Authority</t>
  </si>
  <si>
    <t>E6163</t>
  </si>
  <si>
    <t>E31000048</t>
  </si>
  <si>
    <t>Harborough</t>
  </si>
  <si>
    <t>E2433</t>
  </si>
  <si>
    <t>E07000131</t>
  </si>
  <si>
    <t>Haringey</t>
  </si>
  <si>
    <t>E5038</t>
  </si>
  <si>
    <t>E09000014</t>
  </si>
  <si>
    <t>Harlow</t>
  </si>
  <si>
    <t>E1538</t>
  </si>
  <si>
    <t>E07000073</t>
  </si>
  <si>
    <t>Harrow</t>
  </si>
  <si>
    <t>E5039</t>
  </si>
  <si>
    <t>E09000015</t>
  </si>
  <si>
    <t>Hart</t>
  </si>
  <si>
    <t>E1736</t>
  </si>
  <si>
    <t>E07000089</t>
  </si>
  <si>
    <t>Hartlepool</t>
  </si>
  <si>
    <t>E0701</t>
  </si>
  <si>
    <t>E06000001</t>
  </si>
  <si>
    <t>Hastings</t>
  </si>
  <si>
    <t>E1433</t>
  </si>
  <si>
    <t>E07000062</t>
  </si>
  <si>
    <t>Havant</t>
  </si>
  <si>
    <t>E1737</t>
  </si>
  <si>
    <t>E07000090</t>
  </si>
  <si>
    <t>Havering</t>
  </si>
  <si>
    <t>E5040</t>
  </si>
  <si>
    <t>E09000016</t>
  </si>
  <si>
    <t>Hereford &amp; Worcester Fire &amp; Rescue Authority</t>
  </si>
  <si>
    <t>E6118</t>
  </si>
  <si>
    <t>E31000018</t>
  </si>
  <si>
    <t>Herefordshire</t>
  </si>
  <si>
    <t>E1801</t>
  </si>
  <si>
    <t>E06000019</t>
  </si>
  <si>
    <t>Hertfordshire</t>
  </si>
  <si>
    <t>E1920</t>
  </si>
  <si>
    <t>E10000015</t>
  </si>
  <si>
    <t>Hertfordshire Police and Crime Commissioner</t>
  </si>
  <si>
    <t>E7019</t>
  </si>
  <si>
    <t>E23000027</t>
  </si>
  <si>
    <t>Hertsmere</t>
  </si>
  <si>
    <t>E1934</t>
  </si>
  <si>
    <t>E07000098</t>
  </si>
  <si>
    <t>High Peak</t>
  </si>
  <si>
    <t>E1037</t>
  </si>
  <si>
    <t>E07000037</t>
  </si>
  <si>
    <t>Hillingdon</t>
  </si>
  <si>
    <t>E5041</t>
  </si>
  <si>
    <t>E09000017</t>
  </si>
  <si>
    <t>Hinckley &amp; Bosworth</t>
  </si>
  <si>
    <t>E2434</t>
  </si>
  <si>
    <t>E07000132</t>
  </si>
  <si>
    <t>Horsham</t>
  </si>
  <si>
    <t>E3835</t>
  </si>
  <si>
    <t>E07000227</t>
  </si>
  <si>
    <t>Hounslow</t>
  </si>
  <si>
    <t>E5042</t>
  </si>
  <si>
    <t>E09000018</t>
  </si>
  <si>
    <t>Hull and East Yorkshire Combined County Authority</t>
  </si>
  <si>
    <t>E6363</t>
  </si>
  <si>
    <t>E47000016</t>
  </si>
  <si>
    <t>Humberside Fire &amp; Rescue Authority</t>
  </si>
  <si>
    <t>E6120</t>
  </si>
  <si>
    <t>E31000020</t>
  </si>
  <si>
    <t>Humberside Police and Crime Commissioner</t>
  </si>
  <si>
    <t>E7020</t>
  </si>
  <si>
    <t>E23000012</t>
  </si>
  <si>
    <t>Huntingdonshire</t>
  </si>
  <si>
    <t>E0551</t>
  </si>
  <si>
    <t>E07000011</t>
  </si>
  <si>
    <t>Hyndburn</t>
  </si>
  <si>
    <t>E2336</t>
  </si>
  <si>
    <t>E07000120</t>
  </si>
  <si>
    <t>Ipswich</t>
  </si>
  <si>
    <t>E3533</t>
  </si>
  <si>
    <t>E07000202</t>
  </si>
  <si>
    <t>Isle of Wight</t>
  </si>
  <si>
    <t>E2101</t>
  </si>
  <si>
    <t>E06000046</t>
  </si>
  <si>
    <t>Isles of Scilly</t>
  </si>
  <si>
    <t>E4001</t>
  </si>
  <si>
    <t>E06000053</t>
  </si>
  <si>
    <t>Islington</t>
  </si>
  <si>
    <t>E5015</t>
  </si>
  <si>
    <t>E09000019</t>
  </si>
  <si>
    <t>Kensington &amp; Chelsea</t>
  </si>
  <si>
    <t>E5016</t>
  </si>
  <si>
    <t>E09000020</t>
  </si>
  <si>
    <t>Kent</t>
  </si>
  <si>
    <t>E2221</t>
  </si>
  <si>
    <t>E10000016</t>
  </si>
  <si>
    <t>Kent Fire &amp; Rescue Authority</t>
  </si>
  <si>
    <t>E6122</t>
  </si>
  <si>
    <t>E31000022</t>
  </si>
  <si>
    <t>Kent Police and Crime Commissioner</t>
  </si>
  <si>
    <t>E7022</t>
  </si>
  <si>
    <t>E23000032</t>
  </si>
  <si>
    <t>King's Lynn &amp; West Norfolk</t>
  </si>
  <si>
    <t>E2634</t>
  </si>
  <si>
    <t>E07000146</t>
  </si>
  <si>
    <t>Kingston upon Hull</t>
  </si>
  <si>
    <t>E2002</t>
  </si>
  <si>
    <t>E06000010</t>
  </si>
  <si>
    <t>Kingston upon Thames</t>
  </si>
  <si>
    <t>E5043</t>
  </si>
  <si>
    <t>E09000021</t>
  </si>
  <si>
    <t>Kirklees</t>
  </si>
  <si>
    <t>E4703</t>
  </si>
  <si>
    <t>E08000034</t>
  </si>
  <si>
    <t>Knowsley</t>
  </si>
  <si>
    <t>E4301</t>
  </si>
  <si>
    <t>E08000011</t>
  </si>
  <si>
    <t>Lake District National Park</t>
  </si>
  <si>
    <t>E6403</t>
  </si>
  <si>
    <t>E26000011</t>
  </si>
  <si>
    <t>Lambeth</t>
  </si>
  <si>
    <t>E5017</t>
  </si>
  <si>
    <t>E09000022</t>
  </si>
  <si>
    <t>Lancashire</t>
  </si>
  <si>
    <t>E2321</t>
  </si>
  <si>
    <t>E10000017</t>
  </si>
  <si>
    <t>Lancashire Combined County Authority</t>
  </si>
  <si>
    <t>E6365</t>
  </si>
  <si>
    <t>E47000018</t>
  </si>
  <si>
    <t>Lancashire Fire &amp; Rescue Authority</t>
  </si>
  <si>
    <t>E6123</t>
  </si>
  <si>
    <t>E31000023</t>
  </si>
  <si>
    <t>Lancashire Police and Crime Commissioner</t>
  </si>
  <si>
    <t>E7023</t>
  </si>
  <si>
    <t>E23000003</t>
  </si>
  <si>
    <t>Lancaster</t>
  </si>
  <si>
    <t>E2337</t>
  </si>
  <si>
    <t>E07000121</t>
  </si>
  <si>
    <t>Lee Valley Regional Park Authority</t>
  </si>
  <si>
    <t>E6803</t>
  </si>
  <si>
    <t>Leeds</t>
  </si>
  <si>
    <t>E4704</t>
  </si>
  <si>
    <t>E08000035</t>
  </si>
  <si>
    <t>Leicester</t>
  </si>
  <si>
    <t>E2401</t>
  </si>
  <si>
    <t>E06000016</t>
  </si>
  <si>
    <t>Leicestershire</t>
  </si>
  <si>
    <t>E2421</t>
  </si>
  <si>
    <t>E10000018</t>
  </si>
  <si>
    <t>Leicestershire Fire &amp; Rescue Authority</t>
  </si>
  <si>
    <t>E6124</t>
  </si>
  <si>
    <t>E31000024</t>
  </si>
  <si>
    <t>Leicestershire Police and Crime Commissioner</t>
  </si>
  <si>
    <t>E7024</t>
  </si>
  <si>
    <t>E23000021</t>
  </si>
  <si>
    <t>Lewes</t>
  </si>
  <si>
    <t>E1435</t>
  </si>
  <si>
    <t>E07000063</t>
  </si>
  <si>
    <t>Lewisham</t>
  </si>
  <si>
    <t>E5018</t>
  </si>
  <si>
    <t>E09000023</t>
  </si>
  <si>
    <t>Lichfield</t>
  </si>
  <si>
    <t>E3433</t>
  </si>
  <si>
    <t>E07000194</t>
  </si>
  <si>
    <t>Lincoln</t>
  </si>
  <si>
    <t>E2533</t>
  </si>
  <si>
    <t>E07000138</t>
  </si>
  <si>
    <t>Lincolnshire</t>
  </si>
  <si>
    <t>E2520</t>
  </si>
  <si>
    <t>E10000019</t>
  </si>
  <si>
    <t>Lincolnshire Police and Crime Commissioner</t>
  </si>
  <si>
    <t>E7025</t>
  </si>
  <si>
    <t>E23000020</t>
  </si>
  <si>
    <t>Liverpool</t>
  </si>
  <si>
    <t>E4302</t>
  </si>
  <si>
    <t>E08000012</t>
  </si>
  <si>
    <t>Liverpool City Region Combined Authority</t>
  </si>
  <si>
    <t>E6349</t>
  </si>
  <si>
    <t>E47000004</t>
  </si>
  <si>
    <t>Luton</t>
  </si>
  <si>
    <t>E0201</t>
  </si>
  <si>
    <t>E06000032</t>
  </si>
  <si>
    <t>Maidstone</t>
  </si>
  <si>
    <t>E2237</t>
  </si>
  <si>
    <t>E07000110</t>
  </si>
  <si>
    <t>Maldon</t>
  </si>
  <si>
    <t>E1539</t>
  </si>
  <si>
    <t>E07000074</t>
  </si>
  <si>
    <t>Malvern Hills</t>
  </si>
  <si>
    <t>E1851</t>
  </si>
  <si>
    <t>E07000235</t>
  </si>
  <si>
    <t>Manchester</t>
  </si>
  <si>
    <t>E4203</t>
  </si>
  <si>
    <t>E08000003</t>
  </si>
  <si>
    <t>Mansfield</t>
  </si>
  <si>
    <t>E3035</t>
  </si>
  <si>
    <t>E07000174</t>
  </si>
  <si>
    <t>Medway Towns</t>
  </si>
  <si>
    <t>E2201</t>
  </si>
  <si>
    <t>E06000035</t>
  </si>
  <si>
    <t>Melton</t>
  </si>
  <si>
    <t>E2436</t>
  </si>
  <si>
    <t>E07000133</t>
  </si>
  <si>
    <t>Merseyside Fire &amp; Rescue Authority</t>
  </si>
  <si>
    <t>E6143</t>
  </si>
  <si>
    <t>E31000041</t>
  </si>
  <si>
    <t>Merseyside Police and Crime Commissioner</t>
  </si>
  <si>
    <t>E7043</t>
  </si>
  <si>
    <t>E23000004</t>
  </si>
  <si>
    <t>Merseyside Recycling and Waste Authority</t>
  </si>
  <si>
    <t>E6204</t>
  </si>
  <si>
    <t>E50000006</t>
  </si>
  <si>
    <t>Merton</t>
  </si>
  <si>
    <t>E5044</t>
  </si>
  <si>
    <t>E09000024</t>
  </si>
  <si>
    <t>Mid Devon</t>
  </si>
  <si>
    <t>E1133</t>
  </si>
  <si>
    <t>E07000042</t>
  </si>
  <si>
    <t>Mid Suffolk</t>
  </si>
  <si>
    <t>E3534</t>
  </si>
  <si>
    <t>E07000203</t>
  </si>
  <si>
    <t>Mid Sussex</t>
  </si>
  <si>
    <t>E3836</t>
  </si>
  <si>
    <t>E07000228</t>
  </si>
  <si>
    <t>Middlesbrough</t>
  </si>
  <si>
    <t>E0702</t>
  </si>
  <si>
    <t>E06000002</t>
  </si>
  <si>
    <t>Milton Keynes</t>
  </si>
  <si>
    <t>E0401</t>
  </si>
  <si>
    <t>E06000042</t>
  </si>
  <si>
    <t>Mole Valley</t>
  </si>
  <si>
    <t>E3634</t>
  </si>
  <si>
    <t>E07000210</t>
  </si>
  <si>
    <t>New Forest</t>
  </si>
  <si>
    <t>E1738</t>
  </si>
  <si>
    <t>E07000091</t>
  </si>
  <si>
    <t>New Forest National Park</t>
  </si>
  <si>
    <t>E6409</t>
  </si>
  <si>
    <t>E26000009</t>
  </si>
  <si>
    <t>Newark &amp; Sherwood</t>
  </si>
  <si>
    <t>E3036</t>
  </si>
  <si>
    <t>E07000175</t>
  </si>
  <si>
    <t>Newcastle upon Tyne</t>
  </si>
  <si>
    <t>E4502</t>
  </si>
  <si>
    <t>E08000021</t>
  </si>
  <si>
    <t>Newcastle-under-Lyme</t>
  </si>
  <si>
    <t>E3434</t>
  </si>
  <si>
    <t>E07000195</t>
  </si>
  <si>
    <t>Newham</t>
  </si>
  <si>
    <t>E5045</t>
  </si>
  <si>
    <t>E09000025</t>
  </si>
  <si>
    <t>Norfolk</t>
  </si>
  <si>
    <t>E2620</t>
  </si>
  <si>
    <t>E10000020</t>
  </si>
  <si>
    <t>Norfolk Police and Crime Commissioner</t>
  </si>
  <si>
    <t>E7026</t>
  </si>
  <si>
    <t>E23000024</t>
  </si>
  <si>
    <t>North Devon</t>
  </si>
  <si>
    <t>E1134</t>
  </si>
  <si>
    <t>E07000043</t>
  </si>
  <si>
    <t>North East Combined Authority</t>
  </si>
  <si>
    <t>E6359</t>
  </si>
  <si>
    <t>E47000014</t>
  </si>
  <si>
    <t>North East Derbyshire</t>
  </si>
  <si>
    <t>E1038</t>
  </si>
  <si>
    <t>E07000038</t>
  </si>
  <si>
    <t>North East Lincolnshire</t>
  </si>
  <si>
    <t>E2003</t>
  </si>
  <si>
    <t>E06000012</t>
  </si>
  <si>
    <t>North Hertfordshire</t>
  </si>
  <si>
    <t>E1935</t>
  </si>
  <si>
    <t>E07000099</t>
  </si>
  <si>
    <t>North Kesteven</t>
  </si>
  <si>
    <t>E2534</t>
  </si>
  <si>
    <t>E07000139</t>
  </si>
  <si>
    <t>North Lincolnshire</t>
  </si>
  <si>
    <t>E2004</t>
  </si>
  <si>
    <t>E06000013</t>
  </si>
  <si>
    <t>North London Waste Authority</t>
  </si>
  <si>
    <t>E6205</t>
  </si>
  <si>
    <t>E50000002</t>
  </si>
  <si>
    <t>North Norfolk</t>
  </si>
  <si>
    <t>E2635</t>
  </si>
  <si>
    <t>E07000147</t>
  </si>
  <si>
    <t>North Northamptonshire</t>
  </si>
  <si>
    <t>E2801</t>
  </si>
  <si>
    <t>E06000061</t>
  </si>
  <si>
    <t>North Somerset</t>
  </si>
  <si>
    <t>E0104</t>
  </si>
  <si>
    <t>E06000024</t>
  </si>
  <si>
    <t>North Tyneside</t>
  </si>
  <si>
    <t>E4503</t>
  </si>
  <si>
    <t>E08000022</t>
  </si>
  <si>
    <t>North Warwickshire</t>
  </si>
  <si>
    <t>E3731</t>
  </si>
  <si>
    <t>E07000218</t>
  </si>
  <si>
    <t>North West Leicestershire</t>
  </si>
  <si>
    <t>E2437</t>
  </si>
  <si>
    <t>E07000134</t>
  </si>
  <si>
    <t>North York Moors National Park Authority</t>
  </si>
  <si>
    <t>E6404</t>
  </si>
  <si>
    <t>E26000005</t>
  </si>
  <si>
    <t>North Yorkshire</t>
  </si>
  <si>
    <t>E2702</t>
  </si>
  <si>
    <t>E06000065</t>
  </si>
  <si>
    <t>Northamptonshire Police, Fire and Crime Commissioner - Fire</t>
  </si>
  <si>
    <t>E6128</t>
  </si>
  <si>
    <t>E31000028</t>
  </si>
  <si>
    <t>Northamptonshire Police, Fire and Crime Commissioner - Police</t>
  </si>
  <si>
    <t>E7028</t>
  </si>
  <si>
    <t>E23000022</t>
  </si>
  <si>
    <t>Northumberland</t>
  </si>
  <si>
    <t>E2901</t>
  </si>
  <si>
    <t>E06000057</t>
  </si>
  <si>
    <t>Northumberland National Park Authority</t>
  </si>
  <si>
    <t>E6405</t>
  </si>
  <si>
    <t>E26000004</t>
  </si>
  <si>
    <t>Northumbria Police and Crime Commissioner</t>
  </si>
  <si>
    <t>E7045</t>
  </si>
  <si>
    <t>E23000007</t>
  </si>
  <si>
    <t>Norwich</t>
  </si>
  <si>
    <t>E2636</t>
  </si>
  <si>
    <t>E07000148</t>
  </si>
  <si>
    <t>Nottingham</t>
  </si>
  <si>
    <t>E3001</t>
  </si>
  <si>
    <t>E06000018</t>
  </si>
  <si>
    <t>Nottinghamshire</t>
  </si>
  <si>
    <t>E3021</t>
  </si>
  <si>
    <t>E10000024</t>
  </si>
  <si>
    <t>Nottinghamshire Fire &amp; Rescue Service</t>
  </si>
  <si>
    <t>E6130</t>
  </si>
  <si>
    <t>E31000030</t>
  </si>
  <si>
    <t>Nottinghamshire Police and Crime Commissioner</t>
  </si>
  <si>
    <t>E7030</t>
  </si>
  <si>
    <t>E23000019</t>
  </si>
  <si>
    <t>Nuneaton &amp; Bedworth</t>
  </si>
  <si>
    <t>E3732</t>
  </si>
  <si>
    <t>E07000219</t>
  </si>
  <si>
    <t>Oadby &amp; Wigston</t>
  </si>
  <si>
    <t>E2438</t>
  </si>
  <si>
    <t>E07000135</t>
  </si>
  <si>
    <t>Oldham</t>
  </si>
  <si>
    <t>E4204</t>
  </si>
  <si>
    <t>E08000004</t>
  </si>
  <si>
    <t>Oxford</t>
  </si>
  <si>
    <t>E3132</t>
  </si>
  <si>
    <t>E07000178</t>
  </si>
  <si>
    <t>Oxfordshire</t>
  </si>
  <si>
    <t>E3120</t>
  </si>
  <si>
    <t>E10000025</t>
  </si>
  <si>
    <t>Peak District National Park Authority</t>
  </si>
  <si>
    <t>E6406</t>
  </si>
  <si>
    <t>E26000006</t>
  </si>
  <si>
    <t>Pendle</t>
  </si>
  <si>
    <t>E2338</t>
  </si>
  <si>
    <t>E07000122</t>
  </si>
  <si>
    <t>Peterborough</t>
  </si>
  <si>
    <t>E0501</t>
  </si>
  <si>
    <t>E06000031</t>
  </si>
  <si>
    <t>Plymouth</t>
  </si>
  <si>
    <t>E1101</t>
  </si>
  <si>
    <t>E06000026</t>
  </si>
  <si>
    <t>Portsmouth</t>
  </si>
  <si>
    <t>E1701</t>
  </si>
  <si>
    <t>E06000044</t>
  </si>
  <si>
    <t>Preston</t>
  </si>
  <si>
    <t>E2339</t>
  </si>
  <si>
    <t>E07000123</t>
  </si>
  <si>
    <t>Reading</t>
  </si>
  <si>
    <t>E0303</t>
  </si>
  <si>
    <t>E06000038</t>
  </si>
  <si>
    <t>Redbridge</t>
  </si>
  <si>
    <t>E5046</t>
  </si>
  <si>
    <t>E09000026</t>
  </si>
  <si>
    <t>Redcar &amp; Cleveland</t>
  </si>
  <si>
    <t>E0703</t>
  </si>
  <si>
    <t>E06000003</t>
  </si>
  <si>
    <t>Redditch</t>
  </si>
  <si>
    <t>E1835</t>
  </si>
  <si>
    <t>E07000236</t>
  </si>
  <si>
    <t>Reigate &amp; Banstead</t>
  </si>
  <si>
    <t>E3635</t>
  </si>
  <si>
    <t>E07000211</t>
  </si>
  <si>
    <t>Ribble Valley</t>
  </si>
  <si>
    <t>E2340</t>
  </si>
  <si>
    <t>E07000124</t>
  </si>
  <si>
    <t>Richmond upon Thames</t>
  </si>
  <si>
    <t>E5047</t>
  </si>
  <si>
    <t>E09000027</t>
  </si>
  <si>
    <t>Rochdale</t>
  </si>
  <si>
    <t>E4205</t>
  </si>
  <si>
    <t>E08000005</t>
  </si>
  <si>
    <t>Rochford</t>
  </si>
  <si>
    <t>E1540</t>
  </si>
  <si>
    <t>E07000075</t>
  </si>
  <si>
    <t>Rossendale</t>
  </si>
  <si>
    <t>E2341</t>
  </si>
  <si>
    <t>E07000125</t>
  </si>
  <si>
    <t>Rother</t>
  </si>
  <si>
    <t>E1436</t>
  </si>
  <si>
    <t>E07000064</t>
  </si>
  <si>
    <t>Rotherham</t>
  </si>
  <si>
    <t>E4403</t>
  </si>
  <si>
    <t>E08000018</t>
  </si>
  <si>
    <t>Royal Berkshire Fire &amp; Rescue Authority</t>
  </si>
  <si>
    <t>E6103</t>
  </si>
  <si>
    <t>E31000003</t>
  </si>
  <si>
    <t>Rugby</t>
  </si>
  <si>
    <t>E3733</t>
  </si>
  <si>
    <t>E07000220</t>
  </si>
  <si>
    <t>Runnymede</t>
  </si>
  <si>
    <t>E3636</t>
  </si>
  <si>
    <t>E07000212</t>
  </si>
  <si>
    <t>Rushcliffe</t>
  </si>
  <si>
    <t>E3038</t>
  </si>
  <si>
    <t>E07000176</t>
  </si>
  <si>
    <t>Rushmoor</t>
  </si>
  <si>
    <t>E1740</t>
  </si>
  <si>
    <t>E07000092</t>
  </si>
  <si>
    <t>Rutland</t>
  </si>
  <si>
    <t>E2402</t>
  </si>
  <si>
    <t>E06000017</t>
  </si>
  <si>
    <t>Salford</t>
  </si>
  <si>
    <t>E4206</t>
  </si>
  <si>
    <t>E08000006</t>
  </si>
  <si>
    <t>Sandwell</t>
  </si>
  <si>
    <t>E4604</t>
  </si>
  <si>
    <t>E08000028</t>
  </si>
  <si>
    <t>Sefton</t>
  </si>
  <si>
    <t>E4304</t>
  </si>
  <si>
    <t>E08000014</t>
  </si>
  <si>
    <t>Sevenoaks</t>
  </si>
  <si>
    <t>E2239</t>
  </si>
  <si>
    <t>E07000111</t>
  </si>
  <si>
    <t>Sheffield</t>
  </si>
  <si>
    <t>E4404</t>
  </si>
  <si>
    <t>E08000039</t>
  </si>
  <si>
    <t>Shropshire</t>
  </si>
  <si>
    <t>E3202</t>
  </si>
  <si>
    <t>E06000051</t>
  </si>
  <si>
    <t>Shropshire Fire &amp; Rescue Authority</t>
  </si>
  <si>
    <t>E6132</t>
  </si>
  <si>
    <t>E31000032</t>
  </si>
  <si>
    <t>Slough</t>
  </si>
  <si>
    <t>E0304</t>
  </si>
  <si>
    <t>E06000039</t>
  </si>
  <si>
    <t>Solihull</t>
  </si>
  <si>
    <t>E4605</t>
  </si>
  <si>
    <t>E08000029</t>
  </si>
  <si>
    <t>Somerset</t>
  </si>
  <si>
    <t>E3301</t>
  </si>
  <si>
    <t>E06000066</t>
  </si>
  <si>
    <t>South Cambridgeshire</t>
  </si>
  <si>
    <t>E0536</t>
  </si>
  <si>
    <t>E07000012</t>
  </si>
  <si>
    <t>South Derbyshire</t>
  </si>
  <si>
    <t>E1039</t>
  </si>
  <si>
    <t>E07000039</t>
  </si>
  <si>
    <t>South Downs National Park Authority</t>
  </si>
  <si>
    <t>E6410</t>
  </si>
  <si>
    <t>E26000010</t>
  </si>
  <si>
    <t>South Gloucestershire</t>
  </si>
  <si>
    <t>E0103</t>
  </si>
  <si>
    <t>E06000025</t>
  </si>
  <si>
    <t>South Hams</t>
  </si>
  <si>
    <t>E1136</t>
  </si>
  <si>
    <t>E07000044</t>
  </si>
  <si>
    <t>South Holland</t>
  </si>
  <si>
    <t>E2535</t>
  </si>
  <si>
    <t>E07000140</t>
  </si>
  <si>
    <t>South Kesteven</t>
  </si>
  <si>
    <t>E2536</t>
  </si>
  <si>
    <t>E07000141</t>
  </si>
  <si>
    <t>South Norfolk</t>
  </si>
  <si>
    <t>E2637</t>
  </si>
  <si>
    <t>E07000149</t>
  </si>
  <si>
    <t>South Oxfordshire</t>
  </si>
  <si>
    <t>E3133</t>
  </si>
  <si>
    <t>E07000179</t>
  </si>
  <si>
    <t>South Ribble</t>
  </si>
  <si>
    <t>E2342</t>
  </si>
  <si>
    <t>E07000126</t>
  </si>
  <si>
    <t>South Staffordshire</t>
  </si>
  <si>
    <t>E3435</t>
  </si>
  <si>
    <t>E07000196</t>
  </si>
  <si>
    <t>South Tyneside</t>
  </si>
  <si>
    <t>E4504</t>
  </si>
  <si>
    <t>E08000023</t>
  </si>
  <si>
    <t>South Yorkshire Fire &amp; Rescue Authority</t>
  </si>
  <si>
    <t>E6144</t>
  </si>
  <si>
    <t>E31000042</t>
  </si>
  <si>
    <t>South Yorkshire Mayoral Combined Authority</t>
  </si>
  <si>
    <t>E6350</t>
  </si>
  <si>
    <t>E47000002</t>
  </si>
  <si>
    <t>South Yorkshire Police and Crime Commissioner</t>
  </si>
  <si>
    <t>E7044</t>
  </si>
  <si>
    <t>E23000011</t>
  </si>
  <si>
    <t>Southampton</t>
  </si>
  <si>
    <t>E1702</t>
  </si>
  <si>
    <t>E06000045</t>
  </si>
  <si>
    <t>Southend-on-Sea</t>
  </si>
  <si>
    <t>E1501</t>
  </si>
  <si>
    <t>E06000033</t>
  </si>
  <si>
    <t>Southwark</t>
  </si>
  <si>
    <t>E5019</t>
  </si>
  <si>
    <t>E09000028</t>
  </si>
  <si>
    <t>Spelthorne</t>
  </si>
  <si>
    <t>E3637</t>
  </si>
  <si>
    <t>E07000213</t>
  </si>
  <si>
    <t>St Albans</t>
  </si>
  <si>
    <t>E1936</t>
  </si>
  <si>
    <t>E07000240</t>
  </si>
  <si>
    <t>St Helens</t>
  </si>
  <si>
    <t>E4303</t>
  </si>
  <si>
    <t>E08000013</t>
  </si>
  <si>
    <t>Stafford</t>
  </si>
  <si>
    <t>E3436</t>
  </si>
  <si>
    <t>E07000197</t>
  </si>
  <si>
    <t>Staffordshire</t>
  </si>
  <si>
    <t>E3421</t>
  </si>
  <si>
    <t>E10000028</t>
  </si>
  <si>
    <t>Staffordshire Police, Fire and Crime Commissioner - Fire</t>
  </si>
  <si>
    <t>E6134</t>
  </si>
  <si>
    <t>E31000033</t>
  </si>
  <si>
    <t>Staffordshire Police, Fire and Crime Commissioner - Police</t>
  </si>
  <si>
    <t>E7034</t>
  </si>
  <si>
    <t>E23000015</t>
  </si>
  <si>
    <t>Staffordshire Moorlands</t>
  </si>
  <si>
    <t>E3437</t>
  </si>
  <si>
    <t>E07000198</t>
  </si>
  <si>
    <t>Stevenage</t>
  </si>
  <si>
    <t>E1937</t>
  </si>
  <si>
    <t>E07000243</t>
  </si>
  <si>
    <t>Stockport</t>
  </si>
  <si>
    <t>E4207</t>
  </si>
  <si>
    <t>E08000007</t>
  </si>
  <si>
    <t>Stockton-on-Tees</t>
  </si>
  <si>
    <t>E0704</t>
  </si>
  <si>
    <t>E06000004</t>
  </si>
  <si>
    <t>Stoke-on-Trent</t>
  </si>
  <si>
    <t>E3401</t>
  </si>
  <si>
    <t>E06000021</t>
  </si>
  <si>
    <t>Stratford-on-Avon</t>
  </si>
  <si>
    <t>E3734</t>
  </si>
  <si>
    <t>E07000221</t>
  </si>
  <si>
    <t>Stroud</t>
  </si>
  <si>
    <t>E1635</t>
  </si>
  <si>
    <t>E07000082</t>
  </si>
  <si>
    <t>Suffolk</t>
  </si>
  <si>
    <t>E3520</t>
  </si>
  <si>
    <t>E10000029</t>
  </si>
  <si>
    <t>Suffolk Police and Crime Commissioner</t>
  </si>
  <si>
    <t>E7035</t>
  </si>
  <si>
    <t>E23000025</t>
  </si>
  <si>
    <t>Sunderland</t>
  </si>
  <si>
    <t>E4505</t>
  </si>
  <si>
    <t>E08000024</t>
  </si>
  <si>
    <t>Surrey</t>
  </si>
  <si>
    <t>E3620</t>
  </si>
  <si>
    <t>E10000030</t>
  </si>
  <si>
    <t>Surrey Heath</t>
  </si>
  <si>
    <t>E3638</t>
  </si>
  <si>
    <t>E07000214</t>
  </si>
  <si>
    <t>Surrey Police and Crime Commissioner</t>
  </si>
  <si>
    <t>E7036</t>
  </si>
  <si>
    <t>E23000031</t>
  </si>
  <si>
    <t>Sussex Police and Crime Commissioner</t>
  </si>
  <si>
    <t>E7053</t>
  </si>
  <si>
    <t>E23000033</t>
  </si>
  <si>
    <t>Sutton</t>
  </si>
  <si>
    <t>E5048</t>
  </si>
  <si>
    <t>E09000029</t>
  </si>
  <si>
    <t>Swale</t>
  </si>
  <si>
    <t>E2241</t>
  </si>
  <si>
    <t>E07000113</t>
  </si>
  <si>
    <t>Swindon</t>
  </si>
  <si>
    <t>E3901</t>
  </si>
  <si>
    <t>E06000030</t>
  </si>
  <si>
    <t>Tameside</t>
  </si>
  <si>
    <t>E4208</t>
  </si>
  <si>
    <t>E08000008</t>
  </si>
  <si>
    <t>Tamworth</t>
  </si>
  <si>
    <t>E3439</t>
  </si>
  <si>
    <t>E07000199</t>
  </si>
  <si>
    <t>Tandridge</t>
  </si>
  <si>
    <t>E3639</t>
  </si>
  <si>
    <t>E07000215</t>
  </si>
  <si>
    <t>Tees Valley Combined Authority</t>
  </si>
  <si>
    <t>E6355</t>
  </si>
  <si>
    <t>E47000006</t>
  </si>
  <si>
    <t>Teignbridge</t>
  </si>
  <si>
    <t>E1137</t>
  </si>
  <si>
    <t>E07000045</t>
  </si>
  <si>
    <t>Telford &amp; Wrekin</t>
  </si>
  <si>
    <t>E3201</t>
  </si>
  <si>
    <t>E06000020</t>
  </si>
  <si>
    <t>Tendring</t>
  </si>
  <si>
    <t>E1542</t>
  </si>
  <si>
    <t>E07000076</t>
  </si>
  <si>
    <t>Test Valley</t>
  </si>
  <si>
    <t>E1742</t>
  </si>
  <si>
    <t>E07000093</t>
  </si>
  <si>
    <t>Tewkesbury</t>
  </si>
  <si>
    <t>E1636</t>
  </si>
  <si>
    <t>E07000083</t>
  </si>
  <si>
    <t>Thames Valley Police and Crime Commissioner</t>
  </si>
  <si>
    <t>E7054</t>
  </si>
  <si>
    <t>E23000029</t>
  </si>
  <si>
    <t>Thanet</t>
  </si>
  <si>
    <t>E2242</t>
  </si>
  <si>
    <t>E07000114</t>
  </si>
  <si>
    <t>The Broads Authority</t>
  </si>
  <si>
    <t>E6408</t>
  </si>
  <si>
    <t>E26000007</t>
  </si>
  <si>
    <t>Three Rivers</t>
  </si>
  <si>
    <t>E1938</t>
  </si>
  <si>
    <t>E07000102</t>
  </si>
  <si>
    <t>Thurrock</t>
  </si>
  <si>
    <t>E1502</t>
  </si>
  <si>
    <t>E06000034</t>
  </si>
  <si>
    <t>Tonbridge &amp; Malling</t>
  </si>
  <si>
    <t>E2243</t>
  </si>
  <si>
    <t>E07000115</t>
  </si>
  <si>
    <t>Torbay</t>
  </si>
  <si>
    <t>E1102</t>
  </si>
  <si>
    <t>E06000027</t>
  </si>
  <si>
    <t>Torridge</t>
  </si>
  <si>
    <t>E1139</t>
  </si>
  <si>
    <t>E07000046</t>
  </si>
  <si>
    <t>Tower Hamlets</t>
  </si>
  <si>
    <t>E5020</t>
  </si>
  <si>
    <t>E09000030</t>
  </si>
  <si>
    <t>Trafford</t>
  </si>
  <si>
    <t>E4209</t>
  </si>
  <si>
    <t>E08000009</t>
  </si>
  <si>
    <t>Tunbridge Wells</t>
  </si>
  <si>
    <t>E2244</t>
  </si>
  <si>
    <t>E07000116</t>
  </si>
  <si>
    <t>Tyne and Wear Fire and Rescue Authority</t>
  </si>
  <si>
    <t>E6145</t>
  </si>
  <si>
    <t>E31000043</t>
  </si>
  <si>
    <t>Uttlesford</t>
  </si>
  <si>
    <t>E1544</t>
  </si>
  <si>
    <t>E07000077</t>
  </si>
  <si>
    <t>Vale of White Horse</t>
  </si>
  <si>
    <t>E3134</t>
  </si>
  <si>
    <t>E07000180</t>
  </si>
  <si>
    <t>Wakefield</t>
  </si>
  <si>
    <t>E4705</t>
  </si>
  <si>
    <t>E08000036</t>
  </si>
  <si>
    <t>Walsall</t>
  </si>
  <si>
    <t>E4606</t>
  </si>
  <si>
    <t>E08000030</t>
  </si>
  <si>
    <t>Waltham Forest</t>
  </si>
  <si>
    <t>E5049</t>
  </si>
  <si>
    <t>E09000031</t>
  </si>
  <si>
    <t>Wandsworth</t>
  </si>
  <si>
    <t>E5021</t>
  </si>
  <si>
    <t>E09000032</t>
  </si>
  <si>
    <t>Warrington</t>
  </si>
  <si>
    <t>E0602</t>
  </si>
  <si>
    <t>E06000007</t>
  </si>
  <si>
    <t>Warwick</t>
  </si>
  <si>
    <t>E3735</t>
  </si>
  <si>
    <t>E07000222</t>
  </si>
  <si>
    <t>Warwickshire</t>
  </si>
  <si>
    <t>E3720</t>
  </si>
  <si>
    <t>E10000031</t>
  </si>
  <si>
    <t>Warwickshire Police and Crime Commissioner</t>
  </si>
  <si>
    <t>E7037</t>
  </si>
  <si>
    <t>E23000017</t>
  </si>
  <si>
    <t>Watford</t>
  </si>
  <si>
    <t>E1939</t>
  </si>
  <si>
    <t>E07000103</t>
  </si>
  <si>
    <t>Waverley</t>
  </si>
  <si>
    <t>E3640</t>
  </si>
  <si>
    <t>E07000216</t>
  </si>
  <si>
    <t>Wealden</t>
  </si>
  <si>
    <t>E1437</t>
  </si>
  <si>
    <t>E07000065</t>
  </si>
  <si>
    <t>Welwyn Hatfield</t>
  </si>
  <si>
    <t>E1940</t>
  </si>
  <si>
    <t>E07000241</t>
  </si>
  <si>
    <t>West Berkshire</t>
  </si>
  <si>
    <t>E0302</t>
  </si>
  <si>
    <t>E06000037</t>
  </si>
  <si>
    <t>West Devon</t>
  </si>
  <si>
    <t>E1140</t>
  </si>
  <si>
    <t>E07000047</t>
  </si>
  <si>
    <t>West Lancashire</t>
  </si>
  <si>
    <t>E2343</t>
  </si>
  <si>
    <t>E07000127</t>
  </si>
  <si>
    <t>West Lindsey</t>
  </si>
  <si>
    <t>E2537</t>
  </si>
  <si>
    <t>E07000142</t>
  </si>
  <si>
    <t>West London Waste Authority</t>
  </si>
  <si>
    <t>E6207</t>
  </si>
  <si>
    <t>E50000003</t>
  </si>
  <si>
    <t>West Mercia Police and Crime Commissioner</t>
  </si>
  <si>
    <t>E7055</t>
  </si>
  <si>
    <t>E23000016</t>
  </si>
  <si>
    <t>West Midlands Combined Authority</t>
  </si>
  <si>
    <t>E6346</t>
  </si>
  <si>
    <t>E47000007</t>
  </si>
  <si>
    <t>West Midlands Fire and Rescue Authority</t>
  </si>
  <si>
    <t>E6146</t>
  </si>
  <si>
    <t>E31000044</t>
  </si>
  <si>
    <t>West Midlands Police</t>
  </si>
  <si>
    <t>E7046</t>
  </si>
  <si>
    <t>E23000014</t>
  </si>
  <si>
    <t>West Northamptonshire</t>
  </si>
  <si>
    <t>E2802</t>
  </si>
  <si>
    <t>E06000062</t>
  </si>
  <si>
    <t>West of England Combined Authority</t>
  </si>
  <si>
    <t>E6354</t>
  </si>
  <si>
    <t>E47000009</t>
  </si>
  <si>
    <t>West Oxfordshire</t>
  </si>
  <si>
    <t>E3135</t>
  </si>
  <si>
    <t>E07000181</t>
  </si>
  <si>
    <t>West Suffolk</t>
  </si>
  <si>
    <t>E3539</t>
  </si>
  <si>
    <t>E07000245</t>
  </si>
  <si>
    <t>West Sussex</t>
  </si>
  <si>
    <t>E3820</t>
  </si>
  <si>
    <t>E10000032</t>
  </si>
  <si>
    <t>West Yorkshire Combined Authority</t>
  </si>
  <si>
    <t>E6353</t>
  </si>
  <si>
    <t>E47000003</t>
  </si>
  <si>
    <t>West Yorkshire Fire &amp; Rescue Authority</t>
  </si>
  <si>
    <t>E6147</t>
  </si>
  <si>
    <t>E31000045</t>
  </si>
  <si>
    <t>West Yorkshire Police and Crime Commissioner</t>
  </si>
  <si>
    <t>E7047</t>
  </si>
  <si>
    <t>E23000010</t>
  </si>
  <si>
    <t>Western Riverside Waste Authority</t>
  </si>
  <si>
    <t>E6206</t>
  </si>
  <si>
    <t>E50000004</t>
  </si>
  <si>
    <t>Westminster</t>
  </si>
  <si>
    <t>E5022</t>
  </si>
  <si>
    <t>E09000033</t>
  </si>
  <si>
    <t>Westmorland and Furness</t>
  </si>
  <si>
    <t>E0902</t>
  </si>
  <si>
    <t>E06000064</t>
  </si>
  <si>
    <t>Wigan</t>
  </si>
  <si>
    <t>E4210</t>
  </si>
  <si>
    <t>E08000010</t>
  </si>
  <si>
    <t>Wiltshire</t>
  </si>
  <si>
    <t>E3902</t>
  </si>
  <si>
    <t>E06000054</t>
  </si>
  <si>
    <t>Wiltshire Police and Crime Commissioner</t>
  </si>
  <si>
    <t>E7039</t>
  </si>
  <si>
    <t>E23000038</t>
  </si>
  <si>
    <t>Winchester</t>
  </si>
  <si>
    <t>E1743</t>
  </si>
  <si>
    <t>E07000094</t>
  </si>
  <si>
    <t>Windsor &amp; Maidenhead</t>
  </si>
  <si>
    <t>E0305</t>
  </si>
  <si>
    <t>E06000040</t>
  </si>
  <si>
    <t>Wirral</t>
  </si>
  <si>
    <t>E4305</t>
  </si>
  <si>
    <t>E08000015</t>
  </si>
  <si>
    <t>Woking</t>
  </si>
  <si>
    <t>E3641</t>
  </si>
  <si>
    <t>E07000217</t>
  </si>
  <si>
    <t>Wokingham</t>
  </si>
  <si>
    <t>E0306</t>
  </si>
  <si>
    <t>E06000041</t>
  </si>
  <si>
    <t>Wolverhampton</t>
  </si>
  <si>
    <t>E4607</t>
  </si>
  <si>
    <t>E08000031</t>
  </si>
  <si>
    <t>Worcester</t>
  </si>
  <si>
    <t>E1837</t>
  </si>
  <si>
    <t>E07000237</t>
  </si>
  <si>
    <t>Worcestershire</t>
  </si>
  <si>
    <t>E1821</t>
  </si>
  <si>
    <t>E10000034</t>
  </si>
  <si>
    <t>Worthing</t>
  </si>
  <si>
    <t>E3837</t>
  </si>
  <si>
    <t>E07000229</t>
  </si>
  <si>
    <t>Wychavon</t>
  </si>
  <si>
    <t>E1838</t>
  </si>
  <si>
    <t>E07000238</t>
  </si>
  <si>
    <t>Wyre</t>
  </si>
  <si>
    <t>E2344</t>
  </si>
  <si>
    <t>E07000128</t>
  </si>
  <si>
    <t>Wyre Forest</t>
  </si>
  <si>
    <t>E1839</t>
  </si>
  <si>
    <t>E07000239</t>
  </si>
  <si>
    <t>York</t>
  </si>
  <si>
    <t>E2701</t>
  </si>
  <si>
    <t>E06000014</t>
  </si>
  <si>
    <t>York &amp; North Yorkshire Mayoral Combined Authority</t>
  </si>
  <si>
    <t>E47000012</t>
  </si>
  <si>
    <t>Yorkshire Dales National Park Authority</t>
  </si>
  <si>
    <t>E6407</t>
  </si>
  <si>
    <t>E26000012</t>
  </si>
  <si>
    <t>Sum of all values</t>
  </si>
  <si>
    <t>dclg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</si>
</sst>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0_-;\-* #,##0_-;_-* &quot;-&quot;_-;_-@_-"/>
    <numFmt numFmtId="44" formatCode="_-&quot;£&quot;* #,##0.00_-;\-&quot;£&quot;* #,##0.00_-;_-&quot;£&quot;* &quot;-&quot;??_-;_-@_-"/>
    <numFmt numFmtId="43" formatCode="_-* #,##0.00_-;\-* #,##0.00_-;_-* &quot;-&quot;??_-;_-@_-"/>
    <numFmt numFmtId="164" formatCode="0.0000"/>
    <numFmt numFmtId="165" formatCode="0.000"/>
    <numFmt numFmtId="166" formatCode="0.0"/>
    <numFmt numFmtId="167" formatCode="#,##0.0_-;\(#,##0.0\);_-* &quot;-&quot;??_-"/>
    <numFmt numFmtId="168" formatCode="0000"/>
    <numFmt numFmtId="169" formatCode="#,##0,"/>
    <numFmt numFmtId="170" formatCode="&quot;to &quot;0.0000;&quot;to &quot;\-0.0000;&quot;to 0&quot;"/>
    <numFmt numFmtId="171" formatCode="_-[$€-2]* #,##0.00_-;\-[$€-2]* #,##0.00_-;_-[$€-2]* &quot;-&quot;??_-"/>
    <numFmt numFmtId="172" formatCode="#,##0;\-#,##0;\-"/>
    <numFmt numFmtId="173" formatCode="mmmm\ d\,\ yyyy"/>
    <numFmt numFmtId="174" formatCode="#\ ##0"/>
    <numFmt numFmtId="175" formatCode="[&lt;0.0001]&quot;&lt;0.0001&quot;;0.0000"/>
    <numFmt numFmtId="176" formatCode="#,##0_);;&quot;- &quot;_);@_)\ "/>
    <numFmt numFmtId="177" formatCode="#,##0.0,,;\-#,##0.0,,;\-"/>
    <numFmt numFmtId="178" formatCode="_(General"/>
    <numFmt numFmtId="179" formatCode="#,##0,;\-#,##0,;\-"/>
    <numFmt numFmtId="180" formatCode="0.0%;\-0.0%;\-"/>
    <numFmt numFmtId="181" formatCode="#,##0.0,,;\-#,##0.0,,"/>
    <numFmt numFmtId="182" formatCode="#,##0,;\-#,##0,"/>
    <numFmt numFmtId="183" formatCode="0.0%;\-0.0%"/>
    <numFmt numFmtId="184" formatCode="#,##0_ ;\-#,##0\ "/>
    <numFmt numFmtId="185" formatCode="_-* #,##0_-;\-* #,##0_-;_-* &quot;-&quot;??_-;_-@_-"/>
    <numFmt numFmtId="186" formatCode="0_)"/>
    <numFmt numFmtId="187" formatCode="&quot; &quot;[$£]#,##0.00&quot; &quot;;&quot;-&quot;[$£]#,##0.00&quot; &quot;;&quot; &quot;[$£]&quot;-&quot;#&quot; &quot;;&quot; &quot;@&quot; &quot;"/>
    <numFmt numFmtId="188" formatCode="_(* #,##0.00_);_(* \(#,##0.00\);_(* &quot;-&quot;??_);_(@_)"/>
    <numFmt numFmtId="189" formatCode="&quot; &quot;* #,##0.00&quot; &quot;;&quot;-&quot;* #,##0.00&quot; &quot;;&quot; &quot;* &quot;-&quot;#&quot; &quot;;&quot; &quot;@&quot; &quot;"/>
  </numFmts>
  <fonts count="152" x14ac:knownFonts="1">
    <font>
      <sz val="12"/>
      <color theme="1"/>
      <name val="Arial"/>
      <family val="2"/>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0"/>
      <name val="Arial"/>
      <family val="2"/>
    </font>
    <font>
      <b/>
      <sz val="10"/>
      <name val="Arial"/>
      <family val="2"/>
    </font>
    <font>
      <b/>
      <sz val="12"/>
      <color rgb="FF002060"/>
      <name val="Arial"/>
      <family val="2"/>
    </font>
    <font>
      <sz val="12"/>
      <color theme="9" tint="-0.499984740745262"/>
      <name val="Arial"/>
      <family val="2"/>
    </font>
    <font>
      <b/>
      <sz val="12"/>
      <color theme="9" tint="-0.499984740745262"/>
      <name val="Arial"/>
      <family val="2"/>
    </font>
    <font>
      <b/>
      <sz val="10"/>
      <color rgb="FF002060"/>
      <name val="Arial"/>
      <family val="2"/>
    </font>
    <font>
      <b/>
      <sz val="12"/>
      <name val="Arial"/>
      <family val="2"/>
    </font>
    <font>
      <b/>
      <i/>
      <sz val="8"/>
      <color rgb="FFFF0000"/>
      <name val="Arial"/>
      <family val="2"/>
    </font>
    <font>
      <u/>
      <sz val="12"/>
      <color theme="10"/>
      <name val="Arial"/>
      <family val="2"/>
    </font>
    <font>
      <sz val="12"/>
      <color rgb="FFFF0000"/>
      <name val="Arial"/>
      <family val="2"/>
    </font>
    <font>
      <sz val="10"/>
      <color theme="1"/>
      <name val="Arial"/>
      <family val="2"/>
    </font>
    <font>
      <sz val="12"/>
      <color theme="0"/>
      <name val="Arial"/>
      <family val="2"/>
    </font>
    <font>
      <sz val="8"/>
      <name val="Arial"/>
      <family val="2"/>
    </font>
    <font>
      <i/>
      <sz val="10"/>
      <color rgb="FF000000"/>
      <name val="Arial"/>
      <family val="2"/>
    </font>
    <font>
      <sz val="12"/>
      <color theme="1"/>
      <name val="Arial"/>
      <family val="2"/>
    </font>
    <font>
      <sz val="20"/>
      <color theme="1"/>
      <name val="Arial"/>
      <family val="2"/>
    </font>
    <font>
      <b/>
      <sz val="20"/>
      <color theme="1"/>
      <name val="Arial"/>
      <family val="2"/>
    </font>
    <font>
      <u/>
      <sz val="11"/>
      <color theme="10"/>
      <name val="Calibri"/>
      <family val="2"/>
      <scheme val="minor"/>
    </font>
    <font>
      <u/>
      <sz val="10"/>
      <color indexed="12"/>
      <name val="Arial"/>
      <family val="2"/>
    </font>
    <font>
      <sz val="11"/>
      <color indexed="8"/>
      <name val="Calibri"/>
      <family val="2"/>
      <scheme val="minor"/>
    </font>
    <font>
      <sz val="11"/>
      <color indexed="8"/>
      <name val="Calibri"/>
      <family val="2"/>
    </font>
    <font>
      <sz val="10"/>
      <color indexed="8"/>
      <name val="MS Sans Serif"/>
      <family val="2"/>
    </font>
    <font>
      <b/>
      <sz val="10"/>
      <color indexed="18"/>
      <name val="Arial"/>
      <family val="2"/>
    </font>
    <font>
      <sz val="11"/>
      <color indexed="9"/>
      <name val="Calibri"/>
      <family val="2"/>
    </font>
    <font>
      <b/>
      <sz val="18"/>
      <name val="Arial"/>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sz val="9"/>
      <name val="Arial"/>
      <family val="2"/>
    </font>
    <font>
      <sz val="10"/>
      <name val="System"/>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b/>
      <sz val="9"/>
      <color indexed="18"/>
      <name val="Arial"/>
      <family val="2"/>
    </font>
    <font>
      <b/>
      <sz val="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1"/>
      <color indexed="56"/>
      <name val="Calibri"/>
      <family val="2"/>
    </font>
    <font>
      <b/>
      <i/>
      <sz val="12"/>
      <name val="Arial"/>
      <family val="2"/>
    </font>
    <font>
      <b/>
      <i/>
      <sz val="10"/>
      <name val="Arial"/>
      <family val="2"/>
    </font>
    <font>
      <i/>
      <sz val="10"/>
      <name val="Arial"/>
      <family val="2"/>
    </font>
    <font>
      <u/>
      <sz val="10"/>
      <color theme="10"/>
      <name val="System"/>
      <family val="2"/>
    </font>
    <font>
      <u/>
      <sz val="11"/>
      <color theme="10"/>
      <name val="Calibri"/>
      <family val="2"/>
    </font>
    <font>
      <u/>
      <sz val="10"/>
      <color indexed="12"/>
      <name val="System"/>
      <family val="2"/>
    </font>
    <font>
      <u/>
      <sz val="10"/>
      <color theme="10"/>
      <name val="Arial"/>
      <family val="2"/>
    </font>
    <font>
      <u/>
      <sz val="12"/>
      <color indexed="12"/>
      <name val="Arial"/>
      <family val="2"/>
    </font>
    <font>
      <u/>
      <sz val="7.5"/>
      <color indexed="12"/>
      <name val="Arial"/>
      <family val="2"/>
    </font>
    <font>
      <sz val="7"/>
      <name val="Arial"/>
      <family val="2"/>
    </font>
    <font>
      <sz val="11"/>
      <color indexed="62"/>
      <name val="Calibri"/>
      <family val="2"/>
    </font>
    <font>
      <sz val="11"/>
      <color indexed="52"/>
      <name val="Calibri"/>
      <family val="2"/>
    </font>
    <font>
      <sz val="11"/>
      <color indexed="10"/>
      <name val="Calibri"/>
      <family val="2"/>
    </font>
    <font>
      <sz val="11"/>
      <color indexed="60"/>
      <name val="Calibri"/>
      <family val="2"/>
    </font>
    <font>
      <sz val="11"/>
      <color indexed="19"/>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sz val="11"/>
      <name val="Times New Roman"/>
      <family val="1"/>
    </font>
    <font>
      <b/>
      <sz val="11"/>
      <name val="Times New Roman"/>
      <family val="1"/>
    </font>
    <font>
      <i/>
      <sz val="7"/>
      <name val="Arial"/>
      <family val="2"/>
    </font>
    <font>
      <b/>
      <sz val="8"/>
      <color indexed="12"/>
      <name val="Arial"/>
      <family val="2"/>
    </font>
    <font>
      <i/>
      <sz val="8"/>
      <color indexed="12"/>
      <name val="Arial"/>
      <family val="2"/>
    </font>
    <font>
      <b/>
      <sz val="12"/>
      <name val="Times New Roman"/>
      <family val="1"/>
    </font>
    <font>
      <i/>
      <sz val="8"/>
      <name val="Arial"/>
      <family val="2"/>
    </font>
    <font>
      <b/>
      <sz val="18"/>
      <color indexed="56"/>
      <name val="Cambria"/>
      <family val="2"/>
    </font>
    <font>
      <b/>
      <sz val="11"/>
      <color indexed="8"/>
      <name val="Calibri"/>
      <family val="2"/>
    </font>
    <font>
      <u/>
      <sz val="12"/>
      <color theme="3" tint="0.39997558519241921"/>
      <name val="Arial"/>
      <family val="2"/>
    </font>
    <font>
      <b/>
      <sz val="14"/>
      <color theme="1"/>
      <name val="Arial"/>
      <family val="2"/>
    </font>
    <font>
      <sz val="12"/>
      <name val="Arial"/>
      <family val="2"/>
    </font>
    <font>
      <sz val="12"/>
      <color theme="5" tint="-0.249977111117893"/>
      <name val="Arial"/>
      <family val="2"/>
    </font>
    <font>
      <b/>
      <sz val="14"/>
      <name val="Arial"/>
      <family val="2"/>
    </font>
    <font>
      <u/>
      <sz val="12"/>
      <name val="Arial"/>
      <family val="2"/>
    </font>
    <font>
      <i/>
      <sz val="12"/>
      <color theme="9" tint="-0.499984740745262"/>
      <name val="Arial"/>
      <family val="2"/>
    </font>
    <font>
      <b/>
      <sz val="9"/>
      <color rgb="FFFF0000"/>
      <name val="Arial"/>
      <family val="2"/>
    </font>
    <font>
      <sz val="11"/>
      <name val="Arial"/>
      <family val="2"/>
    </font>
    <font>
      <u/>
      <sz val="10.199999999999999"/>
      <color theme="10"/>
      <name val="Arial"/>
      <family val="2"/>
    </font>
    <font>
      <b/>
      <sz val="11"/>
      <color rgb="FFFF0000"/>
      <name val="Arial"/>
      <family val="2"/>
    </font>
    <font>
      <b/>
      <sz val="10"/>
      <color theme="0"/>
      <name val="Arial"/>
      <family val="2"/>
    </font>
    <font>
      <sz val="9"/>
      <color indexed="81"/>
      <name val="Tahoma"/>
      <family val="2"/>
    </font>
    <font>
      <i/>
      <sz val="12"/>
      <color rgb="FFFF0000"/>
      <name val="Arial"/>
      <family val="2"/>
    </font>
    <font>
      <i/>
      <sz val="12"/>
      <color theme="1"/>
      <name val="Arial"/>
      <family val="2"/>
    </font>
    <font>
      <b/>
      <sz val="12"/>
      <color rgb="FFFF0000"/>
      <name val="Arial"/>
      <family val="2"/>
    </font>
    <font>
      <b/>
      <i/>
      <sz val="12"/>
      <color theme="1"/>
      <name val="Arial"/>
      <family val="2"/>
    </font>
    <font>
      <sz val="11"/>
      <color rgb="FFFF0000"/>
      <name val="Arial"/>
      <family val="2"/>
    </font>
    <font>
      <sz val="10"/>
      <color rgb="FFFF0000"/>
      <name val="Arial"/>
      <family val="2"/>
    </font>
    <font>
      <b/>
      <sz val="10"/>
      <color rgb="FFFF0000"/>
      <name val="Arial"/>
      <family val="2"/>
    </font>
    <font>
      <sz val="8"/>
      <color theme="1"/>
      <name val="Arial"/>
      <family val="2"/>
    </font>
    <font>
      <u/>
      <sz val="12"/>
      <color theme="5" tint="-0.249977111117893"/>
      <name val="Arial"/>
      <family val="2"/>
    </font>
    <font>
      <b/>
      <sz val="12"/>
      <name val="Helv"/>
    </font>
    <font>
      <b/>
      <sz val="11"/>
      <name val="Arial"/>
      <family val="2"/>
    </font>
    <font>
      <b/>
      <i/>
      <sz val="10"/>
      <color rgb="FFFF0000"/>
      <name val="Arial"/>
      <family val="2"/>
    </font>
    <font>
      <u/>
      <sz val="12"/>
      <color rgb="FF0000FF"/>
      <name val="Arial"/>
      <family val="2"/>
    </font>
    <font>
      <sz val="10"/>
      <color theme="0"/>
      <name val="Arial"/>
      <family val="2"/>
    </font>
    <font>
      <b/>
      <sz val="11"/>
      <color rgb="FF002060"/>
      <name val="Arial"/>
      <family val="2"/>
    </font>
    <font>
      <u/>
      <sz val="9"/>
      <color theme="10"/>
      <name val="Arial"/>
      <family val="2"/>
    </font>
    <font>
      <sz val="11"/>
      <color rgb="FF000000"/>
      <name val="Calibri"/>
      <family val="2"/>
    </font>
    <font>
      <b/>
      <sz val="8"/>
      <color rgb="FFFF0000"/>
      <name val="Arial"/>
      <family val="2"/>
    </font>
    <font>
      <b/>
      <sz val="12"/>
      <color theme="5" tint="0.39997558519241921"/>
      <name val="Arial"/>
      <family val="2"/>
    </font>
    <font>
      <b/>
      <sz val="9"/>
      <color indexed="81"/>
      <name val="Tahoma"/>
      <family val="2"/>
    </font>
    <font>
      <sz val="8"/>
      <color rgb="FFFF0000"/>
      <name val="Arial"/>
      <family val="2"/>
    </font>
    <font>
      <sz val="11"/>
      <color theme="1"/>
      <name val="Arial"/>
      <family val="2"/>
    </font>
    <font>
      <b/>
      <sz val="10"/>
      <color theme="7" tint="0.39997558519241921"/>
      <name val="Arial"/>
      <family val="2"/>
    </font>
    <font>
      <sz val="12"/>
      <color theme="7" tint="0.39997558519241921"/>
      <name val="Arial"/>
      <family val="2"/>
    </font>
    <font>
      <b/>
      <sz val="12"/>
      <color theme="1" tint="0.499984740745262"/>
      <name val="Arial"/>
      <family val="2"/>
    </font>
    <font>
      <b/>
      <sz val="12"/>
      <color rgb="FFC00000"/>
      <name val="Arial"/>
      <family val="2"/>
    </font>
    <font>
      <sz val="12"/>
      <color theme="5"/>
      <name val="Arial"/>
      <family val="2"/>
    </font>
    <font>
      <sz val="10"/>
      <color theme="5"/>
      <name val="Arial"/>
      <family val="2"/>
    </font>
    <font>
      <u/>
      <sz val="10"/>
      <color rgb="FF1F80D1"/>
      <name val="Arial"/>
      <family val="2"/>
    </font>
    <font>
      <b/>
      <sz val="10"/>
      <color theme="1"/>
      <name val="Arial"/>
      <family val="2"/>
    </font>
    <font>
      <sz val="9"/>
      <color rgb="FFFF0000"/>
      <name val="Arial"/>
      <family val="2"/>
    </font>
    <font>
      <b/>
      <sz val="16"/>
      <color theme="1"/>
      <name val="Arial"/>
      <family val="2"/>
    </font>
    <font>
      <b/>
      <u/>
      <sz val="10"/>
      <color rgb="FFFF0000"/>
      <name val="Arial"/>
      <family val="2"/>
    </font>
    <font>
      <sz val="11"/>
      <color theme="1"/>
      <name val="Calibri"/>
      <family val="2"/>
    </font>
    <font>
      <sz val="12"/>
      <color indexed="8"/>
      <name val="Arial"/>
      <family val="2"/>
    </font>
    <font>
      <sz val="9"/>
      <color rgb="FF002060"/>
      <name val="Arial"/>
      <family val="2"/>
    </font>
    <font>
      <sz val="10"/>
      <color rgb="FF000000"/>
      <name val="Arial"/>
      <family val="2"/>
    </font>
    <font>
      <sz val="9"/>
      <color theme="1"/>
      <name val="Arial"/>
      <family val="2"/>
    </font>
    <font>
      <b/>
      <sz val="18"/>
      <color rgb="FF002060"/>
      <name val="Arial"/>
      <family val="2"/>
    </font>
    <font>
      <sz val="12"/>
      <color rgb="FF000000"/>
      <name val="Arial"/>
    </font>
    <font>
      <u/>
      <sz val="12"/>
      <color rgb="FF0000FF"/>
      <name val="Arial"/>
    </font>
    <font>
      <u/>
      <sz val="12"/>
      <color theme="10"/>
      <name val="Arial"/>
    </font>
    <font>
      <sz val="12"/>
      <color rgb="FF00B0F0"/>
      <name val="Arial"/>
      <family val="2"/>
    </font>
    <font>
      <sz val="12"/>
      <color rgb="FF000000"/>
      <name val="Arial"/>
      <family val="2"/>
    </font>
    <font>
      <sz val="10"/>
      <color rgb="FF000000"/>
      <name val="Arial"/>
    </font>
  </fonts>
  <fills count="7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patternFill>
    </fill>
    <fill>
      <patternFill patternType="solid">
        <fgColor indexed="31"/>
      </patternFill>
    </fill>
    <fill>
      <patternFill patternType="solid">
        <fgColor indexed="4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9"/>
        <bgColor indexed="64"/>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theme="0" tint="-0.14999847407452621"/>
        <bgColor indexed="64"/>
      </patternFill>
    </fill>
    <fill>
      <patternFill patternType="solid">
        <fgColor rgb="FFF2F2F2"/>
        <bgColor indexed="64"/>
      </patternFill>
    </fill>
    <fill>
      <patternFill patternType="solid">
        <fgColor rgb="FFB8CCE4"/>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DE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CFE7FF"/>
        <bgColor indexed="64"/>
      </patternFill>
    </fill>
    <fill>
      <patternFill patternType="solid">
        <fgColor theme="5" tint="0.59999389629810485"/>
        <bgColor indexed="64"/>
      </patternFill>
    </fill>
    <fill>
      <patternFill patternType="solid">
        <fgColor theme="9" tint="0.39997558519241921"/>
        <bgColor indexed="64"/>
      </patternFill>
    </fill>
  </fills>
  <borders count="76">
    <border>
      <left/>
      <right/>
      <top/>
      <bottom/>
      <diagonal/>
    </border>
    <border>
      <left style="medium">
        <color auto="1"/>
      </left>
      <right/>
      <top style="medium">
        <color indexed="64"/>
      </top>
      <bottom style="thin">
        <color theme="0" tint="-0.499984740745262"/>
      </bottom>
      <diagonal/>
    </border>
    <border>
      <left style="medium">
        <color auto="1"/>
      </left>
      <right style="medium">
        <color indexed="64"/>
      </right>
      <top style="medium">
        <color indexed="64"/>
      </top>
      <bottom style="thin">
        <color theme="0" tint="-0.499984740745262"/>
      </bottom>
      <diagonal/>
    </border>
    <border>
      <left style="medium">
        <color auto="1"/>
      </left>
      <right/>
      <top style="thin">
        <color theme="0" tint="-0.499984740745262"/>
      </top>
      <bottom style="thin">
        <color theme="0" tint="-0.499984740745262"/>
      </bottom>
      <diagonal/>
    </border>
    <border>
      <left style="medium">
        <color auto="1"/>
      </left>
      <right style="medium">
        <color indexed="64"/>
      </right>
      <top style="thin">
        <color theme="0" tint="-0.499984740745262"/>
      </top>
      <bottom style="thin">
        <color theme="0" tint="-0.499984740745262"/>
      </bottom>
      <diagonal/>
    </border>
    <border>
      <left style="medium">
        <color auto="1"/>
      </left>
      <right/>
      <top style="thin">
        <color theme="0" tint="-0.499984740745262"/>
      </top>
      <bottom style="medium">
        <color indexed="64"/>
      </bottom>
      <diagonal/>
    </border>
    <border>
      <left style="medium">
        <color indexed="64"/>
      </left>
      <right style="medium">
        <color indexed="64"/>
      </right>
      <top style="thin">
        <color theme="0" tint="-0.499984740745262"/>
      </top>
      <bottom style="medium">
        <color indexed="64"/>
      </bottom>
      <diagonal/>
    </border>
    <border>
      <left/>
      <right style="medium">
        <color indexed="64"/>
      </right>
      <top style="thin">
        <color theme="0" tint="-0.499984740745262"/>
      </top>
      <bottom style="thin">
        <color theme="0" tint="-0.499984740745262"/>
      </bottom>
      <diagonal/>
    </border>
    <border>
      <left style="medium">
        <color auto="1"/>
      </left>
      <right style="medium">
        <color indexed="64"/>
      </right>
      <top style="medium">
        <color indexed="64"/>
      </top>
      <bottom style="medium">
        <color auto="1"/>
      </bottom>
      <diagonal/>
    </border>
    <border>
      <left style="medium">
        <color auto="1"/>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theme="0" tint="-0.499984740745262"/>
      </bottom>
      <diagonal/>
    </border>
    <border>
      <left/>
      <right style="medium">
        <color indexed="64"/>
      </right>
      <top style="thin">
        <color theme="0" tint="-0.499984740745262"/>
      </top>
      <bottom style="medium">
        <color indexed="64"/>
      </bottom>
      <diagonal/>
    </border>
    <border>
      <left style="medium">
        <color auto="1"/>
      </left>
      <right/>
      <top style="medium">
        <color indexed="64"/>
      </top>
      <bottom style="medium">
        <color auto="1"/>
      </bottom>
      <diagonal/>
    </border>
    <border>
      <left/>
      <right/>
      <top style="medium">
        <color indexed="64"/>
      </top>
      <bottom/>
      <diagonal/>
    </border>
    <border>
      <left/>
      <right/>
      <top style="medium">
        <color indexed="64"/>
      </top>
      <bottom style="medium">
        <color indexed="64"/>
      </bottom>
      <diagonal/>
    </border>
    <border>
      <left/>
      <right style="medium">
        <color indexed="64"/>
      </right>
      <top style="thin">
        <color theme="0" tint="-0.499984740745262"/>
      </top>
      <bottom/>
      <diagonal/>
    </border>
    <border>
      <left style="medium">
        <color auto="1"/>
      </left>
      <right/>
      <top style="thin">
        <color theme="0" tint="-0.499984740745262"/>
      </top>
      <bottom/>
      <diagonal/>
    </border>
    <border>
      <left style="medium">
        <color indexed="64"/>
      </left>
      <right style="medium">
        <color indexed="64"/>
      </right>
      <top style="thin">
        <color theme="0" tint="-0.499984740745262"/>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auto="1"/>
      </left>
      <right style="medium">
        <color indexed="64"/>
      </right>
      <top/>
      <bottom style="thin">
        <color theme="0" tint="-0.499984740745262"/>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style="thin">
        <color theme="0" tint="-0.499984740745262"/>
      </bottom>
      <diagonal/>
    </border>
    <border>
      <left/>
      <right style="medium">
        <color indexed="64"/>
      </right>
      <top/>
      <bottom style="thin">
        <color theme="0" tint="-0.499984740745262"/>
      </bottom>
      <diagonal/>
    </border>
    <border>
      <left style="medium">
        <color auto="1"/>
      </left>
      <right/>
      <top style="thin">
        <color theme="0" tint="-0.499984740745262"/>
      </top>
      <bottom style="thin">
        <color theme="1" tint="0.499984740745262"/>
      </bottom>
      <diagonal/>
    </border>
    <border>
      <left/>
      <right style="medium">
        <color indexed="64"/>
      </right>
      <top style="thin">
        <color theme="0" tint="-0.499984740745262"/>
      </top>
      <bottom style="thin">
        <color theme="1" tint="0.499984740745262"/>
      </bottom>
      <diagonal/>
    </border>
    <border>
      <left/>
      <right style="medium">
        <color indexed="64"/>
      </right>
      <top/>
      <bottom style="medium">
        <color indexed="64"/>
      </bottom>
      <diagonal/>
    </border>
    <border>
      <left style="medium">
        <color theme="1"/>
      </left>
      <right style="medium">
        <color theme="1"/>
      </right>
      <top style="medium">
        <color theme="1"/>
      </top>
      <bottom style="medium">
        <color theme="1"/>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style="thin">
        <color indexed="64"/>
      </top>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thin">
        <color indexed="56"/>
      </top>
      <bottom style="double">
        <color indexed="56"/>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auto="1"/>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651">
    <xf numFmtId="0" fontId="0" fillId="0" borderId="0"/>
    <xf numFmtId="0" fontId="9" fillId="0" borderId="0"/>
    <xf numFmtId="0" fontId="17" fillId="0" borderId="0" applyNumberFormat="0" applyFill="0" applyBorder="0" applyAlignment="0" applyProtection="0"/>
    <xf numFmtId="43" fontId="23" fillId="0" borderId="0" applyFont="0" applyFill="0" applyBorder="0" applyAlignment="0" applyProtection="0"/>
    <xf numFmtId="0" fontId="7" fillId="0" borderId="0"/>
    <xf numFmtId="43" fontId="7" fillId="0" borderId="0" applyFont="0" applyFill="0" applyBorder="0" applyAlignment="0" applyProtection="0"/>
    <xf numFmtId="0" fontId="23" fillId="0" borderId="0"/>
    <xf numFmtId="0" fontId="23" fillId="0" borderId="0"/>
    <xf numFmtId="9" fontId="7" fillId="0" borderId="0" applyFont="0" applyFill="0" applyBorder="0" applyAlignment="0" applyProtection="0"/>
    <xf numFmtId="0" fontId="23" fillId="0" borderId="0"/>
    <xf numFmtId="0" fontId="27" fillId="0" borderId="0" applyNumberFormat="0" applyFill="0" applyBorder="0" applyAlignment="0" applyProtection="0">
      <alignment vertical="top"/>
      <protection locked="0"/>
    </xf>
    <xf numFmtId="0" fontId="9" fillId="0" borderId="0"/>
    <xf numFmtId="0" fontId="29" fillId="7" borderId="0" applyNumberFormat="0" applyBorder="0" applyAlignment="0" applyProtection="0"/>
    <xf numFmtId="0" fontId="29" fillId="8" borderId="0" applyNumberFormat="0" applyBorder="0" applyAlignment="0" applyProtection="0"/>
    <xf numFmtId="43"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9" fillId="0" borderId="0"/>
    <xf numFmtId="0" fontId="9" fillId="0" borderId="0"/>
    <xf numFmtId="0" fontId="30" fillId="0" borderId="0"/>
    <xf numFmtId="0" fontId="30" fillId="0" borderId="0"/>
    <xf numFmtId="0" fontId="31" fillId="0" borderId="32" applyNumberFormat="0" applyFill="0" applyProtection="0">
      <alignment horizontal="center"/>
    </xf>
    <xf numFmtId="166" fontId="9" fillId="0" borderId="0" applyFont="0" applyFill="0" applyBorder="0" applyProtection="0">
      <alignment horizontal="right"/>
    </xf>
    <xf numFmtId="166" fontId="9" fillId="0" borderId="0" applyFont="0" applyFill="0" applyBorder="0" applyProtection="0">
      <alignment horizontal="right"/>
    </xf>
    <xf numFmtId="0" fontId="29" fillId="7"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8" borderId="0" applyNumberFormat="0" applyBorder="0" applyAlignment="0" applyProtection="0"/>
    <xf numFmtId="0" fontId="29" fillId="13" borderId="0" applyNumberFormat="0" applyBorder="0" applyAlignment="0" applyProtection="0"/>
    <xf numFmtId="165" fontId="9" fillId="0" borderId="0" applyFont="0" applyFill="0" applyBorder="0" applyProtection="0">
      <alignment horizontal="right"/>
    </xf>
    <xf numFmtId="165" fontId="9" fillId="0" borderId="0" applyFont="0" applyFill="0" applyBorder="0" applyProtection="0">
      <alignment horizontal="right"/>
    </xf>
    <xf numFmtId="0" fontId="29" fillId="9" borderId="0" applyNumberFormat="0" applyBorder="0" applyAlignment="0" applyProtection="0"/>
    <xf numFmtId="0" fontId="29" fillId="15"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0" borderId="0" applyNumberFormat="0" applyBorder="0" applyAlignment="0" applyProtection="0"/>
    <xf numFmtId="0" fontId="29" fillId="9"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164" fontId="9" fillId="0" borderId="0" applyFont="0" applyFill="0" applyBorder="0" applyProtection="0">
      <alignment horizontal="right"/>
    </xf>
    <xf numFmtId="164" fontId="9" fillId="0" borderId="0" applyFont="0" applyFill="0" applyBorder="0" applyProtection="0">
      <alignment horizontal="right"/>
    </xf>
    <xf numFmtId="0" fontId="32" fillId="19" borderId="0" applyNumberFormat="0" applyBorder="0" applyAlignment="0" applyProtection="0"/>
    <xf numFmtId="0" fontId="32" fillId="15" borderId="0" applyNumberFormat="0" applyBorder="0" applyAlignment="0" applyProtection="0"/>
    <xf numFmtId="0" fontId="32" fillId="11" borderId="0" applyNumberFormat="0" applyBorder="0" applyAlignment="0" applyProtection="0"/>
    <xf numFmtId="0" fontId="32" fillId="20"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10" borderId="0" applyNumberFormat="0" applyBorder="0" applyAlignment="0" applyProtection="0"/>
    <xf numFmtId="0" fontId="32" fillId="22" borderId="0" applyNumberFormat="0" applyBorder="0" applyAlignment="0" applyProtection="0"/>
    <xf numFmtId="0" fontId="32" fillId="15" borderId="0" applyNumberFormat="0" applyBorder="0" applyAlignment="0" applyProtection="0"/>
    <xf numFmtId="0" fontId="32" fillId="23" borderId="0" applyNumberFormat="0" applyBorder="0" applyAlignment="0" applyProtection="0"/>
    <xf numFmtId="0" fontId="32" fillId="1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0" borderId="0" applyNumberFormat="0" applyBorder="0" applyAlignment="0" applyProtection="0"/>
    <xf numFmtId="0" fontId="32" fillId="2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8"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0" borderId="0" applyNumberFormat="0" applyBorder="0" applyAlignment="0" applyProtection="0"/>
    <xf numFmtId="0" fontId="32" fillId="26" borderId="0" applyNumberFormat="0" applyBorder="0" applyAlignment="0" applyProtection="0"/>
    <xf numFmtId="0" fontId="33" fillId="0" borderId="0" applyNumberFormat="0" applyFont="0" applyBorder="0" applyAlignment="0">
      <alignment horizontal="left" vertical="center"/>
    </xf>
    <xf numFmtId="0" fontId="34" fillId="10" borderId="0" applyNumberFormat="0" applyBorder="0" applyAlignment="0" applyProtection="0"/>
    <xf numFmtId="0" fontId="34" fillId="14" borderId="0" applyNumberFormat="0" applyBorder="0" applyAlignment="0" applyProtection="0"/>
    <xf numFmtId="167" fontId="9" fillId="0" borderId="0" applyBorder="0"/>
    <xf numFmtId="0" fontId="35" fillId="29" borderId="33" applyNumberFormat="0" applyAlignment="0" applyProtection="0"/>
    <xf numFmtId="0" fontId="36" fillId="30" borderId="33" applyNumberFormat="0" applyAlignment="0" applyProtection="0"/>
    <xf numFmtId="168" fontId="9" fillId="31" borderId="34">
      <alignment horizontal="right" vertical="top"/>
    </xf>
    <xf numFmtId="0" fontId="9" fillId="31" borderId="34">
      <alignment horizontal="left" indent="5"/>
    </xf>
    <xf numFmtId="3" fontId="9" fillId="31" borderId="34">
      <alignment horizontal="right"/>
    </xf>
    <xf numFmtId="3" fontId="9" fillId="31" borderId="34">
      <alignment horizontal="right"/>
    </xf>
    <xf numFmtId="168" fontId="9" fillId="31" borderId="35" applyNumberFormat="0">
      <alignment horizontal="right" vertical="top"/>
    </xf>
    <xf numFmtId="0" fontId="9" fillId="31" borderId="35">
      <alignment horizontal="left" indent="3"/>
    </xf>
    <xf numFmtId="3" fontId="9" fillId="31" borderId="35">
      <alignment horizontal="right"/>
    </xf>
    <xf numFmtId="168" fontId="10" fillId="31" borderId="35" applyNumberFormat="0">
      <alignment horizontal="right" vertical="top"/>
    </xf>
    <xf numFmtId="0" fontId="10" fillId="31" borderId="35">
      <alignment horizontal="left" indent="1"/>
    </xf>
    <xf numFmtId="0" fontId="10" fillId="31" borderId="35">
      <alignment horizontal="right" vertical="top"/>
    </xf>
    <xf numFmtId="0" fontId="10" fillId="31" borderId="35"/>
    <xf numFmtId="169" fontId="10" fillId="31" borderId="35">
      <alignment horizontal="right"/>
    </xf>
    <xf numFmtId="3" fontId="10" fillId="31" borderId="35">
      <alignment horizontal="right"/>
    </xf>
    <xf numFmtId="0" fontId="9" fillId="31" borderId="36" applyFont="0" applyFill="0" applyAlignment="0"/>
    <xf numFmtId="0" fontId="10" fillId="31" borderId="35">
      <alignment horizontal="right" vertical="top"/>
    </xf>
    <xf numFmtId="0" fontId="10" fillId="31" borderId="35">
      <alignment horizontal="left" indent="2"/>
    </xf>
    <xf numFmtId="3" fontId="10" fillId="31" borderId="35">
      <alignment horizontal="right"/>
    </xf>
    <xf numFmtId="168" fontId="9" fillId="31" borderId="35" applyNumberFormat="0">
      <alignment horizontal="right" vertical="top"/>
    </xf>
    <xf numFmtId="0" fontId="9" fillId="31" borderId="35">
      <alignment horizontal="left" indent="3"/>
    </xf>
    <xf numFmtId="3" fontId="9" fillId="31" borderId="35">
      <alignment horizontal="right"/>
    </xf>
    <xf numFmtId="3" fontId="9" fillId="31" borderId="35">
      <alignment horizontal="right"/>
    </xf>
    <xf numFmtId="0" fontId="37" fillId="32" borderId="37" applyNumberFormat="0" applyAlignment="0" applyProtection="0"/>
    <xf numFmtId="0" fontId="37" fillId="32" borderId="37" applyNumberFormat="0" applyAlignment="0" applyProtection="0"/>
    <xf numFmtId="164" fontId="38" fillId="0" borderId="0" applyFont="0" applyFill="0" applyBorder="0" applyProtection="0">
      <alignment horizontal="right"/>
    </xf>
    <xf numFmtId="170" fontId="38" fillId="0" borderId="0" applyFont="0" applyFill="0" applyBorder="0" applyProtection="0">
      <alignment horizontal="left"/>
    </xf>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3" fontId="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0" fillId="0" borderId="0"/>
    <xf numFmtId="0" fontId="40" fillId="0" borderId="38" applyNumberFormat="0" applyBorder="0" applyAlignment="0" applyProtection="0">
      <alignment horizontal="right" vertical="center"/>
    </xf>
    <xf numFmtId="0" fontId="40" fillId="0" borderId="38" applyNumberFormat="0" applyBorder="0" applyAlignment="0" applyProtection="0">
      <alignment horizontal="right" vertical="center"/>
    </xf>
    <xf numFmtId="171" fontId="9"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lignment horizontal="right"/>
      <protection locked="0"/>
    </xf>
    <xf numFmtId="0" fontId="43" fillId="0" borderId="0">
      <alignment horizontal="left"/>
    </xf>
    <xf numFmtId="0" fontId="44" fillId="0" borderId="0">
      <alignment horizontal="left"/>
    </xf>
    <xf numFmtId="0" fontId="9" fillId="0" borderId="0" applyFont="0" applyFill="0" applyBorder="0" applyProtection="0">
      <alignment horizontal="right"/>
    </xf>
    <xf numFmtId="0" fontId="9" fillId="0" borderId="0" applyFont="0" applyFill="0" applyBorder="0" applyProtection="0">
      <alignment horizontal="right"/>
    </xf>
    <xf numFmtId="0" fontId="45" fillId="12" borderId="0" applyNumberFormat="0" applyBorder="0" applyAlignment="0" applyProtection="0"/>
    <xf numFmtId="0" fontId="45" fillId="15" borderId="0" applyNumberFormat="0" applyBorder="0" applyAlignment="0" applyProtection="0"/>
    <xf numFmtId="38" fontId="21" fillId="33" borderId="0" applyNumberFormat="0" applyBorder="0" applyAlignment="0" applyProtection="0"/>
    <xf numFmtId="0" fontId="46" fillId="34" borderId="39" applyProtection="0">
      <alignment horizontal="right"/>
    </xf>
    <xf numFmtId="0" fontId="47" fillId="0" borderId="0">
      <alignment horizontal="left" wrapText="1"/>
    </xf>
    <xf numFmtId="0" fontId="48" fillId="34" borderId="0" applyProtection="0">
      <alignment horizontal="left"/>
    </xf>
    <xf numFmtId="0" fontId="49" fillId="0" borderId="40" applyNumberFormat="0" applyFill="0" applyAlignment="0" applyProtection="0"/>
    <xf numFmtId="0" fontId="50" fillId="0" borderId="0">
      <alignment vertical="top" wrapText="1"/>
    </xf>
    <xf numFmtId="0" fontId="50" fillId="0" borderId="0">
      <alignment vertical="top" wrapText="1"/>
    </xf>
    <xf numFmtId="0" fontId="50" fillId="0" borderId="0">
      <alignment vertical="top" wrapText="1"/>
    </xf>
    <xf numFmtId="0" fontId="50" fillId="0" borderId="0">
      <alignment vertical="top" wrapText="1"/>
    </xf>
    <xf numFmtId="0" fontId="51" fillId="0" borderId="41" applyNumberFormat="0" applyFill="0" applyAlignment="0" applyProtection="0"/>
    <xf numFmtId="172" fontId="15" fillId="0" borderId="0" applyNumberFormat="0" applyFill="0" applyAlignment="0" applyProtection="0"/>
    <xf numFmtId="0" fontId="52" fillId="0" borderId="42" applyNumberFormat="0" applyFill="0" applyAlignment="0" applyProtection="0"/>
    <xf numFmtId="172" fontId="53" fillId="0" borderId="0" applyNumberFormat="0" applyFill="0" applyAlignment="0" applyProtection="0"/>
    <xf numFmtId="0" fontId="52" fillId="0" borderId="0" applyNumberFormat="0" applyFill="0" applyBorder="0" applyAlignment="0" applyProtection="0"/>
    <xf numFmtId="172" fontId="10" fillId="0" borderId="0" applyNumberFormat="0" applyFill="0" applyAlignment="0" applyProtection="0"/>
    <xf numFmtId="172" fontId="54" fillId="0" borderId="0" applyNumberFormat="0" applyFill="0" applyAlignment="0" applyProtection="0"/>
    <xf numFmtId="172" fontId="55" fillId="0" borderId="0" applyNumberFormat="0" applyFill="0" applyAlignment="0" applyProtection="0"/>
    <xf numFmtId="172" fontId="55" fillId="0" borderId="0" applyNumberFormat="0" applyFont="0" applyFill="0" applyBorder="0" applyAlignment="0" applyProtection="0"/>
    <xf numFmtId="172" fontId="55" fillId="0" borderId="0" applyNumberFormat="0" applyFont="0" applyFill="0" applyBorder="0" applyAlignment="0" applyProtection="0"/>
    <xf numFmtId="0" fontId="10" fillId="0" borderId="0"/>
    <xf numFmtId="0" fontId="5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26" fillId="0" borderId="0" applyNumberFormat="0" applyFill="0" applyBorder="0" applyAlignment="0" applyProtection="0"/>
    <xf numFmtId="0" fontId="62" fillId="0" borderId="0" applyFill="0" applyBorder="0" applyProtection="0">
      <alignment horizontal="left"/>
    </xf>
    <xf numFmtId="10" fontId="21" fillId="35" borderId="35" applyNumberFormat="0" applyBorder="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46" fillId="0" borderId="43" applyProtection="0">
      <alignment horizontal="right"/>
    </xf>
    <xf numFmtId="0" fontId="46" fillId="0" borderId="39" applyProtection="0">
      <alignment horizontal="right"/>
    </xf>
    <xf numFmtId="0" fontId="46" fillId="0" borderId="44" applyProtection="0">
      <alignment horizontal="center"/>
      <protection locked="0"/>
    </xf>
    <xf numFmtId="0" fontId="21" fillId="0" borderId="0">
      <alignment horizontal="left" vertical="center"/>
    </xf>
    <xf numFmtId="0" fontId="21" fillId="0" borderId="0">
      <alignment horizontal="left" vertical="center"/>
    </xf>
    <xf numFmtId="0" fontId="21" fillId="0" borderId="0">
      <alignment horizontal="center" vertical="center"/>
    </xf>
    <xf numFmtId="0" fontId="21" fillId="0" borderId="0">
      <alignment horizontal="center" vertical="center"/>
    </xf>
    <xf numFmtId="0" fontId="64" fillId="0" borderId="45" applyNumberFormat="0" applyFill="0" applyAlignment="0" applyProtection="0"/>
    <xf numFmtId="0" fontId="65" fillId="0" borderId="46" applyNumberFormat="0" applyFill="0" applyAlignment="0" applyProtection="0"/>
    <xf numFmtId="0" fontId="9" fillId="0" borderId="0"/>
    <xf numFmtId="0" fontId="9" fillId="0" borderId="0"/>
    <xf numFmtId="0" fontId="9" fillId="0" borderId="0"/>
    <xf numFmtId="1" fontId="9" fillId="0" borderId="0" applyFont="0" applyFill="0" applyBorder="0" applyProtection="0">
      <alignment horizontal="right"/>
    </xf>
    <xf numFmtId="1" fontId="9" fillId="0" borderId="0" applyFont="0" applyFill="0" applyBorder="0" applyProtection="0">
      <alignment horizontal="right"/>
    </xf>
    <xf numFmtId="0" fontId="66" fillId="17" borderId="0" applyNumberFormat="0" applyBorder="0" applyAlignment="0" applyProtection="0"/>
    <xf numFmtId="0" fontId="67" fillId="17" borderId="0" applyNumberFormat="0" applyBorder="0" applyAlignment="0" applyProtection="0"/>
    <xf numFmtId="173" fontId="9" fillId="0" borderId="0"/>
    <xf numFmtId="0" fontId="68" fillId="0" borderId="0"/>
    <xf numFmtId="0" fontId="68" fillId="0" borderId="0"/>
    <xf numFmtId="0" fontId="68" fillId="0" borderId="0"/>
    <xf numFmtId="0" fontId="68" fillId="0" borderId="0"/>
    <xf numFmtId="0" fontId="68" fillId="0" borderId="0"/>
    <xf numFmtId="174" fontId="39" fillId="0" borderId="0"/>
    <xf numFmtId="0" fontId="9" fillId="0" borderId="0">
      <alignment vertical="top"/>
    </xf>
    <xf numFmtId="0" fontId="9" fillId="0" borderId="0"/>
    <xf numFmtId="0" fontId="7" fillId="0" borderId="0"/>
    <xf numFmtId="0" fontId="7" fillId="0" borderId="0"/>
    <xf numFmtId="0" fontId="7" fillId="0" borderId="0"/>
    <xf numFmtId="0" fontId="7" fillId="0" borderId="0"/>
    <xf numFmtId="0" fontId="9"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alignment vertical="top"/>
    </xf>
    <xf numFmtId="0" fontId="7" fillId="0" borderId="0"/>
    <xf numFmtId="0" fontId="9" fillId="0" borderId="0">
      <alignment vertical="top"/>
    </xf>
    <xf numFmtId="0" fontId="7" fillId="0" borderId="0"/>
    <xf numFmtId="0" fontId="9" fillId="0" borderId="0">
      <alignment vertical="top"/>
    </xf>
    <xf numFmtId="0" fontId="7" fillId="0" borderId="0"/>
    <xf numFmtId="0" fontId="9" fillId="0" borderId="0">
      <alignment vertical="top"/>
    </xf>
    <xf numFmtId="0" fontId="7" fillId="0" borderId="0"/>
    <xf numFmtId="174" fontId="39" fillId="0" borderId="0"/>
    <xf numFmtId="0" fontId="9" fillId="0" borderId="0">
      <alignment vertical="top"/>
    </xf>
    <xf numFmtId="0" fontId="7" fillId="0" borderId="0"/>
    <xf numFmtId="0" fontId="9" fillId="0" borderId="0">
      <alignment vertical="top"/>
    </xf>
    <xf numFmtId="174" fontId="39" fillId="0" borderId="0"/>
    <xf numFmtId="0" fontId="7" fillId="0" borderId="0"/>
    <xf numFmtId="0" fontId="9" fillId="0" borderId="0">
      <alignment vertical="top"/>
    </xf>
    <xf numFmtId="0" fontId="7" fillId="0" borderId="0"/>
    <xf numFmtId="0" fontId="7" fillId="0" borderId="0"/>
    <xf numFmtId="0" fontId="9" fillId="0" borderId="0">
      <alignment vertical="top"/>
    </xf>
    <xf numFmtId="0" fontId="9" fillId="0" borderId="0"/>
    <xf numFmtId="174" fontId="39" fillId="0" borderId="0"/>
    <xf numFmtId="0" fontId="9" fillId="0" borderId="0"/>
    <xf numFmtId="0" fontId="29" fillId="0" borderId="0"/>
    <xf numFmtId="0" fontId="9" fillId="0" borderId="0"/>
    <xf numFmtId="0" fontId="23" fillId="0" borderId="0"/>
    <xf numFmtId="0" fontId="23" fillId="0" borderId="0"/>
    <xf numFmtId="0" fontId="9" fillId="0" borderId="0"/>
    <xf numFmtId="0" fontId="7" fillId="0" borderId="0"/>
    <xf numFmtId="0" fontId="9" fillId="0" borderId="0"/>
    <xf numFmtId="0" fontId="7" fillId="0" borderId="0"/>
    <xf numFmtId="0" fontId="9" fillId="0" borderId="0">
      <alignment vertical="top"/>
    </xf>
    <xf numFmtId="0" fontId="7" fillId="0" borderId="0"/>
    <xf numFmtId="0" fontId="9" fillId="0" borderId="0"/>
    <xf numFmtId="0" fontId="23"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7" fillId="0" borderId="0"/>
    <xf numFmtId="0" fontId="23" fillId="0" borderId="0"/>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0" borderId="0"/>
    <xf numFmtId="174" fontId="39" fillId="0" borderId="0"/>
    <xf numFmtId="0" fontId="69" fillId="0" borderId="0"/>
    <xf numFmtId="0" fontId="9" fillId="0" borderId="0"/>
    <xf numFmtId="0" fontId="7" fillId="0" borderId="0"/>
    <xf numFmtId="174" fontId="39" fillId="0" borderId="0"/>
    <xf numFmtId="174" fontId="39" fillId="0" borderId="0"/>
    <xf numFmtId="174" fontId="39" fillId="0" borderId="0"/>
    <xf numFmtId="174" fontId="39" fillId="0" borderId="0"/>
    <xf numFmtId="174" fontId="39" fillId="0" borderId="0"/>
    <xf numFmtId="174" fontId="39" fillId="0" borderId="0"/>
    <xf numFmtId="174" fontId="39" fillId="0" borderId="0"/>
    <xf numFmtId="0" fontId="2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0" borderId="0"/>
    <xf numFmtId="0" fontId="7" fillId="0" borderId="0"/>
    <xf numFmtId="0" fontId="23" fillId="0" borderId="0"/>
    <xf numFmtId="0" fontId="9"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9" fillId="0" borderId="0"/>
    <xf numFmtId="0" fontId="9" fillId="0" borderId="0"/>
    <xf numFmtId="0" fontId="23" fillId="0" borderId="0"/>
    <xf numFmtId="0" fontId="7" fillId="0" borderId="0"/>
    <xf numFmtId="174" fontId="39" fillId="0" borderId="0"/>
    <xf numFmtId="0" fontId="9" fillId="0" borderId="0"/>
    <xf numFmtId="0" fontId="9" fillId="0" borderId="0"/>
    <xf numFmtId="0" fontId="9" fillId="0" borderId="0"/>
    <xf numFmtId="0" fontId="23" fillId="0" borderId="0"/>
    <xf numFmtId="0" fontId="9" fillId="0" borderId="0"/>
    <xf numFmtId="0" fontId="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0" borderId="0"/>
    <xf numFmtId="0" fontId="9" fillId="0" borderId="0">
      <alignment vertical="top"/>
    </xf>
    <xf numFmtId="0" fontId="2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4" fontId="39" fillId="0" borderId="0"/>
    <xf numFmtId="0" fontId="9" fillId="0" borderId="0">
      <alignment vertical="top"/>
    </xf>
    <xf numFmtId="0" fontId="23" fillId="0" borderId="0"/>
    <xf numFmtId="0" fontId="23" fillId="0" borderId="0"/>
    <xf numFmtId="174" fontId="39" fillId="0" borderId="0"/>
    <xf numFmtId="0" fontId="9" fillId="0" borderId="0">
      <alignment vertical="top"/>
    </xf>
    <xf numFmtId="0" fontId="23" fillId="0" borderId="0"/>
    <xf numFmtId="174" fontId="39" fillId="0" borderId="0"/>
    <xf numFmtId="0" fontId="9" fillId="0" borderId="0">
      <alignment vertical="top"/>
    </xf>
    <xf numFmtId="0" fontId="9" fillId="13" borderId="47" applyNumberFormat="0" applyFont="0" applyAlignment="0" applyProtection="0"/>
    <xf numFmtId="0" fontId="7" fillId="6" borderId="30" applyNumberFormat="0" applyFont="0" applyAlignment="0" applyProtection="0"/>
    <xf numFmtId="0" fontId="9" fillId="13" borderId="47" applyNumberFormat="0" applyFont="0" applyAlignment="0" applyProtection="0"/>
    <xf numFmtId="0" fontId="70" fillId="29" borderId="48" applyNumberFormat="0" applyAlignment="0" applyProtection="0"/>
    <xf numFmtId="0" fontId="70" fillId="30" borderId="48" applyNumberFormat="0" applyAlignment="0" applyProtection="0"/>
    <xf numFmtId="40" fontId="71" fillId="31" borderId="0">
      <alignment horizontal="right"/>
    </xf>
    <xf numFmtId="0" fontId="72" fillId="31" borderId="0">
      <alignment horizontal="right"/>
    </xf>
    <xf numFmtId="0" fontId="73" fillId="31" borderId="31"/>
    <xf numFmtId="0" fontId="73" fillId="0" borderId="0" applyBorder="0">
      <alignment horizontal="centerContinuous"/>
    </xf>
    <xf numFmtId="0" fontId="74" fillId="0" borderId="0" applyBorder="0">
      <alignment horizontal="centerContinuous"/>
    </xf>
    <xf numFmtId="175" fontId="9" fillId="0" borderId="0" applyFont="0" applyFill="0" applyBorder="0" applyProtection="0">
      <alignment horizontal="right"/>
    </xf>
    <xf numFmtId="175" fontId="9" fillId="0" borderId="0" applyFont="0" applyFill="0" applyBorder="0" applyProtection="0">
      <alignment horizontal="right"/>
    </xf>
    <xf numFmtId="10" fontId="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9" fillId="0" borderId="0" applyFont="0" applyFill="0" applyBorder="0" applyAlignment="0" applyProtection="0"/>
    <xf numFmtId="9" fontId="2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7" fillId="0" borderId="0" applyFont="0" applyFill="0" applyBorder="0" applyAlignment="0" applyProtection="0"/>
    <xf numFmtId="0" fontId="9" fillId="0" borderId="0"/>
    <xf numFmtId="2" fontId="75" fillId="36" borderId="49" applyAlignment="0" applyProtection="0">
      <protection locked="0"/>
    </xf>
    <xf numFmtId="0" fontId="76" fillId="35" borderId="49" applyNumberFormat="0" applyAlignment="0" applyProtection="0"/>
    <xf numFmtId="0" fontId="77" fillId="37" borderId="35" applyNumberFormat="0" applyAlignment="0" applyProtection="0">
      <alignment horizontal="center" vertical="center"/>
    </xf>
    <xf numFmtId="0" fontId="9" fillId="0" borderId="0">
      <alignment textRotation="90"/>
    </xf>
    <xf numFmtId="4" fontId="69" fillId="38" borderId="48" applyNumberFormat="0" applyProtection="0">
      <alignment vertical="center"/>
    </xf>
    <xf numFmtId="4" fontId="78" fillId="38" borderId="48" applyNumberFormat="0" applyProtection="0">
      <alignment vertical="center"/>
    </xf>
    <xf numFmtId="4" fontId="69" fillId="38" borderId="48" applyNumberFormat="0" applyProtection="0">
      <alignment horizontal="left" vertical="center" indent="1"/>
    </xf>
    <xf numFmtId="4" fontId="69" fillId="38" borderId="48" applyNumberFormat="0" applyProtection="0">
      <alignment horizontal="left" vertical="center" indent="1"/>
    </xf>
    <xf numFmtId="0" fontId="9" fillId="39" borderId="48" applyNumberFormat="0" applyProtection="0">
      <alignment horizontal="left" vertical="center" indent="1"/>
    </xf>
    <xf numFmtId="4" fontId="69" fillId="40" borderId="48" applyNumberFormat="0" applyProtection="0">
      <alignment horizontal="right" vertical="center"/>
    </xf>
    <xf numFmtId="4" fontId="69" fillId="41" borderId="48" applyNumberFormat="0" applyProtection="0">
      <alignment horizontal="right" vertical="center"/>
    </xf>
    <xf numFmtId="4" fontId="69" fillId="42" borderId="48" applyNumberFormat="0" applyProtection="0">
      <alignment horizontal="right" vertical="center"/>
    </xf>
    <xf numFmtId="4" fontId="69" fillId="43" borderId="48" applyNumberFormat="0" applyProtection="0">
      <alignment horizontal="right" vertical="center"/>
    </xf>
    <xf numFmtId="4" fontId="69" fillId="44" borderId="48" applyNumberFormat="0" applyProtection="0">
      <alignment horizontal="right" vertical="center"/>
    </xf>
    <xf numFmtId="4" fontId="69" fillId="45" borderId="48" applyNumberFormat="0" applyProtection="0">
      <alignment horizontal="right" vertical="center"/>
    </xf>
    <xf numFmtId="4" fontId="69" fillId="46" borderId="48" applyNumberFormat="0" applyProtection="0">
      <alignment horizontal="right" vertical="center"/>
    </xf>
    <xf numFmtId="4" fontId="69" fillId="47" borderId="48" applyNumberFormat="0" applyProtection="0">
      <alignment horizontal="right" vertical="center"/>
    </xf>
    <xf numFmtId="4" fontId="69" fillId="48" borderId="48" applyNumberFormat="0" applyProtection="0">
      <alignment horizontal="right" vertical="center"/>
    </xf>
    <xf numFmtId="4" fontId="79" fillId="49" borderId="48" applyNumberFormat="0" applyProtection="0">
      <alignment horizontal="left" vertical="center" indent="1"/>
    </xf>
    <xf numFmtId="4" fontId="69" fillId="50" borderId="50" applyNumberFormat="0" applyProtection="0">
      <alignment horizontal="left" vertical="center" indent="1"/>
    </xf>
    <xf numFmtId="4" fontId="80" fillId="51" borderId="0" applyNumberFormat="0" applyProtection="0">
      <alignment horizontal="left" vertical="center" indent="1"/>
    </xf>
    <xf numFmtId="0" fontId="9" fillId="39" borderId="48" applyNumberFormat="0" applyProtection="0">
      <alignment horizontal="left" vertical="center" indent="1"/>
    </xf>
    <xf numFmtId="4" fontId="69" fillId="50" borderId="48" applyNumberFormat="0" applyProtection="0">
      <alignment horizontal="left" vertical="center" indent="1"/>
    </xf>
    <xf numFmtId="4" fontId="69" fillId="52" borderId="48" applyNumberFormat="0" applyProtection="0">
      <alignment horizontal="left" vertical="center" indent="1"/>
    </xf>
    <xf numFmtId="0" fontId="9" fillId="52" borderId="48" applyNumberFormat="0" applyProtection="0">
      <alignment horizontal="left" vertical="center" indent="1"/>
    </xf>
    <xf numFmtId="0" fontId="9" fillId="52" borderId="48" applyNumberFormat="0" applyProtection="0">
      <alignment horizontal="left" vertical="center" indent="1"/>
    </xf>
    <xf numFmtId="0" fontId="9" fillId="37" borderId="48" applyNumberFormat="0" applyProtection="0">
      <alignment horizontal="left" vertical="center" indent="1"/>
    </xf>
    <xf numFmtId="0" fontId="9" fillId="37" borderId="48" applyNumberFormat="0" applyProtection="0">
      <alignment horizontal="left" vertical="center" indent="1"/>
    </xf>
    <xf numFmtId="0" fontId="9" fillId="33" borderId="48" applyNumberFormat="0" applyProtection="0">
      <alignment horizontal="left" vertical="center" indent="1"/>
    </xf>
    <xf numFmtId="0" fontId="9" fillId="33" borderId="48" applyNumberFormat="0" applyProtection="0">
      <alignment horizontal="left" vertical="center" indent="1"/>
    </xf>
    <xf numFmtId="0" fontId="9" fillId="39" borderId="48" applyNumberFormat="0" applyProtection="0">
      <alignment horizontal="left" vertical="center" indent="1"/>
    </xf>
    <xf numFmtId="0" fontId="9" fillId="39" borderId="48" applyNumberFormat="0" applyProtection="0">
      <alignment horizontal="left" vertical="center" indent="1"/>
    </xf>
    <xf numFmtId="4" fontId="69" fillId="35" borderId="48" applyNumberFormat="0" applyProtection="0">
      <alignment vertical="center"/>
    </xf>
    <xf numFmtId="4" fontId="78" fillId="35" borderId="48" applyNumberFormat="0" applyProtection="0">
      <alignment vertical="center"/>
    </xf>
    <xf numFmtId="4" fontId="69" fillId="35" borderId="48" applyNumberFormat="0" applyProtection="0">
      <alignment horizontal="left" vertical="center" indent="1"/>
    </xf>
    <xf numFmtId="4" fontId="69" fillId="35" borderId="48" applyNumberFormat="0" applyProtection="0">
      <alignment horizontal="left" vertical="center" indent="1"/>
    </xf>
    <xf numFmtId="4" fontId="69" fillId="50" borderId="48" applyNumberFormat="0" applyProtection="0">
      <alignment horizontal="right" vertical="center"/>
    </xf>
    <xf numFmtId="4" fontId="78" fillId="50" borderId="48" applyNumberFormat="0" applyProtection="0">
      <alignment horizontal="right" vertical="center"/>
    </xf>
    <xf numFmtId="0" fontId="9" fillId="39" borderId="48" applyNumberFormat="0" applyProtection="0">
      <alignment horizontal="left" vertical="center" indent="1"/>
    </xf>
    <xf numFmtId="0" fontId="9" fillId="39" borderId="48" applyNumberFormat="0" applyProtection="0">
      <alignment horizontal="left" vertical="center" indent="1"/>
    </xf>
    <xf numFmtId="0" fontId="81" fillId="0" borderId="0"/>
    <xf numFmtId="4" fontId="82" fillId="50" borderId="48" applyNumberFormat="0" applyProtection="0">
      <alignment horizontal="right" vertical="center"/>
    </xf>
    <xf numFmtId="0" fontId="9" fillId="0" borderId="0"/>
    <xf numFmtId="0" fontId="9" fillId="0" borderId="0"/>
    <xf numFmtId="0" fontId="9" fillId="0" borderId="0"/>
    <xf numFmtId="0" fontId="9" fillId="0" borderId="0">
      <alignment horizontal="left" wrapText="1"/>
    </xf>
    <xf numFmtId="0" fontId="83" fillId="31" borderId="20">
      <alignment horizontal="center"/>
    </xf>
    <xf numFmtId="0" fontId="47" fillId="0" borderId="0">
      <alignment horizontal="left"/>
    </xf>
    <xf numFmtId="3" fontId="84" fillId="31" borderId="0"/>
    <xf numFmtId="3" fontId="83" fillId="31" borderId="0"/>
    <xf numFmtId="0" fontId="84" fillId="31" borderId="0"/>
    <xf numFmtId="0" fontId="83" fillId="31" borderId="0"/>
    <xf numFmtId="0" fontId="84" fillId="31" borderId="0">
      <alignment horizontal="center"/>
    </xf>
    <xf numFmtId="176" fontId="85" fillId="0" borderId="51" applyFill="0" applyBorder="0" applyProtection="0">
      <alignment horizontal="right"/>
    </xf>
    <xf numFmtId="0" fontId="86" fillId="0" borderId="0" applyNumberFormat="0" applyFill="0" applyBorder="0" applyProtection="0">
      <alignment horizontal="center" vertical="center"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47" fillId="53" borderId="0">
      <alignment horizontal="right" vertical="top" wrapText="1"/>
    </xf>
    <xf numFmtId="0" fontId="47" fillId="53" borderId="0">
      <alignment horizontal="right" vertical="top" wrapText="1"/>
    </xf>
    <xf numFmtId="0" fontId="47" fillId="53" borderId="0">
      <alignment horizontal="right" vertical="top" wrapText="1"/>
    </xf>
    <xf numFmtId="0" fontId="47" fillId="53" borderId="0">
      <alignment horizontal="right" vertical="top" wrapText="1"/>
    </xf>
    <xf numFmtId="0" fontId="88" fillId="0" borderId="0"/>
    <xf numFmtId="0" fontId="88" fillId="0" borderId="0"/>
    <xf numFmtId="0" fontId="88" fillId="0" borderId="0"/>
    <xf numFmtId="0" fontId="88" fillId="0" borderId="0"/>
    <xf numFmtId="0" fontId="89" fillId="0" borderId="0"/>
    <xf numFmtId="0" fontId="89" fillId="0" borderId="0"/>
    <xf numFmtId="0" fontId="89" fillId="0" borderId="0"/>
    <xf numFmtId="1" fontId="90" fillId="0" borderId="0" applyNumberFormat="0" applyFill="0" applyBorder="0" applyProtection="0">
      <alignment horizontal="right" vertical="top"/>
    </xf>
    <xf numFmtId="0" fontId="91" fillId="0" borderId="0"/>
    <xf numFmtId="0" fontId="91" fillId="0" borderId="0"/>
    <xf numFmtId="0" fontId="91" fillId="0" borderId="0"/>
    <xf numFmtId="177" fontId="21" fillId="0" borderId="0">
      <alignment wrapText="1"/>
      <protection locked="0"/>
    </xf>
    <xf numFmtId="177" fontId="21" fillId="0" borderId="0">
      <alignment wrapText="1"/>
      <protection locked="0"/>
    </xf>
    <xf numFmtId="177" fontId="47" fillId="54" borderId="0">
      <alignment wrapText="1"/>
      <protection locked="0"/>
    </xf>
    <xf numFmtId="177" fontId="47" fillId="54" borderId="0">
      <alignment wrapText="1"/>
      <protection locked="0"/>
    </xf>
    <xf numFmtId="177" fontId="47" fillId="54" borderId="0">
      <alignment wrapText="1"/>
      <protection locked="0"/>
    </xf>
    <xf numFmtId="177" fontId="47" fillId="54" borderId="0">
      <alignment wrapText="1"/>
      <protection locked="0"/>
    </xf>
    <xf numFmtId="177" fontId="21" fillId="0" borderId="0">
      <alignment wrapText="1"/>
      <protection locked="0"/>
    </xf>
    <xf numFmtId="178" fontId="85" fillId="0" borderId="0" applyNumberFormat="0" applyFill="0" applyBorder="0" applyProtection="0">
      <alignment horizontal="left"/>
    </xf>
    <xf numFmtId="179" fontId="21" fillId="0" borderId="0">
      <alignment wrapText="1"/>
      <protection locked="0"/>
    </xf>
    <xf numFmtId="179" fontId="21" fillId="0" borderId="0">
      <alignment wrapText="1"/>
      <protection locked="0"/>
    </xf>
    <xf numFmtId="179" fontId="21" fillId="0" borderId="0">
      <alignment wrapText="1"/>
      <protection locked="0"/>
    </xf>
    <xf numFmtId="179" fontId="47" fillId="54" borderId="0">
      <alignment wrapText="1"/>
      <protection locked="0"/>
    </xf>
    <xf numFmtId="179" fontId="47" fillId="54" borderId="0">
      <alignment wrapText="1"/>
      <protection locked="0"/>
    </xf>
    <xf numFmtId="179" fontId="47" fillId="54" borderId="0">
      <alignment wrapText="1"/>
      <protection locked="0"/>
    </xf>
    <xf numFmtId="179" fontId="47" fillId="54" borderId="0">
      <alignment wrapText="1"/>
      <protection locked="0"/>
    </xf>
    <xf numFmtId="179" fontId="47" fillId="54" borderId="0">
      <alignment wrapText="1"/>
      <protection locked="0"/>
    </xf>
    <xf numFmtId="179" fontId="47" fillId="54" borderId="0">
      <alignment wrapText="1"/>
      <protection locked="0"/>
    </xf>
    <xf numFmtId="179" fontId="21" fillId="0" borderId="0">
      <alignment wrapText="1"/>
      <protection locked="0"/>
    </xf>
    <xf numFmtId="180" fontId="21" fillId="0" borderId="0">
      <alignment wrapText="1"/>
      <protection locked="0"/>
    </xf>
    <xf numFmtId="180" fontId="21" fillId="0" borderId="0">
      <alignment wrapText="1"/>
      <protection locked="0"/>
    </xf>
    <xf numFmtId="180" fontId="47" fillId="54" borderId="0">
      <alignment wrapText="1"/>
      <protection locked="0"/>
    </xf>
    <xf numFmtId="180" fontId="47" fillId="54" borderId="0">
      <alignment wrapText="1"/>
      <protection locked="0"/>
    </xf>
    <xf numFmtId="180" fontId="47" fillId="54" borderId="0">
      <alignment wrapText="1"/>
      <protection locked="0"/>
    </xf>
    <xf numFmtId="180" fontId="47" fillId="54" borderId="0">
      <alignment wrapText="1"/>
      <protection locked="0"/>
    </xf>
    <xf numFmtId="180" fontId="21" fillId="0" borderId="0">
      <alignment wrapText="1"/>
      <protection locked="0"/>
    </xf>
    <xf numFmtId="0" fontId="90" fillId="0" borderId="0" applyNumberFormat="0" applyFill="0" applyBorder="0" applyProtection="0">
      <alignment horizontal="left" vertical="top"/>
    </xf>
    <xf numFmtId="181" fontId="47" fillId="53" borderId="52">
      <alignment wrapText="1"/>
    </xf>
    <xf numFmtId="181" fontId="47" fillId="53" borderId="52">
      <alignment wrapText="1"/>
    </xf>
    <xf numFmtId="181" fontId="47" fillId="53" borderId="52">
      <alignment wrapText="1"/>
    </xf>
    <xf numFmtId="182" fontId="47" fillId="53" borderId="52">
      <alignment wrapText="1"/>
    </xf>
    <xf numFmtId="182" fontId="47" fillId="53" borderId="52">
      <alignment wrapText="1"/>
    </xf>
    <xf numFmtId="182" fontId="47" fillId="53" borderId="52">
      <alignment wrapText="1"/>
    </xf>
    <xf numFmtId="182" fontId="47" fillId="53" borderId="52">
      <alignment wrapText="1"/>
    </xf>
    <xf numFmtId="183" fontId="47" fillId="53" borderId="52">
      <alignment wrapText="1"/>
    </xf>
    <xf numFmtId="183" fontId="47" fillId="53" borderId="52">
      <alignment wrapText="1"/>
    </xf>
    <xf numFmtId="183" fontId="47" fillId="53" borderId="52">
      <alignment wrapText="1"/>
    </xf>
    <xf numFmtId="0" fontId="88" fillId="0" borderId="53">
      <alignment horizontal="right"/>
    </xf>
    <xf numFmtId="0" fontId="88" fillId="0" borderId="53">
      <alignment horizontal="right"/>
    </xf>
    <xf numFmtId="0" fontId="88" fillId="0" borderId="53">
      <alignment horizontal="right"/>
    </xf>
    <xf numFmtId="0" fontId="88" fillId="0" borderId="53">
      <alignment horizontal="right"/>
    </xf>
    <xf numFmtId="0" fontId="15" fillId="0" borderId="0"/>
    <xf numFmtId="40" fontId="86" fillId="0" borderId="0"/>
    <xf numFmtId="0" fontId="92" fillId="0" borderId="0" applyNumberFormat="0" applyFill="0" applyBorder="0" applyAlignment="0" applyProtection="0"/>
    <xf numFmtId="0" fontId="33" fillId="0" borderId="0" applyNumberFormat="0" applyFill="0" applyBorder="0" applyProtection="0">
      <alignment horizontal="left" vertical="center" indent="10"/>
    </xf>
    <xf numFmtId="0" fontId="33" fillId="0" borderId="0" applyNumberFormat="0" applyFill="0" applyBorder="0" applyProtection="0">
      <alignment horizontal="left" vertical="center" indent="10"/>
    </xf>
    <xf numFmtId="0" fontId="93" fillId="0" borderId="54" applyNumberFormat="0" applyFill="0" applyAlignment="0" applyProtection="0"/>
    <xf numFmtId="0" fontId="93" fillId="0" borderId="55"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10" fillId="0" borderId="0"/>
    <xf numFmtId="0" fontId="9" fillId="0" borderId="0"/>
    <xf numFmtId="0" fontId="21" fillId="0" borderId="0"/>
    <xf numFmtId="0" fontId="103" fillId="0" borderId="0" applyNumberFormat="0" applyFill="0" applyBorder="0" applyAlignment="0" applyProtection="0">
      <alignment vertical="top"/>
      <protection locked="0"/>
    </xf>
    <xf numFmtId="43" fontId="23"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43" fontId="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3" fontId="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 borderId="30" applyNumberFormat="0" applyFont="0" applyAlignment="0" applyProtection="0"/>
    <xf numFmtId="9" fontId="6" fillId="0" borderId="0" applyFont="0" applyFill="0" applyBorder="0" applyAlignment="0" applyProtection="0"/>
    <xf numFmtId="0" fontId="123" fillId="0" borderId="0"/>
    <xf numFmtId="187" fontId="123" fillId="0" borderId="0" applyFont="0" applyFill="0" applyBorder="0" applyAlignment="0" applyProtection="0"/>
    <xf numFmtId="188" fontId="5" fillId="0" borderId="0" applyFont="0" applyFill="0" applyBorder="0" applyAlignment="0" applyProtection="0"/>
    <xf numFmtId="0" fontId="5" fillId="0" borderId="0"/>
    <xf numFmtId="0" fontId="23" fillId="0" borderId="0"/>
    <xf numFmtId="188" fontId="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43" fontId="141" fillId="0" borderId="0" applyFont="0" applyFill="0" applyBorder="0" applyAlignment="0" applyProtection="0"/>
    <xf numFmtId="0" fontId="9" fillId="0" borderId="0"/>
    <xf numFmtId="0" fontId="143" fillId="0" borderId="0" applyNumberFormat="0" applyFont="0" applyBorder="0" applyProtection="0"/>
    <xf numFmtId="0" fontId="143" fillId="0" borderId="0"/>
    <xf numFmtId="9" fontId="143" fillId="0" borderId="0" applyFont="0" applyFill="0" applyBorder="0" applyAlignment="0" applyProtection="0"/>
    <xf numFmtId="189" fontId="143" fillId="0" borderId="0" applyFont="0" applyFill="0" applyBorder="0" applyAlignment="0" applyProtection="0"/>
    <xf numFmtId="0" fontId="2" fillId="0" borderId="0"/>
    <xf numFmtId="0" fontId="2" fillId="0" borderId="0"/>
    <xf numFmtId="43" fontId="141" fillId="0" borderId="0" applyFont="0" applyFill="0" applyBorder="0" applyAlignment="0" applyProtection="0"/>
    <xf numFmtId="9" fontId="1" fillId="0" borderId="0" applyFont="0" applyFill="0" applyBorder="0" applyAlignment="0" applyProtection="0"/>
  </cellStyleXfs>
  <cellXfs count="339">
    <xf numFmtId="0" fontId="0" fillId="0" borderId="0" xfId="0"/>
    <xf numFmtId="0" fontId="0" fillId="2" borderId="0" xfId="0" applyFill="1"/>
    <xf numFmtId="0" fontId="8" fillId="2" borderId="0" xfId="0" applyFont="1" applyFill="1"/>
    <xf numFmtId="0" fontId="10" fillId="2" borderId="0" xfId="1" applyFont="1" applyFill="1" applyProtection="1">
      <protection locked="0"/>
    </xf>
    <xf numFmtId="0" fontId="0" fillId="0" borderId="7" xfId="0" applyBorder="1"/>
    <xf numFmtId="0" fontId="0" fillId="0" borderId="2" xfId="0" applyBorder="1"/>
    <xf numFmtId="0" fontId="0" fillId="0" borderId="4" xfId="0" applyBorder="1"/>
    <xf numFmtId="0" fontId="8" fillId="0" borderId="6" xfId="0" applyFont="1" applyBorder="1"/>
    <xf numFmtId="0" fontId="8" fillId="0" borderId="0" xfId="0" applyFont="1"/>
    <xf numFmtId="0" fontId="8" fillId="0" borderId="8" xfId="0" applyFont="1" applyBorder="1"/>
    <xf numFmtId="0" fontId="0" fillId="0" borderId="6" xfId="0" applyBorder="1"/>
    <xf numFmtId="0" fontId="0" fillId="0" borderId="9" xfId="0" applyBorder="1"/>
    <xf numFmtId="0" fontId="0" fillId="0" borderId="8" xfId="0" applyBorder="1"/>
    <xf numFmtId="0" fontId="0" fillId="2" borderId="14" xfId="0" applyFill="1" applyBorder="1"/>
    <xf numFmtId="0" fontId="0" fillId="0" borderId="18" xfId="0" applyBorder="1"/>
    <xf numFmtId="0" fontId="0" fillId="0" borderId="19" xfId="0" applyBorder="1"/>
    <xf numFmtId="0" fontId="0" fillId="3" borderId="1" xfId="0" applyFill="1" applyBorder="1"/>
    <xf numFmtId="0" fontId="0" fillId="3" borderId="11" xfId="0" applyFill="1" applyBorder="1"/>
    <xf numFmtId="0" fontId="0" fillId="3" borderId="3" xfId="0" applyFill="1" applyBorder="1"/>
    <xf numFmtId="0" fontId="0" fillId="3" borderId="7" xfId="0" applyFill="1" applyBorder="1"/>
    <xf numFmtId="0" fontId="8" fillId="3" borderId="5" xfId="0" applyFont="1" applyFill="1" applyBorder="1"/>
    <xf numFmtId="0" fontId="8" fillId="3" borderId="12" xfId="0" applyFont="1" applyFill="1" applyBorder="1"/>
    <xf numFmtId="0" fontId="8" fillId="3" borderId="13" xfId="0" applyFont="1" applyFill="1" applyBorder="1"/>
    <xf numFmtId="0" fontId="8" fillId="3" borderId="10" xfId="0" applyFont="1" applyFill="1" applyBorder="1"/>
    <xf numFmtId="0" fontId="11" fillId="3" borderId="13" xfId="0" applyFont="1" applyFill="1" applyBorder="1"/>
    <xf numFmtId="0" fontId="11" fillId="3" borderId="10" xfId="0" applyFont="1" applyFill="1" applyBorder="1"/>
    <xf numFmtId="0" fontId="0" fillId="3" borderId="5" xfId="0" applyFill="1" applyBorder="1"/>
    <xf numFmtId="0" fontId="0" fillId="3" borderId="12" xfId="0" applyFill="1" applyBorder="1"/>
    <xf numFmtId="0" fontId="12" fillId="3" borderId="3" xfId="0" applyFont="1" applyFill="1" applyBorder="1"/>
    <xf numFmtId="0" fontId="12" fillId="3" borderId="7" xfId="0" applyFont="1" applyFill="1" applyBorder="1"/>
    <xf numFmtId="0" fontId="0" fillId="3" borderId="13" xfId="0" applyFill="1" applyBorder="1"/>
    <xf numFmtId="0" fontId="0" fillId="3" borderId="10" xfId="0" applyFill="1" applyBorder="1"/>
    <xf numFmtId="0" fontId="0" fillId="3" borderId="17" xfId="0" applyFill="1" applyBorder="1"/>
    <xf numFmtId="0" fontId="0" fillId="3" borderId="16" xfId="0" applyFill="1" applyBorder="1"/>
    <xf numFmtId="0" fontId="9" fillId="2" borderId="0" xfId="1" applyFill="1" applyProtection="1">
      <protection locked="0"/>
    </xf>
    <xf numFmtId="0" fontId="14" fillId="2" borderId="0" xfId="0" applyFont="1" applyFill="1" applyAlignment="1">
      <alignment horizontal="center" wrapText="1"/>
    </xf>
    <xf numFmtId="0" fontId="16" fillId="2" borderId="0" xfId="0" applyFont="1" applyFill="1" applyProtection="1">
      <protection hidden="1"/>
    </xf>
    <xf numFmtId="0" fontId="8" fillId="2" borderId="9" xfId="0" applyFont="1" applyFill="1" applyBorder="1"/>
    <xf numFmtId="0" fontId="10" fillId="2" borderId="14" xfId="1" applyFont="1" applyFill="1" applyBorder="1" applyProtection="1">
      <protection locked="0"/>
    </xf>
    <xf numFmtId="0" fontId="11" fillId="2" borderId="0" xfId="0" applyFont="1" applyFill="1"/>
    <xf numFmtId="0" fontId="0" fillId="2" borderId="9" xfId="0" applyFill="1" applyBorder="1"/>
    <xf numFmtId="0" fontId="13" fillId="3" borderId="3" xfId="0" applyFont="1" applyFill="1" applyBorder="1"/>
    <xf numFmtId="0" fontId="13" fillId="3" borderId="5" xfId="0" applyFont="1" applyFill="1" applyBorder="1"/>
    <xf numFmtId="0" fontId="0" fillId="0" borderId="21" xfId="0" applyBorder="1"/>
    <xf numFmtId="0" fontId="0" fillId="2" borderId="13" xfId="0" applyFill="1" applyBorder="1"/>
    <xf numFmtId="0" fontId="9" fillId="2" borderId="15" xfId="1" applyFill="1" applyBorder="1" applyProtection="1">
      <protection locked="0"/>
    </xf>
    <xf numFmtId="0" fontId="0" fillId="0" borderId="15" xfId="0" applyBorder="1"/>
    <xf numFmtId="0" fontId="13" fillId="2" borderId="0" xfId="0" applyFont="1" applyFill="1"/>
    <xf numFmtId="0" fontId="9" fillId="2" borderId="14" xfId="1" applyFill="1" applyBorder="1" applyProtection="1">
      <protection locked="0"/>
    </xf>
    <xf numFmtId="0" fontId="15" fillId="2" borderId="0" xfId="0" applyFont="1" applyFill="1"/>
    <xf numFmtId="0" fontId="0" fillId="0" borderId="12" xfId="0" applyBorder="1"/>
    <xf numFmtId="0" fontId="0" fillId="2" borderId="22" xfId="0" applyFill="1" applyBorder="1"/>
    <xf numFmtId="0" fontId="0" fillId="2" borderId="23" xfId="0" applyFill="1" applyBorder="1"/>
    <xf numFmtId="0" fontId="0" fillId="3" borderId="26" xfId="0" applyFill="1" applyBorder="1"/>
    <xf numFmtId="0" fontId="0" fillId="3" borderId="27" xfId="0" applyFill="1" applyBorder="1"/>
    <xf numFmtId="0" fontId="0" fillId="3" borderId="23" xfId="0" applyFill="1" applyBorder="1"/>
    <xf numFmtId="0" fontId="0" fillId="3" borderId="28" xfId="0" applyFill="1" applyBorder="1"/>
    <xf numFmtId="0" fontId="11" fillId="3" borderId="5" xfId="0" applyFont="1" applyFill="1" applyBorder="1"/>
    <xf numFmtId="0" fontId="11" fillId="3" borderId="12" xfId="0" applyFont="1" applyFill="1" applyBorder="1"/>
    <xf numFmtId="3" fontId="9" fillId="0" borderId="2" xfId="1" applyNumberFormat="1" applyBorder="1" applyProtection="1">
      <protection locked="0"/>
    </xf>
    <xf numFmtId="3" fontId="9" fillId="0" borderId="4" xfId="1" applyNumberFormat="1" applyBorder="1" applyProtection="1">
      <protection locked="0"/>
    </xf>
    <xf numFmtId="3" fontId="9" fillId="0" borderId="6" xfId="1" applyNumberFormat="1" applyBorder="1" applyProtection="1">
      <protection locked="0"/>
    </xf>
    <xf numFmtId="3" fontId="9" fillId="0" borderId="18" xfId="1" applyNumberFormat="1" applyBorder="1" applyProtection="1">
      <protection locked="0"/>
    </xf>
    <xf numFmtId="3" fontId="9" fillId="0" borderId="21" xfId="1" applyNumberFormat="1" applyBorder="1" applyProtection="1">
      <protection locked="0"/>
    </xf>
    <xf numFmtId="3" fontId="9" fillId="0" borderId="8" xfId="1" applyNumberFormat="1" applyBorder="1" applyProtection="1">
      <protection locked="0"/>
    </xf>
    <xf numFmtId="3" fontId="9" fillId="2" borderId="2" xfId="1" applyNumberFormat="1" applyFill="1" applyBorder="1" applyProtection="1">
      <protection locked="0"/>
    </xf>
    <xf numFmtId="3" fontId="9" fillId="2" borderId="4" xfId="1" applyNumberFormat="1" applyFill="1" applyBorder="1" applyProtection="1">
      <protection locked="0"/>
    </xf>
    <xf numFmtId="0" fontId="14" fillId="2" borderId="0" xfId="0" quotePrefix="1" applyFont="1" applyFill="1" applyAlignment="1">
      <alignment horizontal="center" wrapText="1"/>
    </xf>
    <xf numFmtId="0" fontId="19" fillId="0" borderId="0" xfId="0" applyFont="1"/>
    <xf numFmtId="0" fontId="20" fillId="2" borderId="0" xfId="0" applyFont="1" applyFill="1"/>
    <xf numFmtId="1" fontId="19" fillId="0" borderId="0" xfId="0" applyNumberFormat="1" applyFont="1"/>
    <xf numFmtId="0" fontId="16" fillId="2" borderId="0" xfId="0" applyFont="1" applyFill="1"/>
    <xf numFmtId="0" fontId="22" fillId="2" borderId="0" xfId="0" applyFont="1" applyFill="1"/>
    <xf numFmtId="0" fontId="24" fillId="2" borderId="0" xfId="0" applyFont="1" applyFill="1"/>
    <xf numFmtId="0" fontId="25" fillId="2" borderId="0" xfId="0" applyFont="1" applyFill="1"/>
    <xf numFmtId="0" fontId="95" fillId="2" borderId="0" xfId="0" applyFont="1" applyFill="1"/>
    <xf numFmtId="0" fontId="0" fillId="55" borderId="0" xfId="0" applyFill="1"/>
    <xf numFmtId="0" fontId="96" fillId="3" borderId="3" xfId="0" applyFont="1" applyFill="1" applyBorder="1"/>
    <xf numFmtId="0" fontId="96" fillId="3" borderId="7" xfId="0" applyFont="1" applyFill="1" applyBorder="1"/>
    <xf numFmtId="0" fontId="96" fillId="3" borderId="24" xfId="0" applyFont="1" applyFill="1" applyBorder="1"/>
    <xf numFmtId="0" fontId="96" fillId="3" borderId="25" xfId="0" applyFont="1" applyFill="1" applyBorder="1"/>
    <xf numFmtId="0" fontId="96" fillId="2" borderId="0" xfId="0" applyFont="1" applyFill="1"/>
    <xf numFmtId="0" fontId="10" fillId="2" borderId="0" xfId="0" quotePrefix="1" applyFont="1" applyFill="1" applyAlignment="1">
      <alignment horizontal="center"/>
    </xf>
    <xf numFmtId="0" fontId="97" fillId="2" borderId="0" xfId="0" applyFont="1" applyFill="1"/>
    <xf numFmtId="3" fontId="10" fillId="2" borderId="0" xfId="1" applyNumberFormat="1" applyFont="1" applyFill="1" applyProtection="1">
      <protection hidden="1"/>
    </xf>
    <xf numFmtId="0" fontId="98" fillId="2" borderId="0" xfId="0" applyFont="1" applyFill="1"/>
    <xf numFmtId="0" fontId="101" fillId="2" borderId="0" xfId="0" applyFont="1" applyFill="1"/>
    <xf numFmtId="0" fontId="0" fillId="2" borderId="0" xfId="0" applyFill="1" applyAlignment="1">
      <alignment horizontal="right"/>
    </xf>
    <xf numFmtId="184" fontId="102" fillId="3" borderId="57" xfId="3" applyNumberFormat="1" applyFont="1" applyFill="1" applyBorder="1"/>
    <xf numFmtId="0" fontId="94" fillId="2" borderId="0" xfId="2" applyFont="1" applyFill="1" applyAlignment="1" applyProtection="1">
      <alignment horizontal="left" wrapText="1" indent="1"/>
      <protection locked="0"/>
    </xf>
    <xf numFmtId="0" fontId="18" fillId="2" borderId="0" xfId="0" applyFont="1" applyFill="1"/>
    <xf numFmtId="3" fontId="9" fillId="2" borderId="0" xfId="1" applyNumberFormat="1" applyFill="1" applyProtection="1">
      <protection locked="0"/>
    </xf>
    <xf numFmtId="3" fontId="9" fillId="2" borderId="0" xfId="1" applyNumberFormat="1" applyFill="1" applyProtection="1">
      <protection hidden="1"/>
    </xf>
    <xf numFmtId="3" fontId="20" fillId="2" borderId="0" xfId="0" applyNumberFormat="1" applyFont="1" applyFill="1"/>
    <xf numFmtId="0" fontId="105" fillId="2" borderId="0" xfId="0" quotePrefix="1" applyFont="1" applyFill="1" applyAlignment="1">
      <alignment horizontal="right"/>
    </xf>
    <xf numFmtId="0" fontId="11" fillId="2" borderId="0" xfId="0" applyFont="1" applyFill="1" applyAlignment="1">
      <alignment horizontal="center" vertical="center" wrapText="1"/>
    </xf>
    <xf numFmtId="0" fontId="107" fillId="2" borderId="0" xfId="0" applyFont="1" applyFill="1"/>
    <xf numFmtId="0" fontId="0" fillId="0" borderId="0" xfId="0" applyProtection="1">
      <protection locked="0"/>
    </xf>
    <xf numFmtId="0" fontId="108" fillId="2" borderId="0" xfId="0" applyFont="1" applyFill="1"/>
    <xf numFmtId="0" fontId="8" fillId="56" borderId="29" xfId="0" applyFont="1" applyFill="1" applyBorder="1" applyProtection="1">
      <protection locked="0"/>
    </xf>
    <xf numFmtId="0" fontId="19" fillId="57" borderId="0" xfId="0" applyFont="1" applyFill="1" applyAlignment="1">
      <alignment wrapText="1"/>
    </xf>
    <xf numFmtId="0" fontId="19" fillId="57" borderId="0" xfId="0" applyFont="1" applyFill="1" applyAlignment="1">
      <alignment horizontal="center" vertical="top" wrapText="1"/>
    </xf>
    <xf numFmtId="0" fontId="0" fillId="56" borderId="3" xfId="0" applyFill="1" applyBorder="1"/>
    <xf numFmtId="0" fontId="0" fillId="56" borderId="7" xfId="0" applyFill="1" applyBorder="1"/>
    <xf numFmtId="0" fontId="0" fillId="56" borderId="13" xfId="0" applyFill="1" applyBorder="1" applyAlignment="1">
      <alignment horizontal="right" vertical="center" wrapText="1"/>
    </xf>
    <xf numFmtId="0" fontId="109" fillId="2" borderId="0" xfId="0" applyFont="1" applyFill="1"/>
    <xf numFmtId="0" fontId="110" fillId="2" borderId="0" xfId="0" applyFont="1" applyFill="1"/>
    <xf numFmtId="0" fontId="96" fillId="3" borderId="1" xfId="0" applyFont="1" applyFill="1" applyBorder="1"/>
    <xf numFmtId="0" fontId="96" fillId="3" borderId="11" xfId="0" applyFont="1" applyFill="1" applyBorder="1"/>
    <xf numFmtId="0" fontId="0" fillId="2" borderId="0" xfId="0" applyFill="1" applyAlignment="1">
      <alignment horizontal="right" vertical="center" wrapText="1"/>
    </xf>
    <xf numFmtId="0" fontId="15" fillId="2" borderId="0" xfId="0" applyFont="1" applyFill="1" applyAlignment="1">
      <alignment horizontal="left" vertical="center" wrapText="1"/>
    </xf>
    <xf numFmtId="0" fontId="11" fillId="2" borderId="0" xfId="0" applyFont="1" applyFill="1" applyAlignment="1">
      <alignment horizontal="center" vertical="center"/>
    </xf>
    <xf numFmtId="0" fontId="17" fillId="2" borderId="0" xfId="2" applyFill="1" applyAlignment="1">
      <alignment horizontal="left" wrapText="1"/>
    </xf>
    <xf numFmtId="0" fontId="15" fillId="3" borderId="12" xfId="0" applyFont="1" applyFill="1" applyBorder="1"/>
    <xf numFmtId="0" fontId="21" fillId="2" borderId="0" xfId="0" applyFont="1" applyFill="1" applyAlignment="1">
      <alignment horizontal="left" wrapText="1"/>
    </xf>
    <xf numFmtId="0" fontId="111" fillId="2" borderId="0" xfId="0" applyFont="1" applyFill="1"/>
    <xf numFmtId="0" fontId="112" fillId="2" borderId="0" xfId="0" applyFont="1" applyFill="1"/>
    <xf numFmtId="0" fontId="0" fillId="2" borderId="0" xfId="0" applyFill="1" applyAlignment="1">
      <alignment horizontal="left" vertical="center"/>
    </xf>
    <xf numFmtId="3" fontId="10" fillId="2" borderId="0" xfId="1" applyNumberFormat="1" applyFont="1" applyFill="1" applyProtection="1">
      <protection locked="0"/>
    </xf>
    <xf numFmtId="0" fontId="16" fillId="0" borderId="0" xfId="0" applyFont="1"/>
    <xf numFmtId="0" fontId="10" fillId="3" borderId="65" xfId="0" applyFont="1" applyFill="1" applyBorder="1" applyAlignment="1" applyProtection="1">
      <alignment horizontal="right" wrapText="1"/>
      <protection hidden="1"/>
    </xf>
    <xf numFmtId="0" fontId="10" fillId="3" borderId="66" xfId="0" applyFont="1" applyFill="1" applyBorder="1" applyAlignment="1" applyProtection="1">
      <alignment horizontal="right" wrapText="1"/>
      <protection hidden="1"/>
    </xf>
    <xf numFmtId="0" fontId="10" fillId="3" borderId="67" xfId="0" applyFont="1" applyFill="1" applyBorder="1" applyAlignment="1" applyProtection="1">
      <alignment horizontal="right" wrapText="1"/>
      <protection hidden="1"/>
    </xf>
    <xf numFmtId="186" fontId="15" fillId="2" borderId="0" xfId="1" applyNumberFormat="1" applyFont="1" applyFill="1" applyAlignment="1" applyProtection="1">
      <alignment horizontal="right"/>
      <protection hidden="1"/>
    </xf>
    <xf numFmtId="0" fontId="116" fillId="2" borderId="0" xfId="1" applyFont="1" applyFill="1" applyProtection="1">
      <protection hidden="1"/>
    </xf>
    <xf numFmtId="186" fontId="96" fillId="2" borderId="0" xfId="1" applyNumberFormat="1" applyFont="1" applyFill="1" applyAlignment="1" applyProtection="1">
      <alignment horizontal="right" indent="1"/>
      <protection hidden="1"/>
    </xf>
    <xf numFmtId="3" fontId="96" fillId="2" borderId="0" xfId="0" applyNumberFormat="1" applyFont="1" applyFill="1"/>
    <xf numFmtId="0" fontId="117" fillId="2" borderId="0" xfId="0" applyFont="1" applyFill="1" applyAlignment="1">
      <alignment horizontal="center"/>
    </xf>
    <xf numFmtId="0" fontId="15" fillId="2" borderId="0" xfId="0" applyFont="1" applyFill="1" applyAlignment="1">
      <alignment horizontal="left"/>
    </xf>
    <xf numFmtId="0" fontId="53" fillId="2" borderId="0" xfId="21" applyFont="1" applyFill="1" applyAlignment="1" applyProtection="1">
      <alignment horizontal="right" vertical="center"/>
      <protection hidden="1"/>
    </xf>
    <xf numFmtId="0" fontId="19" fillId="2" borderId="0" xfId="0" applyFont="1" applyFill="1"/>
    <xf numFmtId="0" fontId="0" fillId="3" borderId="7" xfId="0" applyFill="1" applyBorder="1" applyAlignment="1">
      <alignment horizontal="left" indent="1"/>
    </xf>
    <xf numFmtId="0" fontId="0" fillId="3" borderId="7" xfId="0" applyFill="1" applyBorder="1" applyAlignment="1">
      <alignment horizontal="left" indent="2"/>
    </xf>
    <xf numFmtId="0" fontId="0" fillId="3" borderId="24" xfId="0" applyFill="1" applyBorder="1"/>
    <xf numFmtId="0" fontId="0" fillId="4" borderId="0" xfId="0" applyFill="1"/>
    <xf numFmtId="0" fontId="0" fillId="5" borderId="0" xfId="0" applyFill="1"/>
    <xf numFmtId="0" fontId="9" fillId="57" borderId="0" xfId="0" applyFont="1" applyFill="1" applyAlignment="1">
      <alignment horizontal="center" vertical="top" wrapText="1"/>
    </xf>
    <xf numFmtId="2" fontId="19" fillId="0" borderId="0" xfId="0" applyNumberFormat="1" applyFont="1"/>
    <xf numFmtId="166" fontId="19" fillId="0" borderId="0" xfId="0" applyNumberFormat="1" applyFont="1"/>
    <xf numFmtId="0" fontId="119" fillId="2" borderId="0" xfId="2" applyFont="1" applyFill="1"/>
    <xf numFmtId="0" fontId="14" fillId="2" borderId="0" xfId="0" applyFont="1" applyFill="1" applyAlignment="1">
      <alignment horizontal="right" wrapText="1"/>
    </xf>
    <xf numFmtId="0" fontId="14" fillId="2" borderId="0" xfId="0" quotePrefix="1" applyFont="1" applyFill="1" applyAlignment="1">
      <alignment horizontal="right" wrapText="1"/>
    </xf>
    <xf numFmtId="0" fontId="125" fillId="58" borderId="0" xfId="0" applyFont="1" applyFill="1"/>
    <xf numFmtId="0" fontId="127" fillId="2" borderId="0" xfId="0" applyFont="1" applyFill="1"/>
    <xf numFmtId="0" fontId="0" fillId="3" borderId="11" xfId="0" applyFill="1" applyBorder="1" applyAlignment="1">
      <alignment horizontal="left" indent="1"/>
    </xf>
    <xf numFmtId="0" fontId="0" fillId="3" borderId="25" xfId="0" applyFill="1" applyBorder="1" applyAlignment="1">
      <alignment horizontal="left" indent="1"/>
    </xf>
    <xf numFmtId="15" fontId="9" fillId="2" borderId="0" xfId="1" applyNumberFormat="1" applyFill="1" applyProtection="1">
      <protection hidden="1"/>
    </xf>
    <xf numFmtId="0" fontId="0" fillId="3" borderId="16" xfId="0" applyFill="1" applyBorder="1" applyAlignment="1">
      <alignment horizontal="left" indent="1"/>
    </xf>
    <xf numFmtId="0" fontId="128" fillId="3" borderId="10" xfId="0" applyFont="1" applyFill="1" applyBorder="1"/>
    <xf numFmtId="0" fontId="129" fillId="2" borderId="0" xfId="0" applyFont="1" applyFill="1"/>
    <xf numFmtId="0" fontId="130" fillId="2" borderId="0" xfId="0" applyFont="1" applyFill="1"/>
    <xf numFmtId="0" fontId="114" fillId="2" borderId="0" xfId="0" applyFont="1" applyFill="1"/>
    <xf numFmtId="0" fontId="121" fillId="3" borderId="10" xfId="0" applyFont="1" applyFill="1" applyBorder="1" applyAlignment="1">
      <alignment wrapText="1"/>
    </xf>
    <xf numFmtId="0" fontId="109" fillId="58" borderId="0" xfId="0" applyFont="1" applyFill="1"/>
    <xf numFmtId="0" fontId="131" fillId="2" borderId="0" xfId="0" applyFont="1" applyFill="1"/>
    <xf numFmtId="0" fontId="132" fillId="2" borderId="0" xfId="0" applyFont="1" applyFill="1"/>
    <xf numFmtId="0" fontId="133" fillId="0" borderId="0" xfId="21" applyFont="1" applyAlignment="1" applyProtection="1">
      <alignment horizontal="left" vertical="center"/>
      <protection hidden="1"/>
    </xf>
    <xf numFmtId="0" fontId="134" fillId="0" borderId="0" xfId="21" applyFont="1" applyAlignment="1" applyProtection="1">
      <alignment horizontal="left" vertical="center"/>
      <protection hidden="1"/>
    </xf>
    <xf numFmtId="0" fontId="18" fillId="0" borderId="0" xfId="0" applyFont="1"/>
    <xf numFmtId="0" fontId="113" fillId="2" borderId="0" xfId="0" applyFont="1" applyFill="1" applyAlignment="1">
      <alignment horizontal="left" vertical="center"/>
    </xf>
    <xf numFmtId="0" fontId="127" fillId="65" borderId="0" xfId="0" applyFont="1" applyFill="1"/>
    <xf numFmtId="0" fontId="96" fillId="65" borderId="0" xfId="0" applyFont="1" applyFill="1"/>
    <xf numFmtId="0" fontId="19" fillId="0" borderId="0" xfId="0" applyFont="1" applyAlignment="1">
      <alignment horizontal="left" vertical="center"/>
    </xf>
    <xf numFmtId="0" fontId="19" fillId="0" borderId="0" xfId="0" applyFont="1" applyAlignment="1">
      <alignment horizontal="center" vertical="top" wrapText="1"/>
    </xf>
    <xf numFmtId="0" fontId="19" fillId="64" borderId="0" xfId="0" applyFont="1" applyFill="1" applyAlignment="1">
      <alignment horizontal="left" vertical="center" wrapText="1"/>
    </xf>
    <xf numFmtId="0" fontId="19" fillId="0" borderId="0" xfId="0" applyFont="1" applyAlignment="1">
      <alignment horizontal="center" vertical="top"/>
    </xf>
    <xf numFmtId="0" fontId="19" fillId="60" borderId="0" xfId="0" applyFont="1" applyFill="1" applyAlignment="1">
      <alignment horizontal="center" vertical="top"/>
    </xf>
    <xf numFmtId="165" fontId="19" fillId="0" borderId="0" xfId="0" applyNumberFormat="1" applyFont="1"/>
    <xf numFmtId="0" fontId="19" fillId="0" borderId="0" xfId="0" applyFont="1" applyAlignment="1">
      <alignment wrapText="1"/>
    </xf>
    <xf numFmtId="0" fontId="136" fillId="2" borderId="0" xfId="0" applyFont="1" applyFill="1"/>
    <xf numFmtId="0" fontId="0" fillId="3" borderId="13" xfId="0" applyFill="1" applyBorder="1" applyAlignment="1">
      <alignment horizontal="right" vertical="center"/>
    </xf>
    <xf numFmtId="0" fontId="0" fillId="60" borderId="10" xfId="0" applyFill="1" applyBorder="1" applyAlignment="1" applyProtection="1">
      <alignment horizontal="left" vertical="center" wrapText="1"/>
      <protection locked="0"/>
    </xf>
    <xf numFmtId="1" fontId="9" fillId="61" borderId="35" xfId="0" applyNumberFormat="1" applyFont="1" applyFill="1" applyBorder="1" applyAlignment="1" applyProtection="1">
      <alignment horizontal="right"/>
      <protection hidden="1"/>
    </xf>
    <xf numFmtId="1" fontId="9" fillId="61" borderId="59" xfId="0" applyNumberFormat="1" applyFont="1" applyFill="1" applyBorder="1" applyAlignment="1" applyProtection="1">
      <alignment horizontal="right"/>
      <protection hidden="1"/>
    </xf>
    <xf numFmtId="1" fontId="9" fillId="61" borderId="61" xfId="0" applyNumberFormat="1" applyFont="1" applyFill="1" applyBorder="1" applyAlignment="1" applyProtection="1">
      <alignment horizontal="right"/>
      <protection hidden="1"/>
    </xf>
    <xf numFmtId="1" fontId="9" fillId="61" borderId="62" xfId="0" applyNumberFormat="1" applyFont="1" applyFill="1" applyBorder="1" applyAlignment="1" applyProtection="1">
      <alignment horizontal="right"/>
      <protection hidden="1"/>
    </xf>
    <xf numFmtId="3" fontId="10" fillId="55" borderId="63" xfId="0" applyNumberFormat="1" applyFont="1" applyFill="1" applyBorder="1" applyAlignment="1" applyProtection="1">
      <alignment horizontal="right"/>
      <protection hidden="1"/>
    </xf>
    <xf numFmtId="1" fontId="10" fillId="61" borderId="57" xfId="0" applyNumberFormat="1" applyFont="1" applyFill="1" applyBorder="1" applyAlignment="1" applyProtection="1">
      <alignment horizontal="right"/>
      <protection hidden="1"/>
    </xf>
    <xf numFmtId="1" fontId="10" fillId="61" borderId="64" xfId="0" applyNumberFormat="1" applyFont="1" applyFill="1" applyBorder="1" applyAlignment="1" applyProtection="1">
      <alignment horizontal="right"/>
      <protection hidden="1"/>
    </xf>
    <xf numFmtId="0" fontId="138" fillId="2" borderId="0" xfId="0" applyFont="1" applyFill="1"/>
    <xf numFmtId="0" fontId="0" fillId="0" borderId="73" xfId="0" applyBorder="1"/>
    <xf numFmtId="0" fontId="18" fillId="0" borderId="0" xfId="1" applyFont="1" applyAlignment="1" applyProtection="1">
      <alignment horizontal="left"/>
      <protection hidden="1"/>
    </xf>
    <xf numFmtId="0" fontId="0" fillId="0" borderId="72" xfId="0" applyBorder="1"/>
    <xf numFmtId="3" fontId="9" fillId="64" borderId="8" xfId="1" applyNumberFormat="1" applyFill="1" applyBorder="1" applyProtection="1">
      <protection locked="0"/>
    </xf>
    <xf numFmtId="3" fontId="9" fillId="59" borderId="2" xfId="1" applyNumberFormat="1" applyFill="1" applyBorder="1" applyProtection="1">
      <protection locked="0"/>
    </xf>
    <xf numFmtId="3" fontId="10" fillId="0" borderId="8" xfId="1" applyNumberFormat="1" applyFont="1" applyBorder="1" applyProtection="1">
      <protection locked="0"/>
    </xf>
    <xf numFmtId="0" fontId="97" fillId="0" borderId="56" xfId="2" applyFont="1" applyFill="1" applyBorder="1" applyAlignment="1">
      <alignment vertical="center"/>
    </xf>
    <xf numFmtId="0" fontId="115" fillId="0" borderId="56" xfId="2" applyFont="1" applyFill="1" applyBorder="1"/>
    <xf numFmtId="0" fontId="97" fillId="0" borderId="16" xfId="0" applyFont="1" applyBorder="1" applyProtection="1">
      <protection locked="0"/>
    </xf>
    <xf numFmtId="0" fontId="21" fillId="2" borderId="0" xfId="1" applyFont="1" applyFill="1" applyProtection="1">
      <protection locked="0"/>
    </xf>
    <xf numFmtId="3" fontId="112" fillId="2" borderId="0" xfId="1" applyNumberFormat="1" applyFont="1" applyFill="1" applyProtection="1">
      <protection hidden="1"/>
    </xf>
    <xf numFmtId="3" fontId="21" fillId="2" borderId="74" xfId="1" applyNumberFormat="1" applyFont="1" applyFill="1" applyBorder="1" applyProtection="1">
      <protection locked="0"/>
    </xf>
    <xf numFmtId="184" fontId="124" fillId="2" borderId="0" xfId="3" applyNumberFormat="1" applyFont="1" applyFill="1" applyBorder="1" applyAlignment="1">
      <alignment horizontal="right"/>
    </xf>
    <xf numFmtId="3" fontId="9" fillId="59" borderId="4" xfId="1" applyNumberFormat="1" applyFill="1" applyBorder="1" applyProtection="1">
      <protection locked="0"/>
    </xf>
    <xf numFmtId="3" fontId="9" fillId="66" borderId="21" xfId="1" applyNumberFormat="1" applyFill="1" applyBorder="1" applyProtection="1">
      <protection locked="0"/>
    </xf>
    <xf numFmtId="3" fontId="9" fillId="59" borderId="21" xfId="1" applyNumberFormat="1" applyFill="1" applyBorder="1" applyProtection="1">
      <protection locked="0"/>
    </xf>
    <xf numFmtId="3" fontId="9" fillId="59" borderId="6" xfId="1" applyNumberFormat="1" applyFill="1" applyBorder="1" applyProtection="1">
      <protection locked="0"/>
    </xf>
    <xf numFmtId="3" fontId="9" fillId="64" borderId="8" xfId="1" applyNumberFormat="1" applyFill="1" applyBorder="1"/>
    <xf numFmtId="0" fontId="55" fillId="0" borderId="71" xfId="0" applyFont="1" applyBorder="1" applyProtection="1">
      <protection locked="0"/>
    </xf>
    <xf numFmtId="0" fontId="96" fillId="2" borderId="0" xfId="0" applyFont="1" applyFill="1" applyProtection="1">
      <protection locked="0"/>
    </xf>
    <xf numFmtId="166" fontId="127" fillId="0" borderId="0" xfId="0" applyNumberFormat="1" applyFont="1"/>
    <xf numFmtId="165" fontId="112" fillId="0" borderId="0" xfId="0" applyNumberFormat="1" applyFont="1"/>
    <xf numFmtId="164" fontId="127" fillId="0" borderId="0" xfId="0" applyNumberFormat="1" applyFont="1"/>
    <xf numFmtId="0" fontId="15" fillId="2" borderId="0" xfId="0" applyFont="1" applyFill="1" applyAlignment="1">
      <alignment horizontal="center" vertical="center" wrapText="1"/>
    </xf>
    <xf numFmtId="0" fontId="140" fillId="0" borderId="0" xfId="0" applyFont="1" applyAlignment="1">
      <alignment vertical="center"/>
    </xf>
    <xf numFmtId="3" fontId="140" fillId="0" borderId="0" xfId="0" applyNumberFormat="1" applyFont="1" applyAlignment="1">
      <alignment vertical="center"/>
    </xf>
    <xf numFmtId="1" fontId="140" fillId="0" borderId="0" xfId="0" applyNumberFormat="1" applyFont="1" applyAlignment="1">
      <alignment vertical="center"/>
    </xf>
    <xf numFmtId="0" fontId="128" fillId="2" borderId="0" xfId="0" applyFont="1" applyFill="1" applyAlignment="1">
      <alignment vertical="top"/>
    </xf>
    <xf numFmtId="0" fontId="19" fillId="55" borderId="0" xfId="0" applyFont="1" applyFill="1"/>
    <xf numFmtId="0" fontId="17" fillId="55" borderId="0" xfId="2" applyFill="1"/>
    <xf numFmtId="1" fontId="19" fillId="55" borderId="0" xfId="0" applyNumberFormat="1" applyFont="1" applyFill="1"/>
    <xf numFmtId="2" fontId="19" fillId="55" borderId="0" xfId="0" applyNumberFormat="1" applyFont="1" applyFill="1"/>
    <xf numFmtId="166" fontId="19" fillId="55" borderId="0" xfId="0" applyNumberFormat="1" applyFont="1" applyFill="1"/>
    <xf numFmtId="185" fontId="19" fillId="55" borderId="0" xfId="3" applyNumberFormat="1" applyFont="1" applyFill="1"/>
    <xf numFmtId="185" fontId="114" fillId="55" borderId="0" xfId="3" applyNumberFormat="1" applyFont="1" applyFill="1"/>
    <xf numFmtId="3" fontId="9" fillId="2" borderId="8" xfId="1" applyNumberFormat="1" applyFill="1" applyBorder="1" applyProtection="1">
      <protection locked="0"/>
    </xf>
    <xf numFmtId="0" fontId="0" fillId="0" borderId="8" xfId="0" applyBorder="1" applyAlignment="1">
      <alignment vertical="center"/>
    </xf>
    <xf numFmtId="0" fontId="0" fillId="2" borderId="0" xfId="0" applyFill="1" applyAlignment="1">
      <alignment vertical="center"/>
    </xf>
    <xf numFmtId="0" fontId="11" fillId="3" borderId="13" xfId="0" applyFont="1" applyFill="1" applyBorder="1" applyAlignment="1">
      <alignment vertical="center"/>
    </xf>
    <xf numFmtId="0" fontId="113" fillId="2" borderId="0" xfId="0" quotePrefix="1" applyFont="1" applyFill="1" applyAlignment="1">
      <alignment horizontal="center"/>
    </xf>
    <xf numFmtId="2" fontId="136" fillId="67" borderId="0" xfId="0" applyNumberFormat="1" applyFont="1" applyFill="1" applyAlignment="1">
      <alignment horizontal="center" vertical="top" wrapText="1"/>
    </xf>
    <xf numFmtId="0" fontId="136" fillId="67" borderId="0" xfId="0" applyFont="1" applyFill="1" applyAlignment="1">
      <alignment horizontal="center" vertical="top" wrapText="1"/>
    </xf>
    <xf numFmtId="0" fontId="113" fillId="0" borderId="0" xfId="0" applyFont="1" applyAlignment="1">
      <alignment horizontal="left" vertical="center"/>
    </xf>
    <xf numFmtId="0" fontId="10" fillId="0" borderId="0" xfId="0" applyFont="1" applyAlignment="1">
      <alignment horizontal="left" vertical="center"/>
    </xf>
    <xf numFmtId="166" fontId="19" fillId="0" borderId="0" xfId="0" applyNumberFormat="1" applyFont="1" applyAlignment="1">
      <alignment horizontal="center" vertical="top" wrapText="1"/>
    </xf>
    <xf numFmtId="0" fontId="19" fillId="60" borderId="0" xfId="0" applyFont="1" applyFill="1" applyAlignment="1">
      <alignment wrapText="1"/>
    </xf>
    <xf numFmtId="43" fontId="114" fillId="0" borderId="0" xfId="3" applyFont="1" applyFill="1"/>
    <xf numFmtId="0" fontId="19" fillId="68" borderId="0" xfId="0" applyFont="1" applyFill="1" applyAlignment="1">
      <alignment wrapText="1"/>
    </xf>
    <xf numFmtId="0" fontId="142" fillId="4" borderId="8" xfId="0" applyFont="1" applyFill="1" applyBorder="1" applyAlignment="1">
      <alignment horizontal="center" wrapText="1"/>
    </xf>
    <xf numFmtId="2" fontId="19" fillId="0" borderId="0" xfId="0" quotePrefix="1" applyNumberFormat="1" applyFont="1"/>
    <xf numFmtId="0" fontId="16" fillId="0" borderId="0" xfId="0" applyFont="1" applyProtection="1">
      <protection hidden="1"/>
    </xf>
    <xf numFmtId="0" fontId="136" fillId="3" borderId="25" xfId="0" applyFont="1" applyFill="1" applyBorder="1"/>
    <xf numFmtId="1" fontId="9" fillId="63" borderId="8" xfId="1" applyNumberFormat="1" applyFill="1" applyBorder="1" applyProtection="1">
      <protection locked="0"/>
    </xf>
    <xf numFmtId="0" fontId="19" fillId="3" borderId="1" xfId="0" applyFont="1" applyFill="1" applyBorder="1" applyAlignment="1">
      <alignment wrapText="1"/>
    </xf>
    <xf numFmtId="0" fontId="9" fillId="3" borderId="24" xfId="0" applyFont="1" applyFill="1" applyBorder="1" applyAlignment="1">
      <alignment wrapText="1"/>
    </xf>
    <xf numFmtId="0" fontId="19" fillId="3" borderId="3" xfId="0" applyFont="1" applyFill="1" applyBorder="1" applyAlignment="1">
      <alignment wrapText="1"/>
    </xf>
    <xf numFmtId="0" fontId="19" fillId="3" borderId="11" xfId="0" applyFont="1" applyFill="1" applyBorder="1" applyAlignment="1">
      <alignment wrapText="1"/>
    </xf>
    <xf numFmtId="0" fontId="9" fillId="3" borderId="25" xfId="0" applyFont="1" applyFill="1" applyBorder="1" applyAlignment="1">
      <alignment wrapText="1"/>
    </xf>
    <xf numFmtId="0" fontId="19" fillId="3" borderId="7" xfId="0" applyFont="1" applyFill="1" applyBorder="1" applyAlignment="1">
      <alignment wrapText="1"/>
    </xf>
    <xf numFmtId="0" fontId="144" fillId="3" borderId="10" xfId="0" applyFont="1" applyFill="1" applyBorder="1" applyAlignment="1">
      <alignment wrapText="1"/>
    </xf>
    <xf numFmtId="0" fontId="114" fillId="3" borderId="1" xfId="0" applyFont="1" applyFill="1" applyBorder="1" applyAlignment="1">
      <alignment wrapText="1"/>
    </xf>
    <xf numFmtId="0" fontId="114" fillId="3" borderId="3" xfId="0" applyFont="1" applyFill="1" applyBorder="1" applyAlignment="1">
      <alignment wrapText="1"/>
    </xf>
    <xf numFmtId="0" fontId="114" fillId="3" borderId="24" xfId="0" applyFont="1" applyFill="1" applyBorder="1" applyAlignment="1">
      <alignment wrapText="1"/>
    </xf>
    <xf numFmtId="0" fontId="114" fillId="3" borderId="17" xfId="0" applyFont="1" applyFill="1" applyBorder="1" applyAlignment="1">
      <alignment wrapText="1"/>
    </xf>
    <xf numFmtId="0" fontId="114" fillId="0" borderId="23" xfId="0" applyFont="1" applyBorder="1" applyAlignment="1">
      <alignment wrapText="1"/>
    </xf>
    <xf numFmtId="0" fontId="114" fillId="3" borderId="11" xfId="0" applyFont="1" applyFill="1" applyBorder="1" applyAlignment="1">
      <alignment horizontal="left" wrapText="1"/>
    </xf>
    <xf numFmtId="0" fontId="114" fillId="3" borderId="7" xfId="0" applyFont="1" applyFill="1" applyBorder="1" applyAlignment="1">
      <alignment horizontal="left" wrapText="1"/>
    </xf>
    <xf numFmtId="0" fontId="114" fillId="3" borderId="25" xfId="0" applyFont="1" applyFill="1" applyBorder="1" applyAlignment="1">
      <alignment horizontal="left" wrapText="1"/>
    </xf>
    <xf numFmtId="0" fontId="114" fillId="3" borderId="16" xfId="0" applyFont="1" applyFill="1" applyBorder="1" applyAlignment="1">
      <alignment horizontal="left" wrapText="1"/>
    </xf>
    <xf numFmtId="0" fontId="114" fillId="3" borderId="28" xfId="0" applyFont="1" applyFill="1" applyBorder="1" applyAlignment="1">
      <alignment wrapText="1"/>
    </xf>
    <xf numFmtId="0" fontId="144" fillId="3" borderId="13" xfId="0" applyFont="1" applyFill="1" applyBorder="1" applyAlignment="1">
      <alignment wrapText="1"/>
    </xf>
    <xf numFmtId="0" fontId="114" fillId="0" borderId="0" xfId="643" applyFont="1"/>
    <xf numFmtId="3" fontId="9" fillId="2" borderId="6" xfId="1" applyNumberFormat="1" applyFill="1" applyBorder="1" applyProtection="1">
      <protection locked="0"/>
    </xf>
    <xf numFmtId="3" fontId="9" fillId="2" borderId="58" xfId="0" applyNumberFormat="1" applyFont="1" applyFill="1" applyBorder="1" applyAlignment="1" applyProtection="1">
      <alignment horizontal="right"/>
      <protection locked="0"/>
    </xf>
    <xf numFmtId="1" fontId="9" fillId="2" borderId="35" xfId="1" applyNumberFormat="1" applyFill="1" applyBorder="1" applyAlignment="1" applyProtection="1">
      <alignment horizontal="right" vertical="center"/>
      <protection locked="0"/>
    </xf>
    <xf numFmtId="1" fontId="9" fillId="2" borderId="35" xfId="1" applyNumberFormat="1" applyFill="1" applyBorder="1" applyAlignment="1" applyProtection="1">
      <alignment horizontal="right"/>
      <protection locked="0"/>
    </xf>
    <xf numFmtId="3" fontId="9" fillId="2" borderId="60" xfId="0" applyNumberFormat="1" applyFont="1" applyFill="1" applyBorder="1" applyAlignment="1" applyProtection="1">
      <alignment horizontal="right"/>
      <protection locked="0"/>
    </xf>
    <xf numFmtId="3" fontId="9" fillId="69" borderId="2" xfId="1" applyNumberFormat="1" applyFill="1" applyBorder="1" applyProtection="1">
      <protection locked="0"/>
    </xf>
    <xf numFmtId="3" fontId="9" fillId="69" borderId="8" xfId="1" applyNumberFormat="1" applyFill="1" applyBorder="1" applyProtection="1">
      <protection locked="0"/>
    </xf>
    <xf numFmtId="3" fontId="9" fillId="69" borderId="21" xfId="1" applyNumberFormat="1" applyFill="1" applyBorder="1" applyProtection="1">
      <protection locked="0"/>
    </xf>
    <xf numFmtId="3" fontId="9" fillId="69" borderId="4" xfId="1" applyNumberFormat="1" applyFill="1" applyBorder="1" applyProtection="1">
      <protection locked="0"/>
    </xf>
    <xf numFmtId="3" fontId="9" fillId="69" borderId="6" xfId="1" applyNumberFormat="1" applyFill="1" applyBorder="1" applyProtection="1">
      <protection locked="0"/>
    </xf>
    <xf numFmtId="3" fontId="9" fillId="69" borderId="19" xfId="1" applyNumberFormat="1" applyFill="1" applyBorder="1" applyProtection="1">
      <protection locked="0"/>
    </xf>
    <xf numFmtId="0" fontId="9" fillId="0" borderId="13" xfId="0" applyFont="1" applyBorder="1" applyAlignment="1">
      <alignment wrapText="1"/>
    </xf>
    <xf numFmtId="0" fontId="9" fillId="2" borderId="10" xfId="0" applyFont="1" applyFill="1" applyBorder="1" applyAlignment="1">
      <alignment wrapText="1"/>
    </xf>
    <xf numFmtId="0" fontId="22" fillId="2" borderId="0" xfId="0" applyFont="1" applyFill="1" applyAlignment="1">
      <alignment wrapText="1"/>
    </xf>
    <xf numFmtId="0" fontId="0" fillId="0" borderId="0" xfId="0" applyAlignment="1">
      <alignment wrapText="1"/>
    </xf>
    <xf numFmtId="0" fontId="18" fillId="65" borderId="0" xfId="0" applyFont="1" applyFill="1" applyAlignment="1">
      <alignment horizontal="right" vertical="center"/>
    </xf>
    <xf numFmtId="0" fontId="18" fillId="65" borderId="0" xfId="0" applyFont="1" applyFill="1" applyAlignment="1">
      <alignment vertical="center"/>
    </xf>
    <xf numFmtId="0" fontId="18" fillId="65" borderId="0" xfId="0" applyFont="1" applyFill="1" applyAlignment="1">
      <alignment horizontal="left" vertical="center"/>
    </xf>
    <xf numFmtId="0" fontId="145" fillId="2" borderId="0" xfId="0" applyFont="1" applyFill="1" applyAlignment="1">
      <alignment horizontal="center" vertical="center" wrapText="1"/>
    </xf>
    <xf numFmtId="3" fontId="10" fillId="64" borderId="8" xfId="1" applyNumberFormat="1" applyFont="1" applyFill="1" applyBorder="1"/>
    <xf numFmtId="3" fontId="9" fillId="64" borderId="18" xfId="1" applyNumberFormat="1" applyFill="1" applyBorder="1"/>
    <xf numFmtId="3" fontId="9" fillId="64" borderId="6" xfId="1" applyNumberFormat="1" applyFill="1" applyBorder="1"/>
    <xf numFmtId="3" fontId="9" fillId="64" borderId="4" xfId="1" applyNumberFormat="1" applyFill="1" applyBorder="1"/>
    <xf numFmtId="0" fontId="10" fillId="0" borderId="0" xfId="1" applyFont="1" applyProtection="1">
      <protection locked="0"/>
    </xf>
    <xf numFmtId="0" fontId="14" fillId="2" borderId="0" xfId="0" quotePrefix="1" applyFont="1" applyFill="1" applyAlignment="1" applyProtection="1">
      <alignment horizontal="center" wrapText="1"/>
      <protection locked="0"/>
    </xf>
    <xf numFmtId="0" fontId="16" fillId="0" borderId="0" xfId="1" applyFont="1" applyProtection="1">
      <protection locked="0"/>
    </xf>
    <xf numFmtId="0" fontId="9" fillId="0" borderId="15" xfId="1" applyBorder="1" applyProtection="1">
      <protection locked="0"/>
    </xf>
    <xf numFmtId="0" fontId="21" fillId="2" borderId="14" xfId="1" applyFont="1" applyFill="1" applyBorder="1" applyProtection="1">
      <protection locked="0"/>
    </xf>
    <xf numFmtId="0" fontId="0" fillId="0" borderId="0" xfId="0" applyAlignment="1" applyProtection="1">
      <alignment wrapText="1"/>
      <protection locked="0"/>
    </xf>
    <xf numFmtId="15" fontId="10" fillId="2" borderId="0" xfId="1" quotePrefix="1" applyNumberFormat="1" applyFont="1" applyFill="1" applyAlignment="1" applyProtection="1">
      <alignment horizontal="center"/>
      <protection locked="0"/>
    </xf>
    <xf numFmtId="3" fontId="10" fillId="64" borderId="6" xfId="1" applyNumberFormat="1" applyFont="1" applyFill="1" applyBorder="1"/>
    <xf numFmtId="14" fontId="96" fillId="2" borderId="0" xfId="0" applyNumberFormat="1" applyFont="1" applyFill="1"/>
    <xf numFmtId="0" fontId="120" fillId="0" borderId="0" xfId="0" applyFont="1"/>
    <xf numFmtId="1" fontId="118" fillId="0" borderId="0" xfId="0" applyNumberFormat="1" applyFont="1" applyAlignment="1">
      <alignment wrapText="1"/>
    </xf>
    <xf numFmtId="0" fontId="19" fillId="0" borderId="11" xfId="0" applyFont="1" applyBorder="1" applyAlignment="1">
      <alignment wrapText="1"/>
    </xf>
    <xf numFmtId="0" fontId="9" fillId="0" borderId="10" xfId="0" applyFont="1" applyBorder="1" applyAlignment="1">
      <alignment wrapText="1"/>
    </xf>
    <xf numFmtId="0" fontId="9" fillId="0" borderId="25" xfId="0" applyFont="1" applyBorder="1" applyAlignment="1">
      <alignment wrapText="1"/>
    </xf>
    <xf numFmtId="0" fontId="19" fillId="0" borderId="7" xfId="0" applyFont="1" applyBorder="1" applyAlignment="1">
      <alignment wrapText="1"/>
    </xf>
    <xf numFmtId="0" fontId="114" fillId="0" borderId="11" xfId="0" applyFont="1" applyBorder="1" applyAlignment="1">
      <alignment horizontal="left" wrapText="1"/>
    </xf>
    <xf numFmtId="0" fontId="114" fillId="0" borderId="7" xfId="0" applyFont="1" applyBorder="1" applyAlignment="1">
      <alignment horizontal="left" wrapText="1"/>
    </xf>
    <xf numFmtId="0" fontId="114" fillId="0" borderId="25" xfId="0" applyFont="1" applyBorder="1" applyAlignment="1">
      <alignment horizontal="left" wrapText="1"/>
    </xf>
    <xf numFmtId="0" fontId="114" fillId="0" borderId="16" xfId="0" applyFont="1" applyBorder="1" applyAlignment="1">
      <alignment horizontal="left" wrapText="1"/>
    </xf>
    <xf numFmtId="0" fontId="114" fillId="0" borderId="28" xfId="0" applyFont="1" applyBorder="1" applyAlignment="1">
      <alignment wrapText="1"/>
    </xf>
    <xf numFmtId="0" fontId="144" fillId="0" borderId="10" xfId="0" applyFont="1" applyBorder="1" applyAlignment="1">
      <alignment wrapText="1"/>
    </xf>
    <xf numFmtId="0" fontId="19" fillId="0" borderId="0" xfId="0" applyFont="1" applyAlignment="1">
      <alignment horizontal="left"/>
    </xf>
    <xf numFmtId="1" fontId="19" fillId="0" borderId="0" xfId="0" quotePrefix="1" applyNumberFormat="1" applyFont="1"/>
    <xf numFmtId="165" fontId="19" fillId="0" borderId="0" xfId="0" quotePrefix="1" applyNumberFormat="1" applyFont="1"/>
    <xf numFmtId="0" fontId="9" fillId="0" borderId="0" xfId="0" applyFont="1"/>
    <xf numFmtId="0" fontId="102" fillId="3" borderId="75" xfId="0" applyFont="1" applyFill="1" applyBorder="1" applyAlignment="1">
      <alignment horizontal="right" wrapText="1"/>
    </xf>
    <xf numFmtId="0" fontId="0" fillId="3" borderId="7" xfId="0" applyFill="1" applyBorder="1" applyAlignment="1">
      <alignment wrapText="1"/>
    </xf>
    <xf numFmtId="0" fontId="0" fillId="3" borderId="7" xfId="0" applyFill="1" applyBorder="1" applyAlignment="1">
      <alignment horizontal="left" wrapText="1" indent="1"/>
    </xf>
    <xf numFmtId="0" fontId="149" fillId="2" borderId="0" xfId="0" applyFont="1" applyFill="1"/>
    <xf numFmtId="0" fontId="17" fillId="62" borderId="0" xfId="2" applyFill="1"/>
    <xf numFmtId="0" fontId="19" fillId="62" borderId="0" xfId="0" applyFont="1" applyFill="1"/>
    <xf numFmtId="0" fontId="17" fillId="70" borderId="0" xfId="2" applyFill="1"/>
    <xf numFmtId="166" fontId="19" fillId="70" borderId="0" xfId="0" applyNumberFormat="1" applyFont="1" applyFill="1"/>
    <xf numFmtId="166" fontId="19" fillId="2" borderId="0" xfId="0" applyNumberFormat="1" applyFont="1" applyFill="1"/>
    <xf numFmtId="1" fontId="19" fillId="70" borderId="0" xfId="0" applyNumberFormat="1" applyFont="1" applyFill="1"/>
    <xf numFmtId="0" fontId="19" fillId="70" borderId="0" xfId="0" applyFont="1" applyFill="1"/>
    <xf numFmtId="0" fontId="17" fillId="70" borderId="0" xfId="2" applyFill="1" applyAlignment="1">
      <alignment wrapText="1"/>
    </xf>
    <xf numFmtId="1" fontId="19" fillId="55" borderId="0" xfId="0" quotePrefix="1" applyNumberFormat="1" applyFont="1" applyFill="1"/>
    <xf numFmtId="0" fontId="96" fillId="3" borderId="10" xfId="0" applyFont="1" applyFill="1" applyBorder="1"/>
    <xf numFmtId="0" fontId="96" fillId="3" borderId="13" xfId="0" applyFont="1" applyFill="1" applyBorder="1"/>
    <xf numFmtId="0" fontId="17" fillId="0" borderId="0" xfId="2"/>
    <xf numFmtId="0" fontId="122" fillId="71" borderId="0" xfId="2" applyFont="1" applyFill="1" applyAlignment="1">
      <alignment wrapText="1"/>
    </xf>
    <xf numFmtId="1" fontId="19" fillId="71" borderId="0" xfId="0" applyNumberFormat="1" applyFont="1" applyFill="1"/>
    <xf numFmtId="0" fontId="19" fillId="71" borderId="0" xfId="0" applyFont="1" applyFill="1"/>
    <xf numFmtId="0" fontId="151" fillId="64" borderId="0" xfId="0" applyFont="1" applyFill="1" applyAlignment="1">
      <alignment horizontal="left" vertical="center" wrapText="1"/>
    </xf>
    <xf numFmtId="0" fontId="19" fillId="68" borderId="0" xfId="0" applyFont="1" applyFill="1" applyAlignment="1">
      <alignment horizontal="center" vertical="top" wrapText="1"/>
    </xf>
    <xf numFmtId="0" fontId="19" fillId="5" borderId="0" xfId="0" applyFont="1" applyFill="1" applyAlignment="1">
      <alignment horizontal="center" vertical="top" wrapText="1"/>
    </xf>
    <xf numFmtId="0" fontId="150" fillId="2" borderId="0" xfId="0" applyFont="1" applyFill="1"/>
    <xf numFmtId="0" fontId="146" fillId="0" borderId="0" xfId="0" applyFont="1"/>
    <xf numFmtId="0" fontId="17" fillId="2" borderId="0" xfId="2" applyFill="1" applyAlignment="1" applyProtection="1">
      <alignment horizontal="left" wrapText="1"/>
      <protection locked="0"/>
    </xf>
    <xf numFmtId="0" fontId="148" fillId="2" borderId="0" xfId="2" applyFont="1" applyFill="1" applyAlignment="1">
      <alignment horizontal="left" wrapText="1"/>
    </xf>
    <xf numFmtId="0" fontId="17" fillId="2" borderId="0" xfId="2" applyFill="1" applyAlignment="1">
      <alignment horizontal="left" wrapText="1"/>
    </xf>
    <xf numFmtId="0" fontId="0" fillId="2" borderId="0" xfId="0" applyFill="1" applyAlignment="1">
      <alignment horizontal="left" wrapText="1"/>
    </xf>
    <xf numFmtId="0" fontId="104" fillId="2" borderId="0" xfId="0" applyFont="1" applyFill="1" applyAlignment="1">
      <alignment horizontal="center"/>
    </xf>
    <xf numFmtId="0" fontId="108" fillId="2" borderId="75" xfId="0" applyFont="1" applyFill="1" applyBorder="1" applyAlignment="1" applyProtection="1">
      <alignment horizontal="left" vertical="top" wrapText="1"/>
      <protection locked="0"/>
    </xf>
    <xf numFmtId="0" fontId="108" fillId="2" borderId="49" xfId="0" applyFont="1" applyFill="1" applyBorder="1" applyAlignment="1" applyProtection="1">
      <alignment horizontal="left" vertical="top" wrapText="1"/>
      <protection locked="0"/>
    </xf>
    <xf numFmtId="0" fontId="108" fillId="2" borderId="57" xfId="0" applyFont="1" applyFill="1" applyBorder="1" applyAlignment="1" applyProtection="1">
      <alignment horizontal="left" vertical="top" wrapText="1"/>
      <protection locked="0"/>
    </xf>
    <xf numFmtId="0" fontId="124" fillId="0" borderId="20" xfId="0" applyFont="1" applyBorder="1" applyAlignment="1">
      <alignment horizontal="left" wrapText="1"/>
    </xf>
    <xf numFmtId="0" fontId="9" fillId="59" borderId="68" xfId="0" applyFont="1" applyFill="1" applyBorder="1" applyAlignment="1" applyProtection="1">
      <alignment horizontal="left" vertical="center" wrapText="1"/>
      <protection locked="0"/>
    </xf>
    <xf numFmtId="0" fontId="9" fillId="59" borderId="69" xfId="0" applyFont="1" applyFill="1" applyBorder="1" applyAlignment="1" applyProtection="1">
      <alignment horizontal="left" vertical="center" wrapText="1"/>
      <protection locked="0"/>
    </xf>
    <xf numFmtId="0" fontId="9" fillId="59" borderId="70" xfId="0" applyFont="1" applyFill="1" applyBorder="1" applyAlignment="1" applyProtection="1">
      <alignment horizontal="left" vertical="center" wrapText="1"/>
      <protection locked="0"/>
    </xf>
    <xf numFmtId="0" fontId="15" fillId="0" borderId="0" xfId="0" applyFont="1" applyAlignment="1">
      <alignment horizontal="left" wrapText="1"/>
    </xf>
    <xf numFmtId="0" fontId="15" fillId="0" borderId="0" xfId="0" applyFont="1" applyAlignment="1">
      <alignment horizontal="left"/>
    </xf>
    <xf numFmtId="0" fontId="124" fillId="2" borderId="20" xfId="0" applyFont="1" applyFill="1" applyBorder="1" applyAlignment="1">
      <alignment horizontal="left" wrapText="1"/>
    </xf>
  </cellXfs>
  <cellStyles count="651">
    <cellStyle name=" 1" xfId="15" xr:uid="{B8AA4649-C783-4847-A039-9D753E21880F}"/>
    <cellStyle name=" 1 2" xfId="16" xr:uid="{C6B66908-3E6E-4AAC-9A92-3E79E16EE3CA}"/>
    <cellStyle name=" 1 2 2" xfId="17" xr:uid="{1DB22739-7E82-45D0-8EC9-7A77841477B1}"/>
    <cellStyle name=" 1 3" xfId="18" xr:uid="{2835F8B4-42F8-4931-B89A-E2C450ED17C7}"/>
    <cellStyle name=" Writer Import]_x000d__x000a_Display Dialog=No_x000d__x000a__x000d__x000a_[Horizontal Arrange]_x000d__x000a_Dimensions Interlocking=Yes_x000d__x000a_Sum Hierarchy=Yes_x000d__x000a_Generate" xfId="19" xr:uid="{EAA74EC8-262E-4E40-82BE-19EE6B422EA6}"/>
    <cellStyle name=" Writer Import]_x000d__x000a_Display Dialog=No_x000d__x000a__x000d__x000a_[Horizontal Arrange]_x000d__x000a_Dimensions Interlocking=Yes_x000d__x000a_Sum Hierarchy=Yes_x000d__x000a_Generate 2" xfId="20" xr:uid="{45382CC8-13C7-4689-928A-6C51E2948ACE}"/>
    <cellStyle name="%" xfId="1" xr:uid="{00000000-0005-0000-0000-000000000000}"/>
    <cellStyle name="% 2" xfId="21" xr:uid="{876CCB19-B759-4684-8D71-74BE826A9B46}"/>
    <cellStyle name="% 2 2" xfId="22" xr:uid="{356BC482-0893-4529-B9C5-FBFCCBA247C1}"/>
    <cellStyle name="% 2 3" xfId="643" xr:uid="{69D2158F-AF1A-44EA-B16E-1A507EBB3547}"/>
    <cellStyle name="% 3" xfId="23" xr:uid="{CC4F8683-6587-4FB0-880B-11DA09B76AC3}"/>
    <cellStyle name="% 4" xfId="24" xr:uid="{10513C29-9327-4A48-BD10-8265F40E8D49}"/>
    <cellStyle name="%_charts tables TP 2" xfId="25" xr:uid="{2229A75D-24C7-47FC-8E0A-339B86BE8226}"/>
    <cellStyle name="%_charts tables TP-formatted " xfId="26" xr:uid="{B0429FF5-C7B1-41B4-AD8E-5DBA22FF946E}"/>
    <cellStyle name="%_PEF FSBR2011" xfId="27" xr:uid="{CDF3419A-EAB4-4292-BB42-43F5460E163F}"/>
    <cellStyle name="%_PEF FSBR2011 AA simplification" xfId="28" xr:uid="{DCD0A3C9-ED23-4730-B94F-7EF269D200FA}"/>
    <cellStyle name="]_x000d__x000a_Zoomed=1_x000d__x000a_Row=0_x000d__x000a_Column=0_x000d__x000a_Height=0_x000d__x000a_Width=0_x000d__x000a_FontName=FoxFont_x000d__x000a_FontStyle=0_x000d__x000a_FontSize=9_x000d__x000a_PrtFontName=FoxPrin" xfId="29" xr:uid="{E687CC67-C14A-4EE9-972D-5D44C1F69056}"/>
    <cellStyle name="_Apr 2010 IMBE Report" xfId="30" xr:uid="{791F5989-412F-42D7-AC03-AEBF08FF8D74}"/>
    <cellStyle name="_HMT expl text summary Tables" xfId="31" xr:uid="{EC8322BF-AFEA-4648-A7C8-82C63F1B92EB}"/>
    <cellStyle name="_IMBE P0 10-11 profiles" xfId="32" xr:uid="{9B00873E-9307-4CA8-A969-EA4C5722B1F5}"/>
    <cellStyle name="_P11) Apr 10 IMBE workbook" xfId="33" xr:uid="{DB4E2D13-B0FF-4FED-96B1-6D75911A4082}"/>
    <cellStyle name="_P12) May 10 (prov outturn) IMBE workbook" xfId="34" xr:uid="{C8DF9A10-A528-4E6B-8CB4-90533065998C}"/>
    <cellStyle name="_TableHead" xfId="35" xr:uid="{580A07CB-CC8C-4F84-A729-97D6B6E5858D}"/>
    <cellStyle name="1dp" xfId="36" xr:uid="{75C2B9D9-D151-4254-BAC3-A88AE54855C1}"/>
    <cellStyle name="1dp 2" xfId="37" xr:uid="{6A2E022A-98DC-41F3-93FD-D506783346E0}"/>
    <cellStyle name="20% - Accent1 2" xfId="12" xr:uid="{38E1CF3C-C7BF-4F46-8171-492D49327866}"/>
    <cellStyle name="20% - Accent1 2 2" xfId="38" xr:uid="{FCF61B34-C0F8-4D2F-8290-B94D3740406A}"/>
    <cellStyle name="20% - Accent1 3" xfId="39" xr:uid="{6B12E066-036E-4766-B1C1-4787173E7389}"/>
    <cellStyle name="20% - Accent2 2" xfId="40" xr:uid="{DE7165E4-1F5A-4F7F-950C-2230B1756E7C}"/>
    <cellStyle name="20% - Accent2 3" xfId="41" xr:uid="{714F9408-F78D-4380-95EB-E0181E399FEF}"/>
    <cellStyle name="20% - Accent3 2" xfId="42" xr:uid="{34EAB320-9F55-410F-BD07-EF1439BF7BE5}"/>
    <cellStyle name="20% - Accent3 3" xfId="43" xr:uid="{977A5FAA-459A-434E-912E-24C2F3826D66}"/>
    <cellStyle name="20% - Accent4 2" xfId="44" xr:uid="{35C08900-F25F-41C4-A19E-B653BDA58738}"/>
    <cellStyle name="20% - Accent4 3" xfId="45" xr:uid="{9D766292-3CCA-41CC-9DCC-5E0ADF50A261}"/>
    <cellStyle name="20% - Accent5 2" xfId="46" xr:uid="{73269A16-7C4B-47DC-A89C-0746D85CAD67}"/>
    <cellStyle name="20% - Accent5 3" xfId="47" xr:uid="{D531606F-370E-4BA6-B48D-30B9814EE065}"/>
    <cellStyle name="20% - Accent6 2" xfId="13" xr:uid="{96E4D94A-FE65-45B3-A3B9-993D72BFE98A}"/>
    <cellStyle name="20% - Accent6 2 2" xfId="48" xr:uid="{D59A31E9-D414-4316-A107-4529A0B0D095}"/>
    <cellStyle name="20% - Accent6 3" xfId="49" xr:uid="{00ADFDC0-FB83-41FF-83A2-EF491854204D}"/>
    <cellStyle name="3dp" xfId="50" xr:uid="{3E9FFD7A-6EF6-4F6E-BD8E-518D122D0541}"/>
    <cellStyle name="3dp 2" xfId="51" xr:uid="{33536812-E839-4E71-AFDF-20FD8FA0CFE4}"/>
    <cellStyle name="40% - Accent1 2" xfId="52" xr:uid="{A0212AEC-2600-4888-8E97-F7B28B656025}"/>
    <cellStyle name="40% - Accent1 3" xfId="53" xr:uid="{85B9AF52-EE00-489F-A350-B8E62F400240}"/>
    <cellStyle name="40% - Accent2 2" xfId="54" xr:uid="{FE987399-626C-4EA9-A752-94BBCD059868}"/>
    <cellStyle name="40% - Accent2 3" xfId="55" xr:uid="{641CB38F-9880-4DE1-808B-C11A0F1E8BDF}"/>
    <cellStyle name="40% - Accent3 2" xfId="56" xr:uid="{483E7351-104C-4EF4-BF40-95658C551A2E}"/>
    <cellStyle name="40% - Accent3 3" xfId="57" xr:uid="{F013ED78-E838-4D43-954E-8160DD43919F}"/>
    <cellStyle name="40% - Accent4 2" xfId="58" xr:uid="{CF84073D-491D-440A-A11D-9DD84B7F0A2E}"/>
    <cellStyle name="40% - Accent4 3" xfId="59" xr:uid="{B24AC073-2176-4EB5-8982-36931CAD9DE4}"/>
    <cellStyle name="40% - Accent5 2" xfId="60" xr:uid="{DCC2CEF6-A4D3-4139-B6E4-31B32857DCF6}"/>
    <cellStyle name="40% - Accent5 3" xfId="61" xr:uid="{969EE197-7504-4C42-A6AA-2D2FAA16188B}"/>
    <cellStyle name="40% - Accent6 2" xfId="62" xr:uid="{72EED731-B200-4D4F-9F6A-7E47CA0BEFBB}"/>
    <cellStyle name="40% - Accent6 3" xfId="63" xr:uid="{AF82A7F0-342D-4FD7-8520-F4077926D922}"/>
    <cellStyle name="4dp" xfId="64" xr:uid="{E8104F76-B195-4B48-A0C3-1D1E92E6DE68}"/>
    <cellStyle name="4dp 2" xfId="65" xr:uid="{A08F8FE8-3141-459B-9DA0-B04E9133D7DF}"/>
    <cellStyle name="60% - Accent1 2" xfId="66" xr:uid="{DBDDC1AA-629F-4F74-8535-433B49853724}"/>
    <cellStyle name="60% - Accent1 3" xfId="67" xr:uid="{30DF508F-BDAC-434D-851D-93AFA7B2BEDC}"/>
    <cellStyle name="60% - Accent2 2" xfId="68" xr:uid="{F4D82E9A-6A57-4277-A477-672FB7C63568}"/>
    <cellStyle name="60% - Accent2 3" xfId="69" xr:uid="{C4EB97FA-FBB3-44C6-9EE3-62FB4DD77739}"/>
    <cellStyle name="60% - Accent3 2" xfId="70" xr:uid="{C6FE3CF6-52EB-42B6-AA51-3EC4EA0A9C6B}"/>
    <cellStyle name="60% - Accent3 3" xfId="71" xr:uid="{DFFE9FAD-EEFE-4239-A25E-AAD471136B13}"/>
    <cellStyle name="60% - Accent4 2" xfId="72" xr:uid="{17E4F495-D854-41A0-9C80-F052D215DB8A}"/>
    <cellStyle name="60% - Accent4 3" xfId="73" xr:uid="{351C8A97-DA6A-4D40-9A4C-812118731DF4}"/>
    <cellStyle name="60% - Accent5 2" xfId="74" xr:uid="{20A4752D-9C8D-4E3E-8EB9-B226CED986F3}"/>
    <cellStyle name="60% - Accent5 3" xfId="75" xr:uid="{2CDFA1B4-CF4B-4CDE-A7D0-4ECE4FBCEA12}"/>
    <cellStyle name="60% - Accent6 2" xfId="76" xr:uid="{4405BD26-4089-4B2E-929F-5B6CA905F825}"/>
    <cellStyle name="60% - Accent6 3" xfId="77" xr:uid="{12F93545-E6FB-4178-A7BE-DD49F4B2AEC2}"/>
    <cellStyle name="Accent1 2" xfId="78" xr:uid="{88CE268B-FA3E-4173-A459-DAB65714CEAF}"/>
    <cellStyle name="Accent1 3" xfId="79" xr:uid="{0FDD54D3-B94D-4655-A332-D731F693B5C2}"/>
    <cellStyle name="Accent2 2" xfId="80" xr:uid="{039B8203-417E-42FD-A617-7EF869EBD9F6}"/>
    <cellStyle name="Accent2 3" xfId="81" xr:uid="{EDF53C11-17C2-4AC9-8CF9-3AF9C457C5D6}"/>
    <cellStyle name="Accent3 2" xfId="82" xr:uid="{A4879117-6ED4-4222-A1E5-24FC6DA9D30E}"/>
    <cellStyle name="Accent3 3" xfId="83" xr:uid="{5F74008E-F440-48C8-8C5B-A7E6768BCE20}"/>
    <cellStyle name="Accent4 2" xfId="84" xr:uid="{5C865DCA-361D-4755-B6BC-8B90B4659844}"/>
    <cellStyle name="Accent4 3" xfId="85" xr:uid="{BB3DA3A6-DC2A-4737-A53B-AF5E84F4684F}"/>
    <cellStyle name="Accent5 2" xfId="86" xr:uid="{2C0E97F0-46A4-4A53-8E24-8A29EA0FDF70}"/>
    <cellStyle name="Accent5 3" xfId="87" xr:uid="{34835A6D-30FC-4309-9A52-463A2EB69E54}"/>
    <cellStyle name="Accent6 2" xfId="88" xr:uid="{A32DD5B6-2E88-4667-BCFB-0AA94ABBE6B8}"/>
    <cellStyle name="Accent6 3" xfId="89" xr:uid="{3204AAFF-69D5-4942-9D06-17FE185C7986}"/>
    <cellStyle name="avt31l" xfId="90" xr:uid="{BF9BF615-3649-4B7E-B90E-A029DE9EF8C7}"/>
    <cellStyle name="Bad 2" xfId="91" xr:uid="{DA078189-EA5E-471C-8C14-EC999DB7F6A4}"/>
    <cellStyle name="Bad 3" xfId="92" xr:uid="{394466D5-8C29-4049-AEFB-7CD8058CFD3D}"/>
    <cellStyle name="Bid £m format" xfId="93" xr:uid="{C1EE57A0-6093-46F2-85FB-0C9CA626189F}"/>
    <cellStyle name="Calculation 2" xfId="94" xr:uid="{E6B96047-DCF8-4CBC-9CD0-30449B9E54A7}"/>
    <cellStyle name="Calculation 3" xfId="95" xr:uid="{0AD1B251-B8C8-4D8C-873A-10B9FD0639A2}"/>
    <cellStyle name="CellBACode" xfId="96" xr:uid="{C3C5D963-4518-4110-84CF-E70C96D9E98D}"/>
    <cellStyle name="CellBAName" xfId="97" xr:uid="{534D6A75-70CA-40DC-88F6-5BF7DD61D8EF}"/>
    <cellStyle name="CellBAValue" xfId="98" xr:uid="{B59CD161-7526-45F3-8DD8-DE5666972B5E}"/>
    <cellStyle name="CellBAValue 2" xfId="99" xr:uid="{8608FBC9-6BDD-4B8B-ACAA-FC3BAB33DBD4}"/>
    <cellStyle name="CellMCCode" xfId="100" xr:uid="{83C6DE43-AE5E-4522-BC35-035C109D7139}"/>
    <cellStyle name="CellMCName" xfId="101" xr:uid="{E8EA2437-5BC1-44A6-84EC-897DB5807079}"/>
    <cellStyle name="CellMCValue" xfId="102" xr:uid="{77A85A96-C505-4814-AC85-0A1A74C94121}"/>
    <cellStyle name="CellNationCode" xfId="103" xr:uid="{A9FF1D82-FFEB-47D7-89CC-466D79EE64C9}"/>
    <cellStyle name="CellNationName" xfId="104" xr:uid="{7B46FC91-ADB1-4561-9684-F8A2A5CF7463}"/>
    <cellStyle name="CellNationSubCode" xfId="105" xr:uid="{C52EE1C7-61E8-41A8-B4EA-914DE0B1207F}"/>
    <cellStyle name="CellNationSubName" xfId="106" xr:uid="{C8288320-1185-4025-94B0-A78446BDE1C9}"/>
    <cellStyle name="CellNationSubValue" xfId="107" xr:uid="{931B8184-221F-48D7-B6C5-D6CD14B8A6CD}"/>
    <cellStyle name="CellNationValue" xfId="108" xr:uid="{8F05930C-8AEC-4F68-9A56-72D0786E32B3}"/>
    <cellStyle name="CellNormal" xfId="109" xr:uid="{2549ED39-F5F3-4A51-AB2D-ED56D8602F77}"/>
    <cellStyle name="CellRegionCode" xfId="110" xr:uid="{B6E1DEE9-635E-4C4E-BDB4-C4E6191392C1}"/>
    <cellStyle name="CellRegionName" xfId="111" xr:uid="{A0941863-C1DF-4DAB-884F-FACE2D8BADF9}"/>
    <cellStyle name="CellRegionValue" xfId="112" xr:uid="{B09081F5-D41B-41FE-ACBD-1DB2299A9A62}"/>
    <cellStyle name="CellUACode" xfId="113" xr:uid="{7DDC7E96-6D90-45D2-B969-630EEC44E54A}"/>
    <cellStyle name="CellUAName" xfId="114" xr:uid="{2B31B02E-BF62-49A3-A860-B2240C1BBC4C}"/>
    <cellStyle name="CellUAValue" xfId="115" xr:uid="{3B2F3C4B-8254-4544-B850-45C7DFB36FFC}"/>
    <cellStyle name="CellUAValue 2" xfId="116" xr:uid="{42DF8257-5647-4E8D-B2C8-9E5BC85E960C}"/>
    <cellStyle name="Check Cell 2" xfId="117" xr:uid="{88BC6BD7-B962-494F-BE8B-F186F18C2443}"/>
    <cellStyle name="Check Cell 3" xfId="118" xr:uid="{87E2ED9B-D661-4F7E-8BB8-40CF08FC919E}"/>
    <cellStyle name="CIL" xfId="119" xr:uid="{F8E6FB8E-FD41-49EE-B9EC-B374650434F0}"/>
    <cellStyle name="CIU" xfId="120" xr:uid="{73673386-4F77-4C8C-BF0C-5E599B32900C}"/>
    <cellStyle name="Comma" xfId="3" builtinId="3"/>
    <cellStyle name="Comma [0] 2" xfId="121" xr:uid="{C7866706-83D8-4570-9EB5-E8B34C6DF401}"/>
    <cellStyle name="Comma [0] 2 2" xfId="568" xr:uid="{B2C82FE3-66C6-4E8A-AD3A-DA9CA19E08C6}"/>
    <cellStyle name="Comma [0] 3" xfId="122" xr:uid="{542934C7-9720-4B92-B4F0-A85310B40251}"/>
    <cellStyle name="Comma [0] 3 2" xfId="569" xr:uid="{AD10FFB2-4854-4E23-B687-7744A35E37C9}"/>
    <cellStyle name="Comma [0] 4" xfId="123" xr:uid="{1AE8D2A1-8491-4B2E-A84F-F6CACDD290DF}"/>
    <cellStyle name="Comma [0] 4 2" xfId="570" xr:uid="{1CCEF851-E385-40C3-8279-A49A7065481A}"/>
    <cellStyle name="Comma 10" xfId="124" xr:uid="{8C17C375-56DB-4F9D-8CA3-3C7D86E96044}"/>
    <cellStyle name="Comma 10 2" xfId="571" xr:uid="{0E607687-6EC7-47B7-812F-9DE3B8FD7D83}"/>
    <cellStyle name="Comma 11" xfId="125" xr:uid="{EE5CFCD5-0900-4FED-977D-A6A1C3CCEC1A}"/>
    <cellStyle name="Comma 11 2" xfId="126" xr:uid="{68EBC700-D3DC-4552-9630-8C13FE463BB8}"/>
    <cellStyle name="Comma 11 2 2" xfId="573" xr:uid="{5AD3634D-9E68-4B72-A275-D5581EB46FDE}"/>
    <cellStyle name="Comma 11 3" xfId="572" xr:uid="{0246A379-4D84-4FBD-9A58-413D73A9D340}"/>
    <cellStyle name="Comma 12" xfId="127" xr:uid="{F5FEA3EA-CE96-4916-BBC4-6290C4F424D6}"/>
    <cellStyle name="Comma 12 2" xfId="574" xr:uid="{0FFE3852-B69B-48A7-920C-2C2417FD0CB9}"/>
    <cellStyle name="Comma 13" xfId="128" xr:uid="{5B6B6A4A-A5D5-4C07-BCD9-F0A838ECA8C1}"/>
    <cellStyle name="Comma 13 2" xfId="575" xr:uid="{F8AE3799-AA56-4E54-8B7F-4FC3254FF5F4}"/>
    <cellStyle name="Comma 14" xfId="129" xr:uid="{BF77E625-F532-4FD1-B031-F631E5B2D120}"/>
    <cellStyle name="Comma 14 2" xfId="576" xr:uid="{10EF2529-7086-48A2-A239-6182821B2B32}"/>
    <cellStyle name="Comma 15" xfId="130" xr:uid="{F26ECF7C-DCDF-48E0-8C6A-90353DFE1913}"/>
    <cellStyle name="Comma 15 2" xfId="577" xr:uid="{596F4E59-133D-4530-B22E-0FFE248CBC56}"/>
    <cellStyle name="Comma 16" xfId="131" xr:uid="{5C65AC9C-D465-44B9-A236-52923F209246}"/>
    <cellStyle name="Comma 16 2" xfId="578" xr:uid="{00883E13-29EA-43AD-BD7B-49E5B8AB0A6A}"/>
    <cellStyle name="Comma 17" xfId="563" xr:uid="{D1496F55-4267-4229-8D22-A661CB4DCC51}"/>
    <cellStyle name="Comma 18" xfId="646" xr:uid="{103FF3B5-C25B-4052-834A-CDB1CD9EE2D7}"/>
    <cellStyle name="Comma 2" xfId="5" xr:uid="{464FDB23-81D5-423C-961C-C3C2DB06900E}"/>
    <cellStyle name="Comma 2 2" xfId="132" xr:uid="{F6B64ABF-8872-44F2-9B12-266AA5464AD5}"/>
    <cellStyle name="Comma 2 2 2" xfId="579" xr:uid="{631F6A6A-72E1-48F6-BDB2-7897CA7BE23A}"/>
    <cellStyle name="Comma 2 3" xfId="133" xr:uid="{00A77F2C-716F-4216-9407-B0970E8810C4}"/>
    <cellStyle name="Comma 2 3 2" xfId="580" xr:uid="{61479E24-51CE-40CD-9519-188E57A9E0A5}"/>
    <cellStyle name="Comma 2 4" xfId="134" xr:uid="{A5D93EF4-B4D5-401F-B34F-6BCD70E42814}"/>
    <cellStyle name="Comma 2 4 2" xfId="581" xr:uid="{5F650C0A-C16C-48C0-80C4-73C440A111D1}"/>
    <cellStyle name="Comma 2 5" xfId="14" xr:uid="{6E8C6D16-A167-40B5-9066-61B043B2E186}"/>
    <cellStyle name="Comma 2 5 2" xfId="567" xr:uid="{358F3975-4441-43E0-88FD-860A6A4DA47C}"/>
    <cellStyle name="Comma 2 6" xfId="565" xr:uid="{3D26289B-472C-4253-B584-9930548E8FA9}"/>
    <cellStyle name="Comma 2 7" xfId="633" xr:uid="{C8D1326E-8C1C-42D7-8238-5E6B5E06143A}"/>
    <cellStyle name="Comma 2 8" xfId="636" xr:uid="{1816FF6E-9168-454C-A8CE-236CFB3EEDC5}"/>
    <cellStyle name="Comma 3" xfId="135" xr:uid="{9EAEBEC9-0E90-4EC3-B520-ED2CD2E35DFC}"/>
    <cellStyle name="Comma 3 2" xfId="136" xr:uid="{31552519-8822-48CF-9686-67C4FB1D7069}"/>
    <cellStyle name="Comma 3 2 2" xfId="583" xr:uid="{7D458E1A-2519-4CA9-A728-C16521AEB87B}"/>
    <cellStyle name="Comma 3 3" xfId="137" xr:uid="{F342F2F7-099D-4CB5-8A28-7DEB7C7295DB}"/>
    <cellStyle name="Comma 3 3 2" xfId="584" xr:uid="{FCF581A4-0A46-446A-902D-2930D99C3F32}"/>
    <cellStyle name="Comma 3 4" xfId="582" xr:uid="{5D805793-A7E8-4D10-BB3C-07502B124E3A}"/>
    <cellStyle name="Comma 4" xfId="138" xr:uid="{5ED1FC6A-244A-4EB6-B920-DB465EAECE69}"/>
    <cellStyle name="Comma 4 2" xfId="139" xr:uid="{718FBD3F-ED91-49EE-ADDB-B9DB315417C5}"/>
    <cellStyle name="Comma 4 2 2" xfId="586" xr:uid="{F4BB203F-60BE-41C9-9C51-5F4902FDB820}"/>
    <cellStyle name="Comma 4 3" xfId="585" xr:uid="{D5B2503C-A84F-403C-AF91-F0464BB66805}"/>
    <cellStyle name="Comma 5" xfId="140" xr:uid="{A9C46764-1911-4789-A5BF-A288C4E5BA4A}"/>
    <cellStyle name="Comma 5 2" xfId="141" xr:uid="{0F89BBED-1498-4DE2-84A2-353ED3FC4D60}"/>
    <cellStyle name="Comma 5 2 2" xfId="588" xr:uid="{01F09DD5-9929-4A6F-8ADC-E2AEE58626C5}"/>
    <cellStyle name="Comma 5 3" xfId="587" xr:uid="{BBCEFEC0-18D9-4812-B300-B097B43CF97D}"/>
    <cellStyle name="Comma 5 4" xfId="641" xr:uid="{6D402D5D-489F-4BCD-9F25-8E5238A1A2D6}"/>
    <cellStyle name="Comma 5 5" xfId="649" xr:uid="{EFDBC0B9-0162-4E46-8F76-E269058FC114}"/>
    <cellStyle name="Comma 6" xfId="142" xr:uid="{781E8E7D-D541-41C9-9869-37DE66E557EC}"/>
    <cellStyle name="Comma 6 2" xfId="143" xr:uid="{0FF8ADE9-4E07-44F7-AF51-CE1C472941B2}"/>
    <cellStyle name="Comma 6 2 2" xfId="590" xr:uid="{78E71EC2-A28D-439A-964D-4F47EDC750AB}"/>
    <cellStyle name="Comma 6 3" xfId="589" xr:uid="{5D1BB403-EAD1-44A7-987D-5BF59EB7ECEE}"/>
    <cellStyle name="Comma 7" xfId="144" xr:uid="{DFA8ACA7-C966-4137-AC51-8628F213AD81}"/>
    <cellStyle name="Comma 7 2" xfId="591" xr:uid="{545EB488-5A80-4C65-B992-2148810341EC}"/>
    <cellStyle name="Comma 8" xfId="145" xr:uid="{703703DF-7876-40C5-A1E5-AC18DF1A469E}"/>
    <cellStyle name="Comma 8 2" xfId="146" xr:uid="{682D396E-D592-4237-A32A-FC99C2EA8023}"/>
    <cellStyle name="Comma 8 2 2" xfId="593" xr:uid="{E501A85A-4F10-473B-903C-603F9AE63531}"/>
    <cellStyle name="Comma 8 3" xfId="592" xr:uid="{0EEAAB17-1C7F-4B10-B120-51FAE4AE67F4}"/>
    <cellStyle name="Comma 9" xfId="147" xr:uid="{A77B8F22-E967-47AF-9DAF-EF75DF0E1365}"/>
    <cellStyle name="Comma 9 2" xfId="594" xr:uid="{1495FAE0-9565-44DE-BF53-2164270574A6}"/>
    <cellStyle name="Currency 2" xfId="148" xr:uid="{AB7B651D-5FE2-44A4-8F40-AFE25725F2AF}"/>
    <cellStyle name="Currency 2 2" xfId="595" xr:uid="{6C2A1077-6884-44E1-B7A8-BD90780E4116}"/>
    <cellStyle name="Currency 3" xfId="149" xr:uid="{5DDC1E68-BAC6-44BB-B1E3-210EB8101B8C}"/>
    <cellStyle name="Currency 3 2" xfId="596" xr:uid="{EBFE1E84-1198-41B8-8998-02033736CEEF}"/>
    <cellStyle name="Currency 4" xfId="632" xr:uid="{1C71B014-2DF9-43F0-B5C1-024495A5AAD2}"/>
    <cellStyle name="Data_Total" xfId="150" xr:uid="{1D8EAFB1-E15A-4922-A684-BEE2151FFB65}"/>
    <cellStyle name="Description" xfId="151" xr:uid="{4EFB3DD8-1339-4239-AF3C-DA542AC0CD35}"/>
    <cellStyle name="Description 2" xfId="152" xr:uid="{BC21837B-7761-4547-8A38-B945B4BDC592}"/>
    <cellStyle name="Euro" xfId="153" xr:uid="{C2761189-EE9C-49A3-B580-2A8381D9DBE3}"/>
    <cellStyle name="Explanatory Text 2" xfId="154" xr:uid="{22653D3B-2E67-4EBC-BBC5-14698EBE67BA}"/>
    <cellStyle name="Explanatory Text 3" xfId="155" xr:uid="{5E77D35B-D702-4924-8422-12FC32EBD755}"/>
    <cellStyle name="Flash" xfId="156" xr:uid="{F48E31F6-D77A-4656-AE7B-F63D358EDE93}"/>
    <cellStyle name="footnote ref" xfId="157" xr:uid="{0DE69A29-B33E-4AC8-A86E-80D0E95B8FB2}"/>
    <cellStyle name="footnote text" xfId="158" xr:uid="{BFAE6FE6-6A03-4256-9B9D-FA63B2496C16}"/>
    <cellStyle name="General" xfId="159" xr:uid="{8A9ADAFC-579E-4980-984D-4AF4CB49EE0D}"/>
    <cellStyle name="General 2" xfId="160" xr:uid="{D0FD705A-4F11-4EC0-82A5-AD10980C5454}"/>
    <cellStyle name="Good 2" xfId="161" xr:uid="{3E376E7B-E3FB-4CDA-84D4-A36407FE31CD}"/>
    <cellStyle name="Good 3" xfId="162" xr:uid="{F7F53E04-74F6-41AB-8C2E-83CB590388DD}"/>
    <cellStyle name="Grey" xfId="163" xr:uid="{4176AAF3-9C3B-44E5-B692-595D1954A2E6}"/>
    <cellStyle name="HeaderLabel" xfId="164" xr:uid="{5B1356E6-0022-48A8-A5C9-5393AAA87CBF}"/>
    <cellStyle name="HeaderLEA" xfId="165" xr:uid="{56581830-145E-4AF9-9EF4-8296473EA618}"/>
    <cellStyle name="HeaderText" xfId="166" xr:uid="{419DA85C-B20C-4E2D-99A6-750F9DC021AE}"/>
    <cellStyle name="Heading 1 2" xfId="167" xr:uid="{83545507-15C7-413A-AAAC-3062E692E119}"/>
    <cellStyle name="Heading 1 2 2" xfId="168" xr:uid="{FF9A8B6C-F568-477D-BBA8-249D29A3BEC6}"/>
    <cellStyle name="Heading 1 2_asset sales" xfId="169" xr:uid="{8BCE4777-C013-4DE5-8F6A-23B995C2CCF2}"/>
    <cellStyle name="Heading 1 3" xfId="170" xr:uid="{34F60124-7800-4C72-89B2-F905BA7C2458}"/>
    <cellStyle name="Heading 1 4" xfId="171" xr:uid="{13A3A42D-F5E4-4E7B-A215-0D5EE833ABF3}"/>
    <cellStyle name="Heading 2 2" xfId="172" xr:uid="{1B811846-064E-4792-A95F-5803DA7422DF}"/>
    <cellStyle name="Heading 2 3" xfId="173" xr:uid="{60F758BD-021C-475D-B4A7-845FC2B17F90}"/>
    <cellStyle name="Heading 3 2" xfId="174" xr:uid="{4BB330C3-4261-4666-87BB-0A890A7BD3D4}"/>
    <cellStyle name="Heading 3 3" xfId="175" xr:uid="{33652A88-AB42-4686-85E4-5120F9A922EA}"/>
    <cellStyle name="Heading 4 2" xfId="176" xr:uid="{132C3BBA-99BD-42F8-BAB5-FC897695019E}"/>
    <cellStyle name="Heading 4 3" xfId="177" xr:uid="{42D45D7A-D765-4951-AAA7-E626CCA269AF}"/>
    <cellStyle name="Heading 5" xfId="178" xr:uid="{28DFCA8C-F4F0-4294-B91C-B0E98BEABA2F}"/>
    <cellStyle name="Heading 6" xfId="179" xr:uid="{1C0578A5-4754-4508-9461-507D688AB91B}"/>
    <cellStyle name="Heading 7" xfId="180" xr:uid="{07C61C0A-6341-47F9-9299-4A85295FC307}"/>
    <cellStyle name="Heading 8" xfId="181" xr:uid="{EE2A4B7F-44BD-499F-B887-461F9E4DFDC4}"/>
    <cellStyle name="Headings" xfId="182" xr:uid="{4382ECEA-17F5-4353-A2A7-FE1A3092B9D1}"/>
    <cellStyle name="Hyperlink" xfId="2" builtinId="8"/>
    <cellStyle name="Hyperlink 2" xfId="183" xr:uid="{9D06FE6D-CAD9-4C71-9755-39EF1BD1BC4D}"/>
    <cellStyle name="Hyperlink 2 2" xfId="184" xr:uid="{EBDD7704-FAC5-403F-9485-158BCA6E8B72}"/>
    <cellStyle name="Hyperlink 3" xfId="10" xr:uid="{32919838-4AB8-48C6-A331-0BEB44828026}"/>
    <cellStyle name="Hyperlink 3 2" xfId="185" xr:uid="{02C75435-879C-4E8E-A26E-42C9197A3465}"/>
    <cellStyle name="Hyperlink 4" xfId="186" xr:uid="{CF3668A3-6B1A-4EC2-AB54-E6130BBA9E90}"/>
    <cellStyle name="Hyperlink 4 2" xfId="187" xr:uid="{DCA3D857-A60F-406A-A491-02466BDCE85E}"/>
    <cellStyle name="Hyperlink 4 3" xfId="188" xr:uid="{03F546B9-C3E3-4746-B375-64BB69099720}"/>
    <cellStyle name="Hyperlink 5" xfId="189" xr:uid="{244EB9CC-35CB-4F09-895B-234BAED577C7}"/>
    <cellStyle name="Hyperlink 6" xfId="190" xr:uid="{326CCD80-4662-4BE9-B73B-497514C13369}"/>
    <cellStyle name="Hyperlink 7" xfId="191" xr:uid="{096037CD-7774-4AA0-86B3-67AB0EF53AE6}"/>
    <cellStyle name="Hyperlink 8" xfId="562" xr:uid="{2AF9A99E-44CD-44C2-9404-5DCBF99E9345}"/>
    <cellStyle name="Information" xfId="192" xr:uid="{DB24EB1D-5F65-475E-AE61-F3D88572CF54}"/>
    <cellStyle name="Input [yellow]" xfId="193" xr:uid="{8353AAE9-754C-4D6B-A98D-DF22B345905C}"/>
    <cellStyle name="Input 10" xfId="194" xr:uid="{DAEBAAEC-7F72-42C6-9919-0FAB2F8E163E}"/>
    <cellStyle name="Input 11" xfId="195" xr:uid="{A7341994-85D9-427A-B48F-145DA13A1004}"/>
    <cellStyle name="Input 12" xfId="196" xr:uid="{1C482DF5-2B19-4149-9760-DDA939E3DCBE}"/>
    <cellStyle name="Input 13" xfId="197" xr:uid="{C0125590-F654-42D5-9320-6027927D6B9D}"/>
    <cellStyle name="Input 14" xfId="198" xr:uid="{088660F1-531C-4205-AC79-902913163266}"/>
    <cellStyle name="Input 15" xfId="199" xr:uid="{4E7A7C22-E99F-4DEF-A0CD-10E2F0AA2D75}"/>
    <cellStyle name="Input 16" xfId="200" xr:uid="{0D1C1647-1E87-41F1-9D04-6D9DE55AD55B}"/>
    <cellStyle name="Input 17" xfId="201" xr:uid="{0430693A-E986-4B6D-8028-C26B946D87CA}"/>
    <cellStyle name="Input 18" xfId="202" xr:uid="{E090E4B8-3483-4E1D-B423-2B3D625FD568}"/>
    <cellStyle name="Input 19" xfId="203" xr:uid="{0DEB9F64-6258-4623-A13E-AF71C11CD4B1}"/>
    <cellStyle name="Input 2" xfId="204" xr:uid="{AEC72774-E8D3-434A-9BFA-A4F882C965C8}"/>
    <cellStyle name="Input 3" xfId="205" xr:uid="{7C26AC81-0D18-4B91-BC9C-FC8372D288F6}"/>
    <cellStyle name="Input 4" xfId="206" xr:uid="{7E9EFF72-4AE1-4BB1-9925-6EC8BE8C341F}"/>
    <cellStyle name="Input 5" xfId="207" xr:uid="{ACAD464F-562C-4574-B0A4-9408709B0086}"/>
    <cellStyle name="Input 6" xfId="208" xr:uid="{47F2BE00-E131-4F62-AE24-FEEE724D90DF}"/>
    <cellStyle name="Input 7" xfId="209" xr:uid="{6118E3A3-ADDF-4EE1-A251-99E4C05BF36C}"/>
    <cellStyle name="Input 8" xfId="210" xr:uid="{9744B9D6-498C-4037-A176-76CAE65FB76A}"/>
    <cellStyle name="Input 9" xfId="211" xr:uid="{D101639E-1C18-48AA-BB78-D3089330ECC7}"/>
    <cellStyle name="LabelIntersect" xfId="212" xr:uid="{F1A14B07-7BEF-4CF2-A707-07ED4F9331CC}"/>
    <cellStyle name="LabelLeft" xfId="213" xr:uid="{D95B9244-1A4D-469E-A575-68261B2E06C6}"/>
    <cellStyle name="LabelTop" xfId="214" xr:uid="{F42A9731-5ADE-4E0B-BD1C-3EBA07F1324A}"/>
    <cellStyle name="LEAName" xfId="215" xr:uid="{C94F7A7B-A493-4855-9AA2-F96831B4F154}"/>
    <cellStyle name="LEAName 2" xfId="216" xr:uid="{9DABB8BA-62DD-40A5-8DD0-1BE76C1C02AC}"/>
    <cellStyle name="LEANumber" xfId="217" xr:uid="{F39F35D6-3465-46E5-A398-A5FCF6D05F0C}"/>
    <cellStyle name="LEANumber 2" xfId="218" xr:uid="{F161D164-C502-4B23-8B07-CB9983EB029E}"/>
    <cellStyle name="Linked Cell 2" xfId="219" xr:uid="{E6D32989-8DC3-4FB2-9498-0F9E0AABAAB8}"/>
    <cellStyle name="Linked Cell 3" xfId="220" xr:uid="{12C79D83-B237-47A6-A6E5-593B2290EE11}"/>
    <cellStyle name="Mik" xfId="221" xr:uid="{BBB9BED8-8E56-4AC5-824F-965451F9F2EE}"/>
    <cellStyle name="Mik 2" xfId="222" xr:uid="{0AD4264E-8F39-4F44-954A-47955D533442}"/>
    <cellStyle name="Mik_For fiscal tables" xfId="223" xr:uid="{FF828B50-836B-4F47-8770-69E354D45181}"/>
    <cellStyle name="N" xfId="224" xr:uid="{212C47D1-D79B-4DE9-8BB6-2B1AEE83059B}"/>
    <cellStyle name="N 2" xfId="225" xr:uid="{3B467317-C274-47D4-93CB-A605596534DE}"/>
    <cellStyle name="Neutral 2" xfId="226" xr:uid="{5A073333-034D-4C7E-88EE-2EA02433BBCF}"/>
    <cellStyle name="Neutral 3" xfId="227" xr:uid="{5A1A6165-0075-47AB-9E35-803DBB03C5F9}"/>
    <cellStyle name="Norma" xfId="228" xr:uid="{A9CFEC0E-E6ED-44B3-A5DA-EBF4E422F50B}"/>
    <cellStyle name="Normal" xfId="0" builtinId="0"/>
    <cellStyle name="Normal - Style1" xfId="229" xr:uid="{405A288D-B8AE-41BA-90F6-F39E69114D74}"/>
    <cellStyle name="Normal - Style2" xfId="230" xr:uid="{38B909B7-45D6-4091-BF9B-38710BF97D62}"/>
    <cellStyle name="Normal - Style3" xfId="231" xr:uid="{A31CA65C-AE4E-428D-8A81-DAA7C0CC8140}"/>
    <cellStyle name="Normal - Style4" xfId="232" xr:uid="{BB3A1AAB-B963-424E-9812-74F87D61B57F}"/>
    <cellStyle name="Normal - Style5" xfId="233" xr:uid="{2515FD71-B95B-4712-8935-535A950642DB}"/>
    <cellStyle name="Normal 10" xfId="234" xr:uid="{DA0AB0C4-2180-481F-A53A-5A69A1263EBB}"/>
    <cellStyle name="Normal 10 2" xfId="235" xr:uid="{1BE601C3-B3D5-4BF4-AAD7-DBA24490D5E8}"/>
    <cellStyle name="Normal 10 2 2" xfId="642" xr:uid="{D274BD59-2CB7-4F5B-8BDA-108EDBC25222}"/>
    <cellStyle name="Normal 10 4" xfId="236" xr:uid="{2C162D91-0293-4DBA-9391-8D6B9EAFA8D5}"/>
    <cellStyle name="Normal 11" xfId="237" xr:uid="{0F5DC2D8-1B8D-4ACC-BEF9-472FED243CED}"/>
    <cellStyle name="Normal 11 10" xfId="238" xr:uid="{44A0B34F-50FB-4E34-8DA4-2CBF7D9E9B60}"/>
    <cellStyle name="Normal 11 10 2" xfId="239" xr:uid="{DD9FBC37-8D28-4158-A8C2-654531B89156}"/>
    <cellStyle name="Normal 11 10 2 2" xfId="599" xr:uid="{269F5705-BE23-4023-B4EC-93F32A1A5766}"/>
    <cellStyle name="Normal 11 10 3" xfId="240" xr:uid="{C5C4D493-DF4E-41BA-9EC0-FA1C75F15F15}"/>
    <cellStyle name="Normal 11 10 3 2" xfId="600" xr:uid="{E72F41DE-11B9-47CA-B946-9B0A24CDE74C}"/>
    <cellStyle name="Normal 11 10 4" xfId="598" xr:uid="{91D1D466-D2F4-406A-81FE-00EB97337244}"/>
    <cellStyle name="Normal 11 11" xfId="241" xr:uid="{05A6C834-8EE4-4E7F-B730-971A4827B27B}"/>
    <cellStyle name="Normal 11 12" xfId="597" xr:uid="{ABCFC2E3-4400-40BA-86A2-A0BE3A8608DB}"/>
    <cellStyle name="Normal 11 2" xfId="242" xr:uid="{08147BB5-704C-47BF-A636-86373691F264}"/>
    <cellStyle name="Normal 11 2 2" xfId="601" xr:uid="{503D42FB-CFB0-4E3E-B837-CF28F11AA7EE}"/>
    <cellStyle name="Normal 11 3" xfId="243" xr:uid="{894919BC-13C6-43AB-A4F8-92F4A1BADBBD}"/>
    <cellStyle name="Normal 11 3 2" xfId="602" xr:uid="{EC6363BC-E6DC-4C15-9D8E-FA446631D6F5}"/>
    <cellStyle name="Normal 11 4" xfId="244" xr:uid="{C2BD9028-6F9A-4028-B2D8-F24F4A7205F0}"/>
    <cellStyle name="Normal 11 4 2" xfId="603" xr:uid="{107F5152-98E0-4786-B351-B492EF62E9E8}"/>
    <cellStyle name="Normal 11 5" xfId="245" xr:uid="{DE44751E-E965-41E6-A5AE-ACC6542D2647}"/>
    <cellStyle name="Normal 11 5 2" xfId="604" xr:uid="{E8353B36-3D54-4B38-A1F2-12193EFDA1D1}"/>
    <cellStyle name="Normal 11 6" xfId="246" xr:uid="{10E6A775-0A53-4435-82E0-4147FFC9F281}"/>
    <cellStyle name="Normal 11 6 2" xfId="605" xr:uid="{162FB7F4-1F8C-4E89-A65D-5DB611E2162A}"/>
    <cellStyle name="Normal 11 7" xfId="247" xr:uid="{64773F08-F598-437B-A92C-DDE57566A7AB}"/>
    <cellStyle name="Normal 11 7 2" xfId="606" xr:uid="{615EC3A9-8B72-49EF-934C-265408078479}"/>
    <cellStyle name="Normal 11 8" xfId="248" xr:uid="{B9207CCC-ADDD-450B-8C50-450C72FC694C}"/>
    <cellStyle name="Normal 11 8 2" xfId="607" xr:uid="{D9F697A2-FCCE-44A3-B7B8-F2EFB49A34AF}"/>
    <cellStyle name="Normal 11 9" xfId="249" xr:uid="{8060C0B0-860E-4DD4-AD23-E388837B36CA}"/>
    <cellStyle name="Normal 11 9 2" xfId="608" xr:uid="{538383A7-1E55-4465-B928-BDA2E38393F9}"/>
    <cellStyle name="Normal 12" xfId="250" xr:uid="{84636044-4A7C-448D-AB37-818B69AF7E94}"/>
    <cellStyle name="Normal 12 2" xfId="251" xr:uid="{5137A0E9-41EF-4F1B-8377-62B3F42F571D}"/>
    <cellStyle name="Normal 12 3" xfId="609" xr:uid="{930DDD82-3061-4249-A1FD-677A96D91613}"/>
    <cellStyle name="Normal 13" xfId="252" xr:uid="{D20E9C74-291C-433D-86A8-D7CD2691973C}"/>
    <cellStyle name="Normal 13 2" xfId="253" xr:uid="{55550775-78FF-4594-A432-A1C9B69514FF}"/>
    <cellStyle name="Normal 13 3" xfId="610" xr:uid="{6EB0D913-C3CA-43E9-916E-22457E5F5BEC}"/>
    <cellStyle name="Normal 14" xfId="254" xr:uid="{DA3458AD-658A-41AA-A3BE-591BD6D0D5AC}"/>
    <cellStyle name="Normal 14 2" xfId="255" xr:uid="{3299A0E5-A297-4EC1-8E2E-4FC000837114}"/>
    <cellStyle name="Normal 14 3" xfId="611" xr:uid="{89E4F0FE-EFF0-462F-A022-1C33AD31A8B0}"/>
    <cellStyle name="Normal 15" xfId="256" xr:uid="{02167E4C-20FE-4FB4-84DC-08F092551889}"/>
    <cellStyle name="Normal 15 2" xfId="257" xr:uid="{B448306C-6D26-4875-B994-E8CCAD2AD3A9}"/>
    <cellStyle name="Normal 15 3" xfId="612" xr:uid="{5A05B1FB-670F-4BA1-918A-FFFF82DC321F}"/>
    <cellStyle name="Normal 16" xfId="258" xr:uid="{C59D8A25-C694-43CD-A8F0-C119CB78F3F1}"/>
    <cellStyle name="Normal 16 2" xfId="259" xr:uid="{B1A98E2C-0219-48E2-B026-73BB4FA25218}"/>
    <cellStyle name="Normal 16 3" xfId="260" xr:uid="{A7B56CE6-CD05-4A67-89F7-7C564626ADB4}"/>
    <cellStyle name="Normal 16 4" xfId="613" xr:uid="{50B8C1ED-6448-4D0B-86B8-489722ABEDD1}"/>
    <cellStyle name="Normal 17" xfId="261" xr:uid="{FCB0B595-4A52-409B-B3A2-A36856304AE8}"/>
    <cellStyle name="Normal 17 2" xfId="262" xr:uid="{E77BC2F9-989C-4380-BF93-BB7FA153F691}"/>
    <cellStyle name="Normal 17 3" xfId="614" xr:uid="{CDC22086-6056-4DCD-ADA1-DA4923A60ABD}"/>
    <cellStyle name="Normal 18" xfId="263" xr:uid="{9459BC36-735D-49FD-BCF8-4723FDB8969C}"/>
    <cellStyle name="Normal 18 2" xfId="264" xr:uid="{2E09B349-72FF-447D-8A22-4EAC2A35B56D}"/>
    <cellStyle name="Normal 18 2 2" xfId="615" xr:uid="{39764FAD-40E7-4F3B-A50F-73958A570F06}"/>
    <cellStyle name="Normal 18 3" xfId="265" xr:uid="{95A14B6B-6B2D-4C78-9621-6D8C27DEBAEC}"/>
    <cellStyle name="Normal 19" xfId="266" xr:uid="{7FDB9720-CC05-486B-820E-ABA14205DBAA}"/>
    <cellStyle name="Normal 19 2" xfId="267" xr:uid="{726FAEFF-2E28-49E0-B105-761D1C50678A}"/>
    <cellStyle name="Normal 19 2 2" xfId="617" xr:uid="{D3A2E83A-1FEE-42AC-B69E-E344ABA7258A}"/>
    <cellStyle name="Normal 19 3" xfId="268" xr:uid="{B23BB9E6-575B-460F-AB96-F53B744E2B57}"/>
    <cellStyle name="Normal 19 4" xfId="616" xr:uid="{18C7FDA2-698F-468C-BE22-7E98967A2D28}"/>
    <cellStyle name="Normal 2" xfId="6" xr:uid="{0B9039DA-10D3-4AC9-91D3-40D0C7E789D9}"/>
    <cellStyle name="Normal 2 12" xfId="269" xr:uid="{2F426E9F-306B-4A4E-83CE-848912DD163A}"/>
    <cellStyle name="Normal 2 2" xfId="270" xr:uid="{160A31CF-7654-45EC-B812-60C9C1A6A695}"/>
    <cellStyle name="Normal 2 2 2" xfId="11" xr:uid="{F085FBF2-1E7C-4424-BEE0-8164F36A433A}"/>
    <cellStyle name="Normal 2 2 2 2" xfId="271" xr:uid="{34B6D464-918F-4E6F-8348-6F10B0EF39F6}"/>
    <cellStyle name="Normal 2 2 3" xfId="272" xr:uid="{4626272F-C6AA-4CD0-ADC9-F6F11E5C7A2A}"/>
    <cellStyle name="Normal 2 3" xfId="273" xr:uid="{B9D77581-23A4-4177-8AD7-FA94DF8A6930}"/>
    <cellStyle name="Normal 2 3 2" xfId="274" xr:uid="{8606ECCC-03C9-4648-BC2C-ECA58F61F822}"/>
    <cellStyle name="Normal 2 3 3" xfId="275" xr:uid="{3EBAC611-DC5C-427F-9AE0-1B43D8C5D27B}"/>
    <cellStyle name="Normal 2 4" xfId="276" xr:uid="{896C7038-E8BA-4D34-BD14-3F25A3DADD20}"/>
    <cellStyle name="Normal 2 5" xfId="277" xr:uid="{FDF3C3BF-A5C6-4DF3-A6A4-1C65BA06C7AA}"/>
    <cellStyle name="Normal 2 5 2" xfId="618" xr:uid="{72058578-45E6-4829-ADB0-78AA63559B28}"/>
    <cellStyle name="Normal 2_Economy Tables" xfId="278" xr:uid="{C1E94022-77E6-460B-933F-D4F539D3A230}"/>
    <cellStyle name="Normal 20" xfId="279" xr:uid="{FFFE3ABC-6BA5-4AC2-9E19-3AC883402C22}"/>
    <cellStyle name="Normal 20 2" xfId="280" xr:uid="{C4446494-A073-4202-B303-2DF654DF1C49}"/>
    <cellStyle name="Normal 20 3" xfId="619" xr:uid="{2BF9E227-E80A-4E80-BA88-FE3842C79E78}"/>
    <cellStyle name="Normal 21" xfId="281" xr:uid="{E7A0813E-245D-44E8-9A4A-95DFA1C12D5F}"/>
    <cellStyle name="Normal 21 2" xfId="282" xr:uid="{0D2EE9CF-0732-40A4-A53A-E7D7A7110E3E}"/>
    <cellStyle name="Normal 21 2 2" xfId="283" xr:uid="{DB8337B0-8F8E-4BA5-B27A-1AC4A8BE5CF8}"/>
    <cellStyle name="Normal 21 3" xfId="284" xr:uid="{FDD0E3C7-F387-45F7-A492-A25E6D0033A3}"/>
    <cellStyle name="Normal 21 4" xfId="620" xr:uid="{37581AA1-27E9-4AE9-B9CA-16A7DF9BC62F}"/>
    <cellStyle name="Normal 21_Copy of Fiscal Tables" xfId="285" xr:uid="{0772399A-69AE-43CB-AD68-A3530EE51646}"/>
    <cellStyle name="Normal 22" xfId="286" xr:uid="{5BF16255-C163-4A42-8047-95B97A184614}"/>
    <cellStyle name="Normal 22 2" xfId="287" xr:uid="{477D4D39-78A8-4CCB-B2B9-EA6BA8E604CE}"/>
    <cellStyle name="Normal 22 3" xfId="288" xr:uid="{9F56B8F2-085F-40BA-9F88-40B4F6342CD5}"/>
    <cellStyle name="Normal 22 4" xfId="621" xr:uid="{4ED36019-61C7-4398-A7E3-5F2CC8A6382F}"/>
    <cellStyle name="Normal 22_Copy of Fiscal Tables" xfId="289" xr:uid="{8EDD679A-3553-4DB4-9F55-B23CEF495C0F}"/>
    <cellStyle name="Normal 23" xfId="290" xr:uid="{7A674A9C-BEB0-42C4-8AA1-F640CF6C37CD}"/>
    <cellStyle name="Normal 23 2" xfId="291" xr:uid="{4297EC3C-31A9-4001-B97F-A1143550231F}"/>
    <cellStyle name="Normal 23 2 2" xfId="622" xr:uid="{E855C07B-74EF-4EBC-9DB5-49A1EEAEE885}"/>
    <cellStyle name="Normal 24" xfId="292" xr:uid="{A6C58E19-CC19-491A-A8AC-80D93DC83125}"/>
    <cellStyle name="Normal 24 2" xfId="293" xr:uid="{99A37B6E-D061-4333-92FE-E0949009FA32}"/>
    <cellStyle name="Normal 24 2 3" xfId="294" xr:uid="{1E8830D3-6C83-4906-B63A-C4D808863BC1}"/>
    <cellStyle name="Normal 24 2 3 2" xfId="623" xr:uid="{B37D6217-20E6-4C97-8034-1D6551CF2807}"/>
    <cellStyle name="Normal 24 3" xfId="295" xr:uid="{FB36BF0C-C78E-45FF-9CB8-7B2FFD4F39EC}"/>
    <cellStyle name="Normal 25" xfId="296" xr:uid="{AFE9067E-8496-4E06-9800-4815CA974A51}"/>
    <cellStyle name="Normal 25 2" xfId="297" xr:uid="{1AA116BE-009B-4BD2-868A-459782F14DDD}"/>
    <cellStyle name="Normal 26" xfId="298" xr:uid="{F8BFA843-0245-4986-88D6-437C084DF8D4}"/>
    <cellStyle name="Normal 26 2" xfId="299" xr:uid="{C982A508-DC84-4699-B859-F57AD4825935}"/>
    <cellStyle name="Normal 27" xfId="300" xr:uid="{E5D8CEC5-B5AD-468B-94CC-F682322009FF}"/>
    <cellStyle name="Normal 27 2" xfId="301" xr:uid="{D15FAE3E-3F1E-4714-9F8C-8F94C85A953E}"/>
    <cellStyle name="Normal 28" xfId="302" xr:uid="{C0A121ED-14A2-461B-9885-09AB98AD31A0}"/>
    <cellStyle name="Normal 28 2" xfId="303" xr:uid="{33160E31-A8C0-463B-8FFC-EBC9CDD627A4}"/>
    <cellStyle name="Normal 29" xfId="304" xr:uid="{0F2A32B0-3A0E-4088-BE92-8148F39987C1}"/>
    <cellStyle name="Normal 29 2" xfId="305" xr:uid="{52C35D03-E843-4403-9470-0C822A5AC52A}"/>
    <cellStyle name="Normal 3" xfId="4" xr:uid="{4EF6B2B8-34D8-45DC-A295-C2553ABD4C64}"/>
    <cellStyle name="Normal 3 10" xfId="307" xr:uid="{2BCE9FE9-13B9-43A9-A9B9-EC96B1B5FDC0}"/>
    <cellStyle name="Normal 3 11" xfId="308" xr:uid="{C45D4EA8-E0E0-48F4-B8CD-368809924F5C}"/>
    <cellStyle name="Normal 3 12" xfId="306" xr:uid="{05FB0DDF-80D7-4226-BFCA-DEFD13C45314}"/>
    <cellStyle name="Normal 3 13" xfId="564" xr:uid="{F00A78C8-8B56-4701-9FD4-369FA3F4E386}"/>
    <cellStyle name="Normal 3 2" xfId="309" xr:uid="{70A30FD8-2852-4C8E-931F-27353643CF05}"/>
    <cellStyle name="Normal 3 2 2" xfId="310" xr:uid="{3E1648E2-5416-466D-B89D-2EFF27246621}"/>
    <cellStyle name="Normal 3 2 2 2" xfId="624" xr:uid="{D0062F3C-C799-4D56-8E66-0AF17294C89B}"/>
    <cellStyle name="Normal 3 3" xfId="311" xr:uid="{530AD56F-A206-46BC-8BE4-7B718F59930B}"/>
    <cellStyle name="Normal 3 4" xfId="312" xr:uid="{C0775B28-EBBA-4925-8B51-D9A4BF4594AD}"/>
    <cellStyle name="Normal 3 5" xfId="313" xr:uid="{AE9B28E9-B8DE-480C-A8EE-3D43E4336526}"/>
    <cellStyle name="Normal 3 6" xfId="314" xr:uid="{97F94A41-A885-47B8-ACCE-6D953AC3E3D7}"/>
    <cellStyle name="Normal 3 7" xfId="315" xr:uid="{B41D31DB-FD3F-4486-ACCE-B3E7A86D1B74}"/>
    <cellStyle name="Normal 3 8" xfId="316" xr:uid="{68C175B2-F059-4CCF-8F83-6D89FE07E997}"/>
    <cellStyle name="Normal 3 9" xfId="317" xr:uid="{4EF69ADD-9E62-477F-B198-0AF6E6D6FA80}"/>
    <cellStyle name="Normal 3_asset sales" xfId="318" xr:uid="{E3218F49-F942-46CD-BEFD-4A9100A229C0}"/>
    <cellStyle name="Normal 30" xfId="319" xr:uid="{8DF130CA-0CA9-4DDE-8DE6-FAA12859FCFE}"/>
    <cellStyle name="Normal 30 2" xfId="320" xr:uid="{2F3C1D15-6781-4FE3-95E9-6A42F3CA6F4B}"/>
    <cellStyle name="Normal 31" xfId="321" xr:uid="{C7EE379C-8494-448B-84DA-3890BF5B35A3}"/>
    <cellStyle name="Normal 31 2" xfId="322" xr:uid="{AF16F713-D4F8-4AB3-AE6C-0D448E1F1C7E}"/>
    <cellStyle name="Normal 32" xfId="323" xr:uid="{E90AB37A-EDC2-4DFF-865D-C8B33B6419F9}"/>
    <cellStyle name="Normal 32 2" xfId="324" xr:uid="{8926EC08-6B0F-4E52-9350-E4753636B251}"/>
    <cellStyle name="Normal 33" xfId="325" xr:uid="{1B93B448-30DD-48BD-A0AD-3AC0F954020A}"/>
    <cellStyle name="Normal 33 2" xfId="326" xr:uid="{44D6ED1F-4E4C-416A-92AF-F7A18B853C0A}"/>
    <cellStyle name="Normal 34" xfId="327" xr:uid="{D10988F0-6227-439D-A5E4-CF8068C6D525}"/>
    <cellStyle name="Normal 34 2" xfId="328" xr:uid="{098A04B1-A94E-49DB-8C2D-2FF08C1120FD}"/>
    <cellStyle name="Normal 35" xfId="329" xr:uid="{0B94520C-EB03-4E8F-BFC4-40FC256C8604}"/>
    <cellStyle name="Normal 35 2" xfId="330" xr:uid="{EF54A4A0-0F6F-4E3C-9B20-D8DD047DFA8C}"/>
    <cellStyle name="Normal 36" xfId="331" xr:uid="{C48CB712-F3C3-4DB5-8F17-F2DF195F82EB}"/>
    <cellStyle name="Normal 36 2" xfId="332" xr:uid="{E3DB47C4-221E-4525-B04C-B10C514E2431}"/>
    <cellStyle name="Normal 37" xfId="333" xr:uid="{A8A8B215-EE68-46B4-9D8A-E96976701A38}"/>
    <cellStyle name="Normal 37 2" xfId="334" xr:uid="{4583B513-7024-404C-9053-C91D7295ABC4}"/>
    <cellStyle name="Normal 38" xfId="335" xr:uid="{0D667B8F-2CD4-414D-B2BA-1325314F9F64}"/>
    <cellStyle name="Normal 38 2" xfId="336" xr:uid="{A1735BC6-83BD-4715-B19B-8E870D499B2E}"/>
    <cellStyle name="Normal 39" xfId="337" xr:uid="{D40D4CE0-CB67-4FEA-AED3-934E1E0ABAC9}"/>
    <cellStyle name="Normal 39 2" xfId="338" xr:uid="{73950755-DD05-4A01-BAC5-CC6120869732}"/>
    <cellStyle name="Normal 4" xfId="339" xr:uid="{926D55EE-92AD-4F8B-AB77-C04275CF6331}"/>
    <cellStyle name="Normal 4 2" xfId="340" xr:uid="{A13CF7FA-BCB7-46AD-B419-F0D3300A59D4}"/>
    <cellStyle name="Normal 4 2 2" xfId="341" xr:uid="{4AB7B435-8729-4818-A837-68F03FAD730A}"/>
    <cellStyle name="Normal 4 2 3" xfId="625" xr:uid="{B40622CF-8513-4825-AC1F-8690FBD3A784}"/>
    <cellStyle name="Normal 4 3" xfId="342" xr:uid="{11478680-FD1C-4E20-8519-236303E9B6FF}"/>
    <cellStyle name="Normal 4 6" xfId="343" xr:uid="{3E2D054E-5C5D-4276-8360-3ADED096461D}"/>
    <cellStyle name="Normal 4 6 2" xfId="626" xr:uid="{9948A20E-0A1B-4E9B-99BF-973C3F5769D3}"/>
    <cellStyle name="Normal 40" xfId="344" xr:uid="{CF60A808-6B55-403F-BC41-AEDD2A87B89D}"/>
    <cellStyle name="Normal 40 2" xfId="345" xr:uid="{AEFF490A-84B3-42C2-A07D-685B7E916AB7}"/>
    <cellStyle name="Normal 41" xfId="346" xr:uid="{1F569CD8-147C-4FB9-9644-8DF2BBF44E25}"/>
    <cellStyle name="Normal 41 2" xfId="347" xr:uid="{AD9E4989-FA09-4DC6-81D9-49BA0BBDB0CE}"/>
    <cellStyle name="Normal 42" xfId="348" xr:uid="{105875B6-65D6-409C-BBBF-6472AFB56910}"/>
    <cellStyle name="Normal 42 2" xfId="349" xr:uid="{251ED776-CE15-4965-8B23-8828F8098730}"/>
    <cellStyle name="Normal 43" xfId="350" xr:uid="{8B8E6432-5770-4614-BFB5-E9C19AB51CB5}"/>
    <cellStyle name="Normal 43 2" xfId="351" xr:uid="{20F414A8-21E4-49F6-A1A3-3AD8362C6069}"/>
    <cellStyle name="Normal 44" xfId="352" xr:uid="{104E221B-01B0-4BB8-B694-EB610D206D1C}"/>
    <cellStyle name="Normal 44 2" xfId="353" xr:uid="{0CDB8135-2863-45CC-A9DB-78E5C538CCB8}"/>
    <cellStyle name="Normal 45" xfId="354" xr:uid="{3F834973-BAA8-461F-A559-EF913B35B848}"/>
    <cellStyle name="Normal 45 2" xfId="355" xr:uid="{9E00758C-B9AE-4CBD-AC1E-C0EC55BDE118}"/>
    <cellStyle name="Normal 46" xfId="356" xr:uid="{32B069D9-383C-48A2-9A23-15614E0614D1}"/>
    <cellStyle name="Normal 46 2" xfId="357" xr:uid="{C2FEE5A5-19F0-4E65-8A1B-1AA146A2BB88}"/>
    <cellStyle name="Normal 47" xfId="358" xr:uid="{2B41B5D5-BBB7-4E49-A8D4-8D32C9472C64}"/>
    <cellStyle name="Normal 47 2" xfId="359" xr:uid="{E17AFF8D-291B-4D79-B267-4BB4AB414D09}"/>
    <cellStyle name="Normal 48" xfId="360" xr:uid="{013825BE-FD1F-4476-908A-B35690B768B6}"/>
    <cellStyle name="Normal 48 2" xfId="361" xr:uid="{1704F165-3D01-4E58-8423-4E10F9876047}"/>
    <cellStyle name="Normal 48 3" xfId="627" xr:uid="{B3F7F4A8-6050-4E4D-B4F4-FAFB261F2565}"/>
    <cellStyle name="Normal 49" xfId="362" xr:uid="{D6395160-EEC7-4E6F-8AFA-1F1E7EEA6DBB}"/>
    <cellStyle name="Normal 49 2" xfId="363" xr:uid="{DFC54784-D569-48E0-BEAB-EC178419F701}"/>
    <cellStyle name="Normal 5" xfId="364" xr:uid="{8EFD6155-0C7E-4362-8989-7AE0103D9E9F}"/>
    <cellStyle name="Normal 5 2" xfId="9" xr:uid="{1E7AE866-090A-4603-B4DA-ECAD3BEFA048}"/>
    <cellStyle name="Normal 5 2 2" xfId="365" xr:uid="{34382691-E249-4A45-A004-5B0B059E6043}"/>
    <cellStyle name="Normal 5 3" xfId="366" xr:uid="{1C02BA22-5056-454F-923E-4E32DF381E06}"/>
    <cellStyle name="Normal 5 4" xfId="628" xr:uid="{E8D75BD9-ADC2-4E5B-9E6C-B134D50D111C}"/>
    <cellStyle name="Normal 50" xfId="367" xr:uid="{2C2C46B8-7D5A-48B8-918F-77DBEB157E5D}"/>
    <cellStyle name="Normal 51" xfId="368" xr:uid="{A48E97D0-D602-4C42-A023-E0F457998C57}"/>
    <cellStyle name="Normal 52" xfId="369" xr:uid="{6E743AF9-2CC1-40CB-8C9C-828F900CFB72}"/>
    <cellStyle name="Normal 53" xfId="370" xr:uid="{6A27BB8F-5F64-4852-AA42-399A88589AA0}"/>
    <cellStyle name="Normal 54" xfId="371" xr:uid="{B04FBE41-E183-4253-ACC2-82E2D3792FD8}"/>
    <cellStyle name="Normal 55" xfId="372" xr:uid="{ED61CCE9-106F-4503-B3B1-84B09372BEB4}"/>
    <cellStyle name="Normal 56" xfId="7" xr:uid="{859D89B3-5F41-4B35-816E-40E24E33047A}"/>
    <cellStyle name="Normal 56 10" xfId="635" xr:uid="{AB2D2A4B-A357-4508-884B-835D0BBC78A5}"/>
    <cellStyle name="Normal 56 2" xfId="373" xr:uid="{F4D6F95A-9442-4BEE-9206-1012D6561881}"/>
    <cellStyle name="Normal 56 3" xfId="374" xr:uid="{93F4EAEF-002E-4D68-A917-6B4AA2D19FA2}"/>
    <cellStyle name="Normal 57" xfId="375" xr:uid="{D57998EB-4F84-42D2-BC23-46E810CC7BB8}"/>
    <cellStyle name="Normal 58" xfId="376" xr:uid="{CADFBB42-D0E7-4979-9308-9A2E3E357841}"/>
    <cellStyle name="Normal 58 2" xfId="377" xr:uid="{A6EB793F-C24D-45C5-B38C-F9750B8117EB}"/>
    <cellStyle name="Normal 58 3" xfId="378" xr:uid="{75BAB0A0-88FD-4A39-BB14-6CC7B24A5B13}"/>
    <cellStyle name="Normal 59" xfId="379" xr:uid="{9425577E-0F6F-4081-AC1B-253D22946A94}"/>
    <cellStyle name="Normal 6" xfId="380" xr:uid="{EDC2AD99-72E7-4932-9EF5-7ED64E3B4842}"/>
    <cellStyle name="Normal 6 2" xfId="381" xr:uid="{158306BC-2C77-4F78-872B-51423729E2AB}"/>
    <cellStyle name="Normal 6 2 2" xfId="382" xr:uid="{B921797F-ED25-4D91-8F6A-B639E5CB7E30}"/>
    <cellStyle name="Normal 6 3" xfId="383" xr:uid="{E1626A4A-5237-4ACC-A954-EF902E0E1B3C}"/>
    <cellStyle name="Normal 6 4" xfId="384" xr:uid="{D65E7FF0-78C9-4C2B-BFCA-B259F8A409EE}"/>
    <cellStyle name="Normal 60" xfId="385" xr:uid="{172A6D64-2F48-4AF1-AE83-6CD7C07BD60B}"/>
    <cellStyle name="Normal 60 2" xfId="386" xr:uid="{D8B0619D-F113-4684-903E-1A58151F9EAE}"/>
    <cellStyle name="Normal 61" xfId="387" xr:uid="{D2732A86-60CF-4E80-8F29-0FB7AA48FD78}"/>
    <cellStyle name="Normal 62" xfId="388" xr:uid="{C0B07E98-E1CB-4B4F-9190-027FDF7ADF2C}"/>
    <cellStyle name="Normal 63" xfId="389" xr:uid="{8ED2BAA5-54C8-4255-A408-81593FAB1F1A}"/>
    <cellStyle name="Normal 64" xfId="390" xr:uid="{36204444-4529-4D54-811B-F4F7212FD086}"/>
    <cellStyle name="Normal 65" xfId="391" xr:uid="{3E74EC30-CBBF-4142-BD93-A40A9AEAF1B4}"/>
    <cellStyle name="Normal 66" xfId="392" xr:uid="{9A78FF6B-614B-492E-B1E2-49FB812CB58C}"/>
    <cellStyle name="Normal 67" xfId="393" xr:uid="{ACED8F05-3829-43FE-A830-06593F27DF2B}"/>
    <cellStyle name="Normal 68" xfId="394" xr:uid="{F33004C3-E5A9-4815-9D5A-8C3CADB58992}"/>
    <cellStyle name="Normal 69" xfId="631" xr:uid="{73296422-8A49-4348-9D2E-FFDB8B4CEDA9}"/>
    <cellStyle name="Normal 7" xfId="395" xr:uid="{2CF26A38-9A93-416F-B844-F42376FD9C61}"/>
    <cellStyle name="Normal 7 2" xfId="396" xr:uid="{AE464874-CF2D-4B9D-84FE-7AAD0BC618CE}"/>
    <cellStyle name="Normal 7 3" xfId="397" xr:uid="{0CBFCEC0-FF48-420C-BD25-A4C99CB095A6}"/>
    <cellStyle name="Normal 7 4" xfId="398" xr:uid="{69F37F5D-ACDC-44AF-ABF9-4B8AACA6FC5E}"/>
    <cellStyle name="Normal 70" xfId="634" xr:uid="{EB5A9871-0705-418A-952A-8AB01A4878F8}"/>
    <cellStyle name="Normal 71" xfId="637" xr:uid="{6063B185-5D53-4558-AC95-A0BE6F2A7240}"/>
    <cellStyle name="Normal 72" xfId="639" xr:uid="{71D61C62-8DF4-473C-B7DC-E22FC02784B8}"/>
    <cellStyle name="Normal 73" xfId="644" xr:uid="{4D6D364E-7912-46F7-B11B-11CF16D8176C}"/>
    <cellStyle name="Normal 74" xfId="647" xr:uid="{BDAF09E2-10E1-41BD-ADF4-2857C609BB29}"/>
    <cellStyle name="Normal 75" xfId="648" xr:uid="{E5AE6B62-ACD1-4C0B-96B6-C210555D4416}"/>
    <cellStyle name="Normal 8" xfId="399" xr:uid="{F4DD4E76-7D6F-4819-8943-6F74554D4FB8}"/>
    <cellStyle name="Normal 8 2" xfId="400" xr:uid="{8FB45494-245A-4CC8-9C3A-24172983E5FC}"/>
    <cellStyle name="Normal 8 3" xfId="401" xr:uid="{FB61C73E-AA20-46D6-9C53-E522410ED26A}"/>
    <cellStyle name="Normal 9" xfId="402" xr:uid="{4654C9BA-7B61-4B69-B2DC-ACD96BE05A93}"/>
    <cellStyle name="Normal 9 2" xfId="403" xr:uid="{0B66C933-06EE-4F0C-9694-A1D37785EE2C}"/>
    <cellStyle name="Note 2" xfId="404" xr:uid="{EBC0A349-D9A7-490C-8E14-A4486B973C2C}"/>
    <cellStyle name="Note 2 2" xfId="405" xr:uid="{B189FD6A-DED2-47C1-A0A6-2FF014561E30}"/>
    <cellStyle name="Note 2 2 2" xfId="629" xr:uid="{04C44230-E7EF-486D-AAE7-451B78F39C03}"/>
    <cellStyle name="Note 3" xfId="406" xr:uid="{31B6669A-81C9-4158-8688-8C2EAAC2D8D9}"/>
    <cellStyle name="Output 2" xfId="407" xr:uid="{B09BBF8F-412B-4D62-A9BA-DD1E33AF195A}"/>
    <cellStyle name="Output 3" xfId="408" xr:uid="{C8527FCB-E4BD-46EE-BB44-F8744381B2A2}"/>
    <cellStyle name="Output Amounts" xfId="409" xr:uid="{B67A4634-3F84-4067-AB0F-959CD7660DE1}"/>
    <cellStyle name="Output Column Headings" xfId="410" xr:uid="{96E801A3-61FC-4B9B-872C-AEC8D99B5114}"/>
    <cellStyle name="Output Line Items" xfId="411" xr:uid="{DBA7F122-E0F2-4071-9052-D634F7AF3241}"/>
    <cellStyle name="Output Report Heading" xfId="412" xr:uid="{4256D146-6427-4170-8EC1-FDF0902FDF6E}"/>
    <cellStyle name="Output Report Title" xfId="413" xr:uid="{D5D34D19-6055-4AD0-95DD-00DEBC00B62A}"/>
    <cellStyle name="P" xfId="414" xr:uid="{05EDB84E-1E6D-45DB-96BA-5C91B710F28E}"/>
    <cellStyle name="P 2" xfId="415" xr:uid="{15210D67-A21F-4120-B94D-8DA705DC8E1E}"/>
    <cellStyle name="Percent" xfId="650" xr:uid="{4BE6818E-D28A-4877-9EFF-9DC6E3CAF2E8}"/>
    <cellStyle name="Percent [2]" xfId="416" xr:uid="{949DF75C-BBA7-4C79-8C38-F909719DDCBB}"/>
    <cellStyle name="Percent 10" xfId="417" xr:uid="{B571BA36-28BE-4D34-96D2-8082B75AB1F8}"/>
    <cellStyle name="Percent 11" xfId="418" xr:uid="{0EF0D04C-B21C-4A61-B564-C1A08E0B9340}"/>
    <cellStyle name="Percent 12" xfId="419" xr:uid="{58ED51DE-C3E4-4DA4-9FC7-41D07DDB31EA}"/>
    <cellStyle name="Percent 13" xfId="420" xr:uid="{B605CE28-2B78-41E2-9E86-8879F444834F}"/>
    <cellStyle name="Percent 14" xfId="421" xr:uid="{8D4E34DC-3973-41E3-8CC4-EFD62DA508B6}"/>
    <cellStyle name="Percent 15" xfId="422" xr:uid="{C197340D-CB32-4A46-9C5B-EC7FD230118D}"/>
    <cellStyle name="Percent 16" xfId="8" xr:uid="{7213782B-4085-4523-9EEF-DE982B98853C}"/>
    <cellStyle name="Percent 16 2" xfId="566" xr:uid="{F5F87949-2675-4F3E-854A-0FAFA630A727}"/>
    <cellStyle name="Percent 17" xfId="638" xr:uid="{70C7285E-9C96-44C9-A21B-B86385AB3FAB}"/>
    <cellStyle name="Percent 18" xfId="640" xr:uid="{97F4C974-4B0E-47A4-B823-4C6A7C9E11F6}"/>
    <cellStyle name="Percent 19" xfId="645" xr:uid="{757232CC-5558-432D-9686-01F02DB9F9D7}"/>
    <cellStyle name="Percent 2" xfId="423" xr:uid="{CD72FCD9-9E02-44AE-8402-689EB4EC89A8}"/>
    <cellStyle name="Percent 2 2" xfId="424" xr:uid="{652161C1-287A-40E5-B0C9-BF9674185487}"/>
    <cellStyle name="Percent 3" xfId="425" xr:uid="{8B307B50-46AF-4962-9979-2F89DDD4D1D6}"/>
    <cellStyle name="Percent 3 2" xfId="426" xr:uid="{0018A8A7-3B31-4DA7-A246-EF78E88F3A65}"/>
    <cellStyle name="Percent 4" xfId="427" xr:uid="{D2ED9078-D771-4E4C-8452-9284CF6098D8}"/>
    <cellStyle name="Percent 4 2" xfId="428" xr:uid="{9E739714-0A3A-46DC-AFB0-42EFFB1D2041}"/>
    <cellStyle name="Percent 5" xfId="429" xr:uid="{5D0CE531-444A-467F-9922-ABF686CC4C75}"/>
    <cellStyle name="Percent 6" xfId="430" xr:uid="{B6970B7D-1B87-42A1-BF27-C65C32DCF6C3}"/>
    <cellStyle name="Percent 6 2" xfId="431" xr:uid="{DE0D6C17-6263-4221-8B54-5EF39587ECFC}"/>
    <cellStyle name="Percent 7" xfId="432" xr:uid="{6739D022-22D8-4237-A596-23204EB4610E}"/>
    <cellStyle name="Percent 8" xfId="433" xr:uid="{394FAB0C-BDBC-4823-8153-3981A41028C7}"/>
    <cellStyle name="Percent 9" xfId="434" xr:uid="{7B64898A-63BC-4CAF-9FF5-984DD6470D69}"/>
    <cellStyle name="Percent 9 2" xfId="630" xr:uid="{D47D42D5-C9B4-4016-AE02-2F7F5DECDC1C}"/>
    <cellStyle name="Refdb standard" xfId="435" xr:uid="{4ECD340A-1172-4098-9922-442A4D48DED8}"/>
    <cellStyle name="ReportData" xfId="436" xr:uid="{2E4A3508-D3A5-4627-83D5-BDD24341F6F0}"/>
    <cellStyle name="ReportElements" xfId="437" xr:uid="{44743683-C3E2-4C8C-A029-60B1FE7D02A8}"/>
    <cellStyle name="ReportHeader" xfId="438" xr:uid="{1A3623AC-F448-45D8-ACB9-0C822A2BA32C}"/>
    <cellStyle name="Row_CategoryHeadings" xfId="439" xr:uid="{D688677E-F26F-4F60-B858-4752DB7B4587}"/>
    <cellStyle name="SAPBEXaggData" xfId="440" xr:uid="{EE9F75AB-D114-412F-9229-F4C682F007ED}"/>
    <cellStyle name="SAPBEXaggDataEmph" xfId="441" xr:uid="{A19BA0D5-9591-47DC-9BDE-DCD4A498EEFC}"/>
    <cellStyle name="SAPBEXaggItem" xfId="442" xr:uid="{06347F5F-82B9-4175-B1C3-A9D07CC6E8E5}"/>
    <cellStyle name="SAPBEXaggItemX" xfId="443" xr:uid="{042AB290-CD0C-4A36-A10A-1162A6A639DA}"/>
    <cellStyle name="SAPBEXchaText" xfId="444" xr:uid="{25933A30-D8D9-4C92-905B-2C6DC6D20A74}"/>
    <cellStyle name="SAPBEXexcBad7" xfId="445" xr:uid="{C91E5596-0DB2-440D-AA98-738992E0E45E}"/>
    <cellStyle name="SAPBEXexcBad8" xfId="446" xr:uid="{33E7C495-011F-4462-AB7E-EC501AD04CA9}"/>
    <cellStyle name="SAPBEXexcBad9" xfId="447" xr:uid="{F4918606-D5A4-4A39-AE4A-D26FA1F3E22B}"/>
    <cellStyle name="SAPBEXexcCritical4" xfId="448" xr:uid="{842365AC-4A50-4F69-AFA2-64AAD47A2ADB}"/>
    <cellStyle name="SAPBEXexcCritical5" xfId="449" xr:uid="{49EFC50C-5157-441B-B882-50FAAB19FFE7}"/>
    <cellStyle name="SAPBEXexcCritical6" xfId="450" xr:uid="{F612C1BD-C7D2-4FEE-BFBE-6F2064AA0CA1}"/>
    <cellStyle name="SAPBEXexcGood1" xfId="451" xr:uid="{B180A9E7-EB0E-4FCE-B63F-2D7B80B70BC7}"/>
    <cellStyle name="SAPBEXexcGood2" xfId="452" xr:uid="{F2119D7E-7BAB-4737-BBEE-C3BD1BDE88EB}"/>
    <cellStyle name="SAPBEXexcGood3" xfId="453" xr:uid="{425B2A8D-1A60-47C8-93C9-E48E0722286B}"/>
    <cellStyle name="SAPBEXfilterDrill" xfId="454" xr:uid="{1D12446F-7218-449A-8309-894AB8487A91}"/>
    <cellStyle name="SAPBEXfilterItem" xfId="455" xr:uid="{ACD92FC2-FD2B-4644-B3D8-0F0A4096BFBB}"/>
    <cellStyle name="SAPBEXfilterText" xfId="456" xr:uid="{2C821A2D-1DA0-4EDF-8DCB-427BB89BFB4F}"/>
    <cellStyle name="SAPBEXformats" xfId="457" xr:uid="{C08D6DFB-DD4D-42B0-B555-CC44017713C1}"/>
    <cellStyle name="SAPBEXheaderItem" xfId="458" xr:uid="{0A34C7A2-1250-4FDA-A993-080B58099619}"/>
    <cellStyle name="SAPBEXheaderText" xfId="459" xr:uid="{DC27C003-8C87-408F-9EDA-FB49AD2A9549}"/>
    <cellStyle name="SAPBEXHLevel0" xfId="460" xr:uid="{CEC82D44-ECDA-4652-8592-C8247020F083}"/>
    <cellStyle name="SAPBEXHLevel0X" xfId="461" xr:uid="{44621817-4711-4279-BDBF-BEE0426AA72D}"/>
    <cellStyle name="SAPBEXHLevel1" xfId="462" xr:uid="{DC107D3D-67CC-4CAB-9163-560E1E9EB82C}"/>
    <cellStyle name="SAPBEXHLevel1X" xfId="463" xr:uid="{5B0D6FF4-ED08-43CF-BBE7-CFAB869FBD2A}"/>
    <cellStyle name="SAPBEXHLevel2" xfId="464" xr:uid="{34A39F71-389E-4CDB-92C0-DE47536575C2}"/>
    <cellStyle name="SAPBEXHLevel2X" xfId="465" xr:uid="{4598E174-B62F-4C1A-9873-51D1ED4AC74A}"/>
    <cellStyle name="SAPBEXHLevel3" xfId="466" xr:uid="{4B406F32-DF86-43C4-80C6-FDFDA9BE33E2}"/>
    <cellStyle name="SAPBEXHLevel3X" xfId="467" xr:uid="{7F14B705-C5BD-4F39-882F-1705669294A9}"/>
    <cellStyle name="SAPBEXresData" xfId="468" xr:uid="{AD2D8627-B236-442E-B03A-6A4774718D38}"/>
    <cellStyle name="SAPBEXresDataEmph" xfId="469" xr:uid="{5C6464B8-8A46-49FE-8EA5-A8D2E145150C}"/>
    <cellStyle name="SAPBEXresItem" xfId="470" xr:uid="{181CCED7-53AC-4DAA-AF28-DDE1E19C6C89}"/>
    <cellStyle name="SAPBEXresItemX" xfId="471" xr:uid="{B0EA4922-A668-49D1-93D3-5B61A852FF4E}"/>
    <cellStyle name="SAPBEXstdData" xfId="472" xr:uid="{47FA1B46-717A-4595-962B-0D8CB5AF53DE}"/>
    <cellStyle name="SAPBEXstdDataEmph" xfId="473" xr:uid="{00DB42CC-CE46-400C-87AB-BA3CA8A2E19E}"/>
    <cellStyle name="SAPBEXstdItem" xfId="474" xr:uid="{FC52036A-55FF-43F4-91B7-36B906BD45D7}"/>
    <cellStyle name="SAPBEXstdItemX" xfId="475" xr:uid="{2D9FA18F-B049-4F2E-84D9-D757FF1CCC81}"/>
    <cellStyle name="SAPBEXtitle" xfId="476" xr:uid="{818B51D4-15BD-4E20-A7F2-A2D72DD011E7}"/>
    <cellStyle name="SAPBEXundefined" xfId="477" xr:uid="{D01FA517-D431-4AA8-9DF3-3818BD3F7C31}"/>
    <cellStyle name="Source" xfId="478" xr:uid="{996CCD1C-C5BE-49FF-829A-B2A023602274}"/>
    <cellStyle name="Source 2" xfId="479" xr:uid="{CDAB26FD-1172-4353-A65C-D7C80EA747D4}"/>
    <cellStyle name="Style 1" xfId="480" xr:uid="{0FE32D56-DFD7-48FC-8EE4-DE9DF591DA9E}"/>
    <cellStyle name="Style 1 2" xfId="481" xr:uid="{4EE92AB9-3437-4521-8BB4-049CD1B39E8F}"/>
    <cellStyle name="Style1" xfId="482" xr:uid="{CFDC12BA-2E52-43D6-A20D-57F9A38153FF}"/>
    <cellStyle name="Style1 2" xfId="483" xr:uid="{0F26600B-BC5E-4353-B8F9-27400962A268}"/>
    <cellStyle name="Style2" xfId="484" xr:uid="{162D3C09-3FE1-4861-90D6-0B1486A70B5D}"/>
    <cellStyle name="Style3" xfId="485" xr:uid="{438FEE4A-81CA-4673-ACA0-7C42B8E3FE86}"/>
    <cellStyle name="Style4" xfId="486" xr:uid="{137E298C-82B1-4DA6-B228-F89755EF17AE}"/>
    <cellStyle name="Style5" xfId="487" xr:uid="{20327C0A-4161-4B80-A6D0-FD314EE85C05}"/>
    <cellStyle name="Style6" xfId="488" xr:uid="{85FE4117-9278-4AA2-8F1B-741900A9572D}"/>
    <cellStyle name="Table Cells" xfId="489" xr:uid="{CA7EF6B2-1B11-45C5-92B3-DB80AC774EA1}"/>
    <cellStyle name="Table Column Headings" xfId="490" xr:uid="{411B4BBE-A28D-494E-9A3A-783DD15F2792}"/>
    <cellStyle name="Table Footnote" xfId="491" xr:uid="{AACDD122-2F76-43AD-913E-F8DEFD03AD7F}"/>
    <cellStyle name="Table Footnote 2" xfId="492" xr:uid="{8542E4DE-9601-4EC8-86E2-B3F837C764F1}"/>
    <cellStyle name="Table Footnote 2 2" xfId="493" xr:uid="{BCE3DE73-0B9F-4628-8AE1-4D7A7959256A}"/>
    <cellStyle name="Table Footnote_Table 5.6 sales of assets 23Feb2010" xfId="494" xr:uid="{209DFAA0-C3C5-48E7-A986-9674B373144F}"/>
    <cellStyle name="Table Header" xfId="495" xr:uid="{027CE461-F20E-4826-8555-8953A8F7FB38}"/>
    <cellStyle name="Table Header 2" xfId="496" xr:uid="{5A47F21A-19BE-415F-8C34-00B0B911AFE1}"/>
    <cellStyle name="Table Header 2 2" xfId="497" xr:uid="{A89C42A8-3F32-4B88-969B-78519AE38DF0}"/>
    <cellStyle name="Table Header_Table 5.6 sales of assets 23Feb2010" xfId="498" xr:uid="{52A54A0E-F6FF-4C5E-8534-BE1AFADAB5AD}"/>
    <cellStyle name="Table Heading 1" xfId="499" xr:uid="{9F8C1B25-F4D9-47AC-92AF-FED91D93A81D}"/>
    <cellStyle name="Table Heading 1 2" xfId="500" xr:uid="{FDD33AD7-BBFA-415C-87CE-8DF1A85C1986}"/>
    <cellStyle name="Table Heading 1 2 2" xfId="501" xr:uid="{C1859B86-C561-4A26-9E6E-6217F3F0A820}"/>
    <cellStyle name="Table Heading 1_Table 5.6 sales of assets 23Feb2010" xfId="502" xr:uid="{1E655FE2-0BDF-45F1-8557-A54C2F32EA68}"/>
    <cellStyle name="Table Heading 2" xfId="503" xr:uid="{49F503AA-5A31-4850-B845-00A55DA20AD5}"/>
    <cellStyle name="Table Heading 2 2" xfId="504" xr:uid="{861151B9-22A8-4E3F-980C-4FE394BA848D}"/>
    <cellStyle name="Table Heading 2_Table 5.6 sales of assets 23Feb2010" xfId="505" xr:uid="{C6FDBC7A-17AE-4FCA-8840-EB710AAB09BA}"/>
    <cellStyle name="Table Number" xfId="506" xr:uid="{F74BF5FB-9053-48B4-A492-18EE50DA36A9}"/>
    <cellStyle name="Table Of Which" xfId="507" xr:uid="{B569712B-9D69-4040-971F-7DE83AF71AE4}"/>
    <cellStyle name="Table Of Which 2" xfId="508" xr:uid="{BE9AC2A1-7D80-4765-8802-9D473952999E}"/>
    <cellStyle name="Table Of Which_Table 5.6 sales of assets 23Feb2010" xfId="509" xr:uid="{063E7628-4885-4173-AD0C-2D04638508C6}"/>
    <cellStyle name="Table Row Billions" xfId="510" xr:uid="{C54643E5-F9FC-487D-B467-C80632CEA817}"/>
    <cellStyle name="Table Row Billions 2" xfId="511" xr:uid="{9F2A9158-CE14-45F6-BABF-0F17BD73B85E}"/>
    <cellStyle name="Table Row Billions Check" xfId="512" xr:uid="{3106B620-0799-494D-9507-786369E93ACB}"/>
    <cellStyle name="Table Row Billions Check 2" xfId="513" xr:uid="{2A480E95-F807-4D97-8965-5B768614EDC4}"/>
    <cellStyle name="Table Row Billions Check 3" xfId="514" xr:uid="{7D11A816-349E-44AE-96E9-6094576D5E03}"/>
    <cellStyle name="Table Row Billions Check_asset sales" xfId="515" xr:uid="{8D8003DA-159E-4F81-8656-F9960B88BC92}"/>
    <cellStyle name="Table Row Billions_Table 5.6 sales of assets 23Feb2010" xfId="516" xr:uid="{0F353655-01B8-4080-BF1D-C1E1FFF58DE8}"/>
    <cellStyle name="Table Row Headings" xfId="517" xr:uid="{24733FA0-56AF-4DBB-AE8D-95B16648359F}"/>
    <cellStyle name="Table Row Millions" xfId="518" xr:uid="{6817AC27-711F-4691-A243-64C47DEAE007}"/>
    <cellStyle name="Table Row Millions 2" xfId="519" xr:uid="{FF82AA00-09DB-4148-8E04-FFC073DAB101}"/>
    <cellStyle name="Table Row Millions 2 2" xfId="520" xr:uid="{BBC9C5E9-B941-4965-B26C-804933326C03}"/>
    <cellStyle name="Table Row Millions Check" xfId="521" xr:uid="{5084FE22-4B5A-4C8B-BEA9-2A7CB6BAFCA3}"/>
    <cellStyle name="Table Row Millions Check 2" xfId="522" xr:uid="{A7610755-256B-46A1-9B49-D1D8D279C3BD}"/>
    <cellStyle name="Table Row Millions Check 3" xfId="523" xr:uid="{3261C8C6-F562-4102-92B6-1F671AA48FB6}"/>
    <cellStyle name="Table Row Millions Check 4" xfId="524" xr:uid="{48A7C523-A1F1-47EA-9C04-623DD4265CAC}"/>
    <cellStyle name="Table Row Millions Check 6" xfId="525" xr:uid="{EB600A30-AD3D-46C7-AB8E-942F4F552E01}"/>
    <cellStyle name="Table Row Millions Check_asset sales" xfId="526" xr:uid="{54ABAF80-1934-49DA-B681-BBFA37C0EFF8}"/>
    <cellStyle name="Table Row Millions_Table 5.6 sales of assets 23Feb2010" xfId="527" xr:uid="{F7018B74-B1B4-4D34-89BA-5F2F6F7D4678}"/>
    <cellStyle name="Table Row Percentage" xfId="528" xr:uid="{ED794E3F-F2B2-4722-8463-9D882A9B4BE5}"/>
    <cellStyle name="Table Row Percentage 2" xfId="529" xr:uid="{BBAFFD0B-6B05-4D44-9627-A423257DF663}"/>
    <cellStyle name="Table Row Percentage Check" xfId="530" xr:uid="{3BA17BDC-8570-4CD4-B704-460DEEB11B42}"/>
    <cellStyle name="Table Row Percentage Check 2" xfId="531" xr:uid="{738EA024-7463-4847-9429-54BEC47512B7}"/>
    <cellStyle name="Table Row Percentage Check 3" xfId="532" xr:uid="{A31D1390-4E00-40E3-8331-9D5F8C9805AC}"/>
    <cellStyle name="Table Row Percentage Check_asset sales" xfId="533" xr:uid="{1D202EB3-794D-476E-821E-E0007A589FDC}"/>
    <cellStyle name="Table Row Percentage_Table 5.6 sales of assets 23Feb2010" xfId="534" xr:uid="{7BDB7D8A-772D-4C61-982F-CC386874070C}"/>
    <cellStyle name="Table Title" xfId="535" xr:uid="{ECEAEDB0-292F-4E95-8F1C-BBAD0306E667}"/>
    <cellStyle name="Table Total Billions" xfId="536" xr:uid="{D10D89D1-883F-45D2-AE9D-C5A726852551}"/>
    <cellStyle name="Table Total Billions 2" xfId="537" xr:uid="{C68A39E7-1CC2-426B-9629-FF0753AA545F}"/>
    <cellStyle name="Table Total Billions_Table 5.6 sales of assets 23Feb2010" xfId="538" xr:uid="{83A47A86-706D-4A78-9CCB-06C7BCC50AC7}"/>
    <cellStyle name="Table Total Millions" xfId="539" xr:uid="{9BDCB6A5-1EFD-41D5-B00F-BA8AA58FE657}"/>
    <cellStyle name="Table Total Millions 2" xfId="540" xr:uid="{A020DB17-0903-46C3-A965-3D6EB55C4669}"/>
    <cellStyle name="Table Total Millions 2 2" xfId="541" xr:uid="{94E8100F-05C5-49D5-87B0-C8BC55E5ACD4}"/>
    <cellStyle name="Table Total Millions_Table 5.6 sales of assets 23Feb2010" xfId="542" xr:uid="{FA224B6F-1C7B-444A-9E87-4C81F39A78BE}"/>
    <cellStyle name="Table Total Percentage" xfId="543" xr:uid="{9262D6CC-BA79-47D4-89DC-D9D98EA4F47C}"/>
    <cellStyle name="Table Total Percentage 2" xfId="544" xr:uid="{BDC5282A-7A50-4780-8F91-635667E2E722}"/>
    <cellStyle name="Table Total Percentage_Table 5.6 sales of assets 23Feb2010" xfId="545" xr:uid="{565EC229-B6FF-4EF8-8A6E-C529CB37BFD4}"/>
    <cellStyle name="Table Units" xfId="546" xr:uid="{EE2B2768-1F41-46E2-BA41-7978736F94F0}"/>
    <cellStyle name="Table Units 2" xfId="547" xr:uid="{A733D0AC-3888-48BD-967E-4E2B988FDDED}"/>
    <cellStyle name="Table Units 2 2" xfId="548" xr:uid="{C1783573-3A31-48D4-8FF1-20873D879646}"/>
    <cellStyle name="Table Units_Table 5.6 sales of assets 23Feb2010" xfId="549" xr:uid="{1103DCD2-0E9F-4025-862D-3864437EACFB}"/>
    <cellStyle name="Table_Name" xfId="550" xr:uid="{7CBCC8D5-555F-4A0F-BA25-F985025A8236}"/>
    <cellStyle name="Times New Roman" xfId="551" xr:uid="{342C8C92-DC48-43E3-B6F9-2503D4872F34}"/>
    <cellStyle name="Title 2" xfId="552" xr:uid="{40B1F987-4CA6-4DAA-8659-16015802D6E2}"/>
    <cellStyle name="Title 3" xfId="553" xr:uid="{10F75E3D-D04E-4218-8997-B9A2D6A0E3D0}"/>
    <cellStyle name="Title 4" xfId="554" xr:uid="{95CB0D01-5618-44C0-A49E-AD6CC77C613A}"/>
    <cellStyle name="Total 2" xfId="555" xr:uid="{B2B8C781-5257-4E10-B7C1-7C55941CE0D3}"/>
    <cellStyle name="Total 3" xfId="556" xr:uid="{52A6F77C-B644-4396-AC13-C85BC9D11018}"/>
    <cellStyle name="Warning Text 2" xfId="557" xr:uid="{18CA261B-6177-46BB-8E3E-FF3FCBB6C52A}"/>
    <cellStyle name="Warning Text 3" xfId="558" xr:uid="{5305D4D9-398F-4206-B7F6-746AAE329552}"/>
    <cellStyle name="Warnings" xfId="559" xr:uid="{E023A31D-DD9F-4DAE-B7BD-81AB78D4E3E0}"/>
    <cellStyle name="Warnings 2" xfId="560" xr:uid="{B961C1FC-5BEC-46FD-A3B0-F01D454313AF}"/>
    <cellStyle name="whole number" xfId="561" xr:uid="{AE68F162-B276-43F8-8999-3B9F4D0ABB43}"/>
  </cellStyles>
  <dxfs count="39">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ill>
        <patternFill>
          <bgColor theme="5" tint="0.79998168889431442"/>
        </patternFill>
      </fill>
    </dxf>
    <dxf>
      <fill>
        <patternFill>
          <bgColor theme="5" tint="0.79998168889431442"/>
        </patternFill>
      </fill>
    </dxf>
    <dxf>
      <font>
        <b/>
        <i val="0"/>
        <color theme="1"/>
      </font>
    </dxf>
    <dxf>
      <font>
        <b/>
        <i val="0"/>
        <color theme="0"/>
      </font>
      <fill>
        <patternFill>
          <bgColor theme="4"/>
        </patternFill>
      </fill>
    </dxf>
    <dxf>
      <font>
        <b/>
        <i val="0"/>
        <color theme="0"/>
      </font>
      <fill>
        <patternFill>
          <bgColor theme="9"/>
        </patternFill>
      </fill>
    </dxf>
    <dxf>
      <font>
        <b/>
        <i val="0"/>
        <color theme="0"/>
      </font>
      <fill>
        <patternFill>
          <bgColor theme="5"/>
        </patternFill>
      </fill>
    </dxf>
    <dxf>
      <font>
        <b/>
        <i val="0"/>
        <color theme="0"/>
      </font>
      <fill>
        <patternFill>
          <bgColor theme="4"/>
        </patternFill>
      </fill>
    </dxf>
    <dxf>
      <font>
        <b/>
        <i val="0"/>
        <color theme="0"/>
      </font>
      <fill>
        <patternFill>
          <bgColor theme="9"/>
        </patternFill>
      </fill>
    </dxf>
    <dxf>
      <font>
        <b/>
        <i val="0"/>
        <color theme="0"/>
      </font>
      <fill>
        <patternFill>
          <bgColor theme="5"/>
        </patternFill>
      </fill>
    </dxf>
    <dxf>
      <fill>
        <patternFill>
          <bgColor rgb="FFDCEFF2"/>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DCEFF2"/>
        </patternFill>
      </fill>
    </dxf>
    <dxf>
      <fill>
        <patternFill>
          <bgColor rgb="FFFFC7CE"/>
        </patternFill>
      </fill>
    </dxf>
    <dxf>
      <font>
        <color rgb="FF9C0006"/>
      </font>
      <fill>
        <patternFill>
          <bgColor rgb="FFFFC7CE"/>
        </patternFill>
      </fill>
    </dxf>
    <dxf>
      <fill>
        <patternFill>
          <bgColor rgb="FFFFC7CE"/>
        </patternFill>
      </fill>
    </dxf>
    <dxf>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E9D9"/>
      <color rgb="FFFFCC99"/>
      <color rgb="FFFFC7CE"/>
      <color rgb="FFFF7C80"/>
      <color rgb="FFCFE7FF"/>
      <color rgb="FFDCEFF2"/>
      <color rgb="FFB8CCE4"/>
      <color rgb="FFFF505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397048</xdr:colOff>
      <xdr:row>0</xdr:row>
      <xdr:rowOff>-347032</xdr:rowOff>
    </xdr:from>
    <xdr:to>
      <xdr:col>6</xdr:col>
      <xdr:colOff>545204</xdr:colOff>
      <xdr:row>4</xdr:row>
      <xdr:rowOff>112868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178098" y="-347032"/>
          <a:ext cx="6320356" cy="1221900"/>
        </a:xfrm>
        <a:prstGeom prst="rect">
          <a:avLst/>
        </a:prstGeom>
      </xdr:spPr>
    </xdr:pic>
    <xdr:clientData/>
  </xdr:twoCellAnchor>
  <xdr:twoCellAnchor editAs="oneCell">
    <xdr:from>
      <xdr:col>3</xdr:col>
      <xdr:colOff>685800</xdr:colOff>
      <xdr:row>48</xdr:row>
      <xdr:rowOff>57605</xdr:rowOff>
    </xdr:from>
    <xdr:to>
      <xdr:col>10</xdr:col>
      <xdr:colOff>210749</xdr:colOff>
      <xdr:row>57</xdr:row>
      <xdr:rowOff>94534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933700" y="8128455"/>
          <a:ext cx="4755716" cy="179460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742950</xdr:colOff>
          <xdr:row>99</xdr:row>
          <xdr:rowOff>161925</xdr:rowOff>
        </xdr:from>
        <xdr:to>
          <xdr:col>11</xdr:col>
          <xdr:colOff>114300</xdr:colOff>
          <xdr:row>152</xdr:row>
          <xdr:rowOff>85725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115910</xdr:colOff>
      <xdr:row>253</xdr:row>
      <xdr:rowOff>60476</xdr:rowOff>
    </xdr:from>
    <xdr:to>
      <xdr:col>6</xdr:col>
      <xdr:colOff>191505</xdr:colOff>
      <xdr:row>260</xdr:row>
      <xdr:rowOff>171349</xdr:rowOff>
    </xdr:to>
    <xdr:sp macro="" textlink="">
      <xdr:nvSpPr>
        <xdr:cNvPr id="2" name="Left Brace 1">
          <a:extLst>
            <a:ext uri="{FF2B5EF4-FFF2-40B4-BE49-F238E27FC236}">
              <a16:creationId xmlns:a16="http://schemas.microsoft.com/office/drawing/2014/main" id="{00000000-0008-0000-0200-000002000000}"/>
            </a:ext>
          </a:extLst>
        </xdr:cNvPr>
        <xdr:cNvSpPr/>
      </xdr:nvSpPr>
      <xdr:spPr>
        <a:xfrm flipH="1">
          <a:off x="15441583" y="52009524"/>
          <a:ext cx="151190" cy="1521984"/>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257021</xdr:colOff>
      <xdr:row>251</xdr:row>
      <xdr:rowOff>20158</xdr:rowOff>
    </xdr:from>
    <xdr:to>
      <xdr:col>4</xdr:col>
      <xdr:colOff>279880</xdr:colOff>
      <xdr:row>252</xdr:row>
      <xdr:rowOff>161270</xdr:rowOff>
    </xdr:to>
    <xdr:sp macro="" textlink="">
      <xdr:nvSpPr>
        <xdr:cNvPr id="3" name="Left Brace 2">
          <a:extLst>
            <a:ext uri="{FF2B5EF4-FFF2-40B4-BE49-F238E27FC236}">
              <a16:creationId xmlns:a16="http://schemas.microsoft.com/office/drawing/2014/main" id="{00000000-0008-0000-0200-000003000000}"/>
            </a:ext>
          </a:extLst>
        </xdr:cNvPr>
        <xdr:cNvSpPr/>
      </xdr:nvSpPr>
      <xdr:spPr>
        <a:xfrm>
          <a:off x="13314837" y="51566031"/>
          <a:ext cx="45718" cy="342699"/>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257020</xdr:colOff>
      <xdr:row>250</xdr:row>
      <xdr:rowOff>110873</xdr:rowOff>
    </xdr:from>
    <xdr:to>
      <xdr:col>4</xdr:col>
      <xdr:colOff>282222</xdr:colOff>
      <xdr:row>251</xdr:row>
      <xdr:rowOff>191508</xdr:rowOff>
    </xdr:to>
    <xdr:cxnSp macro="">
      <xdr:nvCxnSpPr>
        <xdr:cNvPr id="5" name="Connector: Curved 4">
          <a:extLst>
            <a:ext uri="{FF2B5EF4-FFF2-40B4-BE49-F238E27FC236}">
              <a16:creationId xmlns:a16="http://schemas.microsoft.com/office/drawing/2014/main" id="{00000000-0008-0000-0200-000005000000}"/>
            </a:ext>
          </a:extLst>
        </xdr:cNvPr>
        <xdr:cNvCxnSpPr>
          <a:stCxn id="3" idx="1"/>
        </xdr:cNvCxnSpPr>
      </xdr:nvCxnSpPr>
      <xdr:spPr>
        <a:xfrm rot="10800000" flipH="1">
          <a:off x="13314835" y="51455159"/>
          <a:ext cx="50403" cy="282222"/>
        </a:xfrm>
        <a:prstGeom prst="curvedConnector4">
          <a:avLst>
            <a:gd name="adj1" fmla="val -453544"/>
            <a:gd name="adj2" fmla="val 80357"/>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5039</xdr:colOff>
      <xdr:row>252</xdr:row>
      <xdr:rowOff>110877</xdr:rowOff>
    </xdr:from>
    <xdr:to>
      <xdr:col>6</xdr:col>
      <xdr:colOff>186468</xdr:colOff>
      <xdr:row>254</xdr:row>
      <xdr:rowOff>40319</xdr:rowOff>
    </xdr:to>
    <xdr:cxnSp macro="">
      <xdr:nvCxnSpPr>
        <xdr:cNvPr id="15" name="Connector: Curved 14">
          <a:extLst>
            <a:ext uri="{FF2B5EF4-FFF2-40B4-BE49-F238E27FC236}">
              <a16:creationId xmlns:a16="http://schemas.microsoft.com/office/drawing/2014/main" id="{00000000-0008-0000-0200-00000F000000}"/>
            </a:ext>
          </a:extLst>
        </xdr:cNvPr>
        <xdr:cNvCxnSpPr/>
      </xdr:nvCxnSpPr>
      <xdr:spPr>
        <a:xfrm rot="10800000">
          <a:off x="15219841" y="51858337"/>
          <a:ext cx="362858" cy="332617"/>
        </a:xfrm>
        <a:prstGeom prst="curvedConnector3">
          <a:avLst>
            <a:gd name="adj1" fmla="val -16667"/>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gf1live.virago.internal.dtlr.gov.uk\flgr\COMMON\99I2K\Group3\forecast\Pre%20Budget%20Reports\PBR%202006\Summer%20changes\CTPBR06L_original.xls"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GSAYER/Downloads/RA_2023-24_data_Part_2%20(5).ods" TargetMode="External"/><Relationship Id="rId2" Type="http://schemas.openxmlformats.org/officeDocument/2006/relationships/externalLinkPath" Target="file:///C:\Users\GSAYER\Downloads\RA_2023-24_data_Part_2%20(5).ods" TargetMode="External"/><Relationship Id="rId1" Type="http://schemas.openxmlformats.org/officeDocument/2006/relationships/externalLinkPath" Target="/Users/GSAYER/Downloads/RA_2023-24_data_Part_2%20(5).od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windows/temp/PROF99A.XLS" TargetMode="External"/><Relationship Id="rId1" Type="http://schemas.openxmlformats.org/officeDocument/2006/relationships/externalLinkPath" Target="/windows/temp/PROF99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hclg.sharepoint.com/rkyv/CheckOut/Long-term%20model%202009%7bdb5-doc3966101-ma1-mi14%7d.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cuments%20and%20Settings/senevij/Local%20Settings/Temporary%20Internet%20Files/OLK6D/FertAssChart.xls" TargetMode="External"/><Relationship Id="rId1" Type="http://schemas.openxmlformats.org/officeDocument/2006/relationships/externalLinkPath" Target="/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orecast/hist20/CHSPD19.XLS" TargetMode="External"/><Relationship Id="rId1" Type="http://schemas.openxmlformats.org/officeDocument/2006/relationships/externalLinkPath" Target="/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onnetapp01\ASDDATA\MP\SWAUP2\Demography\BWRM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orecast/hist20/HIS19FIN.XLS" TargetMode="External"/><Relationship Id="rId1" Type="http://schemas.openxmlformats.org/officeDocument/2006/relationships/externalLinkPath" Target="/forecast/hist20/HIS19FIN.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WINDOWS/TEMP/PD/PD1099.xls" TargetMode="External"/><Relationship Id="rId1" Type="http://schemas.openxmlformats.org/officeDocument/2006/relationships/externalLinkPath" Target="/WINDOWS/TEMP/PD/PD1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igChart"/>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Forecast data"/>
      <sheetName val="Data"/>
      <sheetName val="CHGSPD19.FIN"/>
      <sheetName val="weekly"/>
      <sheetName val="T3 Page 1"/>
      <sheetName val="HIS19FIN(A)"/>
      <sheetName val="FC Page 1"/>
      <sheetName val="SUMMARY TABLE"/>
      <sheetName val="USGC"/>
      <sheetName val="4.6 ten year bonds"/>
      <sheetName val="Population"/>
      <sheetName val="UK99"/>
      <sheetName val="BR1 Form"/>
      <sheetName val="Section A"/>
      <sheetName val="CTB Form"/>
      <sheetName val="Part 1"/>
      <sheetName val="151120 ASC bill diff regional"/>
      <sheetName val="Table5.1 LRL North East"/>
      <sheetName val="IPE-Data-from webpage"/>
      <sheetName val="Wholesale Raw"/>
      <sheetName val="1.1"/>
      <sheetName val="Carbon Budget clearance (N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4.6 ten year 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ront_Page"/>
      <sheetName val="Notes"/>
      <sheetName val="LA_drop-down"/>
      <sheetName val="RA_LA_Data_2023-24"/>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Model inputs"/>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Cover"/>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 val="UK99"/>
      <sheetName val="Annex B T37 Providers"/>
      <sheetName val="SUMMARY_TABLE1"/>
      <sheetName val="ET_TABLE1"/>
      <sheetName val="SUMMARY_TABLE2"/>
      <sheetName val="ET_TABLE2"/>
    </sheetNames>
    <sheetDataSet>
      <sheetData sheetId="0" refreshError="1"/>
      <sheetData sheetId="1" refreshError="1"/>
      <sheetData sheetId="2" refreshError="1"/>
      <sheetData sheetId="3"/>
      <sheetData sheetId="4"/>
      <sheetData sheetId="5" refreshError="1"/>
      <sheetData sheetId="6" refreshError="1"/>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EngChart"/>
      <sheetName val="WalChart"/>
      <sheetName val="ScoChart"/>
      <sheetName val="NIChart"/>
      <sheetName val="UKChart"/>
      <sheetName val="FertAssChart"/>
      <sheetName val="Forecast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HGSPD19.FIN"/>
      <sheetName val="CHGSPD19_FIN1"/>
      <sheetName val="CHGSPD19_FIN"/>
      <sheetName val="CHSPD19"/>
    </sheetNames>
    <sheetDataSet>
      <sheetData sheetId="0" refreshError="1"/>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_versus_actuals"/>
      <sheetName val="quarterly"/>
      <sheetName val="estimation"/>
      <sheetName val="quarterly_accuracy"/>
      <sheetName val="annually"/>
      <sheetName val="occurrences_-long_term+feathers"/>
      <sheetName val="occurrences_-_long_term_A4"/>
      <sheetName val="occurrences-_recent_&amp;_projected"/>
      <sheetName val="Comparison-Pop_Trends"/>
      <sheetName val="estimates versus actuals"/>
      <sheetName val="quarterly accuracy"/>
      <sheetName val="occurrences -long term+feathers"/>
      <sheetName val="occurrences - long term A4"/>
      <sheetName val="occurrences- recent &amp; projected"/>
      <sheetName val="Comparison-Pop Trends"/>
      <sheetName val="estimates_versus_actuals1"/>
      <sheetName val="quarterly_accuracy1"/>
      <sheetName val="occurrences_-long_term+feather1"/>
      <sheetName val="occurrences_-_long_term_A41"/>
      <sheetName val="occurrences-_recent_&amp;_projecte1"/>
      <sheetName val="Comparison-Pop_Trends1"/>
      <sheetName val="estimates_versus_actuals2"/>
      <sheetName val="quarterly_accuracy2"/>
      <sheetName val="occurrences_-long_term+feather2"/>
      <sheetName val="occurrences_-_long_term_A42"/>
      <sheetName val="occurrences-_recent_&amp;_projecte2"/>
      <sheetName val="Comparison-Pop_Trends2"/>
      <sheetName val="estimates_versus_actuals3"/>
      <sheetName val="quarterly_accuracy3"/>
      <sheetName val="occurrences_-long_term+feather3"/>
      <sheetName val="occurrences_-_long_term_A43"/>
      <sheetName val="occurrences-_recent_&amp;_projecte3"/>
      <sheetName val="Comparison-Pop_Trends3"/>
      <sheetName val="CHGSPD19.FIN"/>
      <sheetName val="estimates_versus_actuals4"/>
      <sheetName val="quarterly_accuracy4"/>
      <sheetName val="occurrences_-long_term+feather4"/>
      <sheetName val="occurrences_-_long_term_A44"/>
      <sheetName val="occurrences-_recent_&amp;_projecte4"/>
      <sheetName val="Comparison-Pop_Trends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S19FIN(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TABLE"/>
      <sheetName val="ET TABLE"/>
      <sheetName val="HMT"/>
      <sheetName val="QsYs"/>
      <sheetName val="SUMMARY_TABLE"/>
      <sheetName val="ET_TABLE"/>
      <sheetName val="Formatting"/>
      <sheetName val="SUMMARY_TABLE1"/>
      <sheetName val="ET_TABLE1"/>
    </sheetNames>
    <sheetDataSet>
      <sheetData sheetId="0" refreshError="1"/>
      <sheetData sheetId="1" refreshError="1"/>
      <sheetData sheetId="2" refreshError="1"/>
      <sheetData sheetId="3" refreshError="1"/>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SUMMARY TABLE"/>
      <sheetName val="Q5"/>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Accuracy Calc"/>
      <sheetName val="Accuracy_Calc"/>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fig_XX_YY"/>
      <sheetName val="LKP_INDEX"/>
      <sheetName val="Data for lists"/>
      <sheetName val="Data_for_lists"/>
      <sheetName val="Data_for_lists1"/>
      <sheetName val="Data_for_lists2"/>
      <sheetName val="Sec1.0"/>
      <sheetName val="Scenario inputs"/>
      <sheetName val="RUL Selec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sheetData sheetId="200"/>
      <sheetData sheetId="201"/>
      <sheetData sheetId="202" refreshError="1"/>
      <sheetData sheetId="203" refreshError="1"/>
      <sheetData sheetId="204" refreshError="1"/>
      <sheetData sheetId="20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gov.uk/government/publications/general-fund-revenue-account-budget" TargetMode="External"/><Relationship Id="rId7" Type="http://schemas.openxmlformats.org/officeDocument/2006/relationships/drawing" Target="../drawings/drawing1.xml"/><Relationship Id="rId2" Type="http://schemas.openxmlformats.org/officeDocument/2006/relationships/hyperlink" Target="mailto:lgf1.revenue@levellingup.gov.uk" TargetMode="External"/><Relationship Id="rId1" Type="http://schemas.openxmlformats.org/officeDocument/2006/relationships/hyperlink" Target="mailto:lgf1.revenue@communities.gov.uk" TargetMode="External"/><Relationship Id="rId6" Type="http://schemas.openxmlformats.org/officeDocument/2006/relationships/printerSettings" Target="../printerSettings/printerSettings2.bin"/><Relationship Id="rId5" Type="http://schemas.openxmlformats.org/officeDocument/2006/relationships/hyperlink" Target="https://delta.communities.gov.uk/help-and-guidance" TargetMode="External"/><Relationship Id="rId10" Type="http://schemas.openxmlformats.org/officeDocument/2006/relationships/image" Target="../media/image1.emf"/><Relationship Id="rId4" Type="http://schemas.openxmlformats.org/officeDocument/2006/relationships/hyperlink" Target="https://delta.communities.gov.uk/login" TargetMode="External"/><Relationship Id="rId9"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gov.uk/government/publications/council-tax-requirement-return"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gov.uk/government/publications/core-spending-power-table-provisional-local-government-finance-settlement-2026-to-2029" TargetMode="External"/><Relationship Id="rId7" Type="http://schemas.openxmlformats.org/officeDocument/2006/relationships/printerSettings" Target="../printerSettings/printerSettings4.bin"/><Relationship Id="rId2" Type="http://schemas.openxmlformats.org/officeDocument/2006/relationships/hyperlink" Target="https://www.gov.uk/government/publications/key-information-table-for-local-authorities-provisional-local-government-finance-settlement-2026-to-2027" TargetMode="External"/><Relationship Id="rId1" Type="http://schemas.openxmlformats.org/officeDocument/2006/relationships/hyperlink" Target="https://www.gov.uk/government/statistics/local-authority-revenue-expenditure-and-financing-england-2025-to-2026-budget-individual-local-authority-data" TargetMode="External"/><Relationship Id="rId6" Type="http://schemas.openxmlformats.org/officeDocument/2006/relationships/hyperlink" Target="https://www.gov.uk/government/publications/dedicated-schools-grant-dsg-2026-to-2027" TargetMode="External"/><Relationship Id="rId5" Type="http://schemas.openxmlformats.org/officeDocument/2006/relationships/hyperlink" Target="https://www.gov.uk/government/publications/allocations-tables-for-all-consolidated-grants-from-2026-2027-to-2028-2029" TargetMode="External"/><Relationship Id="rId4" Type="http://schemas.openxmlformats.org/officeDocument/2006/relationships/hyperlink" Target="https://www.gov.uk/government/publications/allocations-tables-for-all-consolidated-grants-from-2026-2027-to-2028-2029"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YR2"/>
  <sheetViews>
    <sheetView topLeftCell="PE1" workbookViewId="0">
      <selection activeCell="PI2" sqref="PI2"/>
    </sheetView>
  </sheetViews>
  <sheetFormatPr defaultRowHeight="15" x14ac:dyDescent="0.2"/>
  <cols>
    <col min="4" max="4" width="11.77734375" customWidth="1"/>
    <col min="384" max="384" width="9.77734375" bestFit="1" customWidth="1"/>
    <col min="401" max="401" width="10.5546875" bestFit="1" customWidth="1"/>
    <col min="466" max="466" width="15.77734375" customWidth="1"/>
    <col min="467" max="467" width="16.5546875" bestFit="1" customWidth="1"/>
    <col min="468" max="468" width="11.109375" bestFit="1" customWidth="1"/>
    <col min="469" max="469" width="16.5546875" bestFit="1" customWidth="1"/>
    <col min="579" max="579" width="12.77734375" bestFit="1" customWidth="1"/>
    <col min="580" max="580" width="12.77734375" customWidth="1"/>
  </cols>
  <sheetData>
    <row r="1" spans="1:668" x14ac:dyDescent="0.2">
      <c r="A1" s="134" t="s">
        <v>0</v>
      </c>
      <c r="B1" s="134" t="s">
        <v>1</v>
      </c>
      <c r="C1" s="134" t="s">
        <v>2</v>
      </c>
      <c r="D1" s="134" t="s">
        <v>3</v>
      </c>
      <c r="E1" s="134" t="s">
        <v>4</v>
      </c>
      <c r="F1" s="134" t="s">
        <v>5</v>
      </c>
      <c r="G1" s="134" t="s">
        <v>6</v>
      </c>
      <c r="H1" s="134" t="s">
        <v>7</v>
      </c>
      <c r="I1" s="134" t="s">
        <v>8</v>
      </c>
      <c r="J1" s="134" t="s">
        <v>9</v>
      </c>
      <c r="K1" s="134" t="s">
        <v>10</v>
      </c>
      <c r="L1" s="134" t="s">
        <v>11</v>
      </c>
      <c r="M1" s="134" t="s">
        <v>12</v>
      </c>
      <c r="N1" s="134" t="s">
        <v>13</v>
      </c>
      <c r="O1" s="135" t="s">
        <v>14</v>
      </c>
      <c r="P1" s="135" t="s">
        <v>15</v>
      </c>
      <c r="Q1" s="135" t="s">
        <v>16</v>
      </c>
      <c r="R1" s="135" t="s">
        <v>17</v>
      </c>
      <c r="S1" s="135" t="s">
        <v>18</v>
      </c>
      <c r="T1" s="135" t="s">
        <v>19</v>
      </c>
      <c r="U1" s="135" t="s">
        <v>20</v>
      </c>
      <c r="V1" s="135" t="s">
        <v>21</v>
      </c>
      <c r="W1" s="135" t="s">
        <v>22</v>
      </c>
      <c r="X1" s="135" t="s">
        <v>23</v>
      </c>
      <c r="Y1" s="135" t="s">
        <v>24</v>
      </c>
      <c r="Z1" s="135" t="s">
        <v>25</v>
      </c>
      <c r="AA1" s="135" t="s">
        <v>26</v>
      </c>
      <c r="AB1" s="135" t="s">
        <v>27</v>
      </c>
      <c r="AC1" s="135" t="s">
        <v>28</v>
      </c>
      <c r="AD1" s="135" t="s">
        <v>29</v>
      </c>
      <c r="AE1" s="135" t="s">
        <v>30</v>
      </c>
      <c r="AF1" s="135" t="s">
        <v>31</v>
      </c>
      <c r="AG1" s="135" t="s">
        <v>32</v>
      </c>
      <c r="AH1" s="135" t="s">
        <v>33</v>
      </c>
      <c r="AI1" s="135" t="s">
        <v>34</v>
      </c>
      <c r="AJ1" s="135" t="s">
        <v>35</v>
      </c>
      <c r="AK1" s="135" t="s">
        <v>36</v>
      </c>
      <c r="AL1" s="135" t="s">
        <v>37</v>
      </c>
      <c r="AM1" s="135" t="s">
        <v>38</v>
      </c>
      <c r="AN1" s="135" t="s">
        <v>39</v>
      </c>
      <c r="AO1" s="135" t="s">
        <v>40</v>
      </c>
      <c r="AP1" s="135" t="s">
        <v>41</v>
      </c>
      <c r="AQ1" s="135" t="s">
        <v>42</v>
      </c>
      <c r="AR1" s="135" t="s">
        <v>43</v>
      </c>
      <c r="AS1" s="134" t="s">
        <v>44</v>
      </c>
      <c r="AT1" s="134" t="s">
        <v>45</v>
      </c>
      <c r="AU1" s="134" t="s">
        <v>46</v>
      </c>
      <c r="AV1" s="134" t="s">
        <v>47</v>
      </c>
      <c r="AW1" s="134" t="s">
        <v>48</v>
      </c>
      <c r="AX1" s="134" t="s">
        <v>49</v>
      </c>
      <c r="AY1" s="134" t="s">
        <v>50</v>
      </c>
      <c r="AZ1" s="134" t="s">
        <v>51</v>
      </c>
      <c r="BA1" s="134" t="s">
        <v>52</v>
      </c>
      <c r="BB1" s="134" t="s">
        <v>53</v>
      </c>
      <c r="BC1" s="134" t="s">
        <v>54</v>
      </c>
      <c r="BD1" s="134" t="s">
        <v>55</v>
      </c>
      <c r="BE1" s="134" t="s">
        <v>56</v>
      </c>
      <c r="BF1" s="134" t="s">
        <v>57</v>
      </c>
      <c r="BG1" s="134" t="s">
        <v>58</v>
      </c>
      <c r="BH1" s="134" t="s">
        <v>59</v>
      </c>
      <c r="BI1" s="135" t="s">
        <v>60</v>
      </c>
      <c r="BJ1" s="135" t="s">
        <v>61</v>
      </c>
      <c r="BK1" s="135" t="s">
        <v>62</v>
      </c>
      <c r="BL1" s="135" t="s">
        <v>63</v>
      </c>
      <c r="BM1" s="135" t="s">
        <v>64</v>
      </c>
      <c r="BN1" s="135" t="s">
        <v>65</v>
      </c>
      <c r="BO1" s="135" t="s">
        <v>66</v>
      </c>
      <c r="BP1" s="135" t="s">
        <v>67</v>
      </c>
      <c r="BQ1" s="135" t="s">
        <v>68</v>
      </c>
      <c r="BR1" s="135" t="s">
        <v>69</v>
      </c>
      <c r="BS1" s="135" t="s">
        <v>70</v>
      </c>
      <c r="BT1" s="135" t="s">
        <v>71</v>
      </c>
      <c r="BU1" s="135" t="s">
        <v>72</v>
      </c>
      <c r="BV1" s="135" t="s">
        <v>73</v>
      </c>
      <c r="BW1" s="135" t="s">
        <v>74</v>
      </c>
      <c r="BX1" s="135" t="s">
        <v>75</v>
      </c>
      <c r="BY1" s="135" t="s">
        <v>76</v>
      </c>
      <c r="BZ1" s="135" t="s">
        <v>77</v>
      </c>
      <c r="CA1" s="135" t="s">
        <v>78</v>
      </c>
      <c r="CB1" s="135" t="s">
        <v>79</v>
      </c>
      <c r="CC1" s="135" t="s">
        <v>80</v>
      </c>
      <c r="CD1" s="135" t="s">
        <v>81</v>
      </c>
      <c r="CE1" s="135" t="s">
        <v>82</v>
      </c>
      <c r="CF1" s="135" t="s">
        <v>83</v>
      </c>
      <c r="CG1" s="135" t="s">
        <v>84</v>
      </c>
      <c r="CH1" s="135" t="s">
        <v>85</v>
      </c>
      <c r="CI1" s="135" t="s">
        <v>86</v>
      </c>
      <c r="CJ1" s="135" t="s">
        <v>87</v>
      </c>
      <c r="CK1" s="135" t="s">
        <v>88</v>
      </c>
      <c r="CL1" s="135" t="s">
        <v>89</v>
      </c>
      <c r="CM1" s="135" t="s">
        <v>90</v>
      </c>
      <c r="CN1" s="135" t="s">
        <v>91</v>
      </c>
      <c r="CO1" s="135" t="s">
        <v>92</v>
      </c>
      <c r="CP1" s="135" t="s">
        <v>93</v>
      </c>
      <c r="CQ1" s="135" t="s">
        <v>94</v>
      </c>
      <c r="CR1" s="135" t="s">
        <v>95</v>
      </c>
      <c r="CS1" s="134" t="s">
        <v>96</v>
      </c>
      <c r="CT1" s="134" t="s">
        <v>97</v>
      </c>
      <c r="CU1" s="134" t="s">
        <v>98</v>
      </c>
      <c r="CV1" s="134" t="s">
        <v>99</v>
      </c>
      <c r="CW1" s="134" t="s">
        <v>100</v>
      </c>
      <c r="CX1" s="134" t="s">
        <v>101</v>
      </c>
      <c r="CY1" s="134" t="s">
        <v>102</v>
      </c>
      <c r="CZ1" s="134" t="s">
        <v>103</v>
      </c>
      <c r="DA1" s="134" t="s">
        <v>104</v>
      </c>
      <c r="DB1" s="134" t="s">
        <v>105</v>
      </c>
      <c r="DC1" s="134" t="s">
        <v>106</v>
      </c>
      <c r="DD1" s="134" t="s">
        <v>107</v>
      </c>
      <c r="DE1" s="134" t="s">
        <v>108</v>
      </c>
      <c r="DF1" s="134" t="s">
        <v>109</v>
      </c>
      <c r="DG1" s="134" t="s">
        <v>110</v>
      </c>
      <c r="DH1" s="134" t="s">
        <v>111</v>
      </c>
      <c r="DI1" s="134" t="s">
        <v>112</v>
      </c>
      <c r="DJ1" s="134" t="s">
        <v>113</v>
      </c>
      <c r="DK1" s="134" t="s">
        <v>114</v>
      </c>
      <c r="DL1" s="134" t="s">
        <v>115</v>
      </c>
      <c r="DM1" s="134" t="s">
        <v>116</v>
      </c>
      <c r="DN1" s="134" t="s">
        <v>117</v>
      </c>
      <c r="DO1" s="134" t="s">
        <v>118</v>
      </c>
      <c r="DP1" s="134" t="s">
        <v>119</v>
      </c>
      <c r="DQ1" s="134" t="s">
        <v>120</v>
      </c>
      <c r="DR1" s="134" t="s">
        <v>121</v>
      </c>
      <c r="DS1" s="134" t="s">
        <v>122</v>
      </c>
      <c r="DT1" s="134" t="s">
        <v>123</v>
      </c>
      <c r="DU1" s="134" t="s">
        <v>124</v>
      </c>
      <c r="DV1" s="134" t="s">
        <v>125</v>
      </c>
      <c r="DW1" s="134" t="s">
        <v>126</v>
      </c>
      <c r="DX1" s="134" t="s">
        <v>127</v>
      </c>
      <c r="DY1" s="134" t="s">
        <v>128</v>
      </c>
      <c r="DZ1" s="134" t="s">
        <v>129</v>
      </c>
      <c r="EA1" s="134" t="s">
        <v>130</v>
      </c>
      <c r="EB1" s="134" t="s">
        <v>131</v>
      </c>
      <c r="EC1" s="134" t="s">
        <v>132</v>
      </c>
      <c r="ED1" s="134" t="s">
        <v>133</v>
      </c>
      <c r="EE1" s="134" t="s">
        <v>134</v>
      </c>
      <c r="EF1" s="134" t="s">
        <v>135</v>
      </c>
      <c r="EG1" s="134" t="s">
        <v>136</v>
      </c>
      <c r="EH1" s="134" t="s">
        <v>137</v>
      </c>
      <c r="EI1" s="134" t="s">
        <v>138</v>
      </c>
      <c r="EJ1" s="134" t="s">
        <v>139</v>
      </c>
      <c r="EK1" s="135" t="s">
        <v>140</v>
      </c>
      <c r="EL1" s="135" t="s">
        <v>141</v>
      </c>
      <c r="EM1" s="135" t="s">
        <v>142</v>
      </c>
      <c r="EN1" s="135" t="s">
        <v>143</v>
      </c>
      <c r="EO1" s="135" t="s">
        <v>144</v>
      </c>
      <c r="EP1" s="135" t="s">
        <v>145</v>
      </c>
      <c r="EQ1" s="135" t="s">
        <v>146</v>
      </c>
      <c r="ER1" s="135" t="s">
        <v>147</v>
      </c>
      <c r="ES1" s="135" t="s">
        <v>148</v>
      </c>
      <c r="ET1" s="135" t="s">
        <v>149</v>
      </c>
      <c r="EU1" s="135" t="s">
        <v>150</v>
      </c>
      <c r="EV1" s="135" t="s">
        <v>151</v>
      </c>
      <c r="EW1" s="135" t="s">
        <v>152</v>
      </c>
      <c r="EX1" s="135" t="s">
        <v>153</v>
      </c>
      <c r="EY1" s="134" t="s">
        <v>154</v>
      </c>
      <c r="EZ1" s="134" t="s">
        <v>155</v>
      </c>
      <c r="FA1" s="134" t="s">
        <v>156</v>
      </c>
      <c r="FB1" s="134" t="s">
        <v>157</v>
      </c>
      <c r="FC1" s="134" t="s">
        <v>158</v>
      </c>
      <c r="FD1" s="134" t="s">
        <v>159</v>
      </c>
      <c r="FE1" s="134" t="s">
        <v>160</v>
      </c>
      <c r="FF1" s="134" t="s">
        <v>161</v>
      </c>
      <c r="FG1" s="134" t="s">
        <v>162</v>
      </c>
      <c r="FH1" s="134" t="s">
        <v>163</v>
      </c>
      <c r="FI1" s="134" t="s">
        <v>164</v>
      </c>
      <c r="FJ1" s="134" t="s">
        <v>165</v>
      </c>
      <c r="FK1" s="135" t="s">
        <v>166</v>
      </c>
      <c r="FL1" s="135" t="s">
        <v>167</v>
      </c>
      <c r="FM1" s="135" t="s">
        <v>168</v>
      </c>
      <c r="FN1" s="135" t="s">
        <v>169</v>
      </c>
      <c r="FO1" s="135" t="s">
        <v>170</v>
      </c>
      <c r="FP1" s="135" t="s">
        <v>171</v>
      </c>
      <c r="FQ1" s="135" t="s">
        <v>172</v>
      </c>
      <c r="FR1" s="135" t="s">
        <v>173</v>
      </c>
      <c r="FS1" s="135" t="s">
        <v>174</v>
      </c>
      <c r="FT1" s="135" t="s">
        <v>175</v>
      </c>
      <c r="FU1" s="135" t="s">
        <v>176</v>
      </c>
      <c r="FV1" s="135" t="s">
        <v>177</v>
      </c>
      <c r="FW1" s="135" t="s">
        <v>178</v>
      </c>
      <c r="FX1" s="135" t="s">
        <v>179</v>
      </c>
      <c r="FY1" s="135" t="s">
        <v>180</v>
      </c>
      <c r="FZ1" s="135" t="s">
        <v>181</v>
      </c>
      <c r="GA1" s="135" t="s">
        <v>182</v>
      </c>
      <c r="GB1" s="135" t="s">
        <v>183</v>
      </c>
      <c r="GC1" s="135" t="s">
        <v>184</v>
      </c>
      <c r="GD1" s="135" t="s">
        <v>185</v>
      </c>
      <c r="GE1" s="135" t="s">
        <v>186</v>
      </c>
      <c r="GF1" s="135" t="s">
        <v>187</v>
      </c>
      <c r="GG1" s="135" t="s">
        <v>188</v>
      </c>
      <c r="GH1" s="135" t="s">
        <v>189</v>
      </c>
      <c r="GI1" s="135" t="s">
        <v>190</v>
      </c>
      <c r="GJ1" s="135" t="s">
        <v>191</v>
      </c>
      <c r="GK1" s="135" t="s">
        <v>192</v>
      </c>
      <c r="GL1" s="135" t="s">
        <v>193</v>
      </c>
      <c r="GM1" s="135" t="s">
        <v>194</v>
      </c>
      <c r="GN1" s="135" t="s">
        <v>195</v>
      </c>
      <c r="GO1" s="135" t="s">
        <v>196</v>
      </c>
      <c r="GP1" s="135" t="s">
        <v>197</v>
      </c>
      <c r="GQ1" s="135" t="s">
        <v>198</v>
      </c>
      <c r="GR1" s="135" t="s">
        <v>199</v>
      </c>
      <c r="GS1" s="135" t="s">
        <v>200</v>
      </c>
      <c r="GT1" s="135" t="s">
        <v>201</v>
      </c>
      <c r="GU1" s="135" t="s">
        <v>202</v>
      </c>
      <c r="GV1" s="135" t="s">
        <v>203</v>
      </c>
      <c r="GW1" s="135" t="s">
        <v>204</v>
      </c>
      <c r="GX1" s="135" t="s">
        <v>205</v>
      </c>
      <c r="GY1" s="135" t="s">
        <v>206</v>
      </c>
      <c r="GZ1" s="135" t="s">
        <v>207</v>
      </c>
      <c r="HA1" s="135" t="s">
        <v>208</v>
      </c>
      <c r="HB1" s="135" t="s">
        <v>209</v>
      </c>
      <c r="HC1" s="135" t="s">
        <v>210</v>
      </c>
      <c r="HD1" s="135" t="s">
        <v>211</v>
      </c>
      <c r="HE1" s="135" t="s">
        <v>212</v>
      </c>
      <c r="HF1" s="135" t="s">
        <v>213</v>
      </c>
      <c r="HG1" s="135" t="s">
        <v>214</v>
      </c>
      <c r="HH1" s="135" t="s">
        <v>215</v>
      </c>
      <c r="HI1" s="135" t="s">
        <v>216</v>
      </c>
      <c r="HJ1" s="135" t="s">
        <v>217</v>
      </c>
      <c r="HK1" s="135" t="s">
        <v>218</v>
      </c>
      <c r="HL1" s="135" t="s">
        <v>219</v>
      </c>
      <c r="HM1" s="135" t="s">
        <v>220</v>
      </c>
      <c r="HN1" s="135" t="s">
        <v>221</v>
      </c>
      <c r="HO1" s="134" t="s">
        <v>222</v>
      </c>
      <c r="HP1" s="134" t="s">
        <v>223</v>
      </c>
      <c r="HQ1" s="134" t="s">
        <v>224</v>
      </c>
      <c r="HR1" s="134" t="s">
        <v>225</v>
      </c>
      <c r="HS1" s="134" t="s">
        <v>226</v>
      </c>
      <c r="HT1" s="134" t="s">
        <v>227</v>
      </c>
      <c r="HU1" s="134" t="s">
        <v>228</v>
      </c>
      <c r="HV1" s="134" t="s">
        <v>229</v>
      </c>
      <c r="HW1" s="134" t="s">
        <v>230</v>
      </c>
      <c r="HX1" s="134" t="s">
        <v>231</v>
      </c>
      <c r="HY1" s="134" t="s">
        <v>232</v>
      </c>
      <c r="HZ1" s="134" t="s">
        <v>233</v>
      </c>
      <c r="IA1" s="134" t="s">
        <v>234</v>
      </c>
      <c r="IB1" s="134" t="s">
        <v>235</v>
      </c>
      <c r="IC1" s="134" t="s">
        <v>236</v>
      </c>
      <c r="ID1" s="134" t="s">
        <v>237</v>
      </c>
      <c r="IE1" s="135" t="s">
        <v>238</v>
      </c>
      <c r="IF1" s="135" t="s">
        <v>239</v>
      </c>
      <c r="IG1" s="134" t="s">
        <v>240</v>
      </c>
      <c r="IH1" s="134" t="s">
        <v>241</v>
      </c>
      <c r="II1" s="135" t="s">
        <v>242</v>
      </c>
      <c r="IJ1" s="135" t="s">
        <v>243</v>
      </c>
      <c r="IK1" s="135" t="s">
        <v>244</v>
      </c>
      <c r="IL1" s="135" t="s">
        <v>245</v>
      </c>
      <c r="IM1" s="135" t="s">
        <v>246</v>
      </c>
      <c r="IN1" s="135" t="s">
        <v>247</v>
      </c>
      <c r="IO1" s="135" t="s">
        <v>248</v>
      </c>
      <c r="IP1" s="135" t="s">
        <v>249</v>
      </c>
      <c r="IQ1" s="135" t="s">
        <v>250</v>
      </c>
      <c r="IR1" s="135" t="s">
        <v>251</v>
      </c>
      <c r="IS1" s="135" t="s">
        <v>252</v>
      </c>
      <c r="IT1" s="135" t="s">
        <v>253</v>
      </c>
      <c r="IU1" s="135" t="s">
        <v>254</v>
      </c>
      <c r="IV1" s="135" t="s">
        <v>255</v>
      </c>
      <c r="IW1" s="135" t="s">
        <v>256</v>
      </c>
      <c r="IX1" s="135" t="s">
        <v>257</v>
      </c>
      <c r="IY1" s="135" t="s">
        <v>258</v>
      </c>
      <c r="IZ1" s="135" t="s">
        <v>259</v>
      </c>
      <c r="JA1" s="135" t="s">
        <v>260</v>
      </c>
      <c r="JB1" s="135" t="s">
        <v>261</v>
      </c>
      <c r="JC1" s="135" t="s">
        <v>262</v>
      </c>
      <c r="JD1" s="135" t="s">
        <v>263</v>
      </c>
      <c r="JE1" s="134" t="s">
        <v>264</v>
      </c>
      <c r="JF1" s="134" t="s">
        <v>265</v>
      </c>
      <c r="JG1" s="135" t="s">
        <v>266</v>
      </c>
      <c r="JH1" s="135" t="s">
        <v>267</v>
      </c>
      <c r="JI1" s="135" t="s">
        <v>268</v>
      </c>
      <c r="JJ1" s="135" t="s">
        <v>269</v>
      </c>
      <c r="JK1" s="135" t="s">
        <v>270</v>
      </c>
      <c r="JL1" s="135" t="s">
        <v>271</v>
      </c>
      <c r="JM1" s="135" t="s">
        <v>272</v>
      </c>
      <c r="JN1" s="135" t="s">
        <v>273</v>
      </c>
      <c r="JO1" s="135" t="s">
        <v>274</v>
      </c>
      <c r="JP1" s="135" t="s">
        <v>275</v>
      </c>
      <c r="JQ1" s="134" t="s">
        <v>276</v>
      </c>
      <c r="JR1" s="134" t="s">
        <v>277</v>
      </c>
      <c r="JS1" s="134" t="s">
        <v>278</v>
      </c>
      <c r="JT1" s="134" t="s">
        <v>279</v>
      </c>
      <c r="JU1" s="134" t="s">
        <v>280</v>
      </c>
      <c r="JV1" s="134" t="s">
        <v>281</v>
      </c>
      <c r="JW1" s="134" t="s">
        <v>282</v>
      </c>
      <c r="JX1" s="134" t="s">
        <v>283</v>
      </c>
      <c r="JY1" s="134" t="s">
        <v>284</v>
      </c>
      <c r="JZ1" s="134" t="s">
        <v>285</v>
      </c>
      <c r="KA1" s="134" t="s">
        <v>286</v>
      </c>
      <c r="KB1" s="134" t="s">
        <v>287</v>
      </c>
      <c r="KC1" s="134" t="s">
        <v>288</v>
      </c>
      <c r="KD1" s="134" t="s">
        <v>289</v>
      </c>
      <c r="KE1" s="134" t="s">
        <v>290</v>
      </c>
      <c r="KF1" s="134" t="s">
        <v>291</v>
      </c>
      <c r="KG1" s="134" t="s">
        <v>292</v>
      </c>
      <c r="KH1" s="134" t="s">
        <v>293</v>
      </c>
      <c r="KI1" s="134" t="s">
        <v>294</v>
      </c>
      <c r="KJ1" s="134" t="s">
        <v>295</v>
      </c>
      <c r="KK1" s="134" t="s">
        <v>296</v>
      </c>
      <c r="KL1" s="134" t="s">
        <v>297</v>
      </c>
      <c r="KM1" s="134" t="s">
        <v>298</v>
      </c>
      <c r="KN1" s="134" t="s">
        <v>299</v>
      </c>
      <c r="KO1" s="134" t="s">
        <v>300</v>
      </c>
      <c r="KP1" s="134" t="s">
        <v>301</v>
      </c>
      <c r="KQ1" s="134" t="s">
        <v>302</v>
      </c>
      <c r="KR1" s="134" t="s">
        <v>303</v>
      </c>
      <c r="KS1" s="134" t="s">
        <v>304</v>
      </c>
      <c r="KT1" s="134" t="s">
        <v>305</v>
      </c>
      <c r="KU1" s="134" t="s">
        <v>306</v>
      </c>
      <c r="KV1" s="134" t="s">
        <v>307</v>
      </c>
      <c r="KW1" s="134" t="s">
        <v>308</v>
      </c>
      <c r="KX1" s="134" t="s">
        <v>309</v>
      </c>
      <c r="KY1" s="134" t="s">
        <v>310</v>
      </c>
      <c r="KZ1" s="134" t="s">
        <v>311</v>
      </c>
      <c r="LA1" s="134" t="s">
        <v>312</v>
      </c>
      <c r="LB1" s="134" t="s">
        <v>313</v>
      </c>
      <c r="LC1" s="134" t="s">
        <v>314</v>
      </c>
      <c r="LD1" s="134" t="s">
        <v>315</v>
      </c>
      <c r="LE1" s="134" t="s">
        <v>316</v>
      </c>
      <c r="LF1" s="134" t="s">
        <v>317</v>
      </c>
      <c r="LG1" s="134" t="s">
        <v>318</v>
      </c>
      <c r="LH1" s="134" t="s">
        <v>319</v>
      </c>
      <c r="LI1" s="134" t="s">
        <v>320</v>
      </c>
      <c r="LJ1" s="134" t="s">
        <v>321</v>
      </c>
      <c r="LK1" s="134" t="s">
        <v>322</v>
      </c>
      <c r="LL1" s="134" t="s">
        <v>323</v>
      </c>
      <c r="LM1" s="134" t="s">
        <v>324</v>
      </c>
      <c r="LN1" s="134" t="s">
        <v>325</v>
      </c>
      <c r="LO1" s="134" t="s">
        <v>326</v>
      </c>
      <c r="LP1" s="134" t="s">
        <v>327</v>
      </c>
      <c r="LQ1" s="134" t="s">
        <v>328</v>
      </c>
      <c r="LR1" s="134" t="s">
        <v>329</v>
      </c>
      <c r="LS1" s="134" t="s">
        <v>330</v>
      </c>
      <c r="LT1" s="134" t="s">
        <v>331</v>
      </c>
      <c r="LU1" s="134" t="s">
        <v>332</v>
      </c>
      <c r="LV1" s="134" t="s">
        <v>333</v>
      </c>
      <c r="LW1" s="135" t="s">
        <v>334</v>
      </c>
      <c r="LX1" s="135" t="s">
        <v>335</v>
      </c>
      <c r="LY1" s="135" t="s">
        <v>336</v>
      </c>
      <c r="LZ1" s="135" t="s">
        <v>337</v>
      </c>
      <c r="MA1" s="135" t="s">
        <v>338</v>
      </c>
      <c r="MB1" s="135" t="s">
        <v>339</v>
      </c>
      <c r="MC1" s="135" t="s">
        <v>340</v>
      </c>
      <c r="MD1" s="135" t="s">
        <v>341</v>
      </c>
      <c r="ME1" s="135" t="s">
        <v>342</v>
      </c>
      <c r="MF1" s="135" t="s">
        <v>343</v>
      </c>
      <c r="MG1" s="135" t="s">
        <v>344</v>
      </c>
      <c r="MH1" s="135" t="s">
        <v>345</v>
      </c>
      <c r="MI1" s="134" t="s">
        <v>346</v>
      </c>
      <c r="MJ1" s="134" t="s">
        <v>347</v>
      </c>
      <c r="MK1" s="134" t="s">
        <v>348</v>
      </c>
      <c r="ML1" s="134" t="s">
        <v>349</v>
      </c>
      <c r="MM1" s="134" t="s">
        <v>350</v>
      </c>
      <c r="MN1" s="134" t="s">
        <v>351</v>
      </c>
      <c r="MO1" s="134" t="s">
        <v>352</v>
      </c>
      <c r="MP1" s="134" t="s">
        <v>353</v>
      </c>
      <c r="MQ1" s="134" t="s">
        <v>354</v>
      </c>
      <c r="MR1" s="134" t="s">
        <v>355</v>
      </c>
      <c r="MS1" s="134" t="s">
        <v>356</v>
      </c>
      <c r="MT1" s="134" t="s">
        <v>357</v>
      </c>
      <c r="MU1" s="134" t="s">
        <v>358</v>
      </c>
      <c r="MV1" s="134" t="s">
        <v>359</v>
      </c>
      <c r="MW1" s="134" t="s">
        <v>360</v>
      </c>
      <c r="MX1" s="134" t="s">
        <v>361</v>
      </c>
      <c r="MY1" s="134" t="s">
        <v>362</v>
      </c>
      <c r="MZ1" s="134" t="s">
        <v>363</v>
      </c>
      <c r="NA1" s="134" t="s">
        <v>364</v>
      </c>
      <c r="NB1" s="134" t="s">
        <v>365</v>
      </c>
      <c r="NC1" s="134" t="s">
        <v>366</v>
      </c>
      <c r="ND1" s="134" t="s">
        <v>367</v>
      </c>
      <c r="NE1" s="134" t="s">
        <v>368</v>
      </c>
      <c r="NF1" s="134" t="s">
        <v>369</v>
      </c>
      <c r="NG1" s="134" t="s">
        <v>370</v>
      </c>
      <c r="NH1" s="134" t="s">
        <v>371</v>
      </c>
      <c r="NI1" s="134" t="s">
        <v>372</v>
      </c>
      <c r="NJ1" s="134" t="s">
        <v>373</v>
      </c>
      <c r="NK1" s="134" t="s">
        <v>374</v>
      </c>
      <c r="NL1" s="134" t="s">
        <v>375</v>
      </c>
      <c r="NM1" s="134" t="s">
        <v>376</v>
      </c>
      <c r="NN1" s="134" t="s">
        <v>377</v>
      </c>
      <c r="NO1" s="134" t="s">
        <v>378</v>
      </c>
      <c r="NP1" s="134" t="s">
        <v>379</v>
      </c>
      <c r="NQ1" s="134" t="s">
        <v>380</v>
      </c>
      <c r="NR1" s="134" t="s">
        <v>381</v>
      </c>
      <c r="NS1" s="134" t="s">
        <v>382</v>
      </c>
      <c r="NT1" s="134" t="s">
        <v>383</v>
      </c>
      <c r="NU1" s="134" t="s">
        <v>384</v>
      </c>
      <c r="NV1" s="134" t="s">
        <v>385</v>
      </c>
      <c r="NW1" s="134" t="s">
        <v>386</v>
      </c>
      <c r="NX1" s="134" t="s">
        <v>387</v>
      </c>
      <c r="NY1" s="134" t="s">
        <v>388</v>
      </c>
      <c r="NZ1" s="134" t="s">
        <v>389</v>
      </c>
      <c r="OA1" s="134" t="s">
        <v>390</v>
      </c>
      <c r="OB1" s="134" t="s">
        <v>391</v>
      </c>
      <c r="OC1" s="134" t="s">
        <v>392</v>
      </c>
      <c r="OD1" s="134" t="s">
        <v>393</v>
      </c>
      <c r="OE1" s="134" t="s">
        <v>394</v>
      </c>
      <c r="OF1" s="134" t="s">
        <v>395</v>
      </c>
      <c r="OG1" s="134" t="s">
        <v>396</v>
      </c>
      <c r="OH1" s="134" t="s">
        <v>397</v>
      </c>
      <c r="OI1" s="134" t="s">
        <v>398</v>
      </c>
      <c r="OJ1" s="134" t="s">
        <v>399</v>
      </c>
      <c r="OK1" s="134" t="s">
        <v>400</v>
      </c>
      <c r="OL1" s="135" t="s">
        <v>401</v>
      </c>
      <c r="OM1" t="s">
        <v>402</v>
      </c>
      <c r="ON1" s="135" t="s">
        <v>403</v>
      </c>
      <c r="OO1" t="s">
        <v>404</v>
      </c>
      <c r="OP1" s="135" t="s">
        <v>405</v>
      </c>
      <c r="OQ1" s="134" t="s">
        <v>406</v>
      </c>
      <c r="OR1" s="134" t="s">
        <v>407</v>
      </c>
      <c r="OS1" s="134" t="s">
        <v>408</v>
      </c>
      <c r="OT1" s="134" t="s">
        <v>409</v>
      </c>
      <c r="OU1" s="134" t="s">
        <v>410</v>
      </c>
      <c r="OV1" s="134" t="s">
        <v>411</v>
      </c>
      <c r="OW1" s="134" t="s">
        <v>412</v>
      </c>
      <c r="OX1" s="134" t="s">
        <v>413</v>
      </c>
      <c r="OY1" s="134" t="s">
        <v>414</v>
      </c>
      <c r="OZ1" s="134" t="s">
        <v>415</v>
      </c>
      <c r="PA1" s="134" t="s">
        <v>416</v>
      </c>
      <c r="PB1" s="134" t="s">
        <v>417</v>
      </c>
      <c r="PC1" s="134" t="s">
        <v>418</v>
      </c>
      <c r="PD1" s="134" t="s">
        <v>419</v>
      </c>
      <c r="PE1" s="134" t="s">
        <v>420</v>
      </c>
      <c r="PF1" s="134" t="s">
        <v>421</v>
      </c>
      <c r="PG1" s="134" t="s">
        <v>422</v>
      </c>
      <c r="PH1" s="134" t="s">
        <v>423</v>
      </c>
      <c r="PI1" s="134" t="s">
        <v>424</v>
      </c>
      <c r="PJ1" s="134" t="s">
        <v>425</v>
      </c>
      <c r="PK1" s="134" t="s">
        <v>426</v>
      </c>
      <c r="PL1" s="134" t="s">
        <v>427</v>
      </c>
      <c r="PM1" s="134" t="s">
        <v>428</v>
      </c>
      <c r="PN1" s="134" t="s">
        <v>429</v>
      </c>
      <c r="PO1" s="134" t="s">
        <v>430</v>
      </c>
      <c r="PP1" s="134" t="s">
        <v>431</v>
      </c>
      <c r="PQ1" s="134" t="s">
        <v>432</v>
      </c>
      <c r="PR1" s="134" t="s">
        <v>433</v>
      </c>
      <c r="PS1" s="134" t="s">
        <v>434</v>
      </c>
      <c r="PT1" s="134" t="s">
        <v>435</v>
      </c>
      <c r="PU1" s="134" t="s">
        <v>436</v>
      </c>
      <c r="PV1" s="134" t="s">
        <v>437</v>
      </c>
      <c r="PW1" s="134" t="s">
        <v>438</v>
      </c>
      <c r="PX1" s="134" t="s">
        <v>439</v>
      </c>
      <c r="PY1" s="134" t="s">
        <v>440</v>
      </c>
      <c r="PZ1" s="134" t="s">
        <v>441</v>
      </c>
      <c r="QA1" s="134" t="s">
        <v>442</v>
      </c>
      <c r="QB1" s="134" t="s">
        <v>443</v>
      </c>
      <c r="QC1" s="134" t="s">
        <v>444</v>
      </c>
      <c r="QD1" s="134" t="s">
        <v>445</v>
      </c>
      <c r="QE1" s="134" t="s">
        <v>446</v>
      </c>
      <c r="QF1" s="134" t="s">
        <v>447</v>
      </c>
      <c r="QG1" s="134" t="s">
        <v>448</v>
      </c>
      <c r="QH1" s="134" t="s">
        <v>449</v>
      </c>
      <c r="QI1" s="134" t="s">
        <v>450</v>
      </c>
      <c r="QJ1" s="134" t="s">
        <v>451</v>
      </c>
      <c r="QK1" s="134" t="s">
        <v>452</v>
      </c>
      <c r="QL1" s="134" t="s">
        <v>453</v>
      </c>
      <c r="QM1" s="134" t="s">
        <v>454</v>
      </c>
      <c r="QN1" s="134" t="s">
        <v>455</v>
      </c>
      <c r="QO1" s="134" t="s">
        <v>456</v>
      </c>
      <c r="QP1" s="134" t="s">
        <v>457</v>
      </c>
      <c r="QQ1" s="134" t="s">
        <v>458</v>
      </c>
      <c r="QR1" s="134" t="s">
        <v>459</v>
      </c>
      <c r="QS1" s="134" t="s">
        <v>460</v>
      </c>
      <c r="QT1" s="134" t="s">
        <v>461</v>
      </c>
      <c r="QU1" s="134" t="s">
        <v>462</v>
      </c>
      <c r="QV1" s="134" t="s">
        <v>463</v>
      </c>
      <c r="QW1" s="134" t="s">
        <v>464</v>
      </c>
      <c r="QX1" s="134" t="s">
        <v>465</v>
      </c>
      <c r="QY1" s="134" t="s">
        <v>466</v>
      </c>
      <c r="QZ1" s="134" t="s">
        <v>467</v>
      </c>
      <c r="RA1" s="134" t="s">
        <v>468</v>
      </c>
      <c r="RB1" s="134" t="s">
        <v>469</v>
      </c>
      <c r="RC1" s="134" t="s">
        <v>470</v>
      </c>
      <c r="RD1" s="134" t="s">
        <v>471</v>
      </c>
      <c r="RE1" s="134" t="s">
        <v>472</v>
      </c>
      <c r="RF1" s="134" t="s">
        <v>473</v>
      </c>
      <c r="RG1" s="134" t="s">
        <v>474</v>
      </c>
      <c r="RH1" s="134" t="s">
        <v>475</v>
      </c>
      <c r="RI1" s="134" t="s">
        <v>476</v>
      </c>
      <c r="RJ1" s="134" t="s">
        <v>477</v>
      </c>
      <c r="RK1" s="134" t="s">
        <v>478</v>
      </c>
      <c r="RL1" s="134" t="s">
        <v>479</v>
      </c>
      <c r="RM1" s="134" t="s">
        <v>480</v>
      </c>
      <c r="RN1" s="134" t="s">
        <v>481</v>
      </c>
      <c r="RO1" s="134" t="s">
        <v>482</v>
      </c>
      <c r="RP1" s="134" t="s">
        <v>483</v>
      </c>
      <c r="RQ1" s="134" t="s">
        <v>484</v>
      </c>
      <c r="RR1" s="134" t="s">
        <v>485</v>
      </c>
      <c r="RS1" s="134" t="s">
        <v>486</v>
      </c>
      <c r="RT1" s="134" t="s">
        <v>487</v>
      </c>
      <c r="RU1" s="134" t="s">
        <v>488</v>
      </c>
      <c r="RV1" s="134" t="s">
        <v>489</v>
      </c>
      <c r="RW1" s="134" t="s">
        <v>490</v>
      </c>
      <c r="RX1" s="134" t="s">
        <v>491</v>
      </c>
      <c r="RY1" s="134" t="s">
        <v>492</v>
      </c>
      <c r="RZ1" s="134" t="s">
        <v>493</v>
      </c>
      <c r="SA1" s="134" t="s">
        <v>494</v>
      </c>
      <c r="SB1" s="135" t="s">
        <v>495</v>
      </c>
      <c r="SC1" s="135" t="s">
        <v>496</v>
      </c>
      <c r="SD1" s="135" t="s">
        <v>497</v>
      </c>
      <c r="SE1" s="135" t="s">
        <v>498</v>
      </c>
      <c r="SF1" s="135" t="s">
        <v>499</v>
      </c>
      <c r="SG1" s="135" t="s">
        <v>500</v>
      </c>
      <c r="SH1" s="135" t="s">
        <v>501</v>
      </c>
      <c r="SI1" s="135" t="s">
        <v>502</v>
      </c>
      <c r="SJ1" s="135" t="s">
        <v>503</v>
      </c>
      <c r="SK1" s="135" t="s">
        <v>504</v>
      </c>
      <c r="SL1" s="135" t="s">
        <v>505</v>
      </c>
      <c r="SM1" s="135" t="s">
        <v>506</v>
      </c>
      <c r="SN1" s="135" t="s">
        <v>507</v>
      </c>
      <c r="SO1" s="135" t="s">
        <v>508</v>
      </c>
      <c r="SP1" s="135" t="s">
        <v>509</v>
      </c>
      <c r="SQ1" s="135" t="s">
        <v>510</v>
      </c>
      <c r="SR1" s="135" t="s">
        <v>511</v>
      </c>
      <c r="SS1" s="135" t="s">
        <v>512</v>
      </c>
      <c r="ST1" s="135" t="s">
        <v>513</v>
      </c>
      <c r="SU1" s="135" t="s">
        <v>514</v>
      </c>
      <c r="SV1" s="135" t="s">
        <v>515</v>
      </c>
      <c r="SW1" s="135" t="s">
        <v>516</v>
      </c>
      <c r="SX1" s="135" t="s">
        <v>517</v>
      </c>
      <c r="SY1" s="135" t="s">
        <v>518</v>
      </c>
      <c r="SZ1" s="135" t="s">
        <v>519</v>
      </c>
      <c r="TA1" s="135" t="s">
        <v>520</v>
      </c>
      <c r="TB1" s="135" t="s">
        <v>521</v>
      </c>
      <c r="TC1" s="135" t="s">
        <v>522</v>
      </c>
      <c r="TD1" s="135" t="s">
        <v>523</v>
      </c>
      <c r="TE1" s="135" t="s">
        <v>524</v>
      </c>
      <c r="TF1" s="135" t="s">
        <v>525</v>
      </c>
      <c r="TG1" s="135" t="s">
        <v>526</v>
      </c>
      <c r="TH1" s="135" t="s">
        <v>527</v>
      </c>
      <c r="TI1" s="135" t="s">
        <v>528</v>
      </c>
      <c r="TJ1" s="135" t="s">
        <v>529</v>
      </c>
      <c r="TK1" s="135" t="s">
        <v>530</v>
      </c>
      <c r="TL1" s="135" t="s">
        <v>531</v>
      </c>
      <c r="TM1" s="135" t="s">
        <v>532</v>
      </c>
      <c r="TN1" s="135" t="s">
        <v>533</v>
      </c>
      <c r="TO1" s="135" t="s">
        <v>534</v>
      </c>
      <c r="TP1" s="135" t="s">
        <v>535</v>
      </c>
      <c r="TQ1" s="135" t="s">
        <v>536</v>
      </c>
      <c r="TR1" s="135" t="s">
        <v>537</v>
      </c>
      <c r="TS1" s="135" t="s">
        <v>538</v>
      </c>
      <c r="TT1" s="135" t="s">
        <v>539</v>
      </c>
      <c r="TU1" s="135" t="s">
        <v>540</v>
      </c>
      <c r="TV1" s="135" t="s">
        <v>541</v>
      </c>
      <c r="TW1" s="135" t="s">
        <v>542</v>
      </c>
      <c r="TX1" s="135" t="s">
        <v>543</v>
      </c>
      <c r="TY1" s="135" t="s">
        <v>544</v>
      </c>
      <c r="TZ1" s="135" t="s">
        <v>545</v>
      </c>
      <c r="UA1" s="135" t="s">
        <v>546</v>
      </c>
      <c r="UB1" s="135" t="s">
        <v>547</v>
      </c>
      <c r="UC1" s="135" t="s">
        <v>548</v>
      </c>
      <c r="UD1" s="135" t="s">
        <v>549</v>
      </c>
      <c r="UE1" s="135" t="s">
        <v>550</v>
      </c>
      <c r="UF1" s="135" t="s">
        <v>551</v>
      </c>
      <c r="UG1" s="135" t="s">
        <v>552</v>
      </c>
      <c r="UH1" s="135" t="s">
        <v>553</v>
      </c>
      <c r="UI1" s="135" t="s">
        <v>554</v>
      </c>
      <c r="UJ1" s="135" t="s">
        <v>555</v>
      </c>
      <c r="UK1" s="135" t="s">
        <v>556</v>
      </c>
      <c r="UL1" s="135" t="s">
        <v>557</v>
      </c>
      <c r="UM1" s="135" t="s">
        <v>558</v>
      </c>
      <c r="UN1" s="135" t="s">
        <v>559</v>
      </c>
      <c r="UO1" s="134" t="s">
        <v>560</v>
      </c>
      <c r="UP1" s="134" t="s">
        <v>561</v>
      </c>
      <c r="UQ1" s="134" t="s">
        <v>562</v>
      </c>
      <c r="UR1" s="134" t="s">
        <v>563</v>
      </c>
      <c r="US1" s="134" t="s">
        <v>564</v>
      </c>
      <c r="UT1" s="134" t="s">
        <v>565</v>
      </c>
      <c r="UU1" s="134" t="s">
        <v>566</v>
      </c>
      <c r="UV1" s="134" t="s">
        <v>567</v>
      </c>
      <c r="UW1" s="134" t="s">
        <v>568</v>
      </c>
      <c r="UX1" s="134" t="s">
        <v>569</v>
      </c>
      <c r="UY1" s="134" t="s">
        <v>570</v>
      </c>
      <c r="UZ1" s="134" t="s">
        <v>571</v>
      </c>
      <c r="VA1" s="134" t="s">
        <v>572</v>
      </c>
      <c r="VB1" s="134" t="s">
        <v>573</v>
      </c>
      <c r="VC1" s="135" t="s">
        <v>574</v>
      </c>
      <c r="VD1" s="135" t="s">
        <v>575</v>
      </c>
      <c r="VE1" s="135" t="s">
        <v>576</v>
      </c>
      <c r="VF1" s="135" t="s">
        <v>577</v>
      </c>
      <c r="VG1" s="134" t="s">
        <v>578</v>
      </c>
      <c r="VH1" s="134" t="s">
        <v>579</v>
      </c>
      <c r="VI1" s="135" t="s">
        <v>580</v>
      </c>
      <c r="VJ1" s="135" t="s">
        <v>581</v>
      </c>
      <c r="VK1" s="135" t="s">
        <v>582</v>
      </c>
      <c r="VL1" s="135" t="s">
        <v>583</v>
      </c>
      <c r="VM1" s="135" t="s">
        <v>584</v>
      </c>
      <c r="VN1" s="135" t="s">
        <v>585</v>
      </c>
      <c r="VO1" s="135" t="s">
        <v>586</v>
      </c>
      <c r="VP1" s="135" t="s">
        <v>587</v>
      </c>
      <c r="VQ1" s="135" t="s">
        <v>588</v>
      </c>
      <c r="VR1" s="135" t="s">
        <v>589</v>
      </c>
      <c r="VS1" s="135" t="s">
        <v>590</v>
      </c>
      <c r="VT1" s="135" t="s">
        <v>591</v>
      </c>
      <c r="VU1" s="135" t="s">
        <v>592</v>
      </c>
      <c r="VV1" s="135" t="s">
        <v>593</v>
      </c>
      <c r="VW1" s="135" t="s">
        <v>594</v>
      </c>
      <c r="VX1" s="135" t="s">
        <v>595</v>
      </c>
      <c r="VY1" s="135" t="s">
        <v>596</v>
      </c>
      <c r="VZ1" s="135" t="s">
        <v>597</v>
      </c>
      <c r="WA1" s="135" t="s">
        <v>598</v>
      </c>
      <c r="WB1" s="135" t="s">
        <v>599</v>
      </c>
      <c r="WC1" s="134" t="s">
        <v>600</v>
      </c>
      <c r="WD1" s="135" t="s">
        <v>601</v>
      </c>
      <c r="WE1" s="134" t="s">
        <v>602</v>
      </c>
      <c r="WF1" s="134" t="s">
        <v>603</v>
      </c>
      <c r="WG1" s="134" t="s">
        <v>604</v>
      </c>
      <c r="WH1" s="134" t="s">
        <v>605</v>
      </c>
      <c r="WI1" s="134" t="s">
        <v>606</v>
      </c>
      <c r="WJ1" s="134" t="s">
        <v>607</v>
      </c>
      <c r="WK1" s="134" t="s">
        <v>608</v>
      </c>
      <c r="WL1" s="134" t="s">
        <v>609</v>
      </c>
      <c r="WM1" s="134" t="s">
        <v>610</v>
      </c>
      <c r="WN1" s="134" t="s">
        <v>611</v>
      </c>
      <c r="WO1" s="134" t="s">
        <v>612</v>
      </c>
      <c r="WP1" s="134" t="s">
        <v>613</v>
      </c>
      <c r="WQ1" s="134" t="s">
        <v>614</v>
      </c>
      <c r="WR1" s="134" t="s">
        <v>615</v>
      </c>
      <c r="WS1" s="134" t="s">
        <v>616</v>
      </c>
      <c r="WT1" s="134" t="s">
        <v>617</v>
      </c>
      <c r="WU1" s="134" t="s">
        <v>618</v>
      </c>
      <c r="WV1" s="134" t="s">
        <v>619</v>
      </c>
      <c r="WW1" s="134" t="s">
        <v>620</v>
      </c>
      <c r="WX1" s="134" t="s">
        <v>621</v>
      </c>
      <c r="WY1" s="135" t="s">
        <v>622</v>
      </c>
      <c r="WZ1" s="135" t="s">
        <v>623</v>
      </c>
      <c r="XA1" s="135" t="s">
        <v>624</v>
      </c>
      <c r="XB1" s="135" t="s">
        <v>625</v>
      </c>
      <c r="XC1" s="135" t="s">
        <v>626</v>
      </c>
      <c r="XD1" s="135" t="s">
        <v>627</v>
      </c>
      <c r="XE1" s="135" t="s">
        <v>628</v>
      </c>
      <c r="XF1" s="135" t="s">
        <v>629</v>
      </c>
      <c r="XG1" s="135" t="s">
        <v>630</v>
      </c>
      <c r="XH1" s="135" t="s">
        <v>631</v>
      </c>
      <c r="XI1" s="135" t="s">
        <v>632</v>
      </c>
      <c r="XJ1" s="135" t="s">
        <v>633</v>
      </c>
      <c r="XK1" s="135" t="s">
        <v>634</v>
      </c>
      <c r="XL1" s="135" t="s">
        <v>635</v>
      </c>
      <c r="XM1" s="135" t="s">
        <v>636</v>
      </c>
      <c r="XN1" s="135" t="s">
        <v>637</v>
      </c>
      <c r="XO1" s="135" t="s">
        <v>638</v>
      </c>
      <c r="XP1" s="135" t="s">
        <v>639</v>
      </c>
      <c r="XQ1" s="135" t="s">
        <v>640</v>
      </c>
      <c r="XR1" s="135" t="s">
        <v>641</v>
      </c>
      <c r="XS1" s="135" t="s">
        <v>642</v>
      </c>
      <c r="XT1" s="135" t="s">
        <v>643</v>
      </c>
      <c r="XU1" s="135" t="s">
        <v>644</v>
      </c>
      <c r="XV1" s="135" t="s">
        <v>645</v>
      </c>
      <c r="XW1" s="134" t="s">
        <v>646</v>
      </c>
      <c r="XX1" s="134" t="s">
        <v>647</v>
      </c>
      <c r="XY1" s="135" t="s">
        <v>648</v>
      </c>
      <c r="XZ1" s="135" t="s">
        <v>649</v>
      </c>
      <c r="YA1" s="135" t="s">
        <v>650</v>
      </c>
      <c r="YB1" s="135" t="s">
        <v>651</v>
      </c>
      <c r="YC1" s="135" t="s">
        <v>652</v>
      </c>
      <c r="YD1" s="135" t="s">
        <v>653</v>
      </c>
      <c r="YE1" s="135" t="s">
        <v>654</v>
      </c>
      <c r="YF1" s="135" t="s">
        <v>655</v>
      </c>
      <c r="YG1" s="135" t="s">
        <v>656</v>
      </c>
      <c r="YH1" s="135" t="s">
        <v>657</v>
      </c>
      <c r="YI1" s="135" t="s">
        <v>658</v>
      </c>
      <c r="YJ1" s="135" t="s">
        <v>659</v>
      </c>
      <c r="YK1" s="135" t="s">
        <v>660</v>
      </c>
      <c r="YL1" s="135" t="s">
        <v>661</v>
      </c>
      <c r="YM1" s="135" t="s">
        <v>662</v>
      </c>
      <c r="YN1" s="135" t="s">
        <v>663</v>
      </c>
      <c r="YO1" s="135" t="s">
        <v>664</v>
      </c>
      <c r="YP1" s="135" t="s">
        <v>665</v>
      </c>
      <c r="YQ1" s="135" t="s">
        <v>666</v>
      </c>
      <c r="YR1" s="135" t="s">
        <v>667</v>
      </c>
    </row>
    <row r="2" spans="1:668" x14ac:dyDescent="0.2">
      <c r="A2" s="204" t="str">
        <f ca="1">INDIRECT("Form!F"&amp;MATCH(A1,delta_name,0))</f>
        <v>ClickToSelect</v>
      </c>
      <c r="B2" s="204" t="str">
        <f>Form!D5</f>
        <v>optional - if possible, please describe - in this cell  by typing over this text - any significant leases affected by IFRS16 and their magnitude, and any other comments</v>
      </c>
      <c r="C2" s="204">
        <f ca="1">INDIRECT("Form!F"&amp;MATCH(C1,delta_name,0))</f>
        <v>0</v>
      </c>
      <c r="E2" s="204">
        <f ca="1">INDIRECT("Form!F"&amp;MATCH(E1,delta_name,0))</f>
        <v>0</v>
      </c>
      <c r="G2" s="204">
        <f ca="1">INDIRECT("Form!F"&amp;MATCH(G1,delta_name,0))</f>
        <v>0</v>
      </c>
      <c r="I2" s="204">
        <f ca="1">INDIRECT("Form!F"&amp;MATCH(I1,delta_name,0))</f>
        <v>0</v>
      </c>
      <c r="K2" s="204">
        <f ca="1">INDIRECT("Form!F"&amp;MATCH(K1,delta_name,0))</f>
        <v>0</v>
      </c>
      <c r="M2" s="204">
        <f ca="1">INDIRECT("Form!F"&amp;MATCH(M1,delta_name,0))</f>
        <v>0</v>
      </c>
      <c r="O2" s="204">
        <f ca="1">INDIRECT("Form!F"&amp;MATCH(O1,delta_name,0))</f>
        <v>0</v>
      </c>
      <c r="Q2" s="204">
        <f ca="1">INDIRECT("Form!F"&amp;MATCH(Q1,delta_name,0))</f>
        <v>0</v>
      </c>
      <c r="S2" s="204">
        <f ca="1">INDIRECT("Form!F"&amp;MATCH(S1,delta_name,0))</f>
        <v>0</v>
      </c>
      <c r="U2" s="204">
        <f ca="1">INDIRECT("Form!F"&amp;MATCH(U1,delta_name,0))</f>
        <v>0</v>
      </c>
      <c r="W2" s="204">
        <f ca="1">INDIRECT("Form!F"&amp;MATCH(W1,delta_name,0))</f>
        <v>0</v>
      </c>
      <c r="Y2" s="204">
        <f ca="1">INDIRECT("Form!F"&amp;MATCH(Y1,delta_name,0))</f>
        <v>0</v>
      </c>
      <c r="AA2" s="204">
        <f ca="1">INDIRECT("Form!F"&amp;MATCH(AA1,delta_name,0))</f>
        <v>0</v>
      </c>
      <c r="AC2" s="204">
        <f ca="1">INDIRECT("Form!F"&amp;MATCH(AC1,delta_name,0))</f>
        <v>0</v>
      </c>
      <c r="AE2" s="204">
        <f ca="1">INDIRECT("Form!F"&amp;MATCH(AE1,delta_name,0))</f>
        <v>0</v>
      </c>
      <c r="AG2" s="204">
        <f ca="1">INDIRECT("Form!F"&amp;MATCH(AG1,delta_name,0))</f>
        <v>0</v>
      </c>
      <c r="AI2" s="204">
        <f ca="1">INDIRECT("Form!F"&amp;MATCH(AI1,delta_name,0))</f>
        <v>0</v>
      </c>
      <c r="AK2" s="204">
        <f ca="1">INDIRECT("Form!F"&amp;MATCH(AK1,delta_name,0))</f>
        <v>0</v>
      </c>
      <c r="AM2" s="204">
        <f ca="1">INDIRECT("Form!F"&amp;MATCH(AM1,delta_name,0))</f>
        <v>0</v>
      </c>
      <c r="AO2" s="204">
        <f ca="1">INDIRECT("Form!F"&amp;MATCH(AO1,delta_name,0))</f>
        <v>0</v>
      </c>
      <c r="AQ2" s="204">
        <f ca="1">INDIRECT("Form!F"&amp;MATCH(AQ1,delta_name,0))</f>
        <v>0</v>
      </c>
      <c r="AS2" s="204">
        <f ca="1">INDIRECT("Form!F"&amp;MATCH(AS1,delta_name,0))</f>
        <v>0</v>
      </c>
      <c r="AU2" s="204">
        <f ca="1">INDIRECT("Form!F"&amp;MATCH(AU1,delta_name,0))</f>
        <v>0</v>
      </c>
      <c r="AW2" s="204">
        <f ca="1">INDIRECT("Form!F"&amp;MATCH(AW1,delta_name,0))</f>
        <v>0</v>
      </c>
      <c r="AY2" s="204">
        <f ca="1">INDIRECT("Form!F"&amp;MATCH(AY1,delta_name,0))</f>
        <v>0</v>
      </c>
      <c r="BA2" s="204">
        <f ca="1">INDIRECT("Form!F"&amp;MATCH(BA1,delta_name,0))</f>
        <v>0</v>
      </c>
      <c r="BC2" s="204">
        <f ca="1">INDIRECT("Form!F"&amp;MATCH(BC1,delta_name,0))</f>
        <v>0</v>
      </c>
      <c r="BE2" s="204">
        <f ca="1">INDIRECT("Form!F"&amp;MATCH(BE1,delta_name,0))</f>
        <v>0</v>
      </c>
      <c r="BG2" s="204">
        <f ca="1">INDIRECT("Form!F"&amp;MATCH(BG1,delta_name,0))</f>
        <v>0</v>
      </c>
      <c r="BI2" s="204">
        <f ca="1">INDIRECT("Form!F"&amp;MATCH(BI1,delta_name,0))</f>
        <v>0</v>
      </c>
      <c r="BK2" s="204">
        <f ca="1">INDIRECT("Form!F"&amp;MATCH(BK1,delta_name,0))</f>
        <v>0</v>
      </c>
      <c r="BM2" s="204">
        <f ca="1">INDIRECT("Form!F"&amp;MATCH(BM1,delta_name,0))</f>
        <v>0</v>
      </c>
      <c r="BO2" s="204">
        <f ca="1">INDIRECT("Form!F"&amp;MATCH(BO1,delta_name,0))</f>
        <v>0</v>
      </c>
      <c r="BQ2" s="204">
        <f ca="1">INDIRECT("Form!F"&amp;MATCH(BQ1,delta_name,0))</f>
        <v>0</v>
      </c>
      <c r="BS2" s="204">
        <f ca="1">INDIRECT("Form!F"&amp;MATCH(BS1,delta_name,0))</f>
        <v>0</v>
      </c>
      <c r="BU2" s="204">
        <f ca="1">INDIRECT("Form!F"&amp;MATCH(BU1,delta_name,0))</f>
        <v>0</v>
      </c>
      <c r="BW2" s="204">
        <f ca="1">INDIRECT("Form!F"&amp;MATCH(BW1,delta_name,0))</f>
        <v>0</v>
      </c>
      <c r="BY2" s="204">
        <f ca="1">INDIRECT("Form!F"&amp;MATCH(BY1,delta_name,0))</f>
        <v>0</v>
      </c>
      <c r="CA2" s="204">
        <f ca="1">INDIRECT("Form!F"&amp;MATCH(CA1,delta_name,0))</f>
        <v>0</v>
      </c>
      <c r="CC2" s="204">
        <f ca="1">INDIRECT("Form!F"&amp;MATCH(CC1,delta_name,0))</f>
        <v>0</v>
      </c>
      <c r="CE2" s="204">
        <f ca="1">INDIRECT("Form!F"&amp;MATCH(CE1,delta_name,0))</f>
        <v>0</v>
      </c>
      <c r="CG2" s="204">
        <f ca="1">INDIRECT("Form!F"&amp;MATCH(CG1,delta_name,0))</f>
        <v>0</v>
      </c>
      <c r="CI2" s="204">
        <f ca="1">INDIRECT("Form!F"&amp;MATCH(CI1,delta_name,0))</f>
        <v>0</v>
      </c>
      <c r="CK2" s="204">
        <f ca="1">INDIRECT("Form!F"&amp;MATCH(CK1,delta_name,0))</f>
        <v>0</v>
      </c>
      <c r="CM2" s="204">
        <f ca="1">INDIRECT("Form!F"&amp;MATCH(CM1,delta_name,0))</f>
        <v>0</v>
      </c>
      <c r="CO2" s="204">
        <f ca="1">INDIRECT("Form!F"&amp;MATCH(CO1,delta_name,0))</f>
        <v>0</v>
      </c>
      <c r="CQ2" s="204">
        <f ca="1">INDIRECT("Form!F"&amp;MATCH(CQ1,delta_name,0))</f>
        <v>0</v>
      </c>
      <c r="CS2" s="204">
        <f ca="1">INDIRECT("Form!F"&amp;MATCH(CS1,delta_name,0))</f>
        <v>0</v>
      </c>
      <c r="CU2" s="204">
        <f ca="1">INDIRECT("Form!F"&amp;MATCH(CU1,delta_name,0))</f>
        <v>0</v>
      </c>
      <c r="CW2" s="204">
        <f ca="1">INDIRECT("Form!F"&amp;MATCH(CW1,delta_name,0))</f>
        <v>0</v>
      </c>
      <c r="CY2" s="204">
        <f ca="1">INDIRECT("Form!F"&amp;MATCH(CY1,delta_name,0))</f>
        <v>0</v>
      </c>
      <c r="DA2" s="204">
        <f ca="1">INDIRECT("Form!F"&amp;MATCH(DA1,delta_name,0))</f>
        <v>0</v>
      </c>
      <c r="DC2" s="204">
        <f ca="1">INDIRECT("Form!F"&amp;MATCH(DC1,delta_name,0))</f>
        <v>0</v>
      </c>
      <c r="DE2" s="204">
        <f ca="1">INDIRECT("Form!F"&amp;MATCH(DE1,delta_name,0))</f>
        <v>0</v>
      </c>
      <c r="DG2" s="204">
        <f ca="1">INDIRECT("Form!F"&amp;MATCH(DG1,delta_name,0))</f>
        <v>0</v>
      </c>
      <c r="DI2" s="204">
        <f ca="1">INDIRECT("Form!F"&amp;MATCH(DI1,delta_name,0))</f>
        <v>0</v>
      </c>
      <c r="DK2" s="204">
        <f ca="1">INDIRECT("Form!F"&amp;MATCH(DK1,delta_name,0))</f>
        <v>0</v>
      </c>
      <c r="DM2" s="204">
        <f ca="1">INDIRECT("Form!F"&amp;MATCH(DM1,delta_name,0))</f>
        <v>0</v>
      </c>
      <c r="DO2" s="204">
        <f ca="1">INDIRECT("Form!F"&amp;MATCH(DO1,delta_name,0))</f>
        <v>0</v>
      </c>
      <c r="DQ2" s="204">
        <f ca="1">INDIRECT("Form!F"&amp;MATCH(DQ1,delta_name,0))</f>
        <v>0</v>
      </c>
      <c r="DS2" s="204">
        <f ca="1">INDIRECT("Form!F"&amp;MATCH(DS1,delta_name,0))</f>
        <v>0</v>
      </c>
      <c r="DU2" s="204">
        <f ca="1">INDIRECT("Form!F"&amp;MATCH(DU1,delta_name,0))</f>
        <v>0</v>
      </c>
      <c r="DW2" s="204">
        <f ca="1">INDIRECT("Form!F"&amp;MATCH(DW1,delta_name,0))</f>
        <v>0</v>
      </c>
      <c r="DY2" s="204">
        <f ca="1">INDIRECT("Form!F"&amp;MATCH(DY1,delta_name,0))</f>
        <v>0</v>
      </c>
      <c r="EA2" s="204">
        <f ca="1">INDIRECT("Form!F"&amp;MATCH(EA1,delta_name,0))</f>
        <v>0</v>
      </c>
      <c r="EC2" s="204">
        <f ca="1">INDIRECT("Form!F"&amp;MATCH(EC1,delta_name,0))</f>
        <v>0</v>
      </c>
      <c r="EE2" s="204">
        <f ca="1">INDIRECT("Form!F"&amp;MATCH(EE1,delta_name,0))</f>
        <v>0</v>
      </c>
      <c r="EG2" s="204">
        <f ca="1">INDIRECT("Form!F"&amp;MATCH(EG1,delta_name,0))</f>
        <v>0</v>
      </c>
      <c r="EI2" s="204">
        <f ca="1">INDIRECT("Form!F"&amp;MATCH(EI1,delta_name,0))</f>
        <v>0</v>
      </c>
      <c r="EK2" s="204">
        <f ca="1">INDIRECT("Form!F"&amp;MATCH(EK1,delta_name,0))</f>
        <v>0</v>
      </c>
      <c r="EM2" s="204">
        <f ca="1">INDIRECT("Form!F"&amp;MATCH(EM1,delta_name,0))</f>
        <v>0</v>
      </c>
      <c r="EO2" s="204">
        <f ca="1">INDIRECT("Form!F"&amp;MATCH(EO1,delta_name,0))</f>
        <v>0</v>
      </c>
      <c r="EQ2" s="204">
        <f ca="1">INDIRECT("Form!F"&amp;MATCH(EQ1,delta_name,0))</f>
        <v>0</v>
      </c>
      <c r="ES2" s="204">
        <f ca="1">INDIRECT("Form!F"&amp;MATCH(ES1,delta_name,0))</f>
        <v>0</v>
      </c>
      <c r="EU2" s="204">
        <f ca="1">INDIRECT("Form!F"&amp;MATCH(EU1,delta_name,0))</f>
        <v>0</v>
      </c>
      <c r="EW2" s="204">
        <f ca="1">INDIRECT("Form!F"&amp;MATCH(EW1,delta_name,0))</f>
        <v>0</v>
      </c>
      <c r="EY2" s="204">
        <f ca="1">INDIRECT("Form!F"&amp;MATCH(EY1,delta_name,0))</f>
        <v>0</v>
      </c>
      <c r="FA2" s="204">
        <f ca="1">INDIRECT("Form!F"&amp;MATCH(FA1,delta_name,0))</f>
        <v>0</v>
      </c>
      <c r="FC2" s="204">
        <f ca="1">INDIRECT("Form!F"&amp;MATCH(FC1,delta_name,0))</f>
        <v>0</v>
      </c>
      <c r="FE2" s="204">
        <f ca="1">INDIRECT("Form!F"&amp;MATCH(FE1,delta_name,0))</f>
        <v>0</v>
      </c>
      <c r="FG2" s="204">
        <f ca="1">INDIRECT("Form!F"&amp;MATCH(FG1,delta_name,0))</f>
        <v>0</v>
      </c>
      <c r="FI2" s="204">
        <f ca="1">INDIRECT("Form!F"&amp;MATCH(FI1,delta_name,0))</f>
        <v>0</v>
      </c>
      <c r="FK2" s="204">
        <f ca="1">INDIRECT("Form!F"&amp;MATCH(FK1,delta_name,0))</f>
        <v>0</v>
      </c>
      <c r="FM2" s="204">
        <f ca="1">INDIRECT("Form!F"&amp;MATCH(FM1,delta_name,0))</f>
        <v>0</v>
      </c>
      <c r="FO2" s="204">
        <f ca="1">INDIRECT("Form!F"&amp;MATCH(FO1,delta_name,0))</f>
        <v>0</v>
      </c>
      <c r="FQ2" s="204">
        <f ca="1">INDIRECT("Form!F"&amp;MATCH(FQ1,delta_name,0))</f>
        <v>0</v>
      </c>
      <c r="FS2" s="204">
        <f ca="1">INDIRECT("Form!F"&amp;MATCH(FS1,delta_name,0))</f>
        <v>0</v>
      </c>
      <c r="FU2" s="204">
        <f ca="1">INDIRECT("Form!F"&amp;MATCH(FU1,delta_name,0))</f>
        <v>0</v>
      </c>
      <c r="FW2" s="204">
        <f ca="1">INDIRECT("Form!F"&amp;MATCH(FW1,delta_name,0))</f>
        <v>0</v>
      </c>
      <c r="FY2" s="204">
        <f ca="1">INDIRECT("Form!F"&amp;MATCH(FY1,delta_name,0))</f>
        <v>0</v>
      </c>
      <c r="GA2" s="204">
        <f ca="1">INDIRECT("Form!F"&amp;MATCH(GA1,delta_name,0))</f>
        <v>0</v>
      </c>
      <c r="GC2" s="204">
        <f ca="1">INDIRECT("Form!F"&amp;MATCH(GC1,delta_name,0))</f>
        <v>0</v>
      </c>
      <c r="GE2" s="204">
        <f ca="1">INDIRECT("Form!F"&amp;MATCH(GE1,delta_name,0))</f>
        <v>0</v>
      </c>
      <c r="GG2" s="204">
        <f ca="1">INDIRECT("Form!F"&amp;MATCH(GG1,delta_name,0))</f>
        <v>0</v>
      </c>
      <c r="GI2" s="204">
        <f ca="1">INDIRECT("Form!F"&amp;MATCH(GI1,delta_name,0))</f>
        <v>0</v>
      </c>
      <c r="GK2" s="204">
        <f ca="1">INDIRECT("Form!F"&amp;MATCH(GK1,delta_name,0))</f>
        <v>0</v>
      </c>
      <c r="GM2" s="204">
        <f ca="1">INDIRECT("Form!F"&amp;MATCH(GM1,delta_name,0))</f>
        <v>0</v>
      </c>
      <c r="GO2" s="204">
        <f ca="1">INDIRECT("Form!F"&amp;MATCH(GO1,delta_name,0))</f>
        <v>0</v>
      </c>
      <c r="GQ2" s="204">
        <f ca="1">INDIRECT("Form!F"&amp;MATCH(GQ1,delta_name,0))</f>
        <v>0</v>
      </c>
      <c r="GS2" s="204">
        <f ca="1">INDIRECT("Form!F"&amp;MATCH(GS1,delta_name,0))</f>
        <v>0</v>
      </c>
      <c r="GU2" s="204">
        <f ca="1">INDIRECT("Form!F"&amp;MATCH(GU1,delta_name,0))</f>
        <v>0</v>
      </c>
      <c r="GW2" s="204">
        <f ca="1">INDIRECT("Form!F"&amp;MATCH(GW1,delta_name,0))</f>
        <v>0</v>
      </c>
      <c r="GY2" s="204">
        <f ca="1">INDIRECT("Form!F"&amp;MATCH(GY1,delta_name,0))</f>
        <v>0</v>
      </c>
      <c r="HA2" s="204">
        <f ca="1">INDIRECT("Form!F"&amp;MATCH(HA1,delta_name,0))</f>
        <v>0</v>
      </c>
      <c r="HC2" s="204">
        <f ca="1">INDIRECT("Form!F"&amp;MATCH(HC1,delta_name,0))</f>
        <v>0</v>
      </c>
      <c r="HE2" s="204">
        <f ca="1">INDIRECT("Form!F"&amp;MATCH(HE1,delta_name,0))</f>
        <v>0</v>
      </c>
      <c r="HG2" s="204">
        <f ca="1">INDIRECT("Form!F"&amp;MATCH(HG1,delta_name,0))</f>
        <v>0</v>
      </c>
      <c r="HI2" s="204">
        <f ca="1">INDIRECT("Form!F"&amp;MATCH(HI1,delta_name,0))</f>
        <v>0</v>
      </c>
      <c r="HK2" s="204">
        <f ca="1">INDIRECT("Form!F"&amp;MATCH(HK1,delta_name,0))</f>
        <v>0</v>
      </c>
      <c r="HM2" s="204">
        <f ca="1">INDIRECT("Form!F"&amp;MATCH(HM1,delta_name,0))</f>
        <v>0</v>
      </c>
      <c r="HO2" s="204">
        <f ca="1">INDIRECT("Form!F"&amp;MATCH(HO1,delta_name,0))</f>
        <v>0</v>
      </c>
      <c r="HQ2" s="204">
        <f ca="1">INDIRECT("Form!F"&amp;MATCH(HQ1,delta_name,0))</f>
        <v>0</v>
      </c>
      <c r="HS2" s="204">
        <f ca="1">INDIRECT("Form!F"&amp;MATCH(HS1,delta_name,0))</f>
        <v>0</v>
      </c>
      <c r="HU2" s="204">
        <f ca="1">INDIRECT("Form!F"&amp;MATCH(HU1,delta_name,0))</f>
        <v>0</v>
      </c>
      <c r="HW2" s="204">
        <f ca="1">INDIRECT("Form!F"&amp;MATCH(HW1,delta_name,0))</f>
        <v>0</v>
      </c>
      <c r="HY2" s="204">
        <f ca="1">INDIRECT("Form!F"&amp;MATCH(HY1,delta_name,0))</f>
        <v>0</v>
      </c>
      <c r="IA2" s="204">
        <f ca="1">INDIRECT("Form!F"&amp;MATCH(IA1,delta_name,0))</f>
        <v>0</v>
      </c>
      <c r="IC2" s="204">
        <f ca="1">INDIRECT("Form!F"&amp;MATCH(IC1,delta_name,0))</f>
        <v>0</v>
      </c>
      <c r="IE2" s="204">
        <f ca="1">INDIRECT("Form!F"&amp;MATCH(IE1,delta_name,0))</f>
        <v>0</v>
      </c>
      <c r="IG2" s="204">
        <f ca="1">INDIRECT("Form!F"&amp;MATCH(IG1,delta_name,0))</f>
        <v>0</v>
      </c>
      <c r="II2" s="204">
        <f ca="1">INDIRECT("Form!F"&amp;MATCH(II1,delta_name,0))</f>
        <v>0</v>
      </c>
      <c r="IK2" s="204">
        <f ca="1">INDIRECT("Form!F"&amp;MATCH(IK1,delta_name,0))</f>
        <v>0</v>
      </c>
      <c r="IM2" s="204">
        <f ca="1">INDIRECT("Form!F"&amp;MATCH(IM1,delta_name,0))</f>
        <v>0</v>
      </c>
      <c r="IO2" s="204">
        <f ca="1">INDIRECT("Form!F"&amp;MATCH(IO1,delta_name,0))</f>
        <v>0</v>
      </c>
      <c r="IQ2" s="204">
        <f ca="1">INDIRECT("Form!F"&amp;MATCH(IQ1,delta_name,0))</f>
        <v>0</v>
      </c>
      <c r="IS2" s="204">
        <f ca="1">INDIRECT("Form!F"&amp;MATCH(IS1,delta_name,0))</f>
        <v>0</v>
      </c>
      <c r="IU2" s="204">
        <f ca="1">INDIRECT("Form!F"&amp;MATCH(IU1,delta_name,0))</f>
        <v>0</v>
      </c>
      <c r="IW2" s="204">
        <f ca="1">INDIRECT("Form!F"&amp;MATCH(IW1,delta_name,0))</f>
        <v>0</v>
      </c>
      <c r="IY2" s="204">
        <f ca="1">INDIRECT("Form!F"&amp;MATCH(IY1,delta_name,0))</f>
        <v>0</v>
      </c>
      <c r="JA2" s="204">
        <f ca="1">INDIRECT("Form!F"&amp;MATCH(JA1,delta_name,0))</f>
        <v>0</v>
      </c>
      <c r="JC2" s="204">
        <f ca="1">INDIRECT("Form!F"&amp;MATCH(JC1,delta_name,0))</f>
        <v>0</v>
      </c>
      <c r="JE2" s="204">
        <f ca="1">INDIRECT("Form!F"&amp;MATCH(JE1,delta_name,0))</f>
        <v>0</v>
      </c>
      <c r="JG2" s="204">
        <f ca="1">INDIRECT("Form!F"&amp;MATCH(JG1,delta_name,0))</f>
        <v>0</v>
      </c>
      <c r="JI2" s="204">
        <f ca="1">INDIRECT("Form!F"&amp;MATCH(JI1,delta_name,0))</f>
        <v>0</v>
      </c>
      <c r="JK2" s="204">
        <f ca="1">INDIRECT("Form!F"&amp;MATCH(JK1,delta_name,0))</f>
        <v>0</v>
      </c>
      <c r="JM2" s="204">
        <f ca="1">INDIRECT("Form!F"&amp;MATCH(JM1,delta_name,0))</f>
        <v>0</v>
      </c>
      <c r="JO2" s="204">
        <f ca="1">INDIRECT("Form!F"&amp;MATCH(JO1,delta_name,0))</f>
        <v>0</v>
      </c>
      <c r="JQ2" s="204">
        <f ca="1">INDIRECT("Form!F"&amp;MATCH(JQ1,delta_name,0))</f>
        <v>0</v>
      </c>
      <c r="JS2" s="204">
        <f ca="1">INDIRECT("Form!F"&amp;MATCH(JS1,delta_name,0))</f>
        <v>0</v>
      </c>
      <c r="JU2" s="204">
        <f ca="1">INDIRECT("Form!F"&amp;MATCH(JU1,delta_name,0))</f>
        <v>0</v>
      </c>
      <c r="JW2" s="204">
        <f ca="1">INDIRECT("Form!F"&amp;MATCH(JW1,delta_name,0))</f>
        <v>0</v>
      </c>
      <c r="JY2" s="204">
        <f ca="1">INDIRECT("Form!F"&amp;MATCH(JY1,delta_name,0))</f>
        <v>0</v>
      </c>
      <c r="KA2" s="204">
        <f>Form!D201</f>
        <v>0</v>
      </c>
      <c r="KB2" s="205">
        <f>Form!F201</f>
        <v>0</v>
      </c>
      <c r="KC2" s="204">
        <f>Form!D202</f>
        <v>0</v>
      </c>
      <c r="KD2" s="205">
        <f>Form!F202</f>
        <v>0</v>
      </c>
      <c r="KE2" s="204">
        <f>Form!D203</f>
        <v>0</v>
      </c>
      <c r="KF2" s="205">
        <f>Form!F203</f>
        <v>0</v>
      </c>
      <c r="KG2" s="204">
        <f>Form!D204</f>
        <v>0</v>
      </c>
      <c r="KH2" s="205">
        <f>Form!F204</f>
        <v>0</v>
      </c>
      <c r="KI2" s="204">
        <f>Form!D205</f>
        <v>0</v>
      </c>
      <c r="KJ2" s="205">
        <f>Form!F205</f>
        <v>0</v>
      </c>
      <c r="KK2" s="204">
        <f>Form!D206</f>
        <v>0</v>
      </c>
      <c r="KL2" s="205">
        <f>Form!F206</f>
        <v>0</v>
      </c>
      <c r="KM2" s="204">
        <f>Form!D207</f>
        <v>0</v>
      </c>
      <c r="KN2" s="205">
        <f>Form!F207</f>
        <v>0</v>
      </c>
      <c r="KO2" s="204">
        <f>Form!D208</f>
        <v>0</v>
      </c>
      <c r="KP2" s="205">
        <f>Form!F208</f>
        <v>0</v>
      </c>
      <c r="KQ2" s="204">
        <f>Form!D209</f>
        <v>0</v>
      </c>
      <c r="KR2" s="205">
        <f>Form!F209</f>
        <v>0</v>
      </c>
      <c r="KS2" s="204">
        <f>Form!D210</f>
        <v>0</v>
      </c>
      <c r="KT2" s="205">
        <f>Form!F210</f>
        <v>0</v>
      </c>
      <c r="KU2" s="204">
        <f>Form!D211</f>
        <v>0</v>
      </c>
      <c r="KV2" s="205">
        <f>Form!F211</f>
        <v>0</v>
      </c>
      <c r="KW2" s="204">
        <f>Form!D212</f>
        <v>0</v>
      </c>
      <c r="KX2" s="205">
        <f>Form!F212</f>
        <v>0</v>
      </c>
      <c r="KY2" s="204">
        <f>Form!D215</f>
        <v>0</v>
      </c>
      <c r="KZ2" s="205">
        <f>Form!F215</f>
        <v>0</v>
      </c>
      <c r="LA2" s="204">
        <f>Form!D216</f>
        <v>0</v>
      </c>
      <c r="LB2" s="205">
        <f>Form!F216</f>
        <v>0</v>
      </c>
      <c r="LC2" s="204">
        <f>Form!D217</f>
        <v>0</v>
      </c>
      <c r="LD2" s="205">
        <f>Form!F217</f>
        <v>0</v>
      </c>
      <c r="LE2" s="204">
        <f>Form!D218</f>
        <v>0</v>
      </c>
      <c r="LF2" s="205">
        <f>Form!F218</f>
        <v>0</v>
      </c>
      <c r="LG2" s="204">
        <f>Form!D219</f>
        <v>0</v>
      </c>
      <c r="LH2" s="205">
        <f>Form!F219</f>
        <v>0</v>
      </c>
      <c r="LI2" s="204">
        <f>Form!D220</f>
        <v>0</v>
      </c>
      <c r="LJ2" s="205">
        <f>Form!F220</f>
        <v>0</v>
      </c>
      <c r="LK2" s="204">
        <f>Form!D221</f>
        <v>0</v>
      </c>
      <c r="LL2" s="205">
        <f>Form!F221</f>
        <v>0</v>
      </c>
      <c r="LM2" s="204">
        <f>Form!D222</f>
        <v>0</v>
      </c>
      <c r="LN2" s="205">
        <f>Form!F222</f>
        <v>0</v>
      </c>
      <c r="LO2" s="204">
        <f>Form!D223</f>
        <v>0</v>
      </c>
      <c r="LP2" s="205">
        <f>Form!F223</f>
        <v>0</v>
      </c>
      <c r="LQ2" s="204">
        <f>Form!D224</f>
        <v>0</v>
      </c>
      <c r="LR2" s="205">
        <f>Form!F224</f>
        <v>0</v>
      </c>
      <c r="LS2" s="204">
        <f>Form!D225</f>
        <v>0</v>
      </c>
      <c r="LT2" s="205">
        <f>Form!F225</f>
        <v>0</v>
      </c>
      <c r="LU2" s="204">
        <f>Form!D226</f>
        <v>0</v>
      </c>
      <c r="LV2" s="205">
        <f>Form!F226</f>
        <v>0</v>
      </c>
      <c r="LW2" s="204">
        <f ca="1">INDIRECT("Form!F"&amp;MATCH(LW1,delta_name,0))</f>
        <v>0</v>
      </c>
      <c r="LY2" s="204">
        <f ca="1">INDIRECT("Form!F"&amp;MATCH(LY1,delta_name,0))</f>
        <v>0</v>
      </c>
      <c r="MA2" s="204">
        <f ca="1">INDIRECT("Form!F"&amp;MATCH(MA1,delta_name,0))</f>
        <v>0</v>
      </c>
      <c r="MC2" s="204">
        <f ca="1">INDIRECT("Form!F"&amp;MATCH(MC1,delta_name,0))</f>
        <v>0</v>
      </c>
      <c r="ME2" s="204">
        <f ca="1">INDIRECT("Form!F"&amp;MATCH(ME1,delta_name,0))</f>
        <v>0</v>
      </c>
      <c r="MG2" s="204">
        <f ca="1">INDIRECT("Form!F"&amp;MATCH(MG1,delta_name,0))</f>
        <v>0</v>
      </c>
      <c r="MI2" s="204">
        <f ca="1">INDIRECT("Form!F"&amp;MATCH(MI1,delta_name,0))</f>
        <v>0</v>
      </c>
      <c r="MK2" s="204">
        <f ca="1">INDIRECT("Form!F"&amp;MATCH(MK1,delta_name,0))</f>
        <v>0</v>
      </c>
      <c r="MM2" s="204">
        <f ca="1">INDIRECT("Form!F"&amp;MATCH(MM1,delta_name,0))</f>
        <v>0</v>
      </c>
      <c r="MO2" s="204">
        <f ca="1">INDIRECT("Form!F"&amp;MATCH(MO1,delta_name,0))</f>
        <v>0</v>
      </c>
      <c r="MQ2" s="204">
        <f ca="1">INDIRECT("Form!F"&amp;MATCH(MQ1,delta_name,0))</f>
        <v>0</v>
      </c>
      <c r="MS2" s="204">
        <f ca="1">INDIRECT("Form!F"&amp;MATCH(MS1,delta_name,0))</f>
        <v>0</v>
      </c>
      <c r="MU2" s="204">
        <f ca="1">INDIRECT("Form!F"&amp;MATCH(MU1,delta_name,0))</f>
        <v>0</v>
      </c>
      <c r="MW2" s="204">
        <f ca="1">INDIRECT("Form!F"&amp;MATCH(MW1,delta_name,0))</f>
        <v>0</v>
      </c>
      <c r="MY2" s="204">
        <f ca="1">INDIRECT("Form!F"&amp;MATCH(MY1,delta_name,0))</f>
        <v>0</v>
      </c>
      <c r="NA2" s="204">
        <f ca="1">INDIRECT("Form!F"&amp;MATCH(NA1,delta_name,0))</f>
        <v>0</v>
      </c>
      <c r="NC2" s="204">
        <f ca="1">INDIRECT("Form!F"&amp;MATCH(NC1,delta_name,0))</f>
        <v>0</v>
      </c>
      <c r="NE2" s="204">
        <f ca="1">INDIRECT("Form!F"&amp;MATCH(NE1,delta_name,0))</f>
        <v>0</v>
      </c>
      <c r="NG2" s="204">
        <f ca="1">INDIRECT("Form!F"&amp;MATCH(NG1,delta_name,0))</f>
        <v>0</v>
      </c>
      <c r="NI2" s="204">
        <f ca="1">INDIRECT("Form!F"&amp;MATCH(NI1,delta_name,0))</f>
        <v>0</v>
      </c>
      <c r="NK2" s="204">
        <f ca="1">INDIRECT("Form!F"&amp;MATCH(NK1,delta_name,0))</f>
        <v>0</v>
      </c>
      <c r="NM2" s="204">
        <f ca="1">INDIRECT("Form!F"&amp;MATCH(NM1,delta_name,0))</f>
        <v>0</v>
      </c>
      <c r="NO2" s="204">
        <f ca="1">INDIRECT("Form!F"&amp;MATCH(NO1,delta_name,0))</f>
        <v>0</v>
      </c>
      <c r="NQ2" s="204">
        <f ca="1">INDIRECT("Form!F"&amp;MATCH(NQ1,delta_name,0))</f>
        <v>0</v>
      </c>
      <c r="NS2" s="204">
        <f ca="1">INDIRECT("Form!F"&amp;MATCH(NS1,delta_name,0))</f>
        <v>0</v>
      </c>
      <c r="NU2" s="204">
        <f ca="1">INDIRECT("Form!F"&amp;MATCH(NU1,delta_name,0))</f>
        <v>0</v>
      </c>
      <c r="NW2" s="204">
        <f ca="1">INDIRECT("Form!F"&amp;MATCH(NW1,delta_name,0))</f>
        <v>0</v>
      </c>
      <c r="NY2" s="204">
        <f ca="1">INDIRECT("Form!F"&amp;MATCH(NY1,delta_name,0))</f>
        <v>0</v>
      </c>
      <c r="OB2" s="204">
        <f ca="1">INDIRECT("Form!F"&amp;MATCH(OB1,delta_name,0))</f>
        <v>0</v>
      </c>
      <c r="OD2" s="204">
        <f ca="1">INDIRECT("Form!F"&amp;MATCH(OD1,delta_name,0))</f>
        <v>0</v>
      </c>
      <c r="OF2" s="204">
        <f ca="1">INDIRECT("Form!F"&amp;MATCH(OF1,delta_name,0))</f>
        <v>0</v>
      </c>
      <c r="OH2" s="204">
        <f ca="1">INDIRECT("Form!F"&amp;MATCH(OH1,delta_name,0))</f>
        <v>0</v>
      </c>
      <c r="OJ2" s="204">
        <f ca="1">INDIRECT("Form!F"&amp;MATCH(OJ1,delta_name,0))</f>
        <v>0</v>
      </c>
      <c r="OM2" s="204">
        <f ca="1">INDIRECT("Form!F"&amp;MATCH(OM1,delta_name,0))</f>
        <v>0</v>
      </c>
      <c r="OO2" s="204">
        <f ca="1">INDIRECT("Form!F"&amp;MATCH(OO1,delta_name,0))</f>
        <v>0</v>
      </c>
      <c r="OQ2" s="204">
        <f ca="1">INDIRECT("Form!F"&amp;MATCH(OQ1,delta_name,0))</f>
        <v>0</v>
      </c>
      <c r="OS2" s="204">
        <f ca="1">INDIRECT("Form!F"&amp;MATCH(OS1,delta_name,0))</f>
        <v>0</v>
      </c>
      <c r="OU2" s="204">
        <f ca="1">INDIRECT("Form!F"&amp;MATCH(OU1,delta_name,0))</f>
        <v>0</v>
      </c>
      <c r="OW2" s="204">
        <f ca="1">INDIRECT("Form!F"&amp;MATCH(OW1,delta_name,0))</f>
        <v>0</v>
      </c>
      <c r="OY2" s="204">
        <f ca="1">INDIRECT("Form!F"&amp;MATCH(OY1,delta_name,0))</f>
        <v>0</v>
      </c>
      <c r="PA2" s="204">
        <f ca="1">INDIRECT("Form!F"&amp;MATCH(PA1,delta_name,0))</f>
        <v>0</v>
      </c>
      <c r="PC2" s="204">
        <f ca="1">INDIRECT("Form!F"&amp;MATCH(PC1,delta_name,0))</f>
        <v>0</v>
      </c>
      <c r="PE2" s="204">
        <f ca="1">INDIRECT("Form!F"&amp;MATCH(PE1,delta_name,0))</f>
        <v>0</v>
      </c>
      <c r="PG2" s="204">
        <f ca="1">INDIRECT("Form!F"&amp;MATCH(PG1,delta_name,0))</f>
        <v>0</v>
      </c>
      <c r="PI2" s="204">
        <f t="shared" ref="PI2:QB2" ca="1" si="0">ROUND(INDIRECT("Form!F"&amp;MATCH(PI1,delta_name,0)),0)</f>
        <v>0</v>
      </c>
      <c r="PJ2" s="204">
        <f t="shared" ca="1" si="0"/>
        <v>0</v>
      </c>
      <c r="PK2" s="204">
        <f t="shared" ca="1" si="0"/>
        <v>0</v>
      </c>
      <c r="PL2" s="204">
        <f t="shared" ca="1" si="0"/>
        <v>0</v>
      </c>
      <c r="PM2" s="204">
        <f t="shared" ca="1" si="0"/>
        <v>0</v>
      </c>
      <c r="PN2" s="204">
        <f t="shared" ca="1" si="0"/>
        <v>0</v>
      </c>
      <c r="PO2" s="204">
        <f t="shared" ca="1" si="0"/>
        <v>0</v>
      </c>
      <c r="PP2" s="204">
        <f t="shared" ca="1" si="0"/>
        <v>0</v>
      </c>
      <c r="PQ2" s="204">
        <f t="shared" ca="1" si="0"/>
        <v>0</v>
      </c>
      <c r="PR2" s="204">
        <f t="shared" ca="1" si="0"/>
        <v>0</v>
      </c>
      <c r="PS2" s="204">
        <f t="shared" ca="1" si="0"/>
        <v>0</v>
      </c>
      <c r="PT2" s="204">
        <f t="shared" ca="1" si="0"/>
        <v>0</v>
      </c>
      <c r="PU2" s="204">
        <f t="shared" ca="1" si="0"/>
        <v>0</v>
      </c>
      <c r="PV2" s="204">
        <f t="shared" ca="1" si="0"/>
        <v>0</v>
      </c>
      <c r="PW2" s="204">
        <f t="shared" ca="1" si="0"/>
        <v>0</v>
      </c>
      <c r="PX2" s="204">
        <f t="shared" ca="1" si="0"/>
        <v>0</v>
      </c>
      <c r="PY2" s="204">
        <f t="shared" ca="1" si="0"/>
        <v>0</v>
      </c>
      <c r="PZ2" s="204">
        <f t="shared" ca="1" si="0"/>
        <v>0</v>
      </c>
      <c r="QA2" s="204">
        <f t="shared" ca="1" si="0"/>
        <v>0</v>
      </c>
      <c r="QB2" s="204">
        <f t="shared" ca="1" si="0"/>
        <v>0</v>
      </c>
      <c r="QC2" s="204">
        <f>Form!D320</f>
        <v>0</v>
      </c>
      <c r="QD2" s="205">
        <f>ROUND(Form!F320,0)</f>
        <v>0</v>
      </c>
      <c r="QE2" s="204">
        <f>Form!D321</f>
        <v>0</v>
      </c>
      <c r="QF2" s="205">
        <f>ROUND(Form!F321,0)</f>
        <v>0</v>
      </c>
      <c r="QG2" s="204">
        <f>Form!D322</f>
        <v>0</v>
      </c>
      <c r="QH2" s="205">
        <f>ROUND(Form!F322,0)</f>
        <v>0</v>
      </c>
      <c r="QI2" s="204">
        <f>Form!D323</f>
        <v>0</v>
      </c>
      <c r="QJ2" s="205">
        <f>ROUND(Form!F323,0)</f>
        <v>0</v>
      </c>
      <c r="QK2" s="204">
        <f>Form!D324</f>
        <v>0</v>
      </c>
      <c r="QL2" s="205">
        <f>ROUND(Form!F324,0)</f>
        <v>0</v>
      </c>
      <c r="QM2" s="204">
        <f>Form!D325</f>
        <v>0</v>
      </c>
      <c r="QN2" s="205">
        <f>ROUND(Form!F325,0)</f>
        <v>0</v>
      </c>
      <c r="QO2" s="204">
        <f>Form!D326</f>
        <v>0</v>
      </c>
      <c r="QP2" s="205">
        <f>ROUND(Form!F326,0)</f>
        <v>0</v>
      </c>
      <c r="QQ2" s="204">
        <f>Form!D327</f>
        <v>0</v>
      </c>
      <c r="QR2" s="205">
        <f>ROUND(Form!F327,0)</f>
        <v>0</v>
      </c>
      <c r="QS2" s="204">
        <f>Form!D328</f>
        <v>0</v>
      </c>
      <c r="QT2" s="205">
        <f>ROUND(Form!F328,0)</f>
        <v>0</v>
      </c>
      <c r="QU2" s="204">
        <f>Form!D329</f>
        <v>0</v>
      </c>
      <c r="QV2" s="205">
        <f>ROUND(Form!F329,0)</f>
        <v>0</v>
      </c>
      <c r="QW2" s="204">
        <f>Form!D330</f>
        <v>0</v>
      </c>
      <c r="QX2" s="205">
        <f>ROUND(Form!F330,0)</f>
        <v>0</v>
      </c>
      <c r="QY2" s="204">
        <f>Form!D331</f>
        <v>0</v>
      </c>
      <c r="QZ2" s="205">
        <f>ROUND(Form!F331,0)</f>
        <v>0</v>
      </c>
      <c r="RA2" s="204">
        <f>Form!D332</f>
        <v>0</v>
      </c>
      <c r="RB2" s="205">
        <f>ROUND(Form!F332,0)</f>
        <v>0</v>
      </c>
      <c r="RC2" s="204">
        <f>Form!D333</f>
        <v>0</v>
      </c>
      <c r="RD2" s="205">
        <f>ROUND(Form!F333,0)</f>
        <v>0</v>
      </c>
      <c r="RE2" s="204">
        <f>Form!D334</f>
        <v>0</v>
      </c>
      <c r="RF2" s="205">
        <f>ROUND(Form!F334,0)</f>
        <v>0</v>
      </c>
      <c r="RG2" s="204">
        <f>Form!D335</f>
        <v>0</v>
      </c>
      <c r="RH2" s="205">
        <f>ROUND(Form!F335,0)</f>
        <v>0</v>
      </c>
      <c r="RI2" s="204">
        <f>Form!D336</f>
        <v>0</v>
      </c>
      <c r="RJ2" s="205">
        <f>ROUND(Form!F336,0)</f>
        <v>0</v>
      </c>
      <c r="RK2" s="204">
        <f>Form!D337</f>
        <v>0</v>
      </c>
      <c r="RL2" s="205">
        <f>ROUND(Form!F337,0)</f>
        <v>0</v>
      </c>
      <c r="RM2" s="204">
        <f>Form!D338</f>
        <v>0</v>
      </c>
      <c r="RN2" s="205">
        <f>ROUND(Form!F338,0)</f>
        <v>0</v>
      </c>
      <c r="RO2" s="204">
        <f>Form!D339</f>
        <v>0</v>
      </c>
      <c r="RP2" s="205">
        <f>ROUND(Form!F339,0)</f>
        <v>0</v>
      </c>
      <c r="RQ2" s="204">
        <f>Form!D340</f>
        <v>0</v>
      </c>
      <c r="RR2" s="205">
        <f>ROUND(Form!F340,0)</f>
        <v>0</v>
      </c>
      <c r="RS2" s="204">
        <f>Form!D341</f>
        <v>0</v>
      </c>
      <c r="RT2" s="205">
        <f>ROUND(Form!F341,0)</f>
        <v>0</v>
      </c>
      <c r="RU2" s="204">
        <f>Form!D342</f>
        <v>0</v>
      </c>
      <c r="RV2" s="205">
        <f>ROUND(Form!F342,0)</f>
        <v>0</v>
      </c>
      <c r="RW2" s="204">
        <f>Form!D343</f>
        <v>0</v>
      </c>
      <c r="RX2" s="205">
        <f>ROUND(Form!F343,0)</f>
        <v>0</v>
      </c>
      <c r="RY2" s="204">
        <f>Form!D344</f>
        <v>0</v>
      </c>
      <c r="RZ2" s="205">
        <f>ROUND(Form!F344,0)</f>
        <v>0</v>
      </c>
      <c r="SA2" s="205">
        <f>Form!F345</f>
        <v>0</v>
      </c>
      <c r="SB2" s="204">
        <f ca="1">ROUND(INDIRECT("Form!F"&amp;MATCH(SB1,delta_name,0)),0)</f>
        <v>0</v>
      </c>
      <c r="SC2" s="204">
        <f ca="1">ROUND(INDIRECT("Form!F"&amp;MATCH(SC1,delta_name,0)),0)</f>
        <v>0</v>
      </c>
      <c r="SD2" s="204">
        <f ca="1">ROUND(INDIRECT("Form!F"&amp;MATCH(SD1,delta_name,0)),0)</f>
        <v>0</v>
      </c>
      <c r="SE2" s="204">
        <f ca="1">ROUND(INDIRECT("Form!F"&amp;MATCH(SE1,delta_name,0)),0)</f>
        <v>0</v>
      </c>
      <c r="SF2" s="204">
        <f ca="1">ROUND(INDIRECT("Form!F"&amp;MATCH(SF1,delta_name,0)),0)</f>
        <v>0</v>
      </c>
      <c r="SG2" s="204">
        <f>Form!D356</f>
        <v>0</v>
      </c>
      <c r="SH2" s="205">
        <f>ROUND(Form!F356,0)</f>
        <v>0</v>
      </c>
      <c r="SI2" s="204">
        <f>Form!D357</f>
        <v>0</v>
      </c>
      <c r="SJ2" s="205">
        <f>ROUND(Form!F357,0)</f>
        <v>0</v>
      </c>
      <c r="SK2" s="204">
        <f>Form!D358</f>
        <v>0</v>
      </c>
      <c r="SL2" s="205">
        <f>ROUND(Form!F358,0)</f>
        <v>0</v>
      </c>
      <c r="SM2" s="204">
        <f>Form!D359</f>
        <v>0</v>
      </c>
      <c r="SN2" s="205">
        <f>ROUND(Form!F359,0)</f>
        <v>0</v>
      </c>
      <c r="SO2" s="204">
        <f>Form!D360</f>
        <v>0</v>
      </c>
      <c r="SP2" s="205">
        <f>ROUND(Form!F360,0)</f>
        <v>0</v>
      </c>
      <c r="SQ2" s="204">
        <f>Form!D361</f>
        <v>0</v>
      </c>
      <c r="SR2" s="205">
        <f>ROUND(Form!F361,0)</f>
        <v>0</v>
      </c>
      <c r="SS2" s="204">
        <f>Form!D362</f>
        <v>0</v>
      </c>
      <c r="ST2" s="205">
        <f>ROUND(Form!F362,0)</f>
        <v>0</v>
      </c>
      <c r="SU2" s="204">
        <f>Form!D363</f>
        <v>0</v>
      </c>
      <c r="SV2" s="205">
        <f>ROUND(Form!F363,0)</f>
        <v>0</v>
      </c>
      <c r="SW2" s="204">
        <f>Form!D364</f>
        <v>0</v>
      </c>
      <c r="SX2" s="205">
        <f>ROUND(Form!F364,0)</f>
        <v>0</v>
      </c>
      <c r="SY2" s="204">
        <f>Form!D365</f>
        <v>0</v>
      </c>
      <c r="SZ2" s="205">
        <f>ROUND(Form!F365,0)</f>
        <v>0</v>
      </c>
      <c r="TA2" s="204">
        <f>Form!D366</f>
        <v>0</v>
      </c>
      <c r="TB2" s="205">
        <f>ROUND(Form!F366,0)</f>
        <v>0</v>
      </c>
      <c r="TC2" s="204">
        <f>Form!D367</f>
        <v>0</v>
      </c>
      <c r="TD2" s="205">
        <f>ROUND(Form!F367,0)</f>
        <v>0</v>
      </c>
      <c r="TE2" s="204">
        <f>Form!D368</f>
        <v>0</v>
      </c>
      <c r="TF2" s="205">
        <f>ROUND(Form!F368,0)</f>
        <v>0</v>
      </c>
      <c r="TG2" s="204">
        <f>Form!D369</f>
        <v>0</v>
      </c>
      <c r="TH2" s="205">
        <f>ROUND(Form!F369,0)</f>
        <v>0</v>
      </c>
      <c r="TI2" s="204">
        <f>Form!D370</f>
        <v>0</v>
      </c>
      <c r="TJ2" s="205">
        <f>ROUND(Form!F370,0)</f>
        <v>0</v>
      </c>
      <c r="TK2" s="204">
        <f>Form!D371</f>
        <v>0</v>
      </c>
      <c r="TL2" s="205">
        <f>ROUND(Form!F371,0)</f>
        <v>0</v>
      </c>
      <c r="TM2" s="204">
        <f>Form!D372</f>
        <v>0</v>
      </c>
      <c r="TN2" s="205">
        <f>ROUND(Form!F372,0)</f>
        <v>0</v>
      </c>
      <c r="TO2" s="204">
        <f>Form!D373</f>
        <v>0</v>
      </c>
      <c r="TP2" s="205">
        <f>ROUND(Form!F373,0)</f>
        <v>0</v>
      </c>
      <c r="TQ2" s="204">
        <f>Form!D374</f>
        <v>0</v>
      </c>
      <c r="TR2" s="205">
        <f>ROUND(Form!F374,0)</f>
        <v>0</v>
      </c>
      <c r="TS2" s="204">
        <f>Form!D375</f>
        <v>0</v>
      </c>
      <c r="TT2" s="205">
        <f>ROUND(Form!F375,0)</f>
        <v>0</v>
      </c>
      <c r="TU2" s="204">
        <f>Form!D376</f>
        <v>0</v>
      </c>
      <c r="TV2" s="205">
        <f>ROUND(Form!F376,0)</f>
        <v>0</v>
      </c>
      <c r="TW2" s="204">
        <f>Form!D377</f>
        <v>0</v>
      </c>
      <c r="TX2" s="205">
        <f>ROUND(Form!F377,0)</f>
        <v>0</v>
      </c>
      <c r="TY2" s="204">
        <f>Form!D378</f>
        <v>0</v>
      </c>
      <c r="TZ2" s="205">
        <f>ROUND(Form!F378,0)</f>
        <v>0</v>
      </c>
      <c r="UA2" s="204">
        <f>Form!D379</f>
        <v>0</v>
      </c>
      <c r="UB2" s="205">
        <f>ROUND(Form!F379,0)</f>
        <v>0</v>
      </c>
      <c r="UC2" s="204">
        <f>Form!D380</f>
        <v>0</v>
      </c>
      <c r="UD2" s="205">
        <f>ROUND(Form!F380,0)</f>
        <v>0</v>
      </c>
      <c r="UE2" s="205">
        <f>ROUND(Form!F381,0)</f>
        <v>0</v>
      </c>
      <c r="UF2" s="204">
        <f ca="1">INDIRECT("Form!F"&amp;MATCH(UF1,delta_name,0))</f>
        <v>0</v>
      </c>
      <c r="UG2" s="204">
        <f ca="1">INDIRECT("Form!F"&amp;MATCH(UG1,delta_name,0))</f>
        <v>0</v>
      </c>
      <c r="UH2" s="205">
        <f>Form!H388</f>
        <v>0</v>
      </c>
      <c r="UI2" s="204">
        <f ca="1">INDIRECT("Form!F"&amp;MATCH(UI1,delta_name,0))</f>
        <v>0</v>
      </c>
      <c r="UJ2" s="205">
        <f>Form!H389</f>
        <v>0</v>
      </c>
      <c r="UK2" s="204">
        <f ca="1">INDIRECT("Form!F"&amp;MATCH(UK1,delta_name,0))</f>
        <v>0</v>
      </c>
      <c r="UL2" s="205">
        <f>Form!H390</f>
        <v>0</v>
      </c>
      <c r="UM2" s="204">
        <f ca="1">INDIRECT("Form!F"&amp;MATCH(UM1,delta_name,0))</f>
        <v>0</v>
      </c>
      <c r="UN2" s="205">
        <f>Form!H391</f>
        <v>0</v>
      </c>
      <c r="UO2" s="204">
        <f ca="1">INDIRECT("Form!F"&amp;MATCH(UO1,delta_name,0))</f>
        <v>0</v>
      </c>
      <c r="UP2" s="205">
        <f>Form!H393</f>
        <v>0</v>
      </c>
      <c r="UQ2" s="204">
        <f ca="1">INDIRECT("Form!F"&amp;MATCH(UQ1,delta_name,0))</f>
        <v>0</v>
      </c>
      <c r="UR2" s="205">
        <f>Form!H394</f>
        <v>0</v>
      </c>
      <c r="US2" s="204">
        <f ca="1">INDIRECT("Form!F"&amp;MATCH(US1,delta_name,0))</f>
        <v>0</v>
      </c>
      <c r="UT2" s="205">
        <f>Form!H395</f>
        <v>0</v>
      </c>
      <c r="UU2" s="204">
        <f ca="1">INDIRECT("Form!F"&amp;MATCH(UU1,delta_name,0))</f>
        <v>0</v>
      </c>
      <c r="UV2" s="205">
        <f>Form!H396</f>
        <v>0</v>
      </c>
      <c r="UW2" s="204">
        <f ca="1">INDIRECT("Form!F"&amp;MATCH(UW1,delta_name,0))</f>
        <v>0</v>
      </c>
      <c r="UX2" s="205">
        <f>Form!H397</f>
        <v>0</v>
      </c>
      <c r="UY2" s="204">
        <f ca="1">INDIRECT("Form!F"&amp;MATCH(UY1,delta_name,0))</f>
        <v>0</v>
      </c>
      <c r="UZ2" s="205">
        <f>Form!H398</f>
        <v>0</v>
      </c>
      <c r="VA2" s="204">
        <f ca="1">INDIRECT("Form!F"&amp;MATCH(VA1,delta_name,0))</f>
        <v>0</v>
      </c>
      <c r="VB2" s="205">
        <f>Form!H399</f>
        <v>0</v>
      </c>
      <c r="VC2" s="204">
        <f ca="1">INDIRECT("Form!F"&amp;MATCH(VC1,delta_name,0))</f>
        <v>0</v>
      </c>
      <c r="VD2" s="205">
        <f>Form!H400</f>
        <v>0</v>
      </c>
      <c r="VE2" s="204">
        <f ca="1">INDIRECT("Form!F"&amp;MATCH(VE1,delta_name,0))</f>
        <v>0</v>
      </c>
      <c r="VF2" s="205">
        <f>Form!H401</f>
        <v>0</v>
      </c>
      <c r="VG2" s="204" t="str">
        <f>Form!D403</f>
        <v>type description in this cell</v>
      </c>
      <c r="VH2" s="204" t="str">
        <f>Form!D406</f>
        <v>type description in this cell</v>
      </c>
      <c r="VI2" s="204">
        <f ca="1">INDIRECT("Form!F"&amp;MATCH(VI1,delta_name,0))</f>
        <v>0</v>
      </c>
      <c r="VK2" s="204">
        <f>Form!I410</f>
        <v>0</v>
      </c>
      <c r="VL2" s="204">
        <f ca="1">INDIRECT("Form!F"&amp;MATCH(VL1,delta_name,0))</f>
        <v>0</v>
      </c>
      <c r="VN2" s="204">
        <f>Form!I411</f>
        <v>0</v>
      </c>
      <c r="VO2" s="204">
        <f ca="1">INDIRECT("Form!F"&amp;MATCH(VO1,delta_name,0))</f>
        <v>0</v>
      </c>
      <c r="VQ2" s="204">
        <f>Form!I412</f>
        <v>0</v>
      </c>
      <c r="VR2" s="204">
        <f ca="1">INDIRECT("Form!F"&amp;MATCH(VR1,delta_name,0))</f>
        <v>0</v>
      </c>
      <c r="VT2" s="204">
        <f>Form!I413</f>
        <v>0</v>
      </c>
      <c r="VU2" s="204">
        <f ca="1">INDIRECT("Form!F"&amp;MATCH(VU1,delta_name,0))</f>
        <v>0</v>
      </c>
      <c r="VW2" s="204">
        <f>Form!I414</f>
        <v>0</v>
      </c>
      <c r="VX2" s="204">
        <f ca="1">INDIRECT("Form!F"&amp;MATCH(VX1,delta_name,0))</f>
        <v>0</v>
      </c>
      <c r="VZ2" s="204">
        <f ca="1">INDIRECT("Form!F"&amp;MATCH(VZ1,delta_name,0))</f>
        <v>0</v>
      </c>
      <c r="WC2" s="204">
        <f ca="1">INDIRECT("Form!F"&amp;MATCH(WC1,delta_name,0))</f>
        <v>0</v>
      </c>
      <c r="WE2" s="204">
        <f ca="1">INDIRECT("Form!F"&amp;MATCH(WE1,delta_name,0))</f>
        <v>0</v>
      </c>
      <c r="WG2" s="204">
        <f ca="1">INDIRECT("Form!F"&amp;MATCH(WG1,delta_name,0))</f>
        <v>0</v>
      </c>
      <c r="WI2" s="204">
        <f ca="1">INDIRECT("Form!F"&amp;MATCH(WI1,delta_name,0))</f>
        <v>0</v>
      </c>
      <c r="WK2" s="204">
        <f ca="1">INDIRECT("Form!F"&amp;MATCH(WK1,delta_name,0))</f>
        <v>0</v>
      </c>
      <c r="WM2" s="204">
        <f ca="1">INDIRECT("Form!F"&amp;MATCH(WM1,delta_name,0))</f>
        <v>0</v>
      </c>
      <c r="WO2" s="204">
        <f ca="1">INDIRECT("Form!F"&amp;MATCH(WO1,delta_name,0))</f>
        <v>0</v>
      </c>
      <c r="WQ2" s="204">
        <f ca="1">INDIRECT("Form!F"&amp;MATCH(WQ1,delta_name,0))</f>
        <v>0</v>
      </c>
      <c r="WS2" s="204">
        <f ca="1">INDIRECT("Form!F"&amp;MATCH(WS1,delta_name,0))</f>
        <v>0</v>
      </c>
      <c r="WU2" s="204">
        <f ca="1">INDIRECT("Form!F"&amp;MATCH(WU1,delta_name,0))</f>
        <v>0</v>
      </c>
      <c r="WW2" s="204">
        <f ca="1">INDIRECT("Form!F"&amp;MATCH(WW1,delta_name,0))</f>
        <v>0</v>
      </c>
      <c r="WY2" s="204">
        <f ca="1">INDIRECT("Form!F"&amp;MATCH(WY1,delta_name,0))</f>
        <v>0</v>
      </c>
      <c r="XA2" s="204">
        <f ca="1">INDIRECT("Form!F"&amp;MATCH(XA1,delta_name,0))</f>
        <v>0</v>
      </c>
      <c r="XC2" s="204">
        <f ca="1">INDIRECT("Form!F"&amp;MATCH(XC1,delta_name,0))</f>
        <v>0</v>
      </c>
      <c r="XE2" s="204">
        <f ca="1">INDIRECT("Form!F"&amp;MATCH(XE1,delta_name,0))</f>
        <v>0</v>
      </c>
      <c r="XG2" s="204">
        <f ca="1">INDIRECT("Form!F"&amp;MATCH(XG1,delta_name,0))</f>
        <v>0</v>
      </c>
      <c r="XI2" s="204">
        <f ca="1">INDIRECT("Form!F"&amp;MATCH(XI1,delta_name,0))</f>
        <v>0</v>
      </c>
      <c r="XK2" s="204">
        <f ca="1">INDIRECT("Form!F"&amp;MATCH(XK1,delta_name,0))</f>
        <v>0</v>
      </c>
      <c r="XM2" s="204">
        <f ca="1">INDIRECT("Form!F"&amp;MATCH(XM1,delta_name,0))</f>
        <v>0</v>
      </c>
      <c r="XO2" s="204">
        <f ca="1">INDIRECT("Form!F"&amp;MATCH(XO1,delta_name,0))</f>
        <v>0</v>
      </c>
      <c r="XQ2" s="204">
        <f ca="1">INDIRECT("Form!F"&amp;MATCH(XQ1,delta_name,0))</f>
        <v>0</v>
      </c>
      <c r="XS2" s="204">
        <f ca="1">INDIRECT("Form!F"&amp;MATCH(XS1,delta_name,0))</f>
        <v>0</v>
      </c>
      <c r="XU2" s="204">
        <f ca="1">INDIRECT("Form!F"&amp;MATCH(XU1,delta_name,0))</f>
        <v>0</v>
      </c>
      <c r="XW2" s="204">
        <f ca="1">INDIRECT("Form!F"&amp;MATCH(XW1,delta_name,0))</f>
        <v>0</v>
      </c>
      <c r="XY2" s="204">
        <f ca="1">INDIRECT("Form!F"&amp;MATCH(XY1,delta_name,0))</f>
        <v>0</v>
      </c>
      <c r="XZ2" s="205">
        <f>Form!H457</f>
        <v>0</v>
      </c>
      <c r="YA2" s="204">
        <f ca="1">INDIRECT("Form!F"&amp;MATCH(YA1,delta_name,0))</f>
        <v>0</v>
      </c>
      <c r="YB2" s="205">
        <f>Form!G465</f>
        <v>0</v>
      </c>
      <c r="YC2" s="205">
        <f>Form!H465</f>
        <v>0</v>
      </c>
      <c r="YD2" s="205">
        <f>Form!I465</f>
        <v>0</v>
      </c>
      <c r="YE2" s="204">
        <f ca="1">INDIRECT("Form!F"&amp;MATCH(YE1,delta_name,0))</f>
        <v>0</v>
      </c>
      <c r="YF2" s="206">
        <f>Form!G462</f>
        <v>0</v>
      </c>
      <c r="YG2" s="206">
        <f>Form!H462</f>
        <v>0</v>
      </c>
      <c r="YH2" s="206">
        <f>Form!I462</f>
        <v>0</v>
      </c>
      <c r="YI2" s="204">
        <f ca="1">INDIRECT("Form!F"&amp;MATCH(YI1,delta_name,0))</f>
        <v>0</v>
      </c>
      <c r="YJ2" s="206">
        <f>Form!G463</f>
        <v>0</v>
      </c>
      <c r="YK2" s="206">
        <f>Form!H463</f>
        <v>0</v>
      </c>
      <c r="YL2" s="206">
        <f>Form!I463</f>
        <v>0</v>
      </c>
      <c r="YM2" s="204">
        <f ca="1">INDIRECT("Form!F"&amp;MATCH(YM1,delta_name,0))</f>
        <v>0</v>
      </c>
      <c r="YN2" s="206">
        <f>Form!G464</f>
        <v>0</v>
      </c>
      <c r="YO2" s="206">
        <f>Form!H464</f>
        <v>0</v>
      </c>
      <c r="YP2" s="206">
        <f>Form!I464</f>
        <v>0</v>
      </c>
      <c r="YQ2" s="204">
        <f>Form!D468</f>
        <v>0</v>
      </c>
      <c r="YR2" s="204">
        <f>Form!D472</f>
        <v>0</v>
      </c>
    </row>
  </sheetData>
  <sheetProtection sheet="1" objects="1" scenarios="1"/>
  <phoneticPr fontId="2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B935-7FC9-41FC-BE24-2D26F1C112CF}">
  <sheetPr codeName="Sheet3"/>
  <dimension ref="A1:L99"/>
  <sheetViews>
    <sheetView topLeftCell="A90" zoomScale="64" zoomScaleNormal="64" workbookViewId="0">
      <selection activeCell="J44" sqref="J44"/>
    </sheetView>
  </sheetViews>
  <sheetFormatPr defaultColWidth="9.109375" defaultRowHeight="15" x14ac:dyDescent="0.2"/>
  <cols>
    <col min="1" max="1" width="9.109375" style="1"/>
    <col min="2" max="2" width="35.5546875" style="1" bestFit="1" customWidth="1"/>
    <col min="3" max="11" width="9.109375" style="1"/>
    <col min="12" max="12" width="19" style="1" customWidth="1"/>
    <col min="13" max="16384" width="9.109375" style="76"/>
  </cols>
  <sheetData>
    <row r="1" spans="1:2" x14ac:dyDescent="0.2">
      <c r="A1" s="207"/>
    </row>
    <row r="12" spans="1:2" ht="26.25" x14ac:dyDescent="0.4">
      <c r="B12" s="74" t="s">
        <v>668</v>
      </c>
    </row>
    <row r="13" spans="1:2" ht="25.5" x14ac:dyDescent="0.35">
      <c r="B13" s="73" t="str">
        <f>"Budget "&amp;Form!P2</f>
        <v>Budget 2026-27</v>
      </c>
    </row>
    <row r="14" spans="1:2" ht="25.5" x14ac:dyDescent="0.35">
      <c r="B14" s="73" t="s">
        <v>669</v>
      </c>
    </row>
    <row r="16" spans="1:2" x14ac:dyDescent="0.2">
      <c r="B16" s="1" t="str">
        <f>"The deadline for return of the RA suite of forms is "&amp;Form!P7&amp;"."</f>
        <v>The deadline for return of the RA suite of forms is 2 April 2026.</v>
      </c>
    </row>
    <row r="18" spans="2:10" x14ac:dyDescent="0.2">
      <c r="B18" s="325" t="s">
        <v>670</v>
      </c>
      <c r="C18" s="326"/>
      <c r="D18" s="326"/>
      <c r="E18" s="326"/>
      <c r="F18" s="326"/>
      <c r="G18" s="326"/>
      <c r="H18" s="326"/>
      <c r="I18" s="326"/>
      <c r="J18" s="326"/>
    </row>
    <row r="19" spans="2:10" x14ac:dyDescent="0.2">
      <c r="B19" s="326"/>
      <c r="C19" s="326"/>
      <c r="D19" s="326"/>
      <c r="E19" s="326"/>
      <c r="F19" s="326"/>
      <c r="G19" s="326"/>
      <c r="H19" s="326"/>
      <c r="I19" s="326"/>
      <c r="J19" s="326"/>
    </row>
    <row r="20" spans="2:10" x14ac:dyDescent="0.2">
      <c r="B20" s="326"/>
      <c r="C20" s="326"/>
      <c r="D20" s="326"/>
      <c r="E20" s="326"/>
      <c r="F20" s="326"/>
      <c r="G20" s="326"/>
      <c r="H20" s="326"/>
      <c r="I20" s="326"/>
      <c r="J20" s="326"/>
    </row>
    <row r="21" spans="2:10" x14ac:dyDescent="0.2">
      <c r="B21" s="112"/>
      <c r="C21" s="112"/>
      <c r="D21" s="112"/>
      <c r="E21" s="112"/>
      <c r="F21" s="112"/>
      <c r="G21" s="112"/>
      <c r="H21" s="112"/>
      <c r="I21" s="112"/>
      <c r="J21" s="112"/>
    </row>
    <row r="22" spans="2:10" x14ac:dyDescent="0.2">
      <c r="B22" s="326" t="s">
        <v>671</v>
      </c>
      <c r="C22" s="326"/>
      <c r="D22" s="326"/>
      <c r="E22" s="326"/>
      <c r="F22" s="326"/>
      <c r="G22" s="326"/>
      <c r="H22" s="326"/>
      <c r="I22" s="326"/>
      <c r="J22" s="326"/>
    </row>
    <row r="23" spans="2:10" x14ac:dyDescent="0.2">
      <c r="B23" s="326"/>
      <c r="C23" s="326"/>
      <c r="D23" s="326"/>
      <c r="E23" s="326"/>
      <c r="F23" s="326"/>
      <c r="G23" s="326"/>
      <c r="H23" s="326"/>
      <c r="I23" s="326"/>
      <c r="J23" s="326"/>
    </row>
    <row r="24" spans="2:10" x14ac:dyDescent="0.2">
      <c r="B24" s="326"/>
      <c r="C24" s="326"/>
      <c r="D24" s="326"/>
      <c r="E24" s="326"/>
      <c r="F24" s="326"/>
      <c r="G24" s="326"/>
      <c r="H24" s="326"/>
      <c r="I24" s="326"/>
      <c r="J24" s="326"/>
    </row>
    <row r="26" spans="2:10" ht="39.6" customHeight="1" x14ac:dyDescent="0.2">
      <c r="B26" s="325" t="s">
        <v>672</v>
      </c>
      <c r="C26" s="326"/>
      <c r="D26" s="326"/>
      <c r="E26" s="326"/>
      <c r="F26" s="326"/>
      <c r="G26" s="326"/>
      <c r="H26" s="326"/>
      <c r="I26" s="326"/>
      <c r="J26" s="326"/>
    </row>
    <row r="28" spans="2:10" x14ac:dyDescent="0.2">
      <c r="B28" s="1" t="s">
        <v>673</v>
      </c>
    </row>
    <row r="29" spans="2:10" ht="15.75" x14ac:dyDescent="0.25">
      <c r="B29" s="1" t="s">
        <v>674</v>
      </c>
    </row>
    <row r="30" spans="2:10" x14ac:dyDescent="0.2">
      <c r="B30" s="1" t="s">
        <v>675</v>
      </c>
    </row>
    <row r="32" spans="2:10" x14ac:dyDescent="0.2">
      <c r="B32" s="327" t="s">
        <v>676</v>
      </c>
      <c r="C32" s="327"/>
      <c r="D32" s="327"/>
      <c r="E32" s="327"/>
      <c r="F32" s="327"/>
      <c r="G32" s="327"/>
      <c r="H32" s="327"/>
      <c r="I32" s="327"/>
      <c r="J32" s="327"/>
    </row>
    <row r="33" spans="2:10" x14ac:dyDescent="0.2">
      <c r="B33" s="327"/>
      <c r="C33" s="327"/>
      <c r="D33" s="327"/>
      <c r="E33" s="327"/>
      <c r="F33" s="327"/>
      <c r="G33" s="327"/>
      <c r="H33" s="327"/>
      <c r="I33" s="327"/>
      <c r="J33" s="327"/>
    </row>
    <row r="34" spans="2:10" x14ac:dyDescent="0.2">
      <c r="B34" s="324" t="s">
        <v>677</v>
      </c>
      <c r="C34" s="324"/>
      <c r="D34" s="324"/>
      <c r="E34" s="324"/>
      <c r="F34" s="324"/>
      <c r="G34" s="324"/>
      <c r="H34" s="324"/>
    </row>
    <row r="35" spans="2:10" x14ac:dyDescent="0.2">
      <c r="B35" s="89"/>
      <c r="C35" s="89"/>
      <c r="D35" s="89"/>
      <c r="E35" s="89"/>
      <c r="F35" s="89"/>
      <c r="G35" s="89"/>
      <c r="H35" s="89"/>
    </row>
    <row r="36" spans="2:10" x14ac:dyDescent="0.2">
      <c r="B36" s="83" t="s">
        <v>678</v>
      </c>
    </row>
    <row r="37" spans="2:10" x14ac:dyDescent="0.2">
      <c r="B37" s="83"/>
    </row>
    <row r="38" spans="2:10" x14ac:dyDescent="0.2">
      <c r="B38" s="1" t="s">
        <v>679</v>
      </c>
    </row>
    <row r="39" spans="2:10" x14ac:dyDescent="0.2">
      <c r="B39" s="139" t="s">
        <v>680</v>
      </c>
    </row>
    <row r="40" spans="2:10" x14ac:dyDescent="0.2">
      <c r="B40" s="83"/>
    </row>
    <row r="41" spans="2:10" x14ac:dyDescent="0.2">
      <c r="B41" s="83"/>
    </row>
    <row r="42" spans="2:10" ht="18" x14ac:dyDescent="0.25">
      <c r="B42" s="85" t="s">
        <v>681</v>
      </c>
    </row>
    <row r="43" spans="2:10" x14ac:dyDescent="0.2">
      <c r="B43" s="81" t="s">
        <v>682</v>
      </c>
    </row>
    <row r="44" spans="2:10" x14ac:dyDescent="0.2">
      <c r="B44" s="81" t="s">
        <v>683</v>
      </c>
    </row>
    <row r="45" spans="2:10" x14ac:dyDescent="0.2">
      <c r="B45" s="81" t="s">
        <v>684</v>
      </c>
    </row>
    <row r="46" spans="2:10" x14ac:dyDescent="0.2">
      <c r="B46" s="81" t="s">
        <v>685</v>
      </c>
    </row>
    <row r="47" spans="2:10" x14ac:dyDescent="0.2">
      <c r="B47" s="81" t="s">
        <v>686</v>
      </c>
    </row>
    <row r="48" spans="2:10" x14ac:dyDescent="0.2">
      <c r="B48" s="81" t="s">
        <v>687</v>
      </c>
    </row>
    <row r="49" spans="1:2" x14ac:dyDescent="0.2">
      <c r="B49" s="81"/>
    </row>
    <row r="50" spans="1:2" x14ac:dyDescent="0.2">
      <c r="B50" s="81"/>
    </row>
    <row r="51" spans="1:2" x14ac:dyDescent="0.2">
      <c r="B51" s="81"/>
    </row>
    <row r="52" spans="1:2" x14ac:dyDescent="0.2">
      <c r="B52" s="81"/>
    </row>
    <row r="53" spans="1:2" x14ac:dyDescent="0.2">
      <c r="B53" s="81"/>
    </row>
    <row r="54" spans="1:2" x14ac:dyDescent="0.2">
      <c r="B54" s="81"/>
    </row>
    <row r="55" spans="1:2" x14ac:dyDescent="0.2">
      <c r="B55" s="81"/>
    </row>
    <row r="56" spans="1:2" x14ac:dyDescent="0.2">
      <c r="B56" s="81"/>
    </row>
    <row r="57" spans="1:2" x14ac:dyDescent="0.2">
      <c r="B57" s="81"/>
    </row>
    <row r="58" spans="1:2" x14ac:dyDescent="0.2">
      <c r="B58" s="81"/>
    </row>
    <row r="59" spans="1:2" x14ac:dyDescent="0.2">
      <c r="B59" s="81"/>
    </row>
    <row r="61" spans="1:2" ht="18" x14ac:dyDescent="0.25">
      <c r="B61" s="75" t="s">
        <v>688</v>
      </c>
    </row>
    <row r="62" spans="1:2" x14ac:dyDescent="0.2">
      <c r="A62" s="90"/>
    </row>
    <row r="63" spans="1:2" ht="15.75" x14ac:dyDescent="0.25">
      <c r="B63" s="2" t="s">
        <v>689</v>
      </c>
    </row>
    <row r="64" spans="1:2" x14ac:dyDescent="0.2">
      <c r="B64" s="1" t="s">
        <v>690</v>
      </c>
    </row>
    <row r="65" spans="2:2" x14ac:dyDescent="0.2">
      <c r="B65" s="1" t="s">
        <v>691</v>
      </c>
    </row>
    <row r="66" spans="2:2" x14ac:dyDescent="0.2">
      <c r="B66" s="1" t="s">
        <v>692</v>
      </c>
    </row>
    <row r="67" spans="2:2" x14ac:dyDescent="0.2">
      <c r="B67" s="1" t="s">
        <v>693</v>
      </c>
    </row>
    <row r="68" spans="2:2" x14ac:dyDescent="0.2">
      <c r="B68" s="1" t="s">
        <v>694</v>
      </c>
    </row>
    <row r="69" spans="2:2" x14ac:dyDescent="0.2">
      <c r="B69" s="1" t="s">
        <v>695</v>
      </c>
    </row>
    <row r="70" spans="2:2" x14ac:dyDescent="0.2">
      <c r="B70" s="1" t="s">
        <v>696</v>
      </c>
    </row>
    <row r="71" spans="2:2" x14ac:dyDescent="0.2">
      <c r="B71" s="1" t="s">
        <v>697</v>
      </c>
    </row>
    <row r="73" spans="2:2" ht="15.75" x14ac:dyDescent="0.25">
      <c r="B73" s="2" t="s">
        <v>698</v>
      </c>
    </row>
    <row r="74" spans="2:2" x14ac:dyDescent="0.2">
      <c r="B74" s="1" t="s">
        <v>699</v>
      </c>
    </row>
    <row r="75" spans="2:2" x14ac:dyDescent="0.2">
      <c r="B75" s="1" t="s">
        <v>700</v>
      </c>
    </row>
    <row r="76" spans="2:2" x14ac:dyDescent="0.2">
      <c r="B76" s="1" t="s">
        <v>701</v>
      </c>
    </row>
    <row r="77" spans="2:2" x14ac:dyDescent="0.2">
      <c r="B77" s="1" t="s">
        <v>702</v>
      </c>
    </row>
    <row r="78" spans="2:2" x14ac:dyDescent="0.2">
      <c r="B78" s="1" t="s">
        <v>703</v>
      </c>
    </row>
    <row r="80" spans="2:2" ht="15.75" x14ac:dyDescent="0.25">
      <c r="B80" s="2" t="s">
        <v>704</v>
      </c>
    </row>
    <row r="81" spans="2:2" x14ac:dyDescent="0.2">
      <c r="B81" s="1" t="s">
        <v>705</v>
      </c>
    </row>
    <row r="82" spans="2:2" x14ac:dyDescent="0.2">
      <c r="B82" s="1" t="s">
        <v>706</v>
      </c>
    </row>
    <row r="83" spans="2:2" x14ac:dyDescent="0.2">
      <c r="B83" s="1" t="s">
        <v>707</v>
      </c>
    </row>
    <row r="84" spans="2:2" x14ac:dyDescent="0.2">
      <c r="B84" s="1" t="s">
        <v>708</v>
      </c>
    </row>
    <row r="85" spans="2:2" x14ac:dyDescent="0.2">
      <c r="B85" s="1" t="s">
        <v>709</v>
      </c>
    </row>
    <row r="86" spans="2:2" x14ac:dyDescent="0.2">
      <c r="B86" s="1" t="s">
        <v>710</v>
      </c>
    </row>
    <row r="87" spans="2:2" x14ac:dyDescent="0.2">
      <c r="B87" s="1" t="s">
        <v>711</v>
      </c>
    </row>
    <row r="89" spans="2:2" ht="15.75" x14ac:dyDescent="0.25">
      <c r="B89" s="2" t="s">
        <v>712</v>
      </c>
    </row>
    <row r="90" spans="2:2" x14ac:dyDescent="0.2">
      <c r="B90" s="1" t="s">
        <v>713</v>
      </c>
    </row>
    <row r="91" spans="2:2" x14ac:dyDescent="0.2">
      <c r="B91" s="1" t="s">
        <v>714</v>
      </c>
    </row>
    <row r="92" spans="2:2" x14ac:dyDescent="0.2">
      <c r="B92" s="1" t="s">
        <v>715</v>
      </c>
    </row>
    <row r="93" spans="2:2" x14ac:dyDescent="0.2">
      <c r="B93" s="81" t="s">
        <v>716</v>
      </c>
    </row>
    <row r="94" spans="2:2" x14ac:dyDescent="0.2">
      <c r="B94" s="1" t="s">
        <v>717</v>
      </c>
    </row>
    <row r="95" spans="2:2" x14ac:dyDescent="0.2">
      <c r="B95" s="81" t="s">
        <v>718</v>
      </c>
    </row>
    <row r="96" spans="2:2" x14ac:dyDescent="0.2">
      <c r="B96" s="81" t="s">
        <v>719</v>
      </c>
    </row>
    <row r="98" spans="2:2" ht="21.75" customHeight="1" x14ac:dyDescent="0.25">
      <c r="B98" s="75" t="s">
        <v>720</v>
      </c>
    </row>
    <row r="99" spans="2:2" x14ac:dyDescent="0.2">
      <c r="B99" s="98" t="s">
        <v>721</v>
      </c>
    </row>
  </sheetData>
  <mergeCells count="5">
    <mergeCell ref="B34:H34"/>
    <mergeCell ref="B18:J20"/>
    <mergeCell ref="B22:J24"/>
    <mergeCell ref="B26:J26"/>
    <mergeCell ref="B32:J33"/>
  </mergeCells>
  <phoneticPr fontId="21" type="noConversion"/>
  <hyperlinks>
    <hyperlink ref="B34:H34" r:id="rId1" display="lgf1.revenue@communities.gov.uk" xr:uid="{7A6A9401-8CBE-441D-8108-7A324B81739C}"/>
    <hyperlink ref="B34" r:id="rId2" xr:uid="{53E6E682-559A-4F5F-9FE9-36428C68FA07}"/>
    <hyperlink ref="B39" r:id="rId3" xr:uid="{38410FED-8283-43DC-973D-9CC229D5D56A}"/>
    <hyperlink ref="B18:J20" r:id="rId4" display="The purpose of this template is to enable the collation and bulk upload of the Revenue Account budget data to DELTA: https://delta.communities.gov.uk/login (the MHCLG online collection system). You can complete the 'Form' sheet in a similar way to previous returns." xr:uid="{1D04613B-0391-4E6B-A4A8-B1D738EFCD14}"/>
    <hyperlink ref="B22:J24" r:id="rId5" display="The upload functionality now allows re-uploading and you will overwrite data uploaded previously. Please refer to the screenshot guidance when uploading. Information about the system can be found here: https://delta.communities.gov.uk/help-and-guidance" xr:uid="{66B7D31A-7506-4DA5-8373-141FFA83CE96}"/>
  </hyperlinks>
  <pageMargins left="0.7" right="0.7" top="0.75" bottom="0.75" header="0.3" footer="0.3"/>
  <pageSetup paperSize="9" orientation="portrait" horizontalDpi="300" verticalDpi="300" r:id="rId6"/>
  <drawing r:id="rId7"/>
  <legacyDrawing r:id="rId8"/>
  <oleObjects>
    <mc:AlternateContent xmlns:mc="http://schemas.openxmlformats.org/markup-compatibility/2006">
      <mc:Choice Requires="x14">
        <oleObject progId="Document" shapeId="1026" r:id="rId9">
          <objectPr defaultSize="0" r:id="rId10">
            <anchor moveWithCells="1">
              <from>
                <xdr:col>0</xdr:col>
                <xdr:colOff>742950</xdr:colOff>
                <xdr:row>99</xdr:row>
                <xdr:rowOff>161925</xdr:rowOff>
              </from>
              <to>
                <xdr:col>11</xdr:col>
                <xdr:colOff>114300</xdr:colOff>
                <xdr:row>152</xdr:row>
                <xdr:rowOff>85725</xdr:rowOff>
              </to>
            </anchor>
          </objectPr>
        </oleObject>
      </mc:Choice>
      <mc:Fallback>
        <oleObject progId="Document" shapeId="1026"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Z472"/>
  <sheetViews>
    <sheetView tabSelected="1" zoomScaleNormal="100" workbookViewId="0">
      <selection activeCell="F2" sqref="F2"/>
    </sheetView>
  </sheetViews>
  <sheetFormatPr defaultColWidth="8.77734375" defaultRowHeight="15" customHeight="1" x14ac:dyDescent="0.2"/>
  <cols>
    <col min="1" max="1" width="4.109375" style="1" customWidth="1"/>
    <col min="2" max="2" width="3.5546875" style="1" customWidth="1"/>
    <col min="3" max="3" width="18.77734375" style="1" bestFit="1" customWidth="1"/>
    <col min="4" max="4" width="88.6640625" style="1" customWidth="1"/>
    <col min="5" max="5" width="3.5546875" style="1" customWidth="1"/>
    <col min="6" max="6" width="11.109375" style="1" customWidth="1"/>
    <col min="7" max="7" width="39.33203125" style="1" bestFit="1" customWidth="1"/>
    <col min="8" max="8" width="10.77734375" style="81" customWidth="1"/>
    <col min="9" max="9" width="19.77734375" style="81" customWidth="1"/>
    <col min="10" max="10" width="10.77734375" style="81" customWidth="1"/>
    <col min="11" max="11" width="9.5546875" style="81" customWidth="1"/>
    <col min="12" max="12" width="6.109375" style="81" hidden="1" customWidth="1"/>
    <col min="13" max="13" width="13.44140625" style="81" hidden="1" customWidth="1"/>
    <col min="14" max="14" width="9.44140625" style="81" hidden="1" customWidth="1"/>
    <col min="15" max="15" width="9.33203125" style="81" hidden="1" customWidth="1"/>
    <col min="16" max="16" width="5.6640625" style="81" hidden="1" customWidth="1"/>
    <col min="17" max="17" width="6.5546875" style="81" hidden="1" customWidth="1"/>
    <col min="18" max="18" width="9.5546875" style="81" hidden="1" customWidth="1"/>
    <col min="19" max="19" width="4" style="69" customWidth="1"/>
    <col min="20" max="22" width="0.109375" style="81" customWidth="1"/>
    <col min="23" max="23" width="5.33203125" style="81" customWidth="1"/>
    <col min="24" max="24" width="3.6640625" style="81" customWidth="1"/>
    <col min="25" max="25" width="2.77734375" style="81" customWidth="1"/>
    <col min="26" max="26" width="11.109375" style="81" customWidth="1"/>
    <col min="27" max="16384" width="8.77734375" style="199"/>
  </cols>
  <sheetData>
    <row r="1" spans="1:19" ht="51.6" customHeight="1" x14ac:dyDescent="0.2">
      <c r="B1" s="81"/>
      <c r="C1" s="203"/>
      <c r="D1" s="270" t="str">
        <f>"General Fund Revenue Account
Budget "&amp;P2</f>
        <v>General Fund Revenue Account
Budget 2026-27</v>
      </c>
      <c r="H1" s="161"/>
      <c r="I1" s="161"/>
      <c r="J1" s="161"/>
      <c r="K1" s="267" t="s">
        <v>722</v>
      </c>
      <c r="L1" s="268" t="s">
        <v>722</v>
      </c>
      <c r="M1" s="161"/>
      <c r="N1" s="161"/>
      <c r="O1" s="161"/>
      <c r="P1" s="161"/>
      <c r="Q1" s="161"/>
      <c r="R1" s="161"/>
      <c r="S1" s="269" t="s">
        <v>722</v>
      </c>
    </row>
    <row r="2" spans="1:19" ht="15.75" x14ac:dyDescent="0.25">
      <c r="C2" s="95"/>
      <c r="D2" s="99" t="s">
        <v>723</v>
      </c>
      <c r="F2" s="35"/>
      <c r="H2" s="81" t="str">
        <f>VLOOKUP(la_select,'LA Data'!A5:B421,2,0)</f>
        <v>E0000</v>
      </c>
      <c r="N2" s="283">
        <v>46113</v>
      </c>
      <c r="O2" s="283">
        <v>46477</v>
      </c>
      <c r="P2" s="81" t="str">
        <f>TEXT(N2,"yyyy")&amp;"-"&amp;TEXT(O2,"yy")</f>
        <v>2026-27</v>
      </c>
    </row>
    <row r="3" spans="1:19" ht="15.75" x14ac:dyDescent="0.2">
      <c r="A3" s="207" t="s">
        <v>724</v>
      </c>
      <c r="C3" s="95"/>
      <c r="D3" s="97"/>
      <c r="F3" s="35"/>
      <c r="P3" s="81" t="str">
        <f>TEXT(N2,"d mmmm yyyy")</f>
        <v>1 April 2026</v>
      </c>
    </row>
    <row r="4" spans="1:19" x14ac:dyDescent="0.2">
      <c r="A4" s="12" t="s">
        <v>725</v>
      </c>
      <c r="C4" s="104">
        <v>90</v>
      </c>
      <c r="D4" s="31" t="s">
        <v>726</v>
      </c>
      <c r="E4"/>
      <c r="F4" s="228" t="s">
        <v>727</v>
      </c>
      <c r="L4" s="81" t="s">
        <v>0</v>
      </c>
      <c r="P4" s="81" t="str">
        <f>TEXT(O2,"d mmmm yyyy")</f>
        <v>31 March 2027</v>
      </c>
    </row>
    <row r="5" spans="1:19" x14ac:dyDescent="0.2">
      <c r="A5"/>
      <c r="C5" s="109"/>
      <c r="D5" s="329" t="s">
        <v>728</v>
      </c>
      <c r="L5" s="81" t="s">
        <v>1</v>
      </c>
      <c r="P5" s="81" t="str">
        <f>TEXT(N2,"d/m/yyyy")</f>
        <v>1/4/2026</v>
      </c>
    </row>
    <row r="6" spans="1:19" x14ac:dyDescent="0.2">
      <c r="C6" s="109"/>
      <c r="D6" s="330"/>
      <c r="P6" s="81" t="str">
        <f>TEXT(O2,"d/m/yyyy")</f>
        <v>31/3/2027</v>
      </c>
    </row>
    <row r="7" spans="1:19" x14ac:dyDescent="0.2">
      <c r="A7"/>
      <c r="C7" s="109"/>
      <c r="D7" s="331"/>
      <c r="E7"/>
      <c r="N7" s="283">
        <v>46114</v>
      </c>
      <c r="P7" s="81" t="str">
        <f>TEXT(N7,"d mmmm yyyy")</f>
        <v>2 April 2026</v>
      </c>
    </row>
    <row r="8" spans="1:19" ht="27.6" customHeight="1" x14ac:dyDescent="0.25">
      <c r="A8" s="2"/>
      <c r="C8" s="159" t="s">
        <v>729</v>
      </c>
      <c r="D8" s="158"/>
      <c r="F8" s="35"/>
    </row>
    <row r="9" spans="1:19" ht="26.25" x14ac:dyDescent="0.25">
      <c r="A9" s="2"/>
      <c r="C9" s="159" t="s">
        <v>730</v>
      </c>
      <c r="D9" s="90"/>
      <c r="F9" s="140" t="s">
        <v>731</v>
      </c>
    </row>
    <row r="10" spans="1:19" ht="15.75" x14ac:dyDescent="0.25">
      <c r="A10" s="2"/>
      <c r="C10" s="110" t="s">
        <v>732</v>
      </c>
      <c r="D10" s="111"/>
    </row>
    <row r="11" spans="1:19" ht="21.95" customHeight="1" x14ac:dyDescent="0.2">
      <c r="C11" s="332" t="s">
        <v>733</v>
      </c>
      <c r="D11" s="332"/>
      <c r="F11" s="67" t="s">
        <v>734</v>
      </c>
    </row>
    <row r="12" spans="1:19" x14ac:dyDescent="0.2">
      <c r="A12" s="5" t="s">
        <v>735</v>
      </c>
      <c r="C12" s="16">
        <v>110</v>
      </c>
      <c r="D12" s="17" t="s">
        <v>736</v>
      </c>
      <c r="F12" s="59"/>
      <c r="L12" s="81" t="s">
        <v>2</v>
      </c>
    </row>
    <row r="13" spans="1:19" x14ac:dyDescent="0.2">
      <c r="A13" s="6" t="s">
        <v>735</v>
      </c>
      <c r="C13" s="18">
        <v>120</v>
      </c>
      <c r="D13" s="19" t="s">
        <v>737</v>
      </c>
      <c r="F13" s="60"/>
      <c r="L13" s="81" t="s">
        <v>4</v>
      </c>
    </row>
    <row r="14" spans="1:19" x14ac:dyDescent="0.2">
      <c r="A14" s="6" t="s">
        <v>735</v>
      </c>
      <c r="C14" s="18">
        <v>130</v>
      </c>
      <c r="D14" s="19" t="s">
        <v>738</v>
      </c>
      <c r="F14" s="60"/>
      <c r="L14" s="81" t="s">
        <v>6</v>
      </c>
    </row>
    <row r="15" spans="1:19" x14ac:dyDescent="0.2">
      <c r="A15" s="6" t="s">
        <v>735</v>
      </c>
      <c r="C15" s="18">
        <v>140</v>
      </c>
      <c r="D15" s="19" t="s">
        <v>739</v>
      </c>
      <c r="F15" s="60"/>
      <c r="L15" s="81" t="s">
        <v>8</v>
      </c>
    </row>
    <row r="16" spans="1:19" x14ac:dyDescent="0.2">
      <c r="A16" s="6" t="s">
        <v>735</v>
      </c>
      <c r="C16" s="18">
        <v>145</v>
      </c>
      <c r="D16" s="19" t="s">
        <v>740</v>
      </c>
      <c r="F16" s="60"/>
      <c r="L16" s="81" t="s">
        <v>10</v>
      </c>
    </row>
    <row r="17" spans="1:12" x14ac:dyDescent="0.2">
      <c r="A17" s="6" t="s">
        <v>735</v>
      </c>
      <c r="C17" s="18">
        <v>165</v>
      </c>
      <c r="D17" s="19" t="s">
        <v>741</v>
      </c>
      <c r="F17" s="60"/>
      <c r="L17" s="81" t="s">
        <v>12</v>
      </c>
    </row>
    <row r="18" spans="1:12" ht="15.75" x14ac:dyDescent="0.25">
      <c r="A18" s="7" t="s">
        <v>735</v>
      </c>
      <c r="C18" s="20">
        <v>190</v>
      </c>
      <c r="D18" s="21" t="s">
        <v>742</v>
      </c>
      <c r="E18" s="2"/>
      <c r="F18" s="282">
        <f>SUM(F12:F17)</f>
        <v>0</v>
      </c>
      <c r="G18" s="36" t="str">
        <f>IF(F18&lt;&gt;SUM(F12:F17),"This is not the correct figure. The Total cells use formula to sum individual lines, please ensure it is not overwritten","")</f>
        <v/>
      </c>
      <c r="L18" s="81" t="s">
        <v>743</v>
      </c>
    </row>
    <row r="19" spans="1:12" ht="15.75" x14ac:dyDescent="0.25">
      <c r="A19" s="8"/>
      <c r="C19" s="2"/>
      <c r="D19" s="2"/>
      <c r="E19" s="2"/>
      <c r="F19" s="275"/>
    </row>
    <row r="20" spans="1:12" ht="15.75" x14ac:dyDescent="0.25">
      <c r="A20" s="2"/>
      <c r="C20" s="2" t="s">
        <v>744</v>
      </c>
      <c r="D20" s="2"/>
      <c r="E20" s="2"/>
      <c r="F20" s="276" t="s">
        <v>734</v>
      </c>
    </row>
    <row r="21" spans="1:12" x14ac:dyDescent="0.2">
      <c r="A21" s="5" t="s">
        <v>745</v>
      </c>
      <c r="C21" s="16">
        <v>210</v>
      </c>
      <c r="D21" s="17" t="s">
        <v>746</v>
      </c>
      <c r="F21" s="59"/>
      <c r="L21" s="81" t="s">
        <v>14</v>
      </c>
    </row>
    <row r="22" spans="1:12" x14ac:dyDescent="0.2">
      <c r="A22" s="6" t="s">
        <v>745</v>
      </c>
      <c r="C22" s="18">
        <v>230</v>
      </c>
      <c r="D22" s="19" t="s">
        <v>747</v>
      </c>
      <c r="F22" s="60"/>
      <c r="L22" s="81" t="s">
        <v>16</v>
      </c>
    </row>
    <row r="23" spans="1:12" x14ac:dyDescent="0.2">
      <c r="A23" s="6" t="s">
        <v>745</v>
      </c>
      <c r="C23" s="18">
        <v>247</v>
      </c>
      <c r="D23" s="19" t="s">
        <v>748</v>
      </c>
      <c r="F23" s="60"/>
      <c r="L23" s="81" t="s">
        <v>18</v>
      </c>
    </row>
    <row r="24" spans="1:12" x14ac:dyDescent="0.2">
      <c r="A24" s="6" t="s">
        <v>745</v>
      </c>
      <c r="C24" s="18">
        <v>248</v>
      </c>
      <c r="D24" s="19" t="s">
        <v>749</v>
      </c>
      <c r="F24" s="60"/>
      <c r="L24" s="81" t="s">
        <v>20</v>
      </c>
    </row>
    <row r="25" spans="1:12" x14ac:dyDescent="0.2">
      <c r="A25" s="6" t="s">
        <v>745</v>
      </c>
      <c r="C25" s="18">
        <v>249</v>
      </c>
      <c r="D25" s="19" t="s">
        <v>750</v>
      </c>
      <c r="F25" s="60"/>
      <c r="L25" s="81" t="s">
        <v>22</v>
      </c>
    </row>
    <row r="26" spans="1:12" x14ac:dyDescent="0.2">
      <c r="A26" s="6" t="s">
        <v>745</v>
      </c>
      <c r="C26" s="18">
        <v>251</v>
      </c>
      <c r="D26" s="19" t="s">
        <v>751</v>
      </c>
      <c r="F26" s="60"/>
      <c r="L26" s="81" t="s">
        <v>24</v>
      </c>
    </row>
    <row r="27" spans="1:12" x14ac:dyDescent="0.2">
      <c r="A27" s="6" t="s">
        <v>745</v>
      </c>
      <c r="C27" s="18">
        <v>252</v>
      </c>
      <c r="D27" s="19" t="s">
        <v>752</v>
      </c>
      <c r="F27" s="60"/>
      <c r="L27" s="81" t="s">
        <v>26</v>
      </c>
    </row>
    <row r="28" spans="1:12" x14ac:dyDescent="0.2">
      <c r="A28" s="6" t="s">
        <v>745</v>
      </c>
      <c r="C28" s="18">
        <v>254</v>
      </c>
      <c r="D28" s="19" t="s">
        <v>753</v>
      </c>
      <c r="F28" s="60"/>
      <c r="L28" s="81" t="s">
        <v>28</v>
      </c>
    </row>
    <row r="29" spans="1:12" x14ac:dyDescent="0.2">
      <c r="A29" s="6" t="s">
        <v>745</v>
      </c>
      <c r="C29" s="18">
        <v>258</v>
      </c>
      <c r="D29" s="19" t="s">
        <v>754</v>
      </c>
      <c r="F29" s="60"/>
      <c r="L29" s="81" t="s">
        <v>30</v>
      </c>
    </row>
    <row r="30" spans="1:12" x14ac:dyDescent="0.2">
      <c r="A30" s="6" t="s">
        <v>745</v>
      </c>
      <c r="C30" s="18">
        <v>260</v>
      </c>
      <c r="D30" s="19" t="s">
        <v>755</v>
      </c>
      <c r="F30" s="60"/>
      <c r="L30" s="81" t="s">
        <v>32</v>
      </c>
    </row>
    <row r="31" spans="1:12" x14ac:dyDescent="0.2">
      <c r="A31" s="6" t="s">
        <v>745</v>
      </c>
      <c r="C31" s="18">
        <v>271</v>
      </c>
      <c r="D31" s="19" t="s">
        <v>756</v>
      </c>
      <c r="F31" s="60"/>
      <c r="L31" s="81" t="s">
        <v>34</v>
      </c>
    </row>
    <row r="32" spans="1:12" x14ac:dyDescent="0.2">
      <c r="A32" s="6" t="s">
        <v>745</v>
      </c>
      <c r="C32" s="18">
        <v>272</v>
      </c>
      <c r="D32" s="19" t="s">
        <v>757</v>
      </c>
      <c r="F32" s="60"/>
      <c r="L32" s="81" t="s">
        <v>36</v>
      </c>
    </row>
    <row r="33" spans="1:12" x14ac:dyDescent="0.2">
      <c r="A33" s="6" t="s">
        <v>745</v>
      </c>
      <c r="C33" s="18">
        <v>275</v>
      </c>
      <c r="D33" s="19" t="s">
        <v>758</v>
      </c>
      <c r="F33" s="60"/>
      <c r="L33" s="81" t="s">
        <v>38</v>
      </c>
    </row>
    <row r="34" spans="1:12" x14ac:dyDescent="0.2">
      <c r="A34" s="6" t="s">
        <v>745</v>
      </c>
      <c r="C34" s="18">
        <v>276</v>
      </c>
      <c r="D34" s="19" t="s">
        <v>759</v>
      </c>
      <c r="F34" s="60"/>
      <c r="L34" s="81" t="s">
        <v>40</v>
      </c>
    </row>
    <row r="35" spans="1:12" x14ac:dyDescent="0.2">
      <c r="A35" s="6" t="s">
        <v>745</v>
      </c>
      <c r="C35" s="18">
        <v>280</v>
      </c>
      <c r="D35" s="19" t="s">
        <v>760</v>
      </c>
      <c r="F35" s="60"/>
      <c r="L35" s="81" t="s">
        <v>42</v>
      </c>
    </row>
    <row r="36" spans="1:12" ht="15.75" x14ac:dyDescent="0.25">
      <c r="A36" s="7" t="s">
        <v>745</v>
      </c>
      <c r="C36" s="20">
        <v>290</v>
      </c>
      <c r="D36" s="21" t="s">
        <v>761</v>
      </c>
      <c r="E36" s="2"/>
      <c r="F36" s="282">
        <f>SUM(F21:F35)</f>
        <v>0</v>
      </c>
      <c r="G36" s="36" t="str">
        <f>IF(F36&lt;&gt;SUM(F21:F35),"This is not the correct figure. The Total cells use formula to sum individual lines, please ensure it is not overwritten","")</f>
        <v/>
      </c>
      <c r="L36" s="81" t="s">
        <v>762</v>
      </c>
    </row>
    <row r="37" spans="1:12" ht="15.75" x14ac:dyDescent="0.25">
      <c r="A37" s="8"/>
      <c r="C37" s="2"/>
      <c r="D37" s="2"/>
      <c r="E37" s="2"/>
      <c r="F37" s="275"/>
    </row>
    <row r="38" spans="1:12" ht="15.75" x14ac:dyDescent="0.25">
      <c r="A38" s="2"/>
      <c r="C38" s="2" t="s">
        <v>763</v>
      </c>
      <c r="D38" s="2" t="s">
        <v>764</v>
      </c>
      <c r="E38" s="2"/>
      <c r="F38" s="276" t="s">
        <v>734</v>
      </c>
    </row>
    <row r="39" spans="1:12" x14ac:dyDescent="0.2">
      <c r="A39" s="5" t="s">
        <v>765</v>
      </c>
      <c r="C39" s="16">
        <v>310</v>
      </c>
      <c r="D39" s="17" t="s">
        <v>766</v>
      </c>
      <c r="F39" s="59"/>
      <c r="L39" s="81" t="s">
        <v>44</v>
      </c>
    </row>
    <row r="40" spans="1:12" x14ac:dyDescent="0.2">
      <c r="A40" s="6" t="s">
        <v>765</v>
      </c>
      <c r="C40" s="18">
        <v>313</v>
      </c>
      <c r="D40" s="19" t="s">
        <v>767</v>
      </c>
      <c r="F40" s="60"/>
      <c r="L40" s="81" t="s">
        <v>46</v>
      </c>
    </row>
    <row r="41" spans="1:12" x14ac:dyDescent="0.2">
      <c r="A41" s="6" t="s">
        <v>765</v>
      </c>
      <c r="C41" s="18">
        <v>315</v>
      </c>
      <c r="D41" s="19" t="s">
        <v>768</v>
      </c>
      <c r="F41" s="60"/>
      <c r="L41" s="81" t="s">
        <v>48</v>
      </c>
    </row>
    <row r="42" spans="1:12" x14ac:dyDescent="0.2">
      <c r="A42" s="6" t="s">
        <v>765</v>
      </c>
      <c r="C42" s="18">
        <v>322</v>
      </c>
      <c r="D42" s="19" t="s">
        <v>769</v>
      </c>
      <c r="F42" s="60"/>
      <c r="L42" s="81" t="s">
        <v>50</v>
      </c>
    </row>
    <row r="43" spans="1:12" x14ac:dyDescent="0.2">
      <c r="A43" s="6" t="s">
        <v>765</v>
      </c>
      <c r="C43" s="18">
        <v>323</v>
      </c>
      <c r="D43" s="19" t="s">
        <v>770</v>
      </c>
      <c r="F43" s="60"/>
      <c r="L43" s="81" t="s">
        <v>52</v>
      </c>
    </row>
    <row r="44" spans="1:12" x14ac:dyDescent="0.2">
      <c r="A44" s="6" t="s">
        <v>765</v>
      </c>
      <c r="C44" s="18">
        <v>325</v>
      </c>
      <c r="D44" s="19" t="s">
        <v>771</v>
      </c>
      <c r="F44" s="60"/>
      <c r="L44" s="81" t="s">
        <v>54</v>
      </c>
    </row>
    <row r="45" spans="1:12" x14ac:dyDescent="0.2">
      <c r="A45" s="6" t="s">
        <v>765</v>
      </c>
      <c r="C45" s="18">
        <v>326</v>
      </c>
      <c r="D45" s="19" t="s">
        <v>772</v>
      </c>
      <c r="F45" s="60"/>
      <c r="L45" s="81" t="s">
        <v>56</v>
      </c>
    </row>
    <row r="46" spans="1:12" x14ac:dyDescent="0.2">
      <c r="A46" s="6" t="s">
        <v>765</v>
      </c>
      <c r="C46" s="18">
        <v>327</v>
      </c>
      <c r="D46" s="19" t="s">
        <v>773</v>
      </c>
      <c r="F46" s="60"/>
      <c r="L46" s="81" t="s">
        <v>58</v>
      </c>
    </row>
    <row r="47" spans="1:12" ht="15.75" x14ac:dyDescent="0.25">
      <c r="A47" s="7" t="s">
        <v>765</v>
      </c>
      <c r="C47" s="20">
        <v>330</v>
      </c>
      <c r="D47" s="21" t="s">
        <v>774</v>
      </c>
      <c r="E47" s="2"/>
      <c r="F47" s="282">
        <f>SUM(F39:F46)</f>
        <v>0</v>
      </c>
      <c r="G47" s="36" t="str">
        <f>IF(F47&lt;&gt;SUM(F39:F46),"This is not the correct figure. The Total cells use formula to sum individual lines, please ensure it is not overwritten","")</f>
        <v/>
      </c>
      <c r="L47" s="81" t="s">
        <v>775</v>
      </c>
    </row>
    <row r="48" spans="1:12" ht="15.75" x14ac:dyDescent="0.25">
      <c r="A48" s="8"/>
      <c r="C48" s="2"/>
      <c r="D48" s="2"/>
      <c r="E48" s="2"/>
      <c r="F48" s="275"/>
    </row>
    <row r="49" spans="1:12" ht="15.75" x14ac:dyDescent="0.25">
      <c r="A49" s="2"/>
      <c r="C49" s="2"/>
      <c r="D49" s="2" t="s">
        <v>776</v>
      </c>
      <c r="E49" s="2"/>
      <c r="F49" s="276" t="s">
        <v>734</v>
      </c>
    </row>
    <row r="50" spans="1:12" x14ac:dyDescent="0.2">
      <c r="A50" s="5" t="s">
        <v>765</v>
      </c>
      <c r="C50" s="107">
        <v>332</v>
      </c>
      <c r="D50" s="108" t="s">
        <v>777</v>
      </c>
      <c r="F50" s="59"/>
      <c r="L50" s="81" t="s">
        <v>60</v>
      </c>
    </row>
    <row r="51" spans="1:12" x14ac:dyDescent="0.2">
      <c r="A51" s="43" t="s">
        <v>765</v>
      </c>
      <c r="C51" s="79">
        <v>333</v>
      </c>
      <c r="D51" s="80" t="s">
        <v>778</v>
      </c>
      <c r="F51" s="63"/>
      <c r="L51" s="81" t="s">
        <v>62</v>
      </c>
    </row>
    <row r="52" spans="1:12" x14ac:dyDescent="0.2">
      <c r="A52" s="6" t="s">
        <v>765</v>
      </c>
      <c r="C52" s="18">
        <v>334</v>
      </c>
      <c r="D52" s="19" t="s">
        <v>779</v>
      </c>
      <c r="F52" s="60"/>
      <c r="L52" s="81" t="s">
        <v>64</v>
      </c>
    </row>
    <row r="53" spans="1:12" x14ac:dyDescent="0.2">
      <c r="A53" s="6" t="s">
        <v>765</v>
      </c>
      <c r="C53" s="18">
        <v>335</v>
      </c>
      <c r="D53" s="19" t="s">
        <v>780</v>
      </c>
      <c r="F53" s="60"/>
      <c r="L53" s="81" t="s">
        <v>66</v>
      </c>
    </row>
    <row r="54" spans="1:12" x14ac:dyDescent="0.2">
      <c r="A54" s="6" t="s">
        <v>765</v>
      </c>
      <c r="C54" s="18">
        <v>336</v>
      </c>
      <c r="D54" s="19" t="s">
        <v>781</v>
      </c>
      <c r="F54" s="60"/>
      <c r="L54" s="81" t="s">
        <v>68</v>
      </c>
    </row>
    <row r="55" spans="1:12" x14ac:dyDescent="0.2">
      <c r="A55" s="6" t="s">
        <v>765</v>
      </c>
      <c r="C55" s="18">
        <v>337</v>
      </c>
      <c r="D55" s="19" t="s">
        <v>782</v>
      </c>
      <c r="F55" s="60"/>
      <c r="L55" s="81" t="s">
        <v>70</v>
      </c>
    </row>
    <row r="56" spans="1:12" x14ac:dyDescent="0.2">
      <c r="A56" s="6" t="s">
        <v>765</v>
      </c>
      <c r="C56" s="18">
        <v>340</v>
      </c>
      <c r="D56" s="19" t="s">
        <v>783</v>
      </c>
      <c r="F56" s="60"/>
      <c r="L56" s="81" t="s">
        <v>72</v>
      </c>
    </row>
    <row r="57" spans="1:12" x14ac:dyDescent="0.2">
      <c r="A57" s="6" t="s">
        <v>765</v>
      </c>
      <c r="C57" s="18">
        <v>341</v>
      </c>
      <c r="D57" s="19" t="s">
        <v>784</v>
      </c>
      <c r="F57" s="60"/>
      <c r="L57" s="81" t="s">
        <v>74</v>
      </c>
    </row>
    <row r="58" spans="1:12" x14ac:dyDescent="0.2">
      <c r="A58" s="6" t="s">
        <v>765</v>
      </c>
      <c r="C58" s="18">
        <v>344</v>
      </c>
      <c r="D58" s="19" t="s">
        <v>785</v>
      </c>
      <c r="F58" s="60"/>
      <c r="L58" s="81" t="s">
        <v>76</v>
      </c>
    </row>
    <row r="59" spans="1:12" x14ac:dyDescent="0.2">
      <c r="A59" s="6" t="s">
        <v>765</v>
      </c>
      <c r="C59" s="18">
        <v>345</v>
      </c>
      <c r="D59" s="19" t="s">
        <v>786</v>
      </c>
      <c r="F59" s="60"/>
      <c r="L59" s="81" t="s">
        <v>78</v>
      </c>
    </row>
    <row r="60" spans="1:12" x14ac:dyDescent="0.2">
      <c r="A60" s="6" t="s">
        <v>765</v>
      </c>
      <c r="C60" s="18">
        <v>348</v>
      </c>
      <c r="D60" s="19" t="s">
        <v>787</v>
      </c>
      <c r="F60" s="60"/>
      <c r="L60" s="81" t="s">
        <v>80</v>
      </c>
    </row>
    <row r="61" spans="1:12" x14ac:dyDescent="0.2">
      <c r="A61" s="6" t="s">
        <v>765</v>
      </c>
      <c r="C61" s="18">
        <v>349</v>
      </c>
      <c r="D61" s="19" t="s">
        <v>788</v>
      </c>
      <c r="F61" s="60"/>
      <c r="L61" s="81" t="s">
        <v>82</v>
      </c>
    </row>
    <row r="62" spans="1:12" x14ac:dyDescent="0.2">
      <c r="A62" s="6" t="s">
        <v>765</v>
      </c>
      <c r="C62" s="18">
        <v>350</v>
      </c>
      <c r="D62" s="19" t="s">
        <v>789</v>
      </c>
      <c r="F62" s="60"/>
      <c r="L62" s="81" t="s">
        <v>84</v>
      </c>
    </row>
    <row r="63" spans="1:12" x14ac:dyDescent="0.2">
      <c r="A63" s="6" t="s">
        <v>765</v>
      </c>
      <c r="C63" s="18">
        <v>351</v>
      </c>
      <c r="D63" s="19" t="s">
        <v>790</v>
      </c>
      <c r="F63" s="60"/>
      <c r="L63" s="81" t="s">
        <v>86</v>
      </c>
    </row>
    <row r="64" spans="1:12" x14ac:dyDescent="0.2">
      <c r="A64" s="6" t="s">
        <v>765</v>
      </c>
      <c r="C64" s="18">
        <v>353</v>
      </c>
      <c r="D64" s="19" t="s">
        <v>791</v>
      </c>
      <c r="F64" s="60"/>
      <c r="L64" s="81" t="s">
        <v>88</v>
      </c>
    </row>
    <row r="65" spans="1:12" x14ac:dyDescent="0.2">
      <c r="A65" s="6" t="s">
        <v>765</v>
      </c>
      <c r="C65" s="18">
        <v>354</v>
      </c>
      <c r="D65" s="19" t="s">
        <v>792</v>
      </c>
      <c r="F65" s="60"/>
      <c r="L65" s="81" t="s">
        <v>90</v>
      </c>
    </row>
    <row r="66" spans="1:12" x14ac:dyDescent="0.2">
      <c r="A66" s="6" t="s">
        <v>765</v>
      </c>
      <c r="C66" s="18">
        <v>355</v>
      </c>
      <c r="D66" s="19" t="s">
        <v>793</v>
      </c>
      <c r="F66" s="60"/>
      <c r="L66" s="81" t="s">
        <v>92</v>
      </c>
    </row>
    <row r="67" spans="1:12" x14ac:dyDescent="0.2">
      <c r="A67" s="6" t="s">
        <v>765</v>
      </c>
      <c r="C67" s="18">
        <v>356</v>
      </c>
      <c r="D67" s="19" t="s">
        <v>794</v>
      </c>
      <c r="F67" s="60"/>
      <c r="L67" s="81" t="s">
        <v>94</v>
      </c>
    </row>
    <row r="68" spans="1:12" ht="15.75" x14ac:dyDescent="0.25">
      <c r="A68" s="7" t="s">
        <v>765</v>
      </c>
      <c r="C68" s="20">
        <v>360</v>
      </c>
      <c r="D68" s="113" t="s">
        <v>795</v>
      </c>
      <c r="E68" s="2"/>
      <c r="F68" s="282">
        <f>SUM(F50:F67)</f>
        <v>0</v>
      </c>
      <c r="G68" s="36" t="str">
        <f>IF(F68&lt;&gt;SUM(F50:F67),"This is not the correct figure. The Total cells use formula to sum individual lines, please ensure it is not overwritten","")</f>
        <v/>
      </c>
      <c r="L68" s="81" t="s">
        <v>796</v>
      </c>
    </row>
    <row r="69" spans="1:12" ht="15.75" x14ac:dyDescent="0.25">
      <c r="A69" s="8"/>
      <c r="C69" s="2"/>
      <c r="D69" s="2"/>
      <c r="E69" s="2"/>
      <c r="F69" s="275"/>
    </row>
    <row r="70" spans="1:12" ht="15.75" x14ac:dyDescent="0.25">
      <c r="A70" s="2"/>
      <c r="C70" s="2"/>
      <c r="D70" s="2" t="s">
        <v>797</v>
      </c>
      <c r="E70" s="2"/>
      <c r="F70" s="276" t="s">
        <v>734</v>
      </c>
    </row>
    <row r="71" spans="1:12" x14ac:dyDescent="0.2">
      <c r="A71" s="5" t="s">
        <v>765</v>
      </c>
      <c r="C71" s="107">
        <v>361</v>
      </c>
      <c r="D71" s="108" t="s">
        <v>798</v>
      </c>
      <c r="F71" s="59"/>
      <c r="L71" s="81" t="s">
        <v>96</v>
      </c>
    </row>
    <row r="72" spans="1:12" x14ac:dyDescent="0.2">
      <c r="A72" s="43" t="s">
        <v>765</v>
      </c>
      <c r="C72" s="79">
        <v>362</v>
      </c>
      <c r="D72" s="80" t="s">
        <v>799</v>
      </c>
      <c r="F72" s="63"/>
      <c r="L72" s="81" t="s">
        <v>98</v>
      </c>
    </row>
    <row r="73" spans="1:12" x14ac:dyDescent="0.2">
      <c r="A73" s="6" t="s">
        <v>765</v>
      </c>
      <c r="C73" s="18">
        <v>363</v>
      </c>
      <c r="D73" s="19" t="s">
        <v>800</v>
      </c>
      <c r="F73" s="60"/>
      <c r="L73" s="81" t="s">
        <v>100</v>
      </c>
    </row>
    <row r="74" spans="1:12" x14ac:dyDescent="0.2">
      <c r="A74" s="6" t="s">
        <v>765</v>
      </c>
      <c r="C74" s="18">
        <v>365</v>
      </c>
      <c r="D74" s="19" t="s">
        <v>801</v>
      </c>
      <c r="F74" s="60"/>
      <c r="L74" s="81" t="s">
        <v>102</v>
      </c>
    </row>
    <row r="75" spans="1:12" x14ac:dyDescent="0.2">
      <c r="A75" s="6" t="s">
        <v>765</v>
      </c>
      <c r="C75" s="18">
        <v>366</v>
      </c>
      <c r="D75" s="19" t="s">
        <v>802</v>
      </c>
      <c r="F75" s="60"/>
      <c r="L75" s="81" t="s">
        <v>104</v>
      </c>
    </row>
    <row r="76" spans="1:12" x14ac:dyDescent="0.2">
      <c r="A76" s="6" t="s">
        <v>765</v>
      </c>
      <c r="C76" s="18">
        <v>368</v>
      </c>
      <c r="D76" s="19" t="s">
        <v>803</v>
      </c>
      <c r="F76" s="60"/>
      <c r="L76" s="81" t="s">
        <v>106</v>
      </c>
    </row>
    <row r="77" spans="1:12" x14ac:dyDescent="0.2">
      <c r="A77" s="6" t="s">
        <v>765</v>
      </c>
      <c r="C77" s="18">
        <v>370</v>
      </c>
      <c r="D77" s="19" t="s">
        <v>804</v>
      </c>
      <c r="F77" s="60"/>
      <c r="L77" s="81" t="s">
        <v>108</v>
      </c>
    </row>
    <row r="78" spans="1:12" x14ac:dyDescent="0.2">
      <c r="A78" s="6" t="s">
        <v>765</v>
      </c>
      <c r="C78" s="18">
        <v>371</v>
      </c>
      <c r="D78" s="19" t="s">
        <v>805</v>
      </c>
      <c r="F78" s="60"/>
      <c r="L78" s="81" t="s">
        <v>110</v>
      </c>
    </row>
    <row r="79" spans="1:12" x14ac:dyDescent="0.2">
      <c r="A79" s="6" t="s">
        <v>765</v>
      </c>
      <c r="C79" s="18">
        <v>372</v>
      </c>
      <c r="D79" s="19" t="s">
        <v>806</v>
      </c>
      <c r="F79" s="60"/>
      <c r="L79" s="81" t="s">
        <v>112</v>
      </c>
    </row>
    <row r="80" spans="1:12" x14ac:dyDescent="0.2">
      <c r="A80" s="6" t="s">
        <v>765</v>
      </c>
      <c r="C80" s="18">
        <v>373</v>
      </c>
      <c r="D80" s="19" t="s">
        <v>807</v>
      </c>
      <c r="F80" s="60"/>
      <c r="L80" s="81" t="s">
        <v>114</v>
      </c>
    </row>
    <row r="81" spans="1:12" x14ac:dyDescent="0.2">
      <c r="A81" s="6" t="s">
        <v>765</v>
      </c>
      <c r="C81" s="18">
        <v>374</v>
      </c>
      <c r="D81" s="19" t="s">
        <v>808</v>
      </c>
      <c r="F81" s="60"/>
      <c r="L81" s="81" t="s">
        <v>116</v>
      </c>
    </row>
    <row r="82" spans="1:12" x14ac:dyDescent="0.2">
      <c r="A82" s="6" t="s">
        <v>765</v>
      </c>
      <c r="C82" s="18">
        <v>376</v>
      </c>
      <c r="D82" s="19" t="s">
        <v>809</v>
      </c>
      <c r="F82" s="60"/>
      <c r="L82" s="303" t="s">
        <v>118</v>
      </c>
    </row>
    <row r="83" spans="1:12" x14ac:dyDescent="0.2">
      <c r="A83" s="6" t="s">
        <v>765</v>
      </c>
      <c r="C83" s="18">
        <v>378</v>
      </c>
      <c r="D83" s="19" t="s">
        <v>810</v>
      </c>
      <c r="F83" s="60"/>
      <c r="L83" s="303" t="s">
        <v>120</v>
      </c>
    </row>
    <row r="84" spans="1:12" x14ac:dyDescent="0.2">
      <c r="A84" s="6" t="s">
        <v>765</v>
      </c>
      <c r="C84" s="18">
        <v>380</v>
      </c>
      <c r="D84" s="19" t="s">
        <v>811</v>
      </c>
      <c r="F84" s="60"/>
      <c r="L84" s="81" t="s">
        <v>122</v>
      </c>
    </row>
    <row r="85" spans="1:12" x14ac:dyDescent="0.2">
      <c r="A85" s="6" t="s">
        <v>765</v>
      </c>
      <c r="C85" s="18">
        <v>381</v>
      </c>
      <c r="D85" s="19" t="s">
        <v>812</v>
      </c>
      <c r="F85" s="60"/>
      <c r="L85" s="81" t="s">
        <v>124</v>
      </c>
    </row>
    <row r="86" spans="1:12" x14ac:dyDescent="0.2">
      <c r="A86" s="6" t="s">
        <v>765</v>
      </c>
      <c r="C86" s="18">
        <v>382</v>
      </c>
      <c r="D86" s="19" t="s">
        <v>813</v>
      </c>
      <c r="F86" s="60"/>
      <c r="L86" s="81" t="s">
        <v>126</v>
      </c>
    </row>
    <row r="87" spans="1:12" x14ac:dyDescent="0.2">
      <c r="A87" s="6" t="s">
        <v>765</v>
      </c>
      <c r="C87" s="18">
        <v>383</v>
      </c>
      <c r="D87" s="19" t="s">
        <v>814</v>
      </c>
      <c r="F87" s="60"/>
      <c r="L87" s="81" t="s">
        <v>128</v>
      </c>
    </row>
    <row r="88" spans="1:12" x14ac:dyDescent="0.2">
      <c r="A88" s="6" t="s">
        <v>765</v>
      </c>
      <c r="C88" s="18">
        <v>384</v>
      </c>
      <c r="D88" s="19" t="s">
        <v>815</v>
      </c>
      <c r="F88" s="60"/>
      <c r="L88" s="81" t="s">
        <v>130</v>
      </c>
    </row>
    <row r="89" spans="1:12" x14ac:dyDescent="0.2">
      <c r="A89" s="6" t="s">
        <v>765</v>
      </c>
      <c r="C89" s="18">
        <v>385</v>
      </c>
      <c r="D89" s="19" t="s">
        <v>816</v>
      </c>
      <c r="F89" s="60"/>
      <c r="L89" s="81" t="s">
        <v>132</v>
      </c>
    </row>
    <row r="90" spans="1:12" x14ac:dyDescent="0.2">
      <c r="A90" s="6" t="s">
        <v>765</v>
      </c>
      <c r="C90" s="18">
        <v>386</v>
      </c>
      <c r="D90" s="19" t="s">
        <v>817</v>
      </c>
      <c r="F90" s="60"/>
      <c r="L90" s="81" t="s">
        <v>134</v>
      </c>
    </row>
    <row r="91" spans="1:12" x14ac:dyDescent="0.2">
      <c r="A91" s="6" t="s">
        <v>765</v>
      </c>
      <c r="C91" s="18">
        <v>387</v>
      </c>
      <c r="D91" s="19" t="s">
        <v>818</v>
      </c>
      <c r="F91" s="60"/>
      <c r="L91" s="81" t="s">
        <v>136</v>
      </c>
    </row>
    <row r="92" spans="1:12" x14ac:dyDescent="0.2">
      <c r="A92" s="6" t="s">
        <v>765</v>
      </c>
      <c r="C92" s="18">
        <v>389</v>
      </c>
      <c r="D92" s="19" t="s">
        <v>819</v>
      </c>
      <c r="F92" s="60"/>
      <c r="G92" s="36" t="str">
        <f>IF(ISERROR(F92/F93),"",IF(F92/F93&gt;0.25,"Misc more than 25% of PH total",""))</f>
        <v/>
      </c>
      <c r="L92" s="81" t="s">
        <v>138</v>
      </c>
    </row>
    <row r="93" spans="1:12" ht="15.75" x14ac:dyDescent="0.25">
      <c r="A93" s="7" t="s">
        <v>765</v>
      </c>
      <c r="C93" s="20">
        <v>390</v>
      </c>
      <c r="D93" s="113" t="s">
        <v>820</v>
      </c>
      <c r="E93" s="2"/>
      <c r="F93" s="282">
        <f>SUM(F71:F92)</f>
        <v>0</v>
      </c>
      <c r="G93" s="36" t="str">
        <f>IF(F93&lt;&gt;SUM(F71:F92),"This is not the correct figure. The Total cells use formula to sum individual lines, please ensure it is not overwritten","")</f>
        <v/>
      </c>
      <c r="L93" s="81" t="s">
        <v>821</v>
      </c>
    </row>
    <row r="94" spans="1:12" ht="15.75" x14ac:dyDescent="0.25">
      <c r="A94" s="8"/>
      <c r="C94" s="2"/>
      <c r="D94" s="2"/>
      <c r="E94" s="2"/>
      <c r="F94" s="277" t="str">
        <f>IF(SUM(F93,F243,F287)&lt;F303,"Lines 390+866+914 should not be less than PH grant SG313","")</f>
        <v/>
      </c>
    </row>
    <row r="95" spans="1:12" ht="15.75" x14ac:dyDescent="0.25">
      <c r="A95" s="2"/>
      <c r="C95" s="2" t="s">
        <v>822</v>
      </c>
      <c r="D95" s="2"/>
      <c r="E95" s="2"/>
      <c r="F95" s="276" t="s">
        <v>734</v>
      </c>
    </row>
    <row r="96" spans="1:12" x14ac:dyDescent="0.2">
      <c r="A96" s="5" t="s">
        <v>823</v>
      </c>
      <c r="C96" s="16">
        <v>409</v>
      </c>
      <c r="D96" s="17" t="s">
        <v>824</v>
      </c>
      <c r="F96" s="59"/>
      <c r="L96" s="81" t="s">
        <v>140</v>
      </c>
    </row>
    <row r="97" spans="1:12" x14ac:dyDescent="0.2">
      <c r="A97" s="6" t="s">
        <v>823</v>
      </c>
      <c r="C97" s="18">
        <v>440</v>
      </c>
      <c r="D97" s="19" t="s">
        <v>825</v>
      </c>
      <c r="F97" s="60"/>
      <c r="L97" s="81" t="s">
        <v>142</v>
      </c>
    </row>
    <row r="98" spans="1:12" x14ac:dyDescent="0.2">
      <c r="A98" s="6" t="s">
        <v>823</v>
      </c>
      <c r="C98" s="18">
        <v>456</v>
      </c>
      <c r="D98" s="19" t="s">
        <v>826</v>
      </c>
      <c r="F98" s="60"/>
      <c r="L98" s="81" t="s">
        <v>144</v>
      </c>
    </row>
    <row r="99" spans="1:12" x14ac:dyDescent="0.2">
      <c r="A99" s="6" t="s">
        <v>823</v>
      </c>
      <c r="C99" s="18">
        <v>457</v>
      </c>
      <c r="D99" s="19" t="s">
        <v>827</v>
      </c>
      <c r="E99"/>
      <c r="F99" s="60"/>
      <c r="G99" s="230" t="str">
        <f>IF(F99&lt;F311,"This figure is less than DWP grant allocation in line SG406","")</f>
        <v/>
      </c>
      <c r="L99" s="81" t="s">
        <v>146</v>
      </c>
    </row>
    <row r="100" spans="1:12" x14ac:dyDescent="0.2">
      <c r="A100" s="6" t="s">
        <v>823</v>
      </c>
      <c r="C100" s="18">
        <v>460</v>
      </c>
      <c r="D100" s="19" t="s">
        <v>828</v>
      </c>
      <c r="F100" s="60"/>
      <c r="L100" s="81" t="s">
        <v>148</v>
      </c>
    </row>
    <row r="101" spans="1:12" x14ac:dyDescent="0.2">
      <c r="A101" s="6" t="s">
        <v>823</v>
      </c>
      <c r="C101" s="18">
        <v>475</v>
      </c>
      <c r="D101" s="19" t="s">
        <v>829</v>
      </c>
      <c r="F101" s="60"/>
      <c r="L101" s="81" t="s">
        <v>150</v>
      </c>
    </row>
    <row r="102" spans="1:12" x14ac:dyDescent="0.2">
      <c r="A102" s="6" t="s">
        <v>823</v>
      </c>
      <c r="C102" s="18">
        <v>478</v>
      </c>
      <c r="D102" s="19" t="s">
        <v>830</v>
      </c>
      <c r="F102" s="60"/>
      <c r="L102" s="81" t="s">
        <v>152</v>
      </c>
    </row>
    <row r="103" spans="1:12" ht="15.75" x14ac:dyDescent="0.25">
      <c r="A103" s="7" t="s">
        <v>823</v>
      </c>
      <c r="C103" s="20">
        <v>490</v>
      </c>
      <c r="D103" s="21" t="s">
        <v>831</v>
      </c>
      <c r="E103" s="2"/>
      <c r="F103" s="282">
        <f>SUM(F96:F102)</f>
        <v>0</v>
      </c>
      <c r="G103" s="36" t="str">
        <f>IF(F103&lt;&gt;SUM(F96:F102),"This is not the correct figure. The Total cells use formula to sum individual lines, please ensure it is not overwritten","")</f>
        <v/>
      </c>
      <c r="L103" s="81" t="s">
        <v>832</v>
      </c>
    </row>
    <row r="104" spans="1:12" ht="15.75" x14ac:dyDescent="0.25">
      <c r="A104" s="2"/>
      <c r="C104" s="2"/>
      <c r="D104" s="2"/>
      <c r="E104" s="2"/>
      <c r="F104" s="275"/>
    </row>
    <row r="105" spans="1:12" ht="15.75" x14ac:dyDescent="0.25">
      <c r="A105" s="8"/>
      <c r="C105" s="2" t="s">
        <v>833</v>
      </c>
      <c r="D105" s="2"/>
      <c r="E105" s="2"/>
      <c r="F105" s="3"/>
    </row>
    <row r="106" spans="1:12" ht="15.75" x14ac:dyDescent="0.25">
      <c r="A106" s="2"/>
      <c r="D106" s="2" t="s">
        <v>834</v>
      </c>
      <c r="E106" s="2"/>
      <c r="F106" s="276" t="s">
        <v>734</v>
      </c>
    </row>
    <row r="107" spans="1:12" x14ac:dyDescent="0.2">
      <c r="A107" s="5" t="s">
        <v>835</v>
      </c>
      <c r="C107" s="16">
        <v>500</v>
      </c>
      <c r="D107" s="17" t="s">
        <v>836</v>
      </c>
      <c r="F107" s="59"/>
      <c r="L107" s="81" t="s">
        <v>154</v>
      </c>
    </row>
    <row r="108" spans="1:12" x14ac:dyDescent="0.2">
      <c r="A108" s="6" t="s">
        <v>835</v>
      </c>
      <c r="C108" s="18">
        <v>501</v>
      </c>
      <c r="D108" s="19" t="s">
        <v>837</v>
      </c>
      <c r="F108" s="60"/>
      <c r="L108" s="81" t="s">
        <v>156</v>
      </c>
    </row>
    <row r="109" spans="1:12" x14ac:dyDescent="0.2">
      <c r="A109" s="6" t="s">
        <v>835</v>
      </c>
      <c r="C109" s="18">
        <v>504</v>
      </c>
      <c r="D109" s="19" t="s">
        <v>838</v>
      </c>
      <c r="F109" s="60"/>
      <c r="L109" s="81" t="s">
        <v>158</v>
      </c>
    </row>
    <row r="110" spans="1:12" x14ac:dyDescent="0.2">
      <c r="A110" s="6" t="s">
        <v>835</v>
      </c>
      <c r="C110" s="18">
        <v>505</v>
      </c>
      <c r="D110" s="19" t="s">
        <v>839</v>
      </c>
      <c r="F110" s="60"/>
      <c r="L110" s="81" t="s">
        <v>160</v>
      </c>
    </row>
    <row r="111" spans="1:12" x14ac:dyDescent="0.2">
      <c r="A111" s="6" t="s">
        <v>835</v>
      </c>
      <c r="C111" s="102">
        <v>506</v>
      </c>
      <c r="D111" s="103" t="s">
        <v>840</v>
      </c>
      <c r="F111" s="60"/>
      <c r="I111"/>
      <c r="L111" s="81" t="s">
        <v>162</v>
      </c>
    </row>
    <row r="112" spans="1:12" x14ac:dyDescent="0.2">
      <c r="A112" s="6" t="s">
        <v>835</v>
      </c>
      <c r="C112" s="102">
        <v>507</v>
      </c>
      <c r="D112" s="103" t="s">
        <v>841</v>
      </c>
      <c r="F112" s="60"/>
      <c r="L112" s="81" t="s">
        <v>164</v>
      </c>
    </row>
    <row r="113" spans="1:12" ht="15.75" x14ac:dyDescent="0.25">
      <c r="A113" s="7" t="s">
        <v>835</v>
      </c>
      <c r="C113" s="20">
        <v>509</v>
      </c>
      <c r="D113" s="21" t="s">
        <v>842</v>
      </c>
      <c r="F113" s="282">
        <f>SUM(F107:F112)</f>
        <v>0</v>
      </c>
      <c r="G113" s="36" t="str">
        <f>IF(F113&lt;&gt;SUM(F107:F112),"This is not the correct figure. The Total cells use formula to sum individual lines, please ensure it is not overwritten","")</f>
        <v/>
      </c>
      <c r="L113" s="81" t="s">
        <v>843</v>
      </c>
    </row>
    <row r="114" spans="1:12" ht="15.75" x14ac:dyDescent="0.25">
      <c r="A114" s="37"/>
      <c r="C114" s="2"/>
      <c r="D114" s="2"/>
      <c r="F114" s="3"/>
    </row>
    <row r="115" spans="1:12" ht="15.75" x14ac:dyDescent="0.25">
      <c r="A115" s="11"/>
      <c r="D115" s="2" t="s">
        <v>844</v>
      </c>
      <c r="F115" s="276" t="s">
        <v>734</v>
      </c>
    </row>
    <row r="116" spans="1:12" x14ac:dyDescent="0.2">
      <c r="A116" s="5" t="s">
        <v>835</v>
      </c>
      <c r="C116" s="16">
        <v>510</v>
      </c>
      <c r="D116" s="17" t="s">
        <v>845</v>
      </c>
      <c r="F116" s="59"/>
      <c r="L116" s="81" t="s">
        <v>166</v>
      </c>
    </row>
    <row r="117" spans="1:12" x14ac:dyDescent="0.2">
      <c r="A117" s="6" t="s">
        <v>835</v>
      </c>
      <c r="C117" s="18">
        <v>519</v>
      </c>
      <c r="D117" s="19" t="s">
        <v>846</v>
      </c>
      <c r="F117" s="60"/>
      <c r="L117" s="81" t="s">
        <v>168</v>
      </c>
    </row>
    <row r="118" spans="1:12" x14ac:dyDescent="0.2">
      <c r="A118" s="6" t="s">
        <v>835</v>
      </c>
      <c r="C118" s="18">
        <v>520</v>
      </c>
      <c r="D118" s="19" t="s">
        <v>847</v>
      </c>
      <c r="F118" s="60"/>
      <c r="L118" s="81" t="s">
        <v>170</v>
      </c>
    </row>
    <row r="119" spans="1:12" x14ac:dyDescent="0.2">
      <c r="A119" s="6" t="s">
        <v>835</v>
      </c>
      <c r="C119" s="18">
        <v>521</v>
      </c>
      <c r="D119" s="19" t="s">
        <v>848</v>
      </c>
      <c r="F119" s="60"/>
      <c r="L119" s="81" t="s">
        <v>172</v>
      </c>
    </row>
    <row r="120" spans="1:12" x14ac:dyDescent="0.2">
      <c r="A120" s="6" t="s">
        <v>835</v>
      </c>
      <c r="C120" s="18">
        <v>522</v>
      </c>
      <c r="D120" s="19" t="s">
        <v>849</v>
      </c>
      <c r="F120" s="60"/>
      <c r="L120" s="81" t="s">
        <v>174</v>
      </c>
    </row>
    <row r="121" spans="1:12" x14ac:dyDescent="0.2">
      <c r="A121" s="6" t="s">
        <v>835</v>
      </c>
      <c r="C121" s="18">
        <v>523</v>
      </c>
      <c r="D121" s="19" t="s">
        <v>850</v>
      </c>
      <c r="F121" s="60"/>
      <c r="L121" s="81" t="s">
        <v>176</v>
      </c>
    </row>
    <row r="122" spans="1:12" x14ac:dyDescent="0.2">
      <c r="A122" s="6" t="s">
        <v>835</v>
      </c>
      <c r="C122" s="18">
        <v>524</v>
      </c>
      <c r="D122" s="19" t="s">
        <v>851</v>
      </c>
      <c r="F122" s="60"/>
      <c r="L122" s="81" t="s">
        <v>178</v>
      </c>
    </row>
    <row r="123" spans="1:12" x14ac:dyDescent="0.2">
      <c r="A123" s="6" t="s">
        <v>835</v>
      </c>
      <c r="C123" s="18">
        <v>525</v>
      </c>
      <c r="D123" s="19" t="s">
        <v>852</v>
      </c>
      <c r="F123" s="60"/>
      <c r="L123" s="81" t="s">
        <v>180</v>
      </c>
    </row>
    <row r="124" spans="1:12" x14ac:dyDescent="0.2">
      <c r="A124" s="6" t="s">
        <v>835</v>
      </c>
      <c r="C124" s="18">
        <v>526</v>
      </c>
      <c r="D124" s="19" t="s">
        <v>853</v>
      </c>
      <c r="F124" s="60"/>
      <c r="L124" s="81" t="s">
        <v>182</v>
      </c>
    </row>
    <row r="125" spans="1:12" x14ac:dyDescent="0.2">
      <c r="A125" s="6" t="s">
        <v>835</v>
      </c>
      <c r="C125" s="18">
        <v>527</v>
      </c>
      <c r="D125" s="19" t="s">
        <v>854</v>
      </c>
      <c r="F125" s="60"/>
      <c r="L125" s="81" t="s">
        <v>184</v>
      </c>
    </row>
    <row r="126" spans="1:12" x14ac:dyDescent="0.2">
      <c r="A126" s="6" t="s">
        <v>835</v>
      </c>
      <c r="C126" s="18">
        <v>528</v>
      </c>
      <c r="D126" s="19" t="s">
        <v>855</v>
      </c>
      <c r="F126" s="60"/>
      <c r="L126" s="81" t="s">
        <v>186</v>
      </c>
    </row>
    <row r="127" spans="1:12" x14ac:dyDescent="0.2">
      <c r="A127" s="6" t="s">
        <v>835</v>
      </c>
      <c r="C127" s="18">
        <v>529</v>
      </c>
      <c r="D127" s="19" t="s">
        <v>856</v>
      </c>
      <c r="F127" s="60"/>
      <c r="L127" s="81" t="s">
        <v>188</v>
      </c>
    </row>
    <row r="128" spans="1:12" x14ac:dyDescent="0.2">
      <c r="A128" s="6" t="s">
        <v>835</v>
      </c>
      <c r="C128" s="18">
        <v>530</v>
      </c>
      <c r="D128" s="19" t="s">
        <v>857</v>
      </c>
      <c r="F128" s="60"/>
      <c r="L128" s="81" t="s">
        <v>190</v>
      </c>
    </row>
    <row r="129" spans="1:12" x14ac:dyDescent="0.2">
      <c r="A129" s="6" t="s">
        <v>835</v>
      </c>
      <c r="C129" s="18">
        <v>531</v>
      </c>
      <c r="D129" s="19" t="s">
        <v>858</v>
      </c>
      <c r="F129" s="60"/>
      <c r="L129" s="81" t="s">
        <v>192</v>
      </c>
    </row>
    <row r="130" spans="1:12" x14ac:dyDescent="0.2">
      <c r="A130" s="6" t="s">
        <v>835</v>
      </c>
      <c r="C130" s="18">
        <v>532</v>
      </c>
      <c r="D130" s="19" t="s">
        <v>859</v>
      </c>
      <c r="F130" s="60"/>
      <c r="L130" s="81" t="s">
        <v>194</v>
      </c>
    </row>
    <row r="131" spans="1:12" x14ac:dyDescent="0.2">
      <c r="A131" s="6" t="s">
        <v>835</v>
      </c>
      <c r="C131" s="18">
        <v>533</v>
      </c>
      <c r="D131" s="19" t="s">
        <v>860</v>
      </c>
      <c r="F131" s="60"/>
      <c r="L131" s="81" t="s">
        <v>196</v>
      </c>
    </row>
    <row r="132" spans="1:12" x14ac:dyDescent="0.2">
      <c r="A132" s="6" t="s">
        <v>835</v>
      </c>
      <c r="C132" s="18">
        <v>541</v>
      </c>
      <c r="D132" s="19" t="s">
        <v>861</v>
      </c>
      <c r="F132" s="60"/>
      <c r="L132" s="81" t="s">
        <v>198</v>
      </c>
    </row>
    <row r="133" spans="1:12" x14ac:dyDescent="0.2">
      <c r="A133" s="6" t="s">
        <v>835</v>
      </c>
      <c r="C133" s="18">
        <v>543</v>
      </c>
      <c r="D133" s="19" t="s">
        <v>862</v>
      </c>
      <c r="F133" s="60"/>
      <c r="L133" s="81" t="s">
        <v>200</v>
      </c>
    </row>
    <row r="134" spans="1:12" x14ac:dyDescent="0.2">
      <c r="A134" s="6" t="s">
        <v>835</v>
      </c>
      <c r="C134" s="18">
        <v>544</v>
      </c>
      <c r="D134" s="19" t="s">
        <v>863</v>
      </c>
      <c r="F134" s="60"/>
      <c r="L134" s="81" t="s">
        <v>202</v>
      </c>
    </row>
    <row r="135" spans="1:12" x14ac:dyDescent="0.2">
      <c r="A135" s="6" t="s">
        <v>835</v>
      </c>
      <c r="C135" s="18">
        <v>547</v>
      </c>
      <c r="D135" s="19" t="s">
        <v>864</v>
      </c>
      <c r="F135" s="60"/>
      <c r="L135" s="81" t="s">
        <v>204</v>
      </c>
    </row>
    <row r="136" spans="1:12" x14ac:dyDescent="0.2">
      <c r="A136" s="6" t="s">
        <v>835</v>
      </c>
      <c r="C136" s="18">
        <v>550</v>
      </c>
      <c r="D136" s="19" t="s">
        <v>865</v>
      </c>
      <c r="F136" s="60"/>
      <c r="L136" s="81" t="s">
        <v>206</v>
      </c>
    </row>
    <row r="137" spans="1:12" x14ac:dyDescent="0.2">
      <c r="A137" s="6" t="s">
        <v>835</v>
      </c>
      <c r="C137" s="18">
        <v>570</v>
      </c>
      <c r="D137" s="19" t="s">
        <v>866</v>
      </c>
      <c r="F137" s="60"/>
      <c r="L137" s="81" t="s">
        <v>208</v>
      </c>
    </row>
    <row r="138" spans="1:12" x14ac:dyDescent="0.2">
      <c r="A138" s="6" t="s">
        <v>835</v>
      </c>
      <c r="C138" s="18">
        <v>581</v>
      </c>
      <c r="D138" s="19" t="s">
        <v>867</v>
      </c>
      <c r="F138" s="60"/>
      <c r="L138" s="81" t="s">
        <v>210</v>
      </c>
    </row>
    <row r="139" spans="1:12" x14ac:dyDescent="0.2">
      <c r="A139" s="6" t="s">
        <v>835</v>
      </c>
      <c r="C139" s="18">
        <v>582</v>
      </c>
      <c r="D139" s="19" t="s">
        <v>868</v>
      </c>
      <c r="F139" s="60"/>
      <c r="L139" s="81" t="s">
        <v>212</v>
      </c>
    </row>
    <row r="140" spans="1:12" x14ac:dyDescent="0.2">
      <c r="A140" s="6" t="s">
        <v>835</v>
      </c>
      <c r="C140" s="18">
        <v>583</v>
      </c>
      <c r="D140" s="19" t="s">
        <v>869</v>
      </c>
      <c r="F140" s="60"/>
      <c r="L140" s="81" t="s">
        <v>214</v>
      </c>
    </row>
    <row r="141" spans="1:12" x14ac:dyDescent="0.2">
      <c r="A141" s="6" t="s">
        <v>835</v>
      </c>
      <c r="C141" s="18">
        <v>584</v>
      </c>
      <c r="D141" s="19" t="s">
        <v>870</v>
      </c>
      <c r="F141" s="60"/>
      <c r="L141" s="81" t="s">
        <v>216</v>
      </c>
    </row>
    <row r="142" spans="1:12" x14ac:dyDescent="0.2">
      <c r="A142" s="6" t="s">
        <v>835</v>
      </c>
      <c r="C142" s="18">
        <v>585</v>
      </c>
      <c r="D142" s="19" t="s">
        <v>871</v>
      </c>
      <c r="F142" s="60"/>
      <c r="L142" s="81" t="s">
        <v>218</v>
      </c>
    </row>
    <row r="143" spans="1:12" x14ac:dyDescent="0.2">
      <c r="A143" s="6" t="s">
        <v>835</v>
      </c>
      <c r="C143" s="18">
        <v>586</v>
      </c>
      <c r="D143" s="19" t="s">
        <v>872</v>
      </c>
      <c r="F143" s="60"/>
      <c r="L143" s="81" t="s">
        <v>220</v>
      </c>
    </row>
    <row r="144" spans="1:12" ht="15.75" x14ac:dyDescent="0.25">
      <c r="A144" s="7" t="s">
        <v>835</v>
      </c>
      <c r="C144" s="20">
        <v>590</v>
      </c>
      <c r="D144" s="21" t="s">
        <v>873</v>
      </c>
      <c r="E144" s="2"/>
      <c r="F144" s="282">
        <f>SUM(F116:F143)</f>
        <v>0</v>
      </c>
      <c r="G144" s="36" t="str">
        <f>IF(F144&lt;&gt;SUM(F116:F143),"This is not the correct figure. The Total cells use formula to sum individual lines, please ensure it is not overwritten","")</f>
        <v/>
      </c>
      <c r="L144" s="81" t="s">
        <v>874</v>
      </c>
    </row>
    <row r="145" spans="1:12" ht="15.75" x14ac:dyDescent="0.25">
      <c r="A145" s="8"/>
      <c r="C145" s="2"/>
      <c r="D145" s="2"/>
      <c r="E145" s="2"/>
      <c r="F145" s="275"/>
    </row>
    <row r="146" spans="1:12" ht="15.75" x14ac:dyDescent="0.25">
      <c r="A146" s="2"/>
      <c r="C146" s="2"/>
      <c r="D146" s="2" t="s">
        <v>875</v>
      </c>
      <c r="E146" s="2"/>
      <c r="F146" s="276" t="s">
        <v>734</v>
      </c>
    </row>
    <row r="147" spans="1:12" x14ac:dyDescent="0.2">
      <c r="A147" s="5" t="s">
        <v>835</v>
      </c>
      <c r="C147" s="16">
        <v>591</v>
      </c>
      <c r="D147" s="17" t="s">
        <v>876</v>
      </c>
      <c r="F147" s="59"/>
      <c r="L147" s="81" t="s">
        <v>222</v>
      </c>
    </row>
    <row r="148" spans="1:12" x14ac:dyDescent="0.2">
      <c r="A148" s="6" t="s">
        <v>835</v>
      </c>
      <c r="C148" s="18">
        <v>592</v>
      </c>
      <c r="D148" s="19" t="s">
        <v>877</v>
      </c>
      <c r="F148" s="60"/>
      <c r="L148" s="81" t="s">
        <v>224</v>
      </c>
    </row>
    <row r="149" spans="1:12" x14ac:dyDescent="0.2">
      <c r="A149" s="6" t="s">
        <v>835</v>
      </c>
      <c r="C149" s="18">
        <v>593</v>
      </c>
      <c r="D149" s="19" t="s">
        <v>878</v>
      </c>
      <c r="F149" s="60"/>
      <c r="L149" s="81" t="s">
        <v>226</v>
      </c>
    </row>
    <row r="150" spans="1:12" x14ac:dyDescent="0.2">
      <c r="A150" s="6" t="s">
        <v>835</v>
      </c>
      <c r="C150" s="18">
        <v>594</v>
      </c>
      <c r="D150" s="19" t="s">
        <v>879</v>
      </c>
      <c r="F150" s="60"/>
      <c r="L150" s="81" t="s">
        <v>228</v>
      </c>
    </row>
    <row r="151" spans="1:12" x14ac:dyDescent="0.2">
      <c r="A151" s="6" t="s">
        <v>835</v>
      </c>
      <c r="C151" s="18">
        <v>595</v>
      </c>
      <c r="D151" s="19" t="s">
        <v>880</v>
      </c>
      <c r="F151" s="60"/>
      <c r="L151" s="81" t="s">
        <v>230</v>
      </c>
    </row>
    <row r="152" spans="1:12" x14ac:dyDescent="0.2">
      <c r="A152" s="6" t="s">
        <v>835</v>
      </c>
      <c r="C152" s="18">
        <v>596</v>
      </c>
      <c r="D152" s="19" t="s">
        <v>881</v>
      </c>
      <c r="F152" s="60"/>
      <c r="L152" s="81" t="s">
        <v>232</v>
      </c>
    </row>
    <row r="153" spans="1:12" x14ac:dyDescent="0.2">
      <c r="A153" s="6" t="s">
        <v>835</v>
      </c>
      <c r="C153" s="18">
        <v>597</v>
      </c>
      <c r="D153" s="19" t="s">
        <v>882</v>
      </c>
      <c r="F153" s="60"/>
      <c r="L153" s="81" t="s">
        <v>234</v>
      </c>
    </row>
    <row r="154" spans="1:12" x14ac:dyDescent="0.2">
      <c r="A154" s="6" t="s">
        <v>835</v>
      </c>
      <c r="C154" s="18">
        <v>598</v>
      </c>
      <c r="D154" s="19" t="s">
        <v>883</v>
      </c>
      <c r="F154" s="60"/>
      <c r="L154" s="81" t="s">
        <v>236</v>
      </c>
    </row>
    <row r="155" spans="1:12" ht="15.75" x14ac:dyDescent="0.25">
      <c r="A155" s="7" t="s">
        <v>835</v>
      </c>
      <c r="C155" s="20">
        <v>599</v>
      </c>
      <c r="D155" s="21" t="s">
        <v>884</v>
      </c>
      <c r="E155" s="2"/>
      <c r="F155" s="282">
        <f>SUM(F147:F154)</f>
        <v>0</v>
      </c>
      <c r="G155" s="36" t="str">
        <f>IF(F155&lt;&gt;SUM(F147:F154),"This is not the correct figure. The Total cells use formula to sum individual lines, please ensure it is not overwritten","")</f>
        <v/>
      </c>
      <c r="L155" s="81" t="s">
        <v>885</v>
      </c>
    </row>
    <row r="156" spans="1:12" ht="15.75" x14ac:dyDescent="0.25">
      <c r="A156" s="2"/>
      <c r="C156" s="2"/>
      <c r="D156" s="2"/>
      <c r="E156" s="2"/>
      <c r="F156" s="38"/>
    </row>
    <row r="157" spans="1:12" ht="15.75" x14ac:dyDescent="0.25">
      <c r="A157" s="8"/>
      <c r="C157" s="2" t="s">
        <v>886</v>
      </c>
      <c r="D157" s="2" t="s">
        <v>887</v>
      </c>
      <c r="E157" s="2"/>
      <c r="F157" s="276" t="s">
        <v>734</v>
      </c>
    </row>
    <row r="158" spans="1:12" ht="15.75" x14ac:dyDescent="0.25">
      <c r="A158" s="9" t="s">
        <v>888</v>
      </c>
      <c r="B158" s="2"/>
      <c r="C158" s="22">
        <v>601</v>
      </c>
      <c r="D158" s="23" t="s">
        <v>889</v>
      </c>
      <c r="E158" s="2"/>
      <c r="F158" s="185"/>
      <c r="L158" s="81" t="s">
        <v>238</v>
      </c>
    </row>
    <row r="159" spans="1:12" ht="15.75" x14ac:dyDescent="0.25">
      <c r="A159" s="2"/>
      <c r="B159" s="2"/>
      <c r="C159" s="2"/>
      <c r="D159" s="2"/>
      <c r="E159" s="2"/>
      <c r="F159" s="38"/>
    </row>
    <row r="160" spans="1:12" ht="15.75" x14ac:dyDescent="0.25">
      <c r="A160" s="2"/>
      <c r="B160" s="2"/>
      <c r="C160" s="2"/>
      <c r="D160" s="2" t="s">
        <v>890</v>
      </c>
      <c r="E160" s="2"/>
      <c r="F160" s="276" t="s">
        <v>734</v>
      </c>
    </row>
    <row r="161" spans="1:12" ht="15.75" x14ac:dyDescent="0.25">
      <c r="A161" s="9" t="s">
        <v>888</v>
      </c>
      <c r="B161" s="2"/>
      <c r="C161" s="22">
        <v>602</v>
      </c>
      <c r="D161" s="23" t="s">
        <v>891</v>
      </c>
      <c r="E161" s="2"/>
      <c r="F161" s="185"/>
      <c r="L161" s="81" t="s">
        <v>240</v>
      </c>
    </row>
    <row r="162" spans="1:12" ht="15.75" x14ac:dyDescent="0.25">
      <c r="A162" s="2"/>
      <c r="B162" s="2"/>
      <c r="C162" s="2"/>
      <c r="D162" s="2"/>
      <c r="E162" s="2"/>
      <c r="F162" s="38"/>
    </row>
    <row r="163" spans="1:12" ht="15.75" x14ac:dyDescent="0.25">
      <c r="D163" s="2" t="s">
        <v>892</v>
      </c>
      <c r="F163" s="276" t="s">
        <v>734</v>
      </c>
    </row>
    <row r="164" spans="1:12" x14ac:dyDescent="0.2">
      <c r="A164" s="5" t="s">
        <v>888</v>
      </c>
      <c r="C164" s="16">
        <v>604</v>
      </c>
      <c r="D164" s="17" t="s">
        <v>893</v>
      </c>
      <c r="F164" s="59"/>
      <c r="L164" s="81" t="s">
        <v>242</v>
      </c>
    </row>
    <row r="165" spans="1:12" x14ac:dyDescent="0.2">
      <c r="A165" s="6" t="s">
        <v>888</v>
      </c>
      <c r="C165" s="18">
        <v>605</v>
      </c>
      <c r="D165" s="19" t="s">
        <v>894</v>
      </c>
      <c r="F165" s="60"/>
      <c r="L165" s="81" t="s">
        <v>244</v>
      </c>
    </row>
    <row r="166" spans="1:12" x14ac:dyDescent="0.2">
      <c r="A166" s="6" t="s">
        <v>888</v>
      </c>
      <c r="C166" s="18">
        <v>610</v>
      </c>
      <c r="D166" s="19" t="s">
        <v>895</v>
      </c>
      <c r="F166" s="60"/>
      <c r="L166" s="81" t="s">
        <v>246</v>
      </c>
    </row>
    <row r="167" spans="1:12" x14ac:dyDescent="0.2">
      <c r="A167" s="6" t="s">
        <v>888</v>
      </c>
      <c r="C167" s="18">
        <v>623</v>
      </c>
      <c r="D167" s="19" t="s">
        <v>896</v>
      </c>
      <c r="F167" s="60"/>
      <c r="L167" s="81" t="s">
        <v>248</v>
      </c>
    </row>
    <row r="168" spans="1:12" x14ac:dyDescent="0.2">
      <c r="A168" s="6" t="s">
        <v>888</v>
      </c>
      <c r="C168" s="18">
        <v>625</v>
      </c>
      <c r="D168" s="19" t="s">
        <v>897</v>
      </c>
      <c r="F168" s="60"/>
      <c r="L168" s="81" t="s">
        <v>250</v>
      </c>
    </row>
    <row r="169" spans="1:12" x14ac:dyDescent="0.2">
      <c r="A169" s="6" t="s">
        <v>888</v>
      </c>
      <c r="C169" s="18">
        <v>628</v>
      </c>
      <c r="D169" s="19" t="s">
        <v>898</v>
      </c>
      <c r="F169" s="60"/>
      <c r="L169" s="81" t="s">
        <v>252</v>
      </c>
    </row>
    <row r="170" spans="1:12" x14ac:dyDescent="0.2">
      <c r="A170" s="6" t="s">
        <v>888</v>
      </c>
      <c r="C170" s="18">
        <v>650</v>
      </c>
      <c r="D170" s="19" t="s">
        <v>899</v>
      </c>
      <c r="F170" s="60"/>
      <c r="L170" s="81" t="s">
        <v>254</v>
      </c>
    </row>
    <row r="171" spans="1:12" x14ac:dyDescent="0.2">
      <c r="A171" s="6" t="s">
        <v>888</v>
      </c>
      <c r="C171" s="18">
        <v>675</v>
      </c>
      <c r="D171" s="19" t="s">
        <v>900</v>
      </c>
      <c r="F171" s="60"/>
      <c r="L171" s="81" t="s">
        <v>256</v>
      </c>
    </row>
    <row r="172" spans="1:12" x14ac:dyDescent="0.2">
      <c r="A172" s="6" t="s">
        <v>888</v>
      </c>
      <c r="C172" s="18">
        <v>681</v>
      </c>
      <c r="D172" s="19" t="s">
        <v>901</v>
      </c>
      <c r="F172" s="60"/>
      <c r="L172" s="81" t="s">
        <v>258</v>
      </c>
    </row>
    <row r="173" spans="1:12" x14ac:dyDescent="0.2">
      <c r="A173" s="6" t="s">
        <v>888</v>
      </c>
      <c r="C173" s="18">
        <v>682</v>
      </c>
      <c r="D173" s="19" t="s">
        <v>902</v>
      </c>
      <c r="F173" s="60"/>
      <c r="L173" s="81" t="s">
        <v>260</v>
      </c>
    </row>
    <row r="174" spans="1:12" x14ac:dyDescent="0.2">
      <c r="A174" s="6" t="s">
        <v>888</v>
      </c>
      <c r="C174" s="18">
        <v>684</v>
      </c>
      <c r="D174" s="19" t="s">
        <v>903</v>
      </c>
      <c r="F174" s="60"/>
      <c r="L174" s="81" t="s">
        <v>262</v>
      </c>
    </row>
    <row r="175" spans="1:12" ht="15.75" x14ac:dyDescent="0.25">
      <c r="A175" s="7" t="s">
        <v>888</v>
      </c>
      <c r="C175" s="20">
        <v>690</v>
      </c>
      <c r="D175" s="21" t="s">
        <v>904</v>
      </c>
      <c r="E175" s="2"/>
      <c r="F175" s="282">
        <f>SUM(F164:F174)</f>
        <v>0</v>
      </c>
      <c r="G175" s="36" t="str">
        <f>IF(F175&lt;&gt;SUM(F164:F174),"This is not the correct figure. The Total cells use formula to sum individual lines, please ensure it is not overwritten","")</f>
        <v/>
      </c>
      <c r="L175" s="81" t="s">
        <v>905</v>
      </c>
    </row>
    <row r="176" spans="1:12" ht="15.75" x14ac:dyDescent="0.25">
      <c r="A176" s="2"/>
      <c r="C176" s="2"/>
      <c r="D176" s="2"/>
      <c r="E176" s="2"/>
      <c r="F176" s="3"/>
    </row>
    <row r="177" spans="1:12" ht="15.75" x14ac:dyDescent="0.25">
      <c r="A177" s="2"/>
      <c r="C177" s="2"/>
      <c r="D177" s="2" t="s">
        <v>906</v>
      </c>
      <c r="E177" s="2"/>
      <c r="F177" s="276" t="s">
        <v>734</v>
      </c>
    </row>
    <row r="178" spans="1:12" ht="15.75" x14ac:dyDescent="0.25">
      <c r="A178" s="9" t="s">
        <v>888</v>
      </c>
      <c r="C178" s="22">
        <v>698</v>
      </c>
      <c r="D178" s="23" t="s">
        <v>907</v>
      </c>
      <c r="E178" s="2"/>
      <c r="F178" s="185"/>
      <c r="L178" s="81" t="s">
        <v>264</v>
      </c>
    </row>
    <row r="179" spans="1:12" ht="15.75" x14ac:dyDescent="0.25">
      <c r="A179" s="2"/>
      <c r="C179" s="2"/>
      <c r="D179" s="2"/>
      <c r="E179" s="2"/>
      <c r="F179" s="3"/>
    </row>
    <row r="180" spans="1:12" ht="15.75" x14ac:dyDescent="0.25">
      <c r="A180" s="2"/>
      <c r="C180" s="2" t="s">
        <v>908</v>
      </c>
      <c r="D180" s="2"/>
      <c r="E180" s="2"/>
      <c r="F180" s="276" t="s">
        <v>734</v>
      </c>
    </row>
    <row r="181" spans="1:12" ht="15.75" x14ac:dyDescent="0.25">
      <c r="A181" s="9" t="s">
        <v>725</v>
      </c>
      <c r="C181" s="24">
        <v>799</v>
      </c>
      <c r="D181" s="25" t="s">
        <v>909</v>
      </c>
      <c r="E181" s="2"/>
      <c r="F181" s="271">
        <f>SUM(F18,F36,F47,F68,F93,F103,F113,F144,F155,F158,F161,F175,F178)</f>
        <v>0</v>
      </c>
      <c r="L181" s="81" t="s">
        <v>910</v>
      </c>
    </row>
    <row r="182" spans="1:12" ht="15.75" x14ac:dyDescent="0.25">
      <c r="A182" s="2"/>
      <c r="C182" s="39"/>
      <c r="D182" s="39"/>
      <c r="E182" s="2"/>
      <c r="F182" s="3"/>
    </row>
    <row r="183" spans="1:12" ht="4.5" customHeight="1" x14ac:dyDescent="0.25">
      <c r="A183" s="2"/>
      <c r="C183" s="106"/>
      <c r="D183" s="105"/>
      <c r="E183" s="2"/>
      <c r="F183" s="276"/>
    </row>
    <row r="184" spans="1:12" ht="4.5" customHeight="1" x14ac:dyDescent="0.25">
      <c r="A184" s="2"/>
      <c r="D184" s="81"/>
      <c r="E184" s="2"/>
      <c r="F184" s="118"/>
      <c r="L184" s="90"/>
    </row>
    <row r="185" spans="1:12" ht="5.85" customHeight="1" x14ac:dyDescent="0.25">
      <c r="B185" s="117"/>
      <c r="D185" s="39"/>
      <c r="E185" s="2"/>
      <c r="F185" s="3"/>
    </row>
    <row r="186" spans="1:12" ht="15.75" x14ac:dyDescent="0.25">
      <c r="C186" s="2" t="s">
        <v>911</v>
      </c>
      <c r="D186" s="39"/>
      <c r="E186" s="2"/>
      <c r="F186" s="3"/>
    </row>
    <row r="187" spans="1:12" ht="15.75" x14ac:dyDescent="0.25">
      <c r="A187" s="2"/>
      <c r="D187" s="2" t="s">
        <v>912</v>
      </c>
      <c r="E187" s="2"/>
      <c r="F187" s="276" t="s">
        <v>734</v>
      </c>
    </row>
    <row r="188" spans="1:12" x14ac:dyDescent="0.2">
      <c r="A188" s="5" t="s">
        <v>725</v>
      </c>
      <c r="C188" s="16">
        <v>811</v>
      </c>
      <c r="D188" s="17" t="s">
        <v>913</v>
      </c>
      <c r="F188" s="59"/>
      <c r="G188" s="36" t="str">
        <f>IF(F188&gt;F351,"This figure is greater than grant allocation in line SG745","")</f>
        <v/>
      </c>
      <c r="L188" s="81" t="s">
        <v>266</v>
      </c>
    </row>
    <row r="189" spans="1:12" x14ac:dyDescent="0.2">
      <c r="A189" s="6" t="s">
        <v>725</v>
      </c>
      <c r="C189" s="18">
        <v>812</v>
      </c>
      <c r="D189" s="19" t="s">
        <v>914</v>
      </c>
      <c r="F189" s="60"/>
      <c r="G189" s="36" t="str">
        <f>IF(F189&gt;F352,"This figure is greater than grant allocation in line SG746","")</f>
        <v/>
      </c>
      <c r="L189" s="81" t="s">
        <v>268</v>
      </c>
    </row>
    <row r="190" spans="1:12" x14ac:dyDescent="0.2">
      <c r="A190" s="6" t="s">
        <v>725</v>
      </c>
      <c r="C190" s="18">
        <v>813</v>
      </c>
      <c r="D190" s="19" t="s">
        <v>915</v>
      </c>
      <c r="F190" s="60"/>
      <c r="G190" s="36" t="str">
        <f>IF(F190&gt;F353,"This figure is greater than grant allocation in line SG747","")</f>
        <v/>
      </c>
      <c r="L190" s="81" t="s">
        <v>270</v>
      </c>
    </row>
    <row r="191" spans="1:12" x14ac:dyDescent="0.2">
      <c r="A191" s="6" t="s">
        <v>725</v>
      </c>
      <c r="C191" s="18">
        <v>814</v>
      </c>
      <c r="D191" s="19" t="s">
        <v>916</v>
      </c>
      <c r="F191" s="60"/>
      <c r="L191" s="81" t="s">
        <v>272</v>
      </c>
    </row>
    <row r="192" spans="1:12" x14ac:dyDescent="0.2">
      <c r="A192" s="10" t="s">
        <v>725</v>
      </c>
      <c r="C192" s="26">
        <v>818</v>
      </c>
      <c r="D192" s="27" t="s">
        <v>917</v>
      </c>
      <c r="F192" s="61"/>
      <c r="L192" s="81" t="s">
        <v>274</v>
      </c>
    </row>
    <row r="193" spans="1:14" x14ac:dyDescent="0.2">
      <c r="A193" s="40"/>
      <c r="F193" s="34"/>
    </row>
    <row r="194" spans="1:14" ht="15.75" x14ac:dyDescent="0.25">
      <c r="A194" s="40"/>
      <c r="D194" s="2" t="s">
        <v>918</v>
      </c>
      <c r="F194" s="276" t="s">
        <v>734</v>
      </c>
    </row>
    <row r="195" spans="1:14" x14ac:dyDescent="0.2">
      <c r="A195" s="5" t="s">
        <v>725</v>
      </c>
      <c r="C195" s="16">
        <v>821</v>
      </c>
      <c r="D195" s="17" t="s">
        <v>919</v>
      </c>
      <c r="F195" s="59"/>
      <c r="L195" s="81" t="s">
        <v>276</v>
      </c>
    </row>
    <row r="196" spans="1:14" ht="15.75" x14ac:dyDescent="0.25">
      <c r="A196" s="6" t="s">
        <v>725</v>
      </c>
      <c r="C196" s="28">
        <v>822</v>
      </c>
      <c r="D196" s="29" t="s">
        <v>920</v>
      </c>
      <c r="F196" s="60"/>
      <c r="G196" s="36"/>
      <c r="L196" s="81" t="s">
        <v>278</v>
      </c>
    </row>
    <row r="197" spans="1:14" ht="15.75" x14ac:dyDescent="0.25">
      <c r="A197" s="6" t="s">
        <v>725</v>
      </c>
      <c r="C197" s="28">
        <v>824</v>
      </c>
      <c r="D197" s="29" t="s">
        <v>921</v>
      </c>
      <c r="F197" s="60"/>
      <c r="G197" s="36"/>
      <c r="L197" s="81" t="s">
        <v>280</v>
      </c>
    </row>
    <row r="198" spans="1:14" x14ac:dyDescent="0.2">
      <c r="A198" s="6" t="s">
        <v>725</v>
      </c>
      <c r="C198" s="18">
        <v>827</v>
      </c>
      <c r="D198" s="19" t="s">
        <v>922</v>
      </c>
      <c r="F198" s="60"/>
      <c r="L198" s="81" t="s">
        <v>282</v>
      </c>
    </row>
    <row r="199" spans="1:14" x14ac:dyDescent="0.2">
      <c r="A199" s="14" t="s">
        <v>725</v>
      </c>
      <c r="C199" s="18">
        <v>828</v>
      </c>
      <c r="D199" s="19" t="s">
        <v>923</v>
      </c>
      <c r="F199" s="62"/>
      <c r="L199" s="81" t="s">
        <v>284</v>
      </c>
    </row>
    <row r="200" spans="1:14" ht="15.75" x14ac:dyDescent="0.25">
      <c r="A200" s="44"/>
      <c r="C200" s="41" t="s">
        <v>924</v>
      </c>
      <c r="D200" s="19"/>
      <c r="F200" s="45"/>
    </row>
    <row r="201" spans="1:14" x14ac:dyDescent="0.2">
      <c r="A201" s="43" t="s">
        <v>725</v>
      </c>
      <c r="C201" s="28" t="s">
        <v>925</v>
      </c>
      <c r="D201" s="4"/>
      <c r="F201" s="63"/>
      <c r="L201" s="81" t="s">
        <v>286</v>
      </c>
      <c r="N201" s="81" t="s">
        <v>287</v>
      </c>
    </row>
    <row r="202" spans="1:14" x14ac:dyDescent="0.2">
      <c r="A202" s="6" t="s">
        <v>725</v>
      </c>
      <c r="C202" s="28" t="s">
        <v>926</v>
      </c>
      <c r="D202" s="4"/>
      <c r="F202" s="60"/>
      <c r="L202" s="81" t="s">
        <v>288</v>
      </c>
      <c r="N202" s="81" t="s">
        <v>289</v>
      </c>
    </row>
    <row r="203" spans="1:14" x14ac:dyDescent="0.2">
      <c r="A203" s="6" t="s">
        <v>725</v>
      </c>
      <c r="C203" s="28" t="s">
        <v>927</v>
      </c>
      <c r="D203" s="4"/>
      <c r="F203" s="60"/>
      <c r="L203" s="81" t="s">
        <v>290</v>
      </c>
      <c r="N203" s="81" t="s">
        <v>291</v>
      </c>
    </row>
    <row r="204" spans="1:14" x14ac:dyDescent="0.2">
      <c r="A204" s="6" t="s">
        <v>725</v>
      </c>
      <c r="C204" s="28" t="s">
        <v>928</v>
      </c>
      <c r="D204" s="4"/>
      <c r="F204" s="60"/>
      <c r="L204" s="81" t="s">
        <v>292</v>
      </c>
      <c r="N204" s="81" t="s">
        <v>293</v>
      </c>
    </row>
    <row r="205" spans="1:14" x14ac:dyDescent="0.2">
      <c r="A205" s="6" t="s">
        <v>725</v>
      </c>
      <c r="C205" s="28" t="s">
        <v>929</v>
      </c>
      <c r="D205" s="4"/>
      <c r="F205" s="60"/>
      <c r="L205" s="81" t="s">
        <v>294</v>
      </c>
      <c r="N205" s="81" t="s">
        <v>295</v>
      </c>
    </row>
    <row r="206" spans="1:14" x14ac:dyDescent="0.2">
      <c r="A206" s="6" t="s">
        <v>725</v>
      </c>
      <c r="C206" s="28" t="s">
        <v>930</v>
      </c>
      <c r="D206" s="4"/>
      <c r="F206" s="60"/>
      <c r="L206" s="81" t="s">
        <v>296</v>
      </c>
      <c r="N206" s="81" t="s">
        <v>297</v>
      </c>
    </row>
    <row r="207" spans="1:14" x14ac:dyDescent="0.2">
      <c r="A207" s="6" t="s">
        <v>725</v>
      </c>
      <c r="C207" s="28" t="s">
        <v>931</v>
      </c>
      <c r="D207" s="4"/>
      <c r="F207" s="60"/>
      <c r="L207" s="81" t="s">
        <v>298</v>
      </c>
      <c r="N207" s="81" t="s">
        <v>299</v>
      </c>
    </row>
    <row r="208" spans="1:14" x14ac:dyDescent="0.2">
      <c r="A208" s="6" t="s">
        <v>725</v>
      </c>
      <c r="C208" s="28" t="s">
        <v>932</v>
      </c>
      <c r="D208" s="4"/>
      <c r="F208" s="60"/>
      <c r="L208" s="81" t="s">
        <v>300</v>
      </c>
      <c r="N208" s="81" t="s">
        <v>301</v>
      </c>
    </row>
    <row r="209" spans="1:14" x14ac:dyDescent="0.2">
      <c r="A209" s="6" t="s">
        <v>725</v>
      </c>
      <c r="C209" s="28" t="s">
        <v>933</v>
      </c>
      <c r="D209" s="4"/>
      <c r="F209" s="60"/>
      <c r="L209" s="81" t="s">
        <v>302</v>
      </c>
      <c r="N209" s="81" t="s">
        <v>303</v>
      </c>
    </row>
    <row r="210" spans="1:14" x14ac:dyDescent="0.2">
      <c r="A210" s="6" t="s">
        <v>725</v>
      </c>
      <c r="C210" s="28" t="s">
        <v>934</v>
      </c>
      <c r="D210" s="4"/>
      <c r="F210" s="60"/>
      <c r="L210" s="81" t="s">
        <v>304</v>
      </c>
      <c r="N210" s="81" t="s">
        <v>305</v>
      </c>
    </row>
    <row r="211" spans="1:14" x14ac:dyDescent="0.2">
      <c r="A211" s="6" t="s">
        <v>725</v>
      </c>
      <c r="C211" s="28" t="s">
        <v>935</v>
      </c>
      <c r="D211" s="4"/>
      <c r="F211" s="60"/>
      <c r="L211" s="81" t="s">
        <v>306</v>
      </c>
      <c r="N211" s="81" t="s">
        <v>307</v>
      </c>
    </row>
    <row r="212" spans="1:14" x14ac:dyDescent="0.2">
      <c r="A212" s="6" t="s">
        <v>725</v>
      </c>
      <c r="C212" s="28" t="s">
        <v>936</v>
      </c>
      <c r="D212" s="4"/>
      <c r="F212" s="60"/>
      <c r="L212" s="81" t="s">
        <v>308</v>
      </c>
      <c r="N212" s="81" t="s">
        <v>309</v>
      </c>
    </row>
    <row r="213" spans="1:14" ht="15.75" x14ac:dyDescent="0.25">
      <c r="A213" s="14" t="s">
        <v>725</v>
      </c>
      <c r="C213" s="41" t="s">
        <v>937</v>
      </c>
      <c r="D213" s="19"/>
      <c r="F213" s="272">
        <f>SUM(F201:F212)</f>
        <v>0</v>
      </c>
      <c r="G213" s="86" t="str">
        <f>IF(F196=0,"",IF(ABS(F213-F196)&gt;=2,"This figure must equal line 822",""))</f>
        <v/>
      </c>
      <c r="N213" s="81" t="s">
        <v>938</v>
      </c>
    </row>
    <row r="214" spans="1:14" ht="15.75" x14ac:dyDescent="0.25">
      <c r="A214" s="46"/>
      <c r="C214" s="41" t="s">
        <v>939</v>
      </c>
      <c r="D214" s="19"/>
      <c r="F214" s="278"/>
    </row>
    <row r="215" spans="1:14" x14ac:dyDescent="0.2">
      <c r="A215" s="43" t="s">
        <v>725</v>
      </c>
      <c r="C215" s="28" t="s">
        <v>940</v>
      </c>
      <c r="D215" s="4"/>
      <c r="F215" s="63"/>
      <c r="L215" s="81" t="s">
        <v>310</v>
      </c>
      <c r="N215" s="81" t="s">
        <v>311</v>
      </c>
    </row>
    <row r="216" spans="1:14" x14ac:dyDescent="0.2">
      <c r="A216" s="6" t="s">
        <v>725</v>
      </c>
      <c r="C216" s="28" t="s">
        <v>941</v>
      </c>
      <c r="D216" s="4"/>
      <c r="F216" s="60"/>
      <c r="L216" s="81" t="s">
        <v>312</v>
      </c>
      <c r="N216" s="81" t="s">
        <v>313</v>
      </c>
    </row>
    <row r="217" spans="1:14" x14ac:dyDescent="0.2">
      <c r="A217" s="6" t="s">
        <v>725</v>
      </c>
      <c r="C217" s="28" t="s">
        <v>942</v>
      </c>
      <c r="D217" s="4"/>
      <c r="F217" s="60"/>
      <c r="L217" s="81" t="s">
        <v>314</v>
      </c>
      <c r="N217" s="81" t="s">
        <v>315</v>
      </c>
    </row>
    <row r="218" spans="1:14" x14ac:dyDescent="0.2">
      <c r="A218" s="6" t="s">
        <v>725</v>
      </c>
      <c r="C218" s="28" t="s">
        <v>943</v>
      </c>
      <c r="D218" s="4"/>
      <c r="F218" s="60"/>
      <c r="L218" s="81" t="s">
        <v>316</v>
      </c>
      <c r="N218" s="81" t="s">
        <v>317</v>
      </c>
    </row>
    <row r="219" spans="1:14" x14ac:dyDescent="0.2">
      <c r="A219" s="6" t="s">
        <v>725</v>
      </c>
      <c r="C219" s="28" t="s">
        <v>944</v>
      </c>
      <c r="D219" s="4"/>
      <c r="F219" s="60"/>
      <c r="L219" s="81" t="s">
        <v>318</v>
      </c>
      <c r="N219" s="81" t="s">
        <v>319</v>
      </c>
    </row>
    <row r="220" spans="1:14" x14ac:dyDescent="0.2">
      <c r="A220" s="6" t="s">
        <v>725</v>
      </c>
      <c r="C220" s="28" t="s">
        <v>945</v>
      </c>
      <c r="D220" s="4"/>
      <c r="F220" s="60"/>
      <c r="L220" s="81" t="s">
        <v>320</v>
      </c>
      <c r="N220" s="81" t="s">
        <v>321</v>
      </c>
    </row>
    <row r="221" spans="1:14" x14ac:dyDescent="0.2">
      <c r="A221" s="6" t="s">
        <v>725</v>
      </c>
      <c r="C221" s="28" t="s">
        <v>946</v>
      </c>
      <c r="D221" s="4"/>
      <c r="F221" s="60"/>
      <c r="L221" s="81" t="s">
        <v>322</v>
      </c>
      <c r="N221" s="81" t="s">
        <v>323</v>
      </c>
    </row>
    <row r="222" spans="1:14" x14ac:dyDescent="0.2">
      <c r="A222" s="6" t="s">
        <v>725</v>
      </c>
      <c r="C222" s="28" t="s">
        <v>947</v>
      </c>
      <c r="D222" s="4"/>
      <c r="F222" s="60"/>
      <c r="L222" s="81" t="s">
        <v>324</v>
      </c>
      <c r="N222" s="81" t="s">
        <v>325</v>
      </c>
    </row>
    <row r="223" spans="1:14" x14ac:dyDescent="0.2">
      <c r="A223" s="6" t="s">
        <v>725</v>
      </c>
      <c r="C223" s="28" t="s">
        <v>948</v>
      </c>
      <c r="D223" s="4"/>
      <c r="F223" s="60"/>
      <c r="L223" s="81" t="s">
        <v>326</v>
      </c>
      <c r="N223" s="81" t="s">
        <v>327</v>
      </c>
    </row>
    <row r="224" spans="1:14" x14ac:dyDescent="0.2">
      <c r="A224" s="6" t="s">
        <v>725</v>
      </c>
      <c r="C224" s="28" t="s">
        <v>949</v>
      </c>
      <c r="D224" s="4"/>
      <c r="F224" s="60"/>
      <c r="L224" s="81" t="s">
        <v>328</v>
      </c>
      <c r="N224" s="81" t="s">
        <v>329</v>
      </c>
    </row>
    <row r="225" spans="1:14" x14ac:dyDescent="0.2">
      <c r="A225" s="6" t="s">
        <v>725</v>
      </c>
      <c r="C225" s="28" t="s">
        <v>950</v>
      </c>
      <c r="D225" s="4"/>
      <c r="F225" s="60"/>
      <c r="L225" s="81" t="s">
        <v>330</v>
      </c>
      <c r="N225" s="81" t="s">
        <v>331</v>
      </c>
    </row>
    <row r="226" spans="1:14" x14ac:dyDescent="0.2">
      <c r="A226" s="6" t="s">
        <v>725</v>
      </c>
      <c r="C226" s="28" t="s">
        <v>951</v>
      </c>
      <c r="D226" s="4"/>
      <c r="F226" s="60"/>
      <c r="L226" s="81" t="s">
        <v>332</v>
      </c>
      <c r="N226" s="81" t="s">
        <v>333</v>
      </c>
    </row>
    <row r="227" spans="1:14" ht="15.75" x14ac:dyDescent="0.25">
      <c r="A227" s="10" t="s">
        <v>725</v>
      </c>
      <c r="C227" s="42" t="s">
        <v>952</v>
      </c>
      <c r="D227" s="27"/>
      <c r="F227" s="273">
        <f>SUM(F215:F226)</f>
        <v>0</v>
      </c>
      <c r="G227" s="86" t="str">
        <f>IF(F197=0,"",IF(ABS(F227-F197)&gt;=2,"This figure must equal line 824",""))</f>
        <v/>
      </c>
      <c r="N227" s="81" t="s">
        <v>953</v>
      </c>
    </row>
    <row r="228" spans="1:14" ht="15.75" x14ac:dyDescent="0.25">
      <c r="A228" s="40"/>
      <c r="C228" s="47"/>
      <c r="F228" s="34"/>
    </row>
    <row r="229" spans="1:14" ht="15.75" x14ac:dyDescent="0.25">
      <c r="A229" s="40"/>
      <c r="C229" s="47"/>
      <c r="D229" s="2" t="s">
        <v>954</v>
      </c>
      <c r="F229" s="276" t="s">
        <v>734</v>
      </c>
    </row>
    <row r="230" spans="1:14" x14ac:dyDescent="0.2">
      <c r="A230" s="5" t="s">
        <v>725</v>
      </c>
      <c r="C230" s="16">
        <v>831</v>
      </c>
      <c r="D230" s="17" t="s">
        <v>955</v>
      </c>
      <c r="F230" s="59"/>
      <c r="L230" s="81" t="s">
        <v>334</v>
      </c>
    </row>
    <row r="231" spans="1:14" x14ac:dyDescent="0.2">
      <c r="A231" s="6" t="s">
        <v>725</v>
      </c>
      <c r="C231" s="18">
        <v>832</v>
      </c>
      <c r="D231" s="19" t="s">
        <v>956</v>
      </c>
      <c r="F231" s="60"/>
      <c r="L231" s="81" t="s">
        <v>336</v>
      </c>
    </row>
    <row r="232" spans="1:14" x14ac:dyDescent="0.2">
      <c r="A232" s="6" t="s">
        <v>725</v>
      </c>
      <c r="C232" s="18">
        <v>841</v>
      </c>
      <c r="D232" s="19" t="s">
        <v>957</v>
      </c>
      <c r="F232" s="60"/>
      <c r="L232" s="81" t="s">
        <v>338</v>
      </c>
    </row>
    <row r="233" spans="1:14" x14ac:dyDescent="0.2">
      <c r="A233" s="6" t="s">
        <v>725</v>
      </c>
      <c r="C233" s="18">
        <v>842</v>
      </c>
      <c r="D233" s="19" t="s">
        <v>958</v>
      </c>
      <c r="F233" s="60"/>
      <c r="L233" s="81" t="s">
        <v>340</v>
      </c>
    </row>
    <row r="234" spans="1:14" x14ac:dyDescent="0.2">
      <c r="A234" s="6" t="s">
        <v>725</v>
      </c>
      <c r="C234" s="18">
        <v>847</v>
      </c>
      <c r="D234" s="19" t="s">
        <v>959</v>
      </c>
      <c r="F234" s="60"/>
      <c r="L234" s="81" t="s">
        <v>342</v>
      </c>
    </row>
    <row r="235" spans="1:14" x14ac:dyDescent="0.2">
      <c r="A235" s="10" t="s">
        <v>725</v>
      </c>
      <c r="C235" s="26">
        <v>848</v>
      </c>
      <c r="D235" s="27" t="s">
        <v>960</v>
      </c>
      <c r="F235" s="61"/>
      <c r="L235" s="81" t="s">
        <v>344</v>
      </c>
    </row>
    <row r="236" spans="1:14" x14ac:dyDescent="0.2">
      <c r="F236" s="48"/>
    </row>
    <row r="237" spans="1:14" ht="15.75" x14ac:dyDescent="0.25">
      <c r="C237" s="2" t="s">
        <v>961</v>
      </c>
      <c r="F237" s="276" t="s">
        <v>734</v>
      </c>
    </row>
    <row r="238" spans="1:14" ht="15.75" x14ac:dyDescent="0.25">
      <c r="A238" s="12" t="s">
        <v>725</v>
      </c>
      <c r="C238" s="24">
        <v>849</v>
      </c>
      <c r="D238" s="25" t="s">
        <v>962</v>
      </c>
      <c r="F238" s="271">
        <f>SUM(F181,F188:F192,F195:F199,F230:F235)</f>
        <v>0</v>
      </c>
      <c r="L238" s="81" t="s">
        <v>963</v>
      </c>
    </row>
    <row r="239" spans="1:14" ht="15.75" x14ac:dyDescent="0.25">
      <c r="C239" s="39"/>
      <c r="D239" s="39"/>
      <c r="F239" s="48"/>
    </row>
    <row r="240" spans="1:14" ht="15.75" x14ac:dyDescent="0.25">
      <c r="C240" s="2" t="s">
        <v>964</v>
      </c>
      <c r="D240" s="2" t="s">
        <v>965</v>
      </c>
      <c r="F240" s="276" t="s">
        <v>734</v>
      </c>
    </row>
    <row r="241" spans="1:14" x14ac:dyDescent="0.2">
      <c r="A241" s="5" t="s">
        <v>725</v>
      </c>
      <c r="C241" s="16">
        <v>859</v>
      </c>
      <c r="D241" s="17" t="s">
        <v>966</v>
      </c>
      <c r="F241" s="59"/>
      <c r="L241" s="81" t="s">
        <v>346</v>
      </c>
    </row>
    <row r="242" spans="1:14" x14ac:dyDescent="0.2">
      <c r="A242" s="6" t="s">
        <v>725</v>
      </c>
      <c r="C242" s="18">
        <v>865</v>
      </c>
      <c r="D242" s="19" t="s">
        <v>967</v>
      </c>
      <c r="F242" s="60"/>
      <c r="G242" s="71" t="str">
        <f>IF(VLOOKUP(H2,la_data,7,0)="[x]","",IF(AND(OR(F242&lt;VLOOKUP(H2,la_data,8,0),F242&gt;VLOOKUP(H2,la_data,9,0)),VLOOKUP(H2,la_data,7,0)&lt;&gt;0),"High variance from previous year RA",IF(AND(F242&lt;VLOOKUP(H2,la_data,11,0)*0.75,VLOOKUP(H2,la_data,7,0)=0),"Previous year RA 0, but please check figure on Capital estimate form","")))</f>
        <v/>
      </c>
      <c r="L242" s="81" t="s">
        <v>348</v>
      </c>
    </row>
    <row r="243" spans="1:14" x14ac:dyDescent="0.2">
      <c r="A243" s="6" t="s">
        <v>725</v>
      </c>
      <c r="C243" s="18">
        <v>866</v>
      </c>
      <c r="D243" s="19" t="s">
        <v>968</v>
      </c>
      <c r="F243" s="60"/>
      <c r="G243" s="36" t="str">
        <f>IF(F243&lt;0,"Positive or zero only","")</f>
        <v/>
      </c>
      <c r="L243" s="81" t="s">
        <v>350</v>
      </c>
    </row>
    <row r="244" spans="1:14" x14ac:dyDescent="0.2">
      <c r="A244" s="6" t="s">
        <v>725</v>
      </c>
      <c r="C244" s="18">
        <v>867</v>
      </c>
      <c r="D244" s="19" t="s">
        <v>969</v>
      </c>
      <c r="F244" s="60"/>
      <c r="G244" s="36" t="str">
        <f>IF(F244&gt;0,"Negative or zero only","")</f>
        <v/>
      </c>
      <c r="L244" s="81" t="s">
        <v>352</v>
      </c>
    </row>
    <row r="245" spans="1:14" x14ac:dyDescent="0.2">
      <c r="A245" s="6" t="s">
        <v>725</v>
      </c>
      <c r="C245" s="18">
        <v>868</v>
      </c>
      <c r="D245" s="19" t="s">
        <v>970</v>
      </c>
      <c r="F245" s="60"/>
      <c r="G245" s="36" t="str">
        <f>IF(F245&gt;0,"Negative or zero only","")</f>
        <v/>
      </c>
      <c r="L245" s="90" t="s">
        <v>354</v>
      </c>
    </row>
    <row r="246" spans="1:14" x14ac:dyDescent="0.2">
      <c r="A246" s="6" t="s">
        <v>725</v>
      </c>
      <c r="C246" s="18">
        <v>871</v>
      </c>
      <c r="D246" s="19" t="s">
        <v>971</v>
      </c>
      <c r="F246" s="60"/>
      <c r="L246" s="81" t="s">
        <v>356</v>
      </c>
    </row>
    <row r="247" spans="1:14" x14ac:dyDescent="0.2">
      <c r="A247" s="6" t="s">
        <v>725</v>
      </c>
      <c r="C247" s="18">
        <v>873</v>
      </c>
      <c r="D247" s="19" t="s">
        <v>972</v>
      </c>
      <c r="F247" s="60"/>
      <c r="L247" s="81" t="s">
        <v>358</v>
      </c>
    </row>
    <row r="248" spans="1:14" x14ac:dyDescent="0.2">
      <c r="A248" s="6" t="s">
        <v>725</v>
      </c>
      <c r="C248" s="18">
        <v>876</v>
      </c>
      <c r="D248" s="19" t="s">
        <v>973</v>
      </c>
      <c r="F248" s="60"/>
      <c r="L248" s="81" t="s">
        <v>360</v>
      </c>
    </row>
    <row r="249" spans="1:14" x14ac:dyDescent="0.2">
      <c r="A249" s="6" t="s">
        <v>725</v>
      </c>
      <c r="C249" s="18">
        <v>881</v>
      </c>
      <c r="D249" s="19" t="s">
        <v>974</v>
      </c>
      <c r="F249" s="60"/>
      <c r="G249" s="36" t="str">
        <f>IF(F249&lt;0,"Positive or zero only","")</f>
        <v/>
      </c>
      <c r="L249" s="81" t="s">
        <v>362</v>
      </c>
    </row>
    <row r="250" spans="1:14" x14ac:dyDescent="0.2">
      <c r="A250" s="6" t="s">
        <v>725</v>
      </c>
      <c r="C250" s="18">
        <v>883</v>
      </c>
      <c r="D250" s="19" t="s">
        <v>975</v>
      </c>
      <c r="F250" s="60"/>
      <c r="L250" s="81" t="s">
        <v>364</v>
      </c>
    </row>
    <row r="251" spans="1:14" ht="32.450000000000003" customHeight="1" x14ac:dyDescent="0.25">
      <c r="A251" s="6" t="s">
        <v>725</v>
      </c>
      <c r="C251" s="18">
        <v>886</v>
      </c>
      <c r="D251" s="301" t="s">
        <v>976</v>
      </c>
      <c r="F251" s="272">
        <f>F252+F253</f>
        <v>0</v>
      </c>
      <c r="G251" s="151" t="s">
        <v>977</v>
      </c>
      <c r="L251" s="154" t="s">
        <v>978</v>
      </c>
      <c r="N251" s="160" t="s">
        <v>979</v>
      </c>
    </row>
    <row r="252" spans="1:14" x14ac:dyDescent="0.2">
      <c r="A252" s="6" t="s">
        <v>725</v>
      </c>
      <c r="C252" s="18">
        <v>920</v>
      </c>
      <c r="D252" s="131" t="s">
        <v>980</v>
      </c>
      <c r="F252" s="60"/>
      <c r="L252" s="90" t="s">
        <v>366</v>
      </c>
    </row>
    <row r="253" spans="1:14" ht="30.75" x14ac:dyDescent="0.25">
      <c r="A253" s="6" t="s">
        <v>725</v>
      </c>
      <c r="C253" s="18">
        <v>921</v>
      </c>
      <c r="D253" s="302" t="s">
        <v>981</v>
      </c>
      <c r="F253" s="273">
        <f>SUM(F254:F261)</f>
        <v>0</v>
      </c>
      <c r="G253" s="151" t="s">
        <v>982</v>
      </c>
      <c r="L253" s="155" t="s">
        <v>983</v>
      </c>
      <c r="N253" s="160" t="s">
        <v>979</v>
      </c>
    </row>
    <row r="254" spans="1:14" x14ac:dyDescent="0.2">
      <c r="A254" s="6" t="s">
        <v>725</v>
      </c>
      <c r="C254" s="18">
        <v>922</v>
      </c>
      <c r="D254" s="132" t="s">
        <v>984</v>
      </c>
      <c r="F254" s="65"/>
      <c r="L254" s="90" t="s">
        <v>368</v>
      </c>
    </row>
    <row r="255" spans="1:14" x14ac:dyDescent="0.2">
      <c r="A255" s="6" t="s">
        <v>725</v>
      </c>
      <c r="C255" s="18">
        <v>923</v>
      </c>
      <c r="D255" s="132" t="s">
        <v>985</v>
      </c>
      <c r="F255" s="66"/>
      <c r="L255" s="90" t="s">
        <v>370</v>
      </c>
    </row>
    <row r="256" spans="1:14" x14ac:dyDescent="0.2">
      <c r="A256" s="6" t="s">
        <v>725</v>
      </c>
      <c r="C256" s="18">
        <v>924</v>
      </c>
      <c r="D256" s="132" t="s">
        <v>986</v>
      </c>
      <c r="F256" s="66"/>
      <c r="L256" s="90" t="s">
        <v>372</v>
      </c>
    </row>
    <row r="257" spans="1:12" x14ac:dyDescent="0.2">
      <c r="A257" s="6" t="s">
        <v>725</v>
      </c>
      <c r="C257" s="18">
        <v>925</v>
      </c>
      <c r="D257" s="132" t="s">
        <v>987</v>
      </c>
      <c r="F257" s="66"/>
      <c r="L257" s="90" t="s">
        <v>374</v>
      </c>
    </row>
    <row r="258" spans="1:12" x14ac:dyDescent="0.2">
      <c r="A258" s="6" t="s">
        <v>725</v>
      </c>
      <c r="C258" s="18">
        <v>926</v>
      </c>
      <c r="D258" s="132" t="s">
        <v>988</v>
      </c>
      <c r="F258" s="66"/>
      <c r="L258" s="90" t="s">
        <v>376</v>
      </c>
    </row>
    <row r="259" spans="1:12" x14ac:dyDescent="0.2">
      <c r="A259" s="6" t="s">
        <v>725</v>
      </c>
      <c r="C259" s="18">
        <v>927</v>
      </c>
      <c r="D259" s="132" t="s">
        <v>989</v>
      </c>
      <c r="F259" s="66"/>
      <c r="L259" s="90" t="s">
        <v>378</v>
      </c>
    </row>
    <row r="260" spans="1:12" x14ac:dyDescent="0.2">
      <c r="A260" s="6" t="s">
        <v>725</v>
      </c>
      <c r="C260" s="18">
        <v>928</v>
      </c>
      <c r="D260" s="132" t="s">
        <v>990</v>
      </c>
      <c r="F260" s="66"/>
      <c r="L260" s="90" t="s">
        <v>380</v>
      </c>
    </row>
    <row r="261" spans="1:12" x14ac:dyDescent="0.2">
      <c r="A261" s="6" t="s">
        <v>725</v>
      </c>
      <c r="C261" s="18">
        <v>929</v>
      </c>
      <c r="D261" s="132" t="s">
        <v>991</v>
      </c>
      <c r="F261" s="252"/>
      <c r="L261" s="90" t="s">
        <v>382</v>
      </c>
    </row>
    <row r="262" spans="1:12" x14ac:dyDescent="0.2">
      <c r="A262" s="6" t="s">
        <v>725</v>
      </c>
      <c r="C262" s="18">
        <v>888</v>
      </c>
      <c r="D262" s="19" t="s">
        <v>992</v>
      </c>
      <c r="F262" s="63"/>
      <c r="L262" s="81" t="s">
        <v>384</v>
      </c>
    </row>
    <row r="263" spans="1:12" x14ac:dyDescent="0.2">
      <c r="A263" s="6" t="s">
        <v>725</v>
      </c>
      <c r="C263" s="18">
        <v>889</v>
      </c>
      <c r="D263" s="19" t="s">
        <v>993</v>
      </c>
      <c r="F263" s="60"/>
      <c r="L263" s="81" t="s">
        <v>386</v>
      </c>
    </row>
    <row r="264" spans="1:12" x14ac:dyDescent="0.2">
      <c r="A264" s="6" t="s">
        <v>725</v>
      </c>
      <c r="C264" s="18">
        <v>890</v>
      </c>
      <c r="D264" s="19" t="s">
        <v>994</v>
      </c>
      <c r="F264" s="60"/>
      <c r="L264" s="81" t="s">
        <v>388</v>
      </c>
    </row>
    <row r="265" spans="1:12" x14ac:dyDescent="0.2">
      <c r="A265" s="6" t="s">
        <v>725</v>
      </c>
      <c r="C265" s="18">
        <v>891</v>
      </c>
      <c r="D265" s="19" t="s">
        <v>995</v>
      </c>
      <c r="F265" s="272">
        <f>F355*-1</f>
        <v>0</v>
      </c>
      <c r="L265" s="81" t="s">
        <v>996</v>
      </c>
    </row>
    <row r="266" spans="1:12" x14ac:dyDescent="0.2">
      <c r="A266" s="6" t="s">
        <v>725</v>
      </c>
      <c r="C266" s="18">
        <v>893</v>
      </c>
      <c r="D266" s="19" t="s">
        <v>997</v>
      </c>
      <c r="F266" s="60"/>
      <c r="L266" s="81" t="s">
        <v>391</v>
      </c>
    </row>
    <row r="267" spans="1:12" x14ac:dyDescent="0.2">
      <c r="A267" s="6" t="s">
        <v>725</v>
      </c>
      <c r="C267" s="18">
        <v>894</v>
      </c>
      <c r="D267" s="19" t="s">
        <v>998</v>
      </c>
      <c r="F267" s="60"/>
      <c r="L267" s="81" t="s">
        <v>393</v>
      </c>
    </row>
    <row r="268" spans="1:12" x14ac:dyDescent="0.2">
      <c r="A268" s="6" t="s">
        <v>725</v>
      </c>
      <c r="C268" s="18">
        <v>895</v>
      </c>
      <c r="D268" s="19" t="s">
        <v>999</v>
      </c>
      <c r="F268" s="60"/>
      <c r="L268" s="81" t="s">
        <v>395</v>
      </c>
    </row>
    <row r="269" spans="1:12" x14ac:dyDescent="0.2">
      <c r="A269" s="14" t="s">
        <v>725</v>
      </c>
      <c r="C269" s="32">
        <v>896</v>
      </c>
      <c r="D269" s="33" t="s">
        <v>1000</v>
      </c>
      <c r="F269" s="62"/>
      <c r="L269" s="81" t="s">
        <v>397</v>
      </c>
    </row>
    <row r="270" spans="1:12" x14ac:dyDescent="0.2">
      <c r="A270" s="10" t="s">
        <v>725</v>
      </c>
      <c r="C270" s="26">
        <v>897</v>
      </c>
      <c r="D270" s="27" t="s">
        <v>1001</v>
      </c>
      <c r="F270" s="273">
        <f>H389-F389</f>
        <v>0</v>
      </c>
      <c r="G270" s="130" t="str">
        <f>IF(F270&lt;&gt;(H389-F389),"ERROR - This must be the difference between end year and start year levels (line 1012)","")</f>
        <v/>
      </c>
      <c r="H270" s="1"/>
      <c r="L270" s="90" t="s">
        <v>399</v>
      </c>
    </row>
    <row r="271" spans="1:12" x14ac:dyDescent="0.2">
      <c r="F271" s="48"/>
    </row>
    <row r="272" spans="1:12" ht="15.75" x14ac:dyDescent="0.25">
      <c r="C272" s="2" t="s">
        <v>1002</v>
      </c>
      <c r="F272" s="276" t="s">
        <v>734</v>
      </c>
    </row>
    <row r="273" spans="1:12" ht="15.75" x14ac:dyDescent="0.25">
      <c r="A273" s="12" t="s">
        <v>725</v>
      </c>
      <c r="C273" s="24">
        <v>900</v>
      </c>
      <c r="D273" s="25" t="s">
        <v>1003</v>
      </c>
      <c r="F273" s="271">
        <f>SUM(F238,F241:F251,F262:F270)</f>
        <v>0</v>
      </c>
      <c r="L273" s="81" t="s">
        <v>1004</v>
      </c>
    </row>
    <row r="274" spans="1:12" ht="15.75" x14ac:dyDescent="0.25">
      <c r="C274" s="39"/>
      <c r="D274" s="39"/>
      <c r="F274" s="48"/>
    </row>
    <row r="275" spans="1:12" ht="15.75" x14ac:dyDescent="0.25">
      <c r="A275" s="2" t="s">
        <v>1005</v>
      </c>
      <c r="C275" s="39"/>
      <c r="D275" s="39"/>
      <c r="F275" s="34"/>
    </row>
    <row r="276" spans="1:12" ht="15.75" x14ac:dyDescent="0.25">
      <c r="C276" s="49" t="s">
        <v>1006</v>
      </c>
      <c r="D276" s="39"/>
      <c r="F276" s="34"/>
    </row>
    <row r="277" spans="1:12" ht="15.75" x14ac:dyDescent="0.25">
      <c r="D277" s="2" t="s">
        <v>1007</v>
      </c>
      <c r="F277" s="276" t="s">
        <v>734</v>
      </c>
    </row>
    <row r="278" spans="1:12" x14ac:dyDescent="0.2">
      <c r="A278" s="5" t="s">
        <v>725</v>
      </c>
      <c r="C278" s="16">
        <v>904</v>
      </c>
      <c r="D278" s="17" t="s">
        <v>1008</v>
      </c>
      <c r="F278" s="257">
        <f>F319*-1</f>
        <v>0</v>
      </c>
      <c r="L278" s="81" t="s">
        <v>1009</v>
      </c>
    </row>
    <row r="279" spans="1:12" x14ac:dyDescent="0.2">
      <c r="A279" s="6" t="s">
        <v>725</v>
      </c>
      <c r="C279" s="18">
        <v>951</v>
      </c>
      <c r="D279" s="19" t="s">
        <v>1010</v>
      </c>
      <c r="F279" s="260">
        <f>VLOOKUP(H2,la_data,'LA Data'!M2,0)</f>
        <v>0</v>
      </c>
      <c r="L279" s="81" t="s">
        <v>402</v>
      </c>
    </row>
    <row r="280" spans="1:12" x14ac:dyDescent="0.2">
      <c r="A280" s="10" t="s">
        <v>725</v>
      </c>
      <c r="C280" s="26">
        <v>956</v>
      </c>
      <c r="D280" s="27" t="s">
        <v>1011</v>
      </c>
      <c r="F280" s="261">
        <f>VLOOKUP(H2,la_data,'LA Data'!Q2,0)</f>
        <v>0</v>
      </c>
      <c r="L280" s="81" t="s">
        <v>404</v>
      </c>
    </row>
    <row r="281" spans="1:12" x14ac:dyDescent="0.2">
      <c r="F281" s="34"/>
    </row>
    <row r="282" spans="1:12" ht="15.75" x14ac:dyDescent="0.25">
      <c r="D282" s="2" t="s">
        <v>1012</v>
      </c>
      <c r="F282" s="276" t="s">
        <v>734</v>
      </c>
    </row>
    <row r="283" spans="1:12" x14ac:dyDescent="0.2">
      <c r="A283" s="5" t="s">
        <v>725</v>
      </c>
      <c r="C283" s="16">
        <v>906</v>
      </c>
      <c r="D283" s="17" t="s">
        <v>1013</v>
      </c>
      <c r="F283" s="59"/>
      <c r="L283" s="81" t="s">
        <v>406</v>
      </c>
    </row>
    <row r="284" spans="1:12" x14ac:dyDescent="0.2">
      <c r="A284" s="43"/>
      <c r="C284" s="133"/>
      <c r="D284" s="231" t="s">
        <v>1014</v>
      </c>
      <c r="F284" s="63"/>
    </row>
    <row r="285" spans="1:12" x14ac:dyDescent="0.2">
      <c r="A285" s="6" t="s">
        <v>725</v>
      </c>
      <c r="C285" s="18">
        <v>911</v>
      </c>
      <c r="D285" s="19" t="s">
        <v>1015</v>
      </c>
      <c r="F285" s="274">
        <f>H388-F388</f>
        <v>0</v>
      </c>
      <c r="G285" s="130" t="str">
        <f>IF(F285&lt;&gt;(H388-F388),"ERROR - This must be the difference between end year and start year levels (line 1011)","")</f>
        <v/>
      </c>
      <c r="H285" s="1"/>
      <c r="L285" s="81" t="s">
        <v>408</v>
      </c>
    </row>
    <row r="286" spans="1:12" x14ac:dyDescent="0.2">
      <c r="A286" s="6" t="s">
        <v>725</v>
      </c>
      <c r="C286" s="77">
        <v>913</v>
      </c>
      <c r="D286" s="78" t="s">
        <v>1016</v>
      </c>
      <c r="F286" s="274">
        <f>H390-F390</f>
        <v>0</v>
      </c>
      <c r="G286" s="130" t="str">
        <f>IF(F286&lt;&gt;(H390-F390),"ERROR - This must be the difference between end year and start year levels (line 1013)","")</f>
        <v/>
      </c>
      <c r="H286" s="1"/>
      <c r="L286" s="81" t="s">
        <v>410</v>
      </c>
    </row>
    <row r="287" spans="1:12" x14ac:dyDescent="0.2">
      <c r="A287" s="6" t="s">
        <v>725</v>
      </c>
      <c r="C287" s="18">
        <v>914</v>
      </c>
      <c r="D287" s="19" t="s">
        <v>1017</v>
      </c>
      <c r="F287" s="274">
        <f>H391-F391</f>
        <v>0</v>
      </c>
      <c r="G287" s="130" t="str">
        <f>IF(F287&lt;&gt;(H391-F391),"ERROR - This must be the difference between end year and start year levels (line 1014)","")</f>
        <v/>
      </c>
      <c r="H287" s="1"/>
      <c r="L287" s="81" t="s">
        <v>412</v>
      </c>
    </row>
    <row r="288" spans="1:12" x14ac:dyDescent="0.2">
      <c r="A288" s="6" t="s">
        <v>725</v>
      </c>
      <c r="C288" s="18">
        <v>915</v>
      </c>
      <c r="D288" s="19" t="s">
        <v>1018</v>
      </c>
      <c r="F288" s="274">
        <f>H400-F400</f>
        <v>0</v>
      </c>
      <c r="G288" s="130" t="str">
        <f>IF(F288&lt;&gt;(H400-F400),"ERROR - This must be the difference between end year and start year levels (line 1015)","")</f>
        <v/>
      </c>
      <c r="H288" s="1"/>
      <c r="L288" s="81" t="s">
        <v>414</v>
      </c>
    </row>
    <row r="289" spans="1:12" x14ac:dyDescent="0.2">
      <c r="A289" s="6" t="s">
        <v>725</v>
      </c>
      <c r="C289" s="18">
        <v>916</v>
      </c>
      <c r="D289" s="19" t="s">
        <v>1019</v>
      </c>
      <c r="F289" s="274">
        <f>H401-F401</f>
        <v>0</v>
      </c>
      <c r="L289" s="81" t="s">
        <v>416</v>
      </c>
    </row>
    <row r="290" spans="1:12" x14ac:dyDescent="0.2">
      <c r="A290" s="6" t="s">
        <v>725</v>
      </c>
      <c r="C290" s="18">
        <v>970</v>
      </c>
      <c r="D290" s="19" t="s">
        <v>1020</v>
      </c>
      <c r="F290" s="60"/>
      <c r="L290" s="81" t="s">
        <v>418</v>
      </c>
    </row>
    <row r="291" spans="1:12" x14ac:dyDescent="0.2">
      <c r="A291" s="6" t="s">
        <v>725</v>
      </c>
      <c r="C291" s="18">
        <v>980</v>
      </c>
      <c r="D291" s="19" t="s">
        <v>1021</v>
      </c>
      <c r="F291" s="60"/>
      <c r="L291" s="81" t="s">
        <v>420</v>
      </c>
    </row>
    <row r="292" spans="1:12" x14ac:dyDescent="0.2">
      <c r="A292" s="10" t="s">
        <v>725</v>
      </c>
      <c r="C292" s="26">
        <v>985</v>
      </c>
      <c r="D292" s="27" t="s">
        <v>1022</v>
      </c>
      <c r="F292" s="61"/>
      <c r="L292" s="81" t="s">
        <v>422</v>
      </c>
    </row>
    <row r="293" spans="1:12" x14ac:dyDescent="0.2">
      <c r="F293" s="48"/>
    </row>
    <row r="294" spans="1:12" ht="29.25" x14ac:dyDescent="0.25">
      <c r="D294" s="2" t="s">
        <v>1023</v>
      </c>
      <c r="F294" s="276" t="s">
        <v>734</v>
      </c>
      <c r="H294" s="300" t="s">
        <v>1024</v>
      </c>
    </row>
    <row r="295" spans="1:12" ht="60" x14ac:dyDescent="0.25">
      <c r="A295" s="216" t="s">
        <v>725</v>
      </c>
      <c r="B295" s="217"/>
      <c r="C295" s="218">
        <v>990</v>
      </c>
      <c r="D295" s="152" t="str">
        <f>"COUNCIL TAX REQUIREMENT (enter as +ve figure)   
Billing authorities must include Parish Precepts. Payments from billing authorities to town and parish councils must also be recorded in line 821.  (what you enter must match your authority's CTR "&amp;P2&amp;" return.  Difference between CTR and Council Tax income can be recorded in line 980.)"</f>
        <v>COUNCIL TAX REQUIREMENT (enter as +ve figure)   
Billing authorities must include Parish Precepts. Payments from billing authorities to town and parish councils must also be recorded in line 821.  (what you enter must match your authority's CTR 2026-27 return.  Difference between CTR and Council Tax income can be recorded in line 980.)</v>
      </c>
      <c r="F295" s="185"/>
      <c r="H295" s="88">
        <f>SUM(F273,F278:F280,F283:F288, F289:F290, F291:F292)-F295</f>
        <v>0</v>
      </c>
      <c r="L295" s="81" t="s">
        <v>1025</v>
      </c>
    </row>
    <row r="296" spans="1:12" ht="15.75" x14ac:dyDescent="0.25">
      <c r="C296" s="39"/>
      <c r="D296" s="39"/>
      <c r="E296" s="151"/>
      <c r="F296" s="279"/>
      <c r="G296" s="151"/>
      <c r="H296" s="192" t="str">
        <f>IF(ABS(H295)&gt;10,"Revenue Expenditure and Financing items must be made to balance.","")</f>
        <v/>
      </c>
    </row>
    <row r="297" spans="1:12" ht="15.75" x14ac:dyDescent="0.25">
      <c r="A297" s="49" t="s">
        <v>1026</v>
      </c>
      <c r="D297" s="105" t="s">
        <v>1027</v>
      </c>
      <c r="F297" s="34"/>
    </row>
    <row r="298" spans="1:12" ht="15.75" x14ac:dyDescent="0.25">
      <c r="C298" s="49" t="s">
        <v>1028</v>
      </c>
      <c r="F298" s="276" t="s">
        <v>734</v>
      </c>
    </row>
    <row r="299" spans="1:12" x14ac:dyDescent="0.2">
      <c r="A299" s="5" t="s">
        <v>1029</v>
      </c>
      <c r="C299" s="16">
        <v>102</v>
      </c>
      <c r="D299" s="17" t="s">
        <v>1030</v>
      </c>
      <c r="F299" s="59"/>
      <c r="G299" s="119"/>
      <c r="L299" s="81" t="s">
        <v>424</v>
      </c>
    </row>
    <row r="300" spans="1:12" x14ac:dyDescent="0.2">
      <c r="A300" s="6" t="s">
        <v>1029</v>
      </c>
      <c r="C300" s="18">
        <v>103</v>
      </c>
      <c r="D300" s="19" t="s">
        <v>1031</v>
      </c>
      <c r="F300" s="60"/>
      <c r="L300" s="81" t="s">
        <v>425</v>
      </c>
    </row>
    <row r="301" spans="1:12" x14ac:dyDescent="0.2">
      <c r="A301" s="6" t="s">
        <v>1029</v>
      </c>
      <c r="C301" s="18">
        <v>104</v>
      </c>
      <c r="D301" s="19" t="s">
        <v>1032</v>
      </c>
      <c r="F301" s="60"/>
      <c r="L301" s="81" t="s">
        <v>426</v>
      </c>
    </row>
    <row r="302" spans="1:12" x14ac:dyDescent="0.2">
      <c r="A302" s="6" t="s">
        <v>1029</v>
      </c>
      <c r="C302" s="18">
        <v>107</v>
      </c>
      <c r="D302" s="19" t="s">
        <v>1033</v>
      </c>
      <c r="F302" s="60"/>
      <c r="L302" s="81" t="s">
        <v>427</v>
      </c>
    </row>
    <row r="303" spans="1:12" x14ac:dyDescent="0.2">
      <c r="A303" s="6" t="s">
        <v>1029</v>
      </c>
      <c r="C303" s="18">
        <v>313</v>
      </c>
      <c r="D303" s="19" t="s">
        <v>1034</v>
      </c>
      <c r="F303" s="259">
        <f>VLOOKUP(H2,la_data,'LA Data'!AE2,0)</f>
        <v>0</v>
      </c>
      <c r="L303" s="81" t="s">
        <v>428</v>
      </c>
    </row>
    <row r="304" spans="1:12" x14ac:dyDescent="0.2">
      <c r="A304" s="6" t="s">
        <v>1029</v>
      </c>
      <c r="C304" s="77">
        <v>323</v>
      </c>
      <c r="D304" s="19" t="s">
        <v>1035</v>
      </c>
      <c r="F304" s="259">
        <f>VLOOKUP(H2,la_data,'LA Data'!W2,0)</f>
        <v>0</v>
      </c>
      <c r="L304" s="81" t="s">
        <v>429</v>
      </c>
    </row>
    <row r="305" spans="1:14" x14ac:dyDescent="0.2">
      <c r="A305" s="6" t="s">
        <v>1029</v>
      </c>
      <c r="C305" s="77">
        <v>324</v>
      </c>
      <c r="D305" s="19" t="s">
        <v>1036</v>
      </c>
      <c r="F305" s="259">
        <f>VLOOKUP(H2,la_data,'LA Data'!AA2,0)</f>
        <v>0</v>
      </c>
      <c r="L305" s="303" t="s">
        <v>430</v>
      </c>
    </row>
    <row r="306" spans="1:14" x14ac:dyDescent="0.2">
      <c r="A306" s="6" t="s">
        <v>1029</v>
      </c>
      <c r="C306" s="77">
        <v>325</v>
      </c>
      <c r="D306" s="19" t="s">
        <v>1037</v>
      </c>
      <c r="F306" s="259">
        <f>VLOOKUP(H2,la_data,'LA Data'!Y2,0)</f>
        <v>0</v>
      </c>
      <c r="L306" s="1" t="s">
        <v>431</v>
      </c>
    </row>
    <row r="307" spans="1:14" x14ac:dyDescent="0.2">
      <c r="A307" s="6" t="s">
        <v>1029</v>
      </c>
      <c r="C307" s="77">
        <v>326</v>
      </c>
      <c r="D307" s="19" t="s">
        <v>1038</v>
      </c>
      <c r="F307" s="259">
        <f>VLOOKUP(H2,la_data,'LA Data'!AC2,0)</f>
        <v>0</v>
      </c>
      <c r="L307" s="303" t="s">
        <v>432</v>
      </c>
    </row>
    <row r="308" spans="1:14" x14ac:dyDescent="0.2">
      <c r="A308" s="6" t="s">
        <v>1029</v>
      </c>
      <c r="C308" s="77">
        <v>327</v>
      </c>
      <c r="D308" s="19" t="s">
        <v>1039</v>
      </c>
      <c r="F308" s="259">
        <f>VLOOKUP(H2,la_data,'LA Data'!AM2,0)</f>
        <v>0</v>
      </c>
      <c r="L308" s="303" t="s">
        <v>433</v>
      </c>
    </row>
    <row r="309" spans="1:14" x14ac:dyDescent="0.2">
      <c r="A309" s="6" t="s">
        <v>1029</v>
      </c>
      <c r="C309" s="77">
        <v>342</v>
      </c>
      <c r="D309" s="19" t="s">
        <v>1040</v>
      </c>
      <c r="F309" s="259">
        <f>VLOOKUP(H2,la_data,35,0)</f>
        <v>0</v>
      </c>
      <c r="L309" s="323" t="s">
        <v>434</v>
      </c>
    </row>
    <row r="310" spans="1:14" x14ac:dyDescent="0.2">
      <c r="A310" s="6" t="s">
        <v>1029</v>
      </c>
      <c r="C310" s="77">
        <v>401</v>
      </c>
      <c r="D310" s="19" t="s">
        <v>1041</v>
      </c>
      <c r="F310" s="259">
        <f>VLOOKUP(H2,la_data,'LA Data'!O2,0)</f>
        <v>0</v>
      </c>
      <c r="L310" s="303" t="s">
        <v>435</v>
      </c>
    </row>
    <row r="311" spans="1:14" x14ac:dyDescent="0.2">
      <c r="A311" s="6" t="s">
        <v>1029</v>
      </c>
      <c r="C311" s="77">
        <v>406</v>
      </c>
      <c r="D311" s="19" t="s">
        <v>1042</v>
      </c>
      <c r="F311" s="60"/>
      <c r="L311" s="81" t="s">
        <v>436</v>
      </c>
    </row>
    <row r="312" spans="1:14" x14ac:dyDescent="0.2">
      <c r="A312" s="6" t="s">
        <v>1029</v>
      </c>
      <c r="C312" s="77">
        <v>407</v>
      </c>
      <c r="D312" s="19" t="s">
        <v>1043</v>
      </c>
      <c r="F312" s="63"/>
      <c r="L312" s="303" t="s">
        <v>437</v>
      </c>
    </row>
    <row r="313" spans="1:14" x14ac:dyDescent="0.2">
      <c r="A313" s="6" t="s">
        <v>1029</v>
      </c>
      <c r="C313" s="77">
        <v>410</v>
      </c>
      <c r="D313" s="19" t="s">
        <v>1044</v>
      </c>
      <c r="F313" s="259">
        <f>VLOOKUP(H2,la_data,'LA Data'!S2,0)</f>
        <v>0</v>
      </c>
      <c r="L313" s="303" t="s">
        <v>438</v>
      </c>
    </row>
    <row r="314" spans="1:14" x14ac:dyDescent="0.2">
      <c r="A314" s="6" t="s">
        <v>1029</v>
      </c>
      <c r="C314" s="18">
        <v>545</v>
      </c>
      <c r="D314" s="19" t="s">
        <v>1045</v>
      </c>
      <c r="F314" s="60"/>
      <c r="L314" s="81" t="s">
        <v>439</v>
      </c>
    </row>
    <row r="315" spans="1:14" x14ac:dyDescent="0.2">
      <c r="A315" s="6" t="s">
        <v>1029</v>
      </c>
      <c r="C315" s="18">
        <v>587</v>
      </c>
      <c r="D315" s="19" t="s">
        <v>1046</v>
      </c>
      <c r="F315" s="63"/>
      <c r="L315" s="81" t="s">
        <v>440</v>
      </c>
    </row>
    <row r="316" spans="1:14" x14ac:dyDescent="0.2">
      <c r="A316" s="6" t="s">
        <v>1029</v>
      </c>
      <c r="C316" s="18">
        <v>657</v>
      </c>
      <c r="D316" s="19" t="s">
        <v>1047</v>
      </c>
      <c r="F316" s="259">
        <f>VLOOKUP(H2,la_data,'LA Data'!AG2,0)</f>
        <v>0</v>
      </c>
      <c r="L316" s="81" t="s">
        <v>441</v>
      </c>
    </row>
    <row r="317" spans="1:14" x14ac:dyDescent="0.2">
      <c r="A317" s="6" t="s">
        <v>1029</v>
      </c>
      <c r="C317" s="18">
        <v>658</v>
      </c>
      <c r="D317" s="19" t="s">
        <v>1048</v>
      </c>
      <c r="F317" s="259">
        <f>VLOOKUP(H2,la_data,'LA Data'!AI2,0)</f>
        <v>0</v>
      </c>
      <c r="L317" s="81" t="s">
        <v>442</v>
      </c>
    </row>
    <row r="318" spans="1:14" x14ac:dyDescent="0.2">
      <c r="A318" s="6" t="s">
        <v>1029</v>
      </c>
      <c r="C318" s="18">
        <v>698</v>
      </c>
      <c r="D318" s="19" t="s">
        <v>1049</v>
      </c>
      <c r="F318" s="274">
        <f>SUM(F320:F345)</f>
        <v>0</v>
      </c>
      <c r="L318" s="81" t="s">
        <v>443</v>
      </c>
    </row>
    <row r="319" spans="1:14" x14ac:dyDescent="0.2">
      <c r="A319" s="6" t="s">
        <v>1029</v>
      </c>
      <c r="C319" s="32">
        <v>699</v>
      </c>
      <c r="D319" s="33" t="s">
        <v>1050</v>
      </c>
      <c r="F319" s="272">
        <f>SUM(F299:F317)+F318</f>
        <v>0</v>
      </c>
      <c r="L319" s="81" t="s">
        <v>1051</v>
      </c>
    </row>
    <row r="320" spans="1:14" x14ac:dyDescent="0.2">
      <c r="A320" s="6" t="s">
        <v>1029</v>
      </c>
      <c r="C320" s="32">
        <v>801</v>
      </c>
      <c r="D320" s="186"/>
      <c r="F320" s="60"/>
      <c r="L320" s="81" t="s">
        <v>444</v>
      </c>
      <c r="N320" s="81" t="s">
        <v>445</v>
      </c>
    </row>
    <row r="321" spans="1:14" x14ac:dyDescent="0.2">
      <c r="A321" s="6" t="s">
        <v>1029</v>
      </c>
      <c r="C321" s="32">
        <v>802</v>
      </c>
      <c r="D321" s="187"/>
      <c r="F321" s="60"/>
      <c r="L321" s="81" t="s">
        <v>446</v>
      </c>
      <c r="N321" s="81" t="s">
        <v>447</v>
      </c>
    </row>
    <row r="322" spans="1:14" x14ac:dyDescent="0.2">
      <c r="A322" s="6" t="s">
        <v>1029</v>
      </c>
      <c r="C322" s="32">
        <v>803</v>
      </c>
      <c r="D322" s="188"/>
      <c r="F322" s="60"/>
      <c r="L322" s="81" t="s">
        <v>448</v>
      </c>
      <c r="N322" s="81" t="s">
        <v>449</v>
      </c>
    </row>
    <row r="323" spans="1:14" x14ac:dyDescent="0.2">
      <c r="A323" s="6" t="s">
        <v>1029</v>
      </c>
      <c r="C323" s="32">
        <v>804</v>
      </c>
      <c r="D323" s="188"/>
      <c r="F323" s="60"/>
      <c r="L323" s="81" t="s">
        <v>450</v>
      </c>
      <c r="N323" s="81" t="s">
        <v>451</v>
      </c>
    </row>
    <row r="324" spans="1:14" x14ac:dyDescent="0.2">
      <c r="A324" s="6" t="s">
        <v>1029</v>
      </c>
      <c r="C324" s="32">
        <v>805</v>
      </c>
      <c r="D324" s="188"/>
      <c r="F324" s="60"/>
      <c r="L324" s="81" t="s">
        <v>452</v>
      </c>
      <c r="N324" s="81" t="s">
        <v>453</v>
      </c>
    </row>
    <row r="325" spans="1:14" x14ac:dyDescent="0.2">
      <c r="A325" s="6" t="s">
        <v>1029</v>
      </c>
      <c r="C325" s="32">
        <v>806</v>
      </c>
      <c r="D325" s="188"/>
      <c r="F325" s="60"/>
      <c r="L325" s="81" t="s">
        <v>454</v>
      </c>
      <c r="N325" s="81" t="s">
        <v>455</v>
      </c>
    </row>
    <row r="326" spans="1:14" x14ac:dyDescent="0.2">
      <c r="A326" s="6" t="s">
        <v>1029</v>
      </c>
      <c r="C326" s="32">
        <v>807</v>
      </c>
      <c r="D326" s="188"/>
      <c r="F326" s="60"/>
      <c r="L326" s="81" t="s">
        <v>456</v>
      </c>
      <c r="N326" s="81" t="s">
        <v>457</v>
      </c>
    </row>
    <row r="327" spans="1:14" x14ac:dyDescent="0.2">
      <c r="A327" s="6" t="s">
        <v>1029</v>
      </c>
      <c r="C327" s="32">
        <v>808</v>
      </c>
      <c r="D327" s="188"/>
      <c r="F327" s="60"/>
      <c r="L327" s="81" t="s">
        <v>458</v>
      </c>
      <c r="N327" s="81" t="s">
        <v>459</v>
      </c>
    </row>
    <row r="328" spans="1:14" x14ac:dyDescent="0.2">
      <c r="A328" s="6" t="s">
        <v>1029</v>
      </c>
      <c r="C328" s="32">
        <v>809</v>
      </c>
      <c r="D328" s="188"/>
      <c r="F328" s="60"/>
      <c r="L328" s="81" t="s">
        <v>460</v>
      </c>
      <c r="N328" s="81" t="s">
        <v>461</v>
      </c>
    </row>
    <row r="329" spans="1:14" x14ac:dyDescent="0.2">
      <c r="A329" s="6" t="s">
        <v>1029</v>
      </c>
      <c r="C329" s="32">
        <v>810</v>
      </c>
      <c r="D329" s="188"/>
      <c r="F329" s="60"/>
      <c r="L329" s="81" t="s">
        <v>462</v>
      </c>
      <c r="N329" s="81" t="s">
        <v>463</v>
      </c>
    </row>
    <row r="330" spans="1:14" x14ac:dyDescent="0.2">
      <c r="A330" s="6" t="s">
        <v>1029</v>
      </c>
      <c r="C330" s="32">
        <v>811</v>
      </c>
      <c r="D330" s="188"/>
      <c r="F330" s="60"/>
      <c r="L330" s="81" t="s">
        <v>464</v>
      </c>
      <c r="N330" s="81" t="s">
        <v>465</v>
      </c>
    </row>
    <row r="331" spans="1:14" x14ac:dyDescent="0.2">
      <c r="A331" s="6" t="s">
        <v>1029</v>
      </c>
      <c r="C331" s="32">
        <v>812</v>
      </c>
      <c r="D331" s="188"/>
      <c r="F331" s="60"/>
      <c r="L331" s="81" t="s">
        <v>466</v>
      </c>
      <c r="N331" s="81" t="s">
        <v>467</v>
      </c>
    </row>
    <row r="332" spans="1:14" x14ac:dyDescent="0.2">
      <c r="A332" s="6" t="s">
        <v>1029</v>
      </c>
      <c r="C332" s="32">
        <v>813</v>
      </c>
      <c r="D332" s="188"/>
      <c r="F332" s="60"/>
      <c r="L332" s="81" t="s">
        <v>468</v>
      </c>
      <c r="N332" s="81" t="s">
        <v>469</v>
      </c>
    </row>
    <row r="333" spans="1:14" x14ac:dyDescent="0.2">
      <c r="A333" s="6" t="s">
        <v>1029</v>
      </c>
      <c r="C333" s="32">
        <v>814</v>
      </c>
      <c r="D333" s="188"/>
      <c r="F333" s="60"/>
      <c r="L333" s="81" t="s">
        <v>470</v>
      </c>
      <c r="N333" s="81" t="s">
        <v>471</v>
      </c>
    </row>
    <row r="334" spans="1:14" x14ac:dyDescent="0.2">
      <c r="A334" s="6" t="s">
        <v>1029</v>
      </c>
      <c r="C334" s="32">
        <v>815</v>
      </c>
      <c r="D334" s="188"/>
      <c r="F334" s="60"/>
      <c r="L334" s="81" t="s">
        <v>472</v>
      </c>
      <c r="N334" s="81" t="s">
        <v>473</v>
      </c>
    </row>
    <row r="335" spans="1:14" x14ac:dyDescent="0.2">
      <c r="A335" s="6" t="s">
        <v>1029</v>
      </c>
      <c r="C335" s="32">
        <v>816</v>
      </c>
      <c r="D335" s="188"/>
      <c r="F335" s="60"/>
      <c r="L335" s="81" t="s">
        <v>474</v>
      </c>
      <c r="N335" s="81" t="s">
        <v>475</v>
      </c>
    </row>
    <row r="336" spans="1:14" x14ac:dyDescent="0.2">
      <c r="A336" s="6" t="s">
        <v>1029</v>
      </c>
      <c r="C336" s="32">
        <v>817</v>
      </c>
      <c r="D336" s="188"/>
      <c r="F336" s="60"/>
      <c r="L336" s="81" t="s">
        <v>476</v>
      </c>
      <c r="N336" s="81" t="s">
        <v>477</v>
      </c>
    </row>
    <row r="337" spans="1:14" x14ac:dyDescent="0.2">
      <c r="A337" s="6" t="s">
        <v>1029</v>
      </c>
      <c r="C337" s="32">
        <v>818</v>
      </c>
      <c r="D337" s="188"/>
      <c r="F337" s="60"/>
      <c r="L337" s="81" t="s">
        <v>478</v>
      </c>
      <c r="N337" s="81" t="s">
        <v>479</v>
      </c>
    </row>
    <row r="338" spans="1:14" x14ac:dyDescent="0.2">
      <c r="A338" s="6" t="s">
        <v>1029</v>
      </c>
      <c r="C338" s="32">
        <v>819</v>
      </c>
      <c r="D338" s="188"/>
      <c r="F338" s="60"/>
      <c r="L338" s="81" t="s">
        <v>480</v>
      </c>
      <c r="N338" s="81" t="s">
        <v>481</v>
      </c>
    </row>
    <row r="339" spans="1:14" x14ac:dyDescent="0.2">
      <c r="A339" s="6" t="s">
        <v>1029</v>
      </c>
      <c r="C339" s="32">
        <v>820</v>
      </c>
      <c r="D339" s="188"/>
      <c r="F339" s="60"/>
      <c r="L339" s="81" t="s">
        <v>482</v>
      </c>
      <c r="N339" s="81" t="s">
        <v>483</v>
      </c>
    </row>
    <row r="340" spans="1:14" x14ac:dyDescent="0.2">
      <c r="A340" s="6" t="s">
        <v>1029</v>
      </c>
      <c r="C340" s="32">
        <v>821</v>
      </c>
      <c r="D340" s="188"/>
      <c r="F340" s="60"/>
      <c r="L340" s="81" t="s">
        <v>484</v>
      </c>
      <c r="N340" s="81" t="s">
        <v>485</v>
      </c>
    </row>
    <row r="341" spans="1:14" x14ac:dyDescent="0.2">
      <c r="A341" s="6" t="s">
        <v>1029</v>
      </c>
      <c r="C341" s="32">
        <v>822</v>
      </c>
      <c r="D341" s="188"/>
      <c r="F341" s="60"/>
      <c r="L341" s="81" t="s">
        <v>486</v>
      </c>
      <c r="N341" s="81" t="s">
        <v>487</v>
      </c>
    </row>
    <row r="342" spans="1:14" x14ac:dyDescent="0.2">
      <c r="A342" s="6" t="s">
        <v>1029</v>
      </c>
      <c r="C342" s="32">
        <v>823</v>
      </c>
      <c r="D342" s="188"/>
      <c r="F342" s="60"/>
      <c r="L342" s="81" t="s">
        <v>488</v>
      </c>
      <c r="N342" s="81" t="s">
        <v>489</v>
      </c>
    </row>
    <row r="343" spans="1:14" x14ac:dyDescent="0.2">
      <c r="A343" s="6" t="s">
        <v>1029</v>
      </c>
      <c r="C343" s="32">
        <v>824</v>
      </c>
      <c r="D343" s="188"/>
      <c r="F343" s="60"/>
      <c r="L343" s="81" t="s">
        <v>490</v>
      </c>
      <c r="N343" s="81" t="s">
        <v>491</v>
      </c>
    </row>
    <row r="344" spans="1:14" x14ac:dyDescent="0.2">
      <c r="A344" s="6" t="s">
        <v>1029</v>
      </c>
      <c r="C344" s="32">
        <v>825</v>
      </c>
      <c r="D344" s="188"/>
      <c r="F344" s="60"/>
      <c r="L344" s="81" t="s">
        <v>492</v>
      </c>
      <c r="N344" s="81" t="s">
        <v>493</v>
      </c>
    </row>
    <row r="345" spans="1:14" x14ac:dyDescent="0.2">
      <c r="A345" s="10" t="s">
        <v>1029</v>
      </c>
      <c r="C345" s="26">
        <v>898</v>
      </c>
      <c r="D345" s="50" t="s">
        <v>1052</v>
      </c>
      <c r="F345" s="61"/>
      <c r="L345" s="81" t="s">
        <v>1053</v>
      </c>
      <c r="N345" s="81" t="s">
        <v>494</v>
      </c>
    </row>
    <row r="346" spans="1:14" x14ac:dyDescent="0.2">
      <c r="C346" s="265"/>
      <c r="D346" s="266"/>
      <c r="E346" s="266"/>
      <c r="F346" s="280"/>
    </row>
    <row r="347" spans="1:14" ht="15.75" x14ac:dyDescent="0.25">
      <c r="C347" s="72"/>
      <c r="D347" s="39"/>
      <c r="F347" s="34"/>
    </row>
    <row r="348" spans="1:14" ht="15.75" x14ac:dyDescent="0.25">
      <c r="C348" s="39"/>
      <c r="D348" s="49" t="s">
        <v>1054</v>
      </c>
      <c r="F348" s="276" t="s">
        <v>734</v>
      </c>
    </row>
    <row r="349" spans="1:14" x14ac:dyDescent="0.2">
      <c r="A349" s="5" t="s">
        <v>1029</v>
      </c>
      <c r="C349" s="16">
        <v>715</v>
      </c>
      <c r="D349" s="17" t="s">
        <v>1055</v>
      </c>
      <c r="F349" s="59"/>
      <c r="L349" s="81" t="s">
        <v>495</v>
      </c>
    </row>
    <row r="350" spans="1:14" x14ac:dyDescent="0.2">
      <c r="A350" s="6" t="s">
        <v>1029</v>
      </c>
      <c r="C350" s="18">
        <v>716</v>
      </c>
      <c r="D350" s="19" t="s">
        <v>1056</v>
      </c>
      <c r="F350" s="60"/>
      <c r="L350" s="81" t="s">
        <v>496</v>
      </c>
    </row>
    <row r="351" spans="1:14" x14ac:dyDescent="0.2">
      <c r="A351" s="6" t="s">
        <v>1029</v>
      </c>
      <c r="C351" s="18">
        <v>745</v>
      </c>
      <c r="D351" s="19" t="s">
        <v>1057</v>
      </c>
      <c r="F351" s="60"/>
      <c r="L351" s="81" t="s">
        <v>497</v>
      </c>
    </row>
    <row r="352" spans="1:14" x14ac:dyDescent="0.2">
      <c r="A352" s="6" t="s">
        <v>1029</v>
      </c>
      <c r="C352" s="18">
        <v>746</v>
      </c>
      <c r="D352" s="19" t="s">
        <v>1058</v>
      </c>
      <c r="F352" s="60"/>
      <c r="L352" s="81" t="s">
        <v>498</v>
      </c>
    </row>
    <row r="353" spans="1:14" x14ac:dyDescent="0.2">
      <c r="A353" s="6" t="s">
        <v>1029</v>
      </c>
      <c r="C353" s="18">
        <v>747</v>
      </c>
      <c r="D353" s="19" t="s">
        <v>1059</v>
      </c>
      <c r="F353" s="60"/>
      <c r="L353" s="81" t="s">
        <v>499</v>
      </c>
    </row>
    <row r="354" spans="1:14" x14ac:dyDescent="0.2">
      <c r="A354" s="6" t="s">
        <v>1029</v>
      </c>
      <c r="C354" s="18">
        <v>798</v>
      </c>
      <c r="D354" s="19" t="s">
        <v>1060</v>
      </c>
      <c r="F354" s="274">
        <f>SUM(F356:F381)</f>
        <v>0</v>
      </c>
      <c r="L354" s="81" t="s">
        <v>1061</v>
      </c>
    </row>
    <row r="355" spans="1:14" x14ac:dyDescent="0.2">
      <c r="A355" s="6" t="s">
        <v>1029</v>
      </c>
      <c r="C355" s="18">
        <v>799</v>
      </c>
      <c r="D355" s="19" t="s">
        <v>1062</v>
      </c>
      <c r="F355" s="274">
        <f>SUM(F349:F354)</f>
        <v>0</v>
      </c>
      <c r="L355" s="81" t="s">
        <v>1063</v>
      </c>
    </row>
    <row r="356" spans="1:14" x14ac:dyDescent="0.2">
      <c r="A356" s="6" t="s">
        <v>1029</v>
      </c>
      <c r="C356" s="32">
        <v>901</v>
      </c>
      <c r="D356" s="188"/>
      <c r="F356" s="62"/>
      <c r="L356" s="81" t="s">
        <v>500</v>
      </c>
      <c r="N356" s="81" t="s">
        <v>501</v>
      </c>
    </row>
    <row r="357" spans="1:14" x14ac:dyDescent="0.2">
      <c r="A357" s="6" t="s">
        <v>1029</v>
      </c>
      <c r="C357" s="32">
        <v>902</v>
      </c>
      <c r="D357" s="188"/>
      <c r="F357" s="62"/>
      <c r="L357" s="81" t="s">
        <v>502</v>
      </c>
      <c r="N357" s="81" t="s">
        <v>503</v>
      </c>
    </row>
    <row r="358" spans="1:14" x14ac:dyDescent="0.2">
      <c r="A358" s="6" t="s">
        <v>1029</v>
      </c>
      <c r="C358" s="32">
        <v>903</v>
      </c>
      <c r="D358" s="188"/>
      <c r="F358" s="62"/>
      <c r="L358" s="81" t="s">
        <v>504</v>
      </c>
      <c r="N358" s="81" t="s">
        <v>505</v>
      </c>
    </row>
    <row r="359" spans="1:14" x14ac:dyDescent="0.2">
      <c r="A359" s="6" t="s">
        <v>1029</v>
      </c>
      <c r="C359" s="32">
        <v>904</v>
      </c>
      <c r="D359" s="188"/>
      <c r="F359" s="62"/>
      <c r="L359" s="81" t="s">
        <v>506</v>
      </c>
      <c r="N359" s="81" t="s">
        <v>507</v>
      </c>
    </row>
    <row r="360" spans="1:14" x14ac:dyDescent="0.2">
      <c r="A360" s="6" t="s">
        <v>1029</v>
      </c>
      <c r="C360" s="32">
        <v>905</v>
      </c>
      <c r="D360" s="188"/>
      <c r="F360" s="62"/>
      <c r="L360" s="81" t="s">
        <v>508</v>
      </c>
      <c r="N360" s="81" t="s">
        <v>509</v>
      </c>
    </row>
    <row r="361" spans="1:14" x14ac:dyDescent="0.2">
      <c r="A361" s="6" t="s">
        <v>1029</v>
      </c>
      <c r="C361" s="32">
        <v>906</v>
      </c>
      <c r="D361" s="188"/>
      <c r="F361" s="62"/>
      <c r="L361" s="81" t="s">
        <v>510</v>
      </c>
      <c r="N361" s="81" t="s">
        <v>511</v>
      </c>
    </row>
    <row r="362" spans="1:14" x14ac:dyDescent="0.2">
      <c r="A362" s="6" t="s">
        <v>1029</v>
      </c>
      <c r="C362" s="32">
        <v>907</v>
      </c>
      <c r="D362" s="188"/>
      <c r="F362" s="62"/>
      <c r="L362" s="81" t="s">
        <v>512</v>
      </c>
      <c r="N362" s="81" t="s">
        <v>513</v>
      </c>
    </row>
    <row r="363" spans="1:14" x14ac:dyDescent="0.2">
      <c r="A363" s="6" t="s">
        <v>1029</v>
      </c>
      <c r="C363" s="32">
        <v>908</v>
      </c>
      <c r="D363" s="188"/>
      <c r="F363" s="62"/>
      <c r="L363" s="81" t="s">
        <v>514</v>
      </c>
      <c r="N363" s="81" t="s">
        <v>515</v>
      </c>
    </row>
    <row r="364" spans="1:14" x14ac:dyDescent="0.2">
      <c r="A364" s="6" t="s">
        <v>1029</v>
      </c>
      <c r="C364" s="32">
        <v>909</v>
      </c>
      <c r="D364" s="188"/>
      <c r="F364" s="62"/>
      <c r="L364" s="81" t="s">
        <v>516</v>
      </c>
      <c r="N364" s="81" t="s">
        <v>517</v>
      </c>
    </row>
    <row r="365" spans="1:14" x14ac:dyDescent="0.2">
      <c r="A365" s="6" t="s">
        <v>1029</v>
      </c>
      <c r="C365" s="32">
        <v>910</v>
      </c>
      <c r="D365" s="188"/>
      <c r="F365" s="62"/>
      <c r="L365" s="81" t="s">
        <v>518</v>
      </c>
      <c r="N365" s="81" t="s">
        <v>519</v>
      </c>
    </row>
    <row r="366" spans="1:14" x14ac:dyDescent="0.2">
      <c r="A366" s="6" t="s">
        <v>1029</v>
      </c>
      <c r="C366" s="32">
        <v>911</v>
      </c>
      <c r="D366" s="188"/>
      <c r="F366" s="62"/>
      <c r="L366" s="81" t="s">
        <v>520</v>
      </c>
      <c r="N366" s="81" t="s">
        <v>521</v>
      </c>
    </row>
    <row r="367" spans="1:14" x14ac:dyDescent="0.2">
      <c r="A367" s="6" t="s">
        <v>1029</v>
      </c>
      <c r="C367" s="32">
        <v>912</v>
      </c>
      <c r="D367" s="188"/>
      <c r="F367" s="62"/>
      <c r="L367" s="81" t="s">
        <v>522</v>
      </c>
      <c r="N367" s="81" t="s">
        <v>523</v>
      </c>
    </row>
    <row r="368" spans="1:14" x14ac:dyDescent="0.2">
      <c r="A368" s="6" t="s">
        <v>1029</v>
      </c>
      <c r="C368" s="32">
        <v>913</v>
      </c>
      <c r="D368" s="188"/>
      <c r="F368" s="62"/>
      <c r="L368" s="81" t="s">
        <v>524</v>
      </c>
      <c r="N368" s="81" t="s">
        <v>525</v>
      </c>
    </row>
    <row r="369" spans="1:18" x14ac:dyDescent="0.2">
      <c r="A369" s="6" t="s">
        <v>1029</v>
      </c>
      <c r="C369" s="32">
        <v>914</v>
      </c>
      <c r="D369" s="188"/>
      <c r="F369" s="62"/>
      <c r="L369" s="81" t="s">
        <v>526</v>
      </c>
      <c r="N369" s="81" t="s">
        <v>527</v>
      </c>
    </row>
    <row r="370" spans="1:18" x14ac:dyDescent="0.2">
      <c r="A370" s="6" t="s">
        <v>1029</v>
      </c>
      <c r="C370" s="32">
        <v>915</v>
      </c>
      <c r="D370" s="188"/>
      <c r="F370" s="62"/>
      <c r="L370" s="81" t="s">
        <v>528</v>
      </c>
      <c r="N370" s="81" t="s">
        <v>529</v>
      </c>
    </row>
    <row r="371" spans="1:18" x14ac:dyDescent="0.2">
      <c r="A371" s="6" t="s">
        <v>1029</v>
      </c>
      <c r="C371" s="32">
        <v>916</v>
      </c>
      <c r="D371" s="188"/>
      <c r="F371" s="62"/>
      <c r="L371" s="81" t="s">
        <v>530</v>
      </c>
      <c r="N371" s="81" t="s">
        <v>531</v>
      </c>
    </row>
    <row r="372" spans="1:18" x14ac:dyDescent="0.2">
      <c r="A372" s="6" t="s">
        <v>1029</v>
      </c>
      <c r="C372" s="32">
        <v>917</v>
      </c>
      <c r="D372" s="188"/>
      <c r="F372" s="62"/>
      <c r="L372" s="81" t="s">
        <v>532</v>
      </c>
      <c r="N372" s="81" t="s">
        <v>533</v>
      </c>
    </row>
    <row r="373" spans="1:18" x14ac:dyDescent="0.2">
      <c r="A373" s="6" t="s">
        <v>1029</v>
      </c>
      <c r="C373" s="32">
        <v>918</v>
      </c>
      <c r="D373" s="188"/>
      <c r="F373" s="62"/>
      <c r="L373" s="81" t="s">
        <v>534</v>
      </c>
      <c r="N373" s="81" t="s">
        <v>535</v>
      </c>
    </row>
    <row r="374" spans="1:18" x14ac:dyDescent="0.2">
      <c r="A374" s="6" t="s">
        <v>1029</v>
      </c>
      <c r="C374" s="32">
        <v>919</v>
      </c>
      <c r="D374" s="188"/>
      <c r="F374" s="62"/>
      <c r="L374" s="81" t="s">
        <v>536</v>
      </c>
      <c r="N374" s="81" t="s">
        <v>537</v>
      </c>
    </row>
    <row r="375" spans="1:18" x14ac:dyDescent="0.2">
      <c r="A375" s="6" t="s">
        <v>1029</v>
      </c>
      <c r="C375" s="32">
        <v>920</v>
      </c>
      <c r="D375" s="188"/>
      <c r="F375" s="62"/>
      <c r="L375" s="81" t="s">
        <v>538</v>
      </c>
      <c r="N375" s="81" t="s">
        <v>539</v>
      </c>
    </row>
    <row r="376" spans="1:18" x14ac:dyDescent="0.2">
      <c r="A376" s="6" t="s">
        <v>1029</v>
      </c>
      <c r="C376" s="32">
        <v>921</v>
      </c>
      <c r="D376" s="188"/>
      <c r="F376" s="62"/>
      <c r="L376" s="81" t="s">
        <v>540</v>
      </c>
      <c r="N376" s="81" t="s">
        <v>541</v>
      </c>
    </row>
    <row r="377" spans="1:18" x14ac:dyDescent="0.2">
      <c r="A377" s="6" t="s">
        <v>1029</v>
      </c>
      <c r="C377" s="32">
        <v>922</v>
      </c>
      <c r="D377" s="188"/>
      <c r="F377" s="62"/>
      <c r="L377" s="81" t="s">
        <v>542</v>
      </c>
      <c r="N377" s="81" t="s">
        <v>543</v>
      </c>
    </row>
    <row r="378" spans="1:18" x14ac:dyDescent="0.2">
      <c r="A378" s="6" t="s">
        <v>1029</v>
      </c>
      <c r="C378" s="32">
        <v>923</v>
      </c>
      <c r="D378" s="188"/>
      <c r="F378" s="62"/>
      <c r="L378" s="81" t="s">
        <v>544</v>
      </c>
      <c r="N378" s="81" t="s">
        <v>545</v>
      </c>
    </row>
    <row r="379" spans="1:18" x14ac:dyDescent="0.2">
      <c r="A379" s="6" t="s">
        <v>1029</v>
      </c>
      <c r="C379" s="32">
        <v>924</v>
      </c>
      <c r="D379" s="188"/>
      <c r="F379" s="62"/>
      <c r="L379" s="81" t="s">
        <v>546</v>
      </c>
      <c r="N379" s="81" t="s">
        <v>547</v>
      </c>
    </row>
    <row r="380" spans="1:18" x14ac:dyDescent="0.2">
      <c r="A380" s="6" t="s">
        <v>1029</v>
      </c>
      <c r="C380" s="32">
        <v>925</v>
      </c>
      <c r="D380" s="188"/>
      <c r="F380" s="62"/>
      <c r="L380" s="81" t="s">
        <v>548</v>
      </c>
      <c r="N380" s="81" t="s">
        <v>549</v>
      </c>
    </row>
    <row r="381" spans="1:18" x14ac:dyDescent="0.2">
      <c r="A381" s="14" t="s">
        <v>1029</v>
      </c>
      <c r="C381" s="26">
        <v>998</v>
      </c>
      <c r="D381" s="50" t="s">
        <v>1052</v>
      </c>
      <c r="F381" s="61"/>
      <c r="L381" s="81" t="s">
        <v>1064</v>
      </c>
      <c r="N381" s="81" t="s">
        <v>550</v>
      </c>
      <c r="O381" s="1"/>
      <c r="R381" s="1"/>
    </row>
    <row r="382" spans="1:18" x14ac:dyDescent="0.2">
      <c r="A382" s="51"/>
      <c r="F382" s="34"/>
      <c r="O382" s="1"/>
      <c r="P382" s="1"/>
      <c r="Q382" s="1"/>
      <c r="R382" s="1"/>
    </row>
    <row r="383" spans="1:18" ht="2.1" customHeight="1" thickBot="1" x14ac:dyDescent="0.3">
      <c r="A383" s="52"/>
      <c r="D383" s="49" t="s">
        <v>1065</v>
      </c>
      <c r="F383" s="276" t="s">
        <v>734</v>
      </c>
      <c r="O383" s="1"/>
      <c r="P383" s="1"/>
      <c r="Q383" s="1"/>
      <c r="R383" s="1"/>
    </row>
    <row r="384" spans="1:18" ht="15.75" x14ac:dyDescent="0.25">
      <c r="A384" s="15" t="s">
        <v>1029</v>
      </c>
      <c r="C384" s="24">
        <v>800</v>
      </c>
      <c r="D384" s="25" t="s">
        <v>1066</v>
      </c>
      <c r="F384" s="271">
        <f>F355+F319</f>
        <v>0</v>
      </c>
      <c r="L384" s="81" t="s">
        <v>1067</v>
      </c>
      <c r="O384" s="1"/>
      <c r="P384" s="1"/>
      <c r="Q384" s="1"/>
      <c r="R384" s="1"/>
    </row>
    <row r="385" spans="1:21" ht="15.75" x14ac:dyDescent="0.25">
      <c r="A385"/>
      <c r="C385" s="39"/>
      <c r="D385" s="39"/>
      <c r="F385" s="118"/>
      <c r="O385" s="1"/>
      <c r="P385" s="1"/>
      <c r="Q385" s="1"/>
      <c r="R385" s="1"/>
    </row>
    <row r="386" spans="1:21" ht="14.1" customHeight="1" thickBot="1" x14ac:dyDescent="0.3">
      <c r="C386" s="49" t="s">
        <v>1068</v>
      </c>
      <c r="D386" s="39"/>
      <c r="F386" s="281" t="str">
        <f>P3</f>
        <v>1 April 2026</v>
      </c>
      <c r="G386" s="67" t="s">
        <v>734</v>
      </c>
      <c r="H386" s="82" t="str">
        <f>P4</f>
        <v>31 March 2027</v>
      </c>
      <c r="I386" s="82"/>
      <c r="J386" s="82"/>
      <c r="O386" s="1"/>
      <c r="P386" s="1"/>
      <c r="Q386" s="1"/>
      <c r="R386" s="1"/>
    </row>
    <row r="387" spans="1:21" x14ac:dyDescent="0.2">
      <c r="A387" s="12" t="s">
        <v>725</v>
      </c>
      <c r="C387" s="30">
        <v>1020</v>
      </c>
      <c r="D387" s="31" t="s">
        <v>1069</v>
      </c>
      <c r="F387" s="64"/>
      <c r="G387" s="90"/>
      <c r="H387" s="82"/>
      <c r="I387" s="219"/>
      <c r="J387" s="82"/>
      <c r="L387" s="81" t="s">
        <v>551</v>
      </c>
      <c r="O387" s="1"/>
      <c r="P387" s="1"/>
      <c r="Q387" s="1"/>
      <c r="R387" s="1"/>
    </row>
    <row r="388" spans="1:21" x14ac:dyDescent="0.2">
      <c r="A388" s="5" t="s">
        <v>725</v>
      </c>
      <c r="C388" s="16">
        <v>1011</v>
      </c>
      <c r="D388" s="17" t="s">
        <v>1070</v>
      </c>
      <c r="F388" s="257">
        <f>VLOOKUP(H2,'LA Data'!C6:AZ421, 'LA Data'!AN2, 0)</f>
        <v>0</v>
      </c>
      <c r="G388" s="116" t="str">
        <f>IF(F388="","&lt;-Fill in year start reserves level.","&lt;-Check &amp; update 1 April figure.")</f>
        <v>&lt;-Check &amp; update 1 April figure.</v>
      </c>
      <c r="H388" s="215"/>
      <c r="I388" s="190" t="str">
        <f>IF(H388="","&lt;-Fill in year end reserves level.","")</f>
        <v>&lt;-Fill in year end reserves level.</v>
      </c>
      <c r="J388" s="92"/>
      <c r="L388" s="81" t="s">
        <v>552</v>
      </c>
      <c r="N388" s="81" t="s">
        <v>553</v>
      </c>
      <c r="O388" s="1"/>
      <c r="P388" s="1"/>
      <c r="Q388" s="1"/>
      <c r="R388" s="1"/>
      <c r="S388" s="69" t="s">
        <v>1071</v>
      </c>
      <c r="U388" s="69" t="s">
        <v>1072</v>
      </c>
    </row>
    <row r="389" spans="1:21" ht="15.75" x14ac:dyDescent="0.25">
      <c r="A389" s="5" t="s">
        <v>725</v>
      </c>
      <c r="C389" s="314">
        <v>1012</v>
      </c>
      <c r="D389" s="313" t="s">
        <v>1073</v>
      </c>
      <c r="F389" s="258">
        <f>VLOOKUP(H2,'LA Data'!C6:AZ421, 'LA Data'!AO2, 0)</f>
        <v>0</v>
      </c>
      <c r="G389" s="116" t="str">
        <f>IF(F389="","&lt;-Fill in year start reserves level.",IF(F389&gt;0,"&lt;- Must not be positive value","&lt;-Check &amp; update 1 April figure."))</f>
        <v>&lt;-Check &amp; update 1 April figure.</v>
      </c>
      <c r="H389" s="215"/>
      <c r="I389" s="116" t="str">
        <f>IF(H389="","&lt;-Fill in year start reserves level.",IF(H389&gt;0,"&lt;- Must not be positive value",""))</f>
        <v>&lt;-Fill in year start reserves level.</v>
      </c>
      <c r="J389" s="143" t="str">
        <f>IF(H389-F389-F270&lt;&gt;0,"Movement in levels does not balance with appropriations(897)","")</f>
        <v/>
      </c>
      <c r="L389" s="153" t="s">
        <v>554</v>
      </c>
      <c r="M389" s="105"/>
      <c r="N389" s="153" t="s">
        <v>555</v>
      </c>
      <c r="O389" s="142"/>
      <c r="P389" s="1"/>
      <c r="Q389" s="1"/>
      <c r="R389" s="1"/>
      <c r="U389" s="69"/>
    </row>
    <row r="390" spans="1:21" x14ac:dyDescent="0.2">
      <c r="A390" s="43" t="s">
        <v>725</v>
      </c>
      <c r="C390" s="79">
        <v>1013</v>
      </c>
      <c r="D390" s="80" t="s">
        <v>1074</v>
      </c>
      <c r="F390" s="258">
        <f>VLOOKUP(H2,'LA Data'!C6:AZ421, 'LA Data'!AP2, 0)</f>
        <v>0</v>
      </c>
      <c r="G390" s="116" t="str">
        <f>IF(F390="","&lt;-Fill in year start reserves level.",IF(F390&lt;0,"&lt;- Must not be negative value","&lt;-Check &amp; update 1 April figure."))</f>
        <v>&lt;-Check &amp; update 1 April figure.</v>
      </c>
      <c r="H390" s="215"/>
      <c r="I390" s="116" t="str">
        <f>IF(H390="","&lt;-Fill in year start reserves level.",IF(H390&lt;0,"&lt;- Must not be negative value",""))</f>
        <v>&lt;-Fill in year start reserves level.</v>
      </c>
      <c r="J390" s="143" t="str">
        <f>IF(H390-F390-F286&lt;&gt;0,"Movement in levels does not balance with appropriations(913)","")</f>
        <v/>
      </c>
      <c r="L390" s="81" t="s">
        <v>556</v>
      </c>
      <c r="N390" s="81" t="s">
        <v>557</v>
      </c>
      <c r="O390" s="1"/>
      <c r="P390" s="1"/>
      <c r="Q390" s="1"/>
      <c r="R390" s="1"/>
      <c r="S390" s="69" t="s">
        <v>1075</v>
      </c>
      <c r="U390" s="69" t="s">
        <v>1076</v>
      </c>
    </row>
    <row r="391" spans="1:21" x14ac:dyDescent="0.2">
      <c r="A391" s="6" t="s">
        <v>725</v>
      </c>
      <c r="C391" s="18">
        <v>1014</v>
      </c>
      <c r="D391" s="19" t="s">
        <v>1077</v>
      </c>
      <c r="F391" s="258">
        <f>VLOOKUP(H2,'LA Data'!C6:AZ421, 'LA Data'!AQ2, 0)</f>
        <v>0</v>
      </c>
      <c r="G391" s="116" t="str">
        <f>IF(F391="","&lt;-Fill in year start reserves level.","&lt;-Check &amp; update 1 April figure.")</f>
        <v>&lt;-Check &amp; update 1 April figure.</v>
      </c>
      <c r="H391" s="215"/>
      <c r="I391" s="190" t="str">
        <f>IF(H391="","&lt;-Fill in year end reserves level.","")</f>
        <v>&lt;-Fill in year end reserves level.</v>
      </c>
      <c r="J391" s="92"/>
      <c r="L391" s="81" t="s">
        <v>558</v>
      </c>
      <c r="N391" s="81" t="s">
        <v>559</v>
      </c>
      <c r="O391" s="1"/>
      <c r="P391" s="1"/>
      <c r="Q391" s="1"/>
      <c r="R391" s="1"/>
      <c r="S391" s="69" t="s">
        <v>1078</v>
      </c>
      <c r="U391" s="69" t="s">
        <v>1079</v>
      </c>
    </row>
    <row r="392" spans="1:21" x14ac:dyDescent="0.2">
      <c r="A392" s="92"/>
      <c r="B392" s="92"/>
      <c r="C392" s="84" t="s">
        <v>1080</v>
      </c>
      <c r="D392" s="92"/>
      <c r="E392" s="92"/>
      <c r="F392" s="191" t="str">
        <f>IF(SUM(F393:F399)=0,"ERROR - no data in Other Earmarked Reserves levels, 1 April","")</f>
        <v>ERROR - no data in Other Earmarked Reserves levels, 1 April</v>
      </c>
      <c r="G392" s="190"/>
      <c r="H392" s="191" t="str">
        <f>IF(SUM(H393:H399)=0,"ERROR - no data in Other Earmarked Reserves levels, 31 March","")</f>
        <v>ERROR - no data in Other Earmarked Reserves levels, 31 March</v>
      </c>
      <c r="I392" s="90"/>
      <c r="J392" s="146"/>
      <c r="O392" s="1"/>
      <c r="P392" s="1"/>
      <c r="Q392" s="1"/>
      <c r="R392" s="1"/>
      <c r="U392" s="69"/>
    </row>
    <row r="393" spans="1:21" x14ac:dyDescent="0.2">
      <c r="A393" s="5" t="s">
        <v>725</v>
      </c>
      <c r="C393" s="16">
        <v>1021</v>
      </c>
      <c r="D393" s="144" t="s">
        <v>1081</v>
      </c>
      <c r="F393" s="259">
        <f>VLOOKUP(H2,'LA Data'!C6:AZ421, 'LA Data'!AR2, 0)</f>
        <v>0</v>
      </c>
      <c r="G393" s="116" t="str">
        <f t="shared" ref="G393:G399" si="0">IF(F393="","&lt;-Fill in year start reserves level.","&lt;-Check &amp; update 1 April figure.")</f>
        <v>&lt;-Check &amp; update 1 April figure.</v>
      </c>
      <c r="H393" s="184"/>
      <c r="I393" s="190" t="str">
        <f t="shared" ref="I393:I399" si="1">IF(H393="","&lt;-Fill in year end reserves level.","")</f>
        <v>&lt;-Fill in year end reserves level.</v>
      </c>
      <c r="J393" s="91"/>
      <c r="L393" s="81" t="s">
        <v>560</v>
      </c>
      <c r="N393" s="81" t="s">
        <v>561</v>
      </c>
      <c r="O393" s="1"/>
      <c r="P393" s="1"/>
      <c r="Q393" s="1"/>
      <c r="R393" s="1"/>
      <c r="U393" s="69"/>
    </row>
    <row r="394" spans="1:21" x14ac:dyDescent="0.2">
      <c r="A394" s="6" t="s">
        <v>725</v>
      </c>
      <c r="C394" s="18">
        <v>1022</v>
      </c>
      <c r="D394" s="131" t="s">
        <v>1082</v>
      </c>
      <c r="F394" s="259">
        <f>VLOOKUP(H2,'LA Data'!C6:AZ421, 'LA Data'!AS2, 0)</f>
        <v>0</v>
      </c>
      <c r="G394" s="116" t="str">
        <f t="shared" si="0"/>
        <v>&lt;-Check &amp; update 1 April figure.</v>
      </c>
      <c r="H394" s="193"/>
      <c r="I394" s="190" t="str">
        <f t="shared" si="1"/>
        <v>&lt;-Fill in year end reserves level.</v>
      </c>
      <c r="J394" s="92"/>
      <c r="L394" s="81" t="s">
        <v>562</v>
      </c>
      <c r="N394" s="81" t="s">
        <v>563</v>
      </c>
      <c r="O394" s="1"/>
      <c r="P394" s="1"/>
      <c r="Q394" s="1"/>
      <c r="R394" s="1"/>
      <c r="S394" s="69" t="s">
        <v>1078</v>
      </c>
      <c r="U394" s="69" t="s">
        <v>1079</v>
      </c>
    </row>
    <row r="395" spans="1:21" x14ac:dyDescent="0.2">
      <c r="A395" s="43" t="s">
        <v>725</v>
      </c>
      <c r="C395" s="133">
        <v>1023</v>
      </c>
      <c r="D395" s="145" t="s">
        <v>1083</v>
      </c>
      <c r="F395" s="259">
        <f>VLOOKUP(H2,'LA Data'!C6:AZ421, 'LA Data'!AT2, 0)</f>
        <v>0</v>
      </c>
      <c r="G395" s="116" t="str">
        <f t="shared" si="0"/>
        <v>&lt;-Check &amp; update 1 April figure.</v>
      </c>
      <c r="H395" s="194"/>
      <c r="I395" s="190" t="str">
        <f t="shared" si="1"/>
        <v>&lt;-Fill in year end reserves level.</v>
      </c>
      <c r="J395" s="92"/>
      <c r="L395" s="90" t="s">
        <v>564</v>
      </c>
      <c r="M395" s="90"/>
      <c r="N395" s="90" t="s">
        <v>565</v>
      </c>
      <c r="O395" s="1"/>
      <c r="P395" s="1"/>
      <c r="Q395" s="1"/>
      <c r="R395" s="1"/>
      <c r="S395" s="69" t="s">
        <v>1075</v>
      </c>
      <c r="U395" s="69" t="s">
        <v>1076</v>
      </c>
    </row>
    <row r="396" spans="1:21" x14ac:dyDescent="0.2">
      <c r="A396" s="6" t="s">
        <v>725</v>
      </c>
      <c r="C396" s="18">
        <v>1024</v>
      </c>
      <c r="D396" s="131" t="s">
        <v>1084</v>
      </c>
      <c r="F396" s="260">
        <f>VLOOKUP(H2,'LA Data'!C6:AZ421, 'LA Data'!AU2, 0)</f>
        <v>0</v>
      </c>
      <c r="G396" s="116" t="str">
        <f t="shared" si="0"/>
        <v>&lt;-Check &amp; update 1 April figure.</v>
      </c>
      <c r="H396" s="193"/>
      <c r="I396" s="190" t="str">
        <f t="shared" si="1"/>
        <v>&lt;-Fill in year end reserves level.</v>
      </c>
      <c r="J396" s="92"/>
      <c r="L396" s="90" t="s">
        <v>566</v>
      </c>
      <c r="M396" s="90"/>
      <c r="N396" s="90" t="s">
        <v>567</v>
      </c>
      <c r="O396" s="1"/>
      <c r="P396" s="1"/>
      <c r="Q396" s="1"/>
      <c r="R396" s="1"/>
      <c r="S396" s="69" t="s">
        <v>1078</v>
      </c>
      <c r="U396" s="69" t="s">
        <v>1079</v>
      </c>
    </row>
    <row r="397" spans="1:21" x14ac:dyDescent="0.2">
      <c r="A397" s="6" t="s">
        <v>725</v>
      </c>
      <c r="C397" s="18">
        <v>1025</v>
      </c>
      <c r="D397" s="131" t="s">
        <v>1085</v>
      </c>
      <c r="F397" s="260">
        <f>VLOOKUP(H2,'LA Data'!C6:AZ421, 'LA Data'!AV2, 0)</f>
        <v>0</v>
      </c>
      <c r="G397" s="116" t="str">
        <f t="shared" si="0"/>
        <v>&lt;-Check &amp; update 1 April figure.</v>
      </c>
      <c r="H397" s="193"/>
      <c r="I397" s="190" t="str">
        <f t="shared" si="1"/>
        <v>&lt;-Fill in year end reserves level.</v>
      </c>
      <c r="J397" s="92"/>
      <c r="L397" s="90" t="s">
        <v>568</v>
      </c>
      <c r="M397" s="90"/>
      <c r="N397" s="90" t="s">
        <v>569</v>
      </c>
      <c r="O397" s="1"/>
      <c r="P397" s="1"/>
      <c r="Q397" s="1"/>
      <c r="R397" s="1"/>
      <c r="S397" s="69" t="s">
        <v>1086</v>
      </c>
      <c r="U397" s="69" t="s">
        <v>1087</v>
      </c>
    </row>
    <row r="398" spans="1:21" x14ac:dyDescent="0.2">
      <c r="A398" s="43" t="s">
        <v>725</v>
      </c>
      <c r="C398" s="133">
        <v>1026</v>
      </c>
      <c r="D398" s="145" t="s">
        <v>1088</v>
      </c>
      <c r="F398" s="259">
        <f>VLOOKUP(H2,'LA Data'!C6:AZ421, 'LA Data'!AW2, 0)</f>
        <v>0</v>
      </c>
      <c r="G398" s="116" t="str">
        <f t="shared" si="0"/>
        <v>&lt;-Check &amp; update 1 April figure.</v>
      </c>
      <c r="H398" s="195"/>
      <c r="I398" s="190" t="str">
        <f t="shared" si="1"/>
        <v>&lt;-Fill in year end reserves level.</v>
      </c>
      <c r="J398" s="92"/>
      <c r="L398" s="90" t="s">
        <v>570</v>
      </c>
      <c r="M398" s="90"/>
      <c r="N398" s="90" t="s">
        <v>571</v>
      </c>
      <c r="O398" s="1"/>
      <c r="P398" s="1"/>
      <c r="Q398" s="1"/>
      <c r="R398" s="1"/>
      <c r="S398" s="69" t="s">
        <v>1075</v>
      </c>
      <c r="U398" s="69" t="s">
        <v>1076</v>
      </c>
    </row>
    <row r="399" spans="1:21" x14ac:dyDescent="0.2">
      <c r="A399" s="6" t="s">
        <v>725</v>
      </c>
      <c r="C399" s="32">
        <v>1027</v>
      </c>
      <c r="D399" s="147" t="s">
        <v>1089</v>
      </c>
      <c r="F399" s="261">
        <f>VLOOKUP(H2,'LA Data'!C6:AZ421, 'LA Data'!AX2, 0)</f>
        <v>0</v>
      </c>
      <c r="G399" s="116" t="str">
        <f t="shared" si="0"/>
        <v>&lt;-Check &amp; update 1 April figure.</v>
      </c>
      <c r="H399" s="196"/>
      <c r="I399" s="190" t="str">
        <f t="shared" si="1"/>
        <v>&lt;-Fill in year end reserves level.</v>
      </c>
      <c r="J399" s="92"/>
      <c r="L399" s="90" t="s">
        <v>572</v>
      </c>
      <c r="M399" s="90"/>
      <c r="N399" s="90" t="s">
        <v>573</v>
      </c>
      <c r="O399" s="1"/>
      <c r="P399" s="1"/>
      <c r="Q399" s="1"/>
      <c r="R399" s="1"/>
      <c r="S399" s="69" t="s">
        <v>1078</v>
      </c>
      <c r="U399" s="69" t="s">
        <v>1079</v>
      </c>
    </row>
    <row r="400" spans="1:21" x14ac:dyDescent="0.2">
      <c r="A400" s="6" t="s">
        <v>725</v>
      </c>
      <c r="B400"/>
      <c r="C400" s="30">
        <v>1015</v>
      </c>
      <c r="D400" s="148" t="s">
        <v>1090</v>
      </c>
      <c r="F400" s="197">
        <f>SUM(F393:F399)</f>
        <v>0</v>
      </c>
      <c r="G400" s="90"/>
      <c r="H400" s="197">
        <f>SUM(H393:H399)</f>
        <v>0</v>
      </c>
      <c r="I400" s="190"/>
      <c r="J400" s="92"/>
      <c r="L400" s="81" t="s">
        <v>574</v>
      </c>
      <c r="N400" s="81" t="s">
        <v>575</v>
      </c>
      <c r="O400" s="1"/>
      <c r="P400" s="1"/>
      <c r="Q400" s="1"/>
      <c r="R400" s="1"/>
      <c r="S400" s="69" t="s">
        <v>1086</v>
      </c>
      <c r="U400" s="69" t="s">
        <v>1087</v>
      </c>
    </row>
    <row r="401" spans="1:21" x14ac:dyDescent="0.2">
      <c r="A401" s="10" t="s">
        <v>725</v>
      </c>
      <c r="B401"/>
      <c r="C401" s="55">
        <v>1016</v>
      </c>
      <c r="D401" s="56" t="s">
        <v>1091</v>
      </c>
      <c r="F401" s="262">
        <f>VLOOKUP(H2,'LA Data'!C6:AZ421, 'LA Data'!AY2, 0)</f>
        <v>0</v>
      </c>
      <c r="G401" s="116" t="str">
        <f>IF(F401="","&lt;-Fill in year start reserves level.","&lt;-Check &amp; update 1 April figure.")</f>
        <v>&lt;-Check &amp; update 1 April figure.</v>
      </c>
      <c r="H401" s="183"/>
      <c r="I401" s="190" t="str">
        <f>IF(H401="","&lt;-Fill in year end reserves level.","")</f>
        <v>&lt;-Fill in year end reserves level.</v>
      </c>
      <c r="J401" s="92"/>
      <c r="L401" s="81" t="s">
        <v>576</v>
      </c>
      <c r="N401" s="81" t="s">
        <v>577</v>
      </c>
      <c r="O401" s="1"/>
      <c r="P401" s="1"/>
      <c r="Q401" s="1"/>
      <c r="R401" s="1"/>
      <c r="S401" s="69" t="s">
        <v>1092</v>
      </c>
      <c r="U401" s="69" t="s">
        <v>1093</v>
      </c>
    </row>
    <row r="402" spans="1:21" ht="30" customHeight="1" x14ac:dyDescent="0.2">
      <c r="A402" s="51"/>
      <c r="C402" s="169" t="str">
        <f>"Please provide details of any exceptional component within line 1027 at "&amp;P5&amp;"."</f>
        <v>Please provide details of any exceptional component within line 1027 at 1/4/2026.</v>
      </c>
      <c r="F402" s="34"/>
      <c r="O402" s="1"/>
      <c r="P402" s="1"/>
      <c r="Q402" s="1"/>
      <c r="R402" s="1"/>
    </row>
    <row r="403" spans="1:21" ht="45.75" customHeight="1" x14ac:dyDescent="0.2">
      <c r="A403" s="12" t="s">
        <v>725</v>
      </c>
      <c r="C403" s="170" t="s">
        <v>1094</v>
      </c>
      <c r="D403" s="171" t="s">
        <v>1095</v>
      </c>
      <c r="F403" s="34"/>
      <c r="I403" s="92"/>
      <c r="J403" s="92"/>
      <c r="L403" s="90" t="s">
        <v>578</v>
      </c>
      <c r="M403" s="90"/>
      <c r="N403" s="90"/>
      <c r="O403" s="1"/>
      <c r="P403" s="90"/>
      <c r="Q403" s="90"/>
      <c r="R403" s="90"/>
    </row>
    <row r="404" spans="1:21" x14ac:dyDescent="0.2">
      <c r="A404" s="51"/>
      <c r="F404" s="34"/>
      <c r="O404" s="1"/>
      <c r="P404" s="1"/>
      <c r="Q404" s="1"/>
      <c r="R404" s="1"/>
    </row>
    <row r="405" spans="1:21" ht="30" customHeight="1" x14ac:dyDescent="0.2">
      <c r="C405" s="169" t="str">
        <f>"Please provide details of any exceptional component within line 1027 at "&amp;P6&amp;"."</f>
        <v>Please provide details of any exceptional component within line 1027 at 31/3/2027.</v>
      </c>
      <c r="F405" s="34"/>
      <c r="O405" s="1"/>
      <c r="P405" s="1"/>
      <c r="Q405" s="1"/>
      <c r="R405" s="1"/>
    </row>
    <row r="406" spans="1:21" ht="45.75" customHeight="1" x14ac:dyDescent="0.2">
      <c r="A406" s="12" t="s">
        <v>725</v>
      </c>
      <c r="C406" s="170" t="s">
        <v>1096</v>
      </c>
      <c r="D406" s="171" t="s">
        <v>1095</v>
      </c>
      <c r="F406" s="34"/>
      <c r="I406" s="91"/>
      <c r="J406" s="91"/>
      <c r="L406" s="90" t="s">
        <v>579</v>
      </c>
      <c r="O406" s="1"/>
      <c r="P406" s="1"/>
      <c r="Q406" s="1"/>
      <c r="R406" s="1"/>
    </row>
    <row r="407" spans="1:21" x14ac:dyDescent="0.2">
      <c r="F407" s="34"/>
      <c r="H407" s="34"/>
      <c r="I407" s="34"/>
      <c r="J407" s="34"/>
    </row>
    <row r="408" spans="1:21" ht="15.75" x14ac:dyDescent="0.25">
      <c r="A408" s="2" t="s">
        <v>1097</v>
      </c>
      <c r="F408" s="34"/>
      <c r="H408" s="34"/>
      <c r="I408" s="34"/>
      <c r="J408" s="34"/>
    </row>
    <row r="409" spans="1:21" ht="15.75" x14ac:dyDescent="0.25">
      <c r="C409" s="2" t="s">
        <v>1098</v>
      </c>
      <c r="D409" s="2" t="s">
        <v>1099</v>
      </c>
      <c r="F409" s="276" t="s">
        <v>734</v>
      </c>
      <c r="H409" s="34"/>
      <c r="I409" s="189" t="s">
        <v>1100</v>
      </c>
      <c r="J409" s="34"/>
      <c r="Q409" s="114"/>
      <c r="R409" s="114"/>
      <c r="S409" s="114"/>
    </row>
    <row r="410" spans="1:21" x14ac:dyDescent="0.2">
      <c r="A410" s="5" t="s">
        <v>725</v>
      </c>
      <c r="C410" s="16">
        <v>1031</v>
      </c>
      <c r="D410" s="17" t="s">
        <v>1101</v>
      </c>
      <c r="F410" s="59"/>
      <c r="G410" s="115" t="str">
        <f>IF(F410&lt;0," Please explain negative figure-&gt;","")</f>
        <v/>
      </c>
      <c r="I410" s="198"/>
      <c r="J410" s="116" t="str">
        <f>IF(F410&lt;0,"Negative figure not expected. ","")</f>
        <v/>
      </c>
      <c r="L410" s="81" t="s">
        <v>580</v>
      </c>
      <c r="N410" s="81" t="s">
        <v>582</v>
      </c>
      <c r="Q410" s="114"/>
      <c r="R410" s="114"/>
      <c r="S410" s="114"/>
    </row>
    <row r="411" spans="1:21" x14ac:dyDescent="0.2">
      <c r="A411" s="6" t="s">
        <v>725</v>
      </c>
      <c r="C411" s="18">
        <v>1033</v>
      </c>
      <c r="D411" s="19" t="s">
        <v>1102</v>
      </c>
      <c r="F411" s="60"/>
      <c r="G411" s="115" t="str">
        <f>IF(F411&lt;0," Please explain negative figure-&gt;","")</f>
        <v/>
      </c>
      <c r="I411" s="198"/>
      <c r="J411" s="116" t="str">
        <f>IF(F411&lt;0,"Negative figure not expected. ","")</f>
        <v/>
      </c>
      <c r="L411" s="81" t="s">
        <v>583</v>
      </c>
      <c r="N411" s="81" t="s">
        <v>585</v>
      </c>
      <c r="Q411" s="114"/>
      <c r="R411" s="114"/>
      <c r="S411" s="114"/>
    </row>
    <row r="412" spans="1:21" x14ac:dyDescent="0.2">
      <c r="A412" s="6" t="s">
        <v>725</v>
      </c>
      <c r="C412" s="18">
        <v>1034</v>
      </c>
      <c r="D412" s="19" t="s">
        <v>1103</v>
      </c>
      <c r="F412" s="60"/>
      <c r="G412" s="90"/>
      <c r="I412" s="198"/>
      <c r="L412" s="81" t="s">
        <v>586</v>
      </c>
      <c r="N412" s="81" t="s">
        <v>588</v>
      </c>
    </row>
    <row r="413" spans="1:21" x14ac:dyDescent="0.2">
      <c r="A413" s="6" t="s">
        <v>725</v>
      </c>
      <c r="C413" s="18">
        <v>1035</v>
      </c>
      <c r="D413" s="19" t="s">
        <v>1104</v>
      </c>
      <c r="F413" s="60"/>
      <c r="G413" s="115" t="str">
        <f>IF(F413&gt;0," Please explain positive figure-&gt;","")</f>
        <v/>
      </c>
      <c r="I413" s="198"/>
      <c r="J413" s="116" t="str">
        <f>IF(F413&gt;0,"Positive figure not expected. ","")</f>
        <v/>
      </c>
      <c r="L413" s="81" t="s">
        <v>589</v>
      </c>
      <c r="N413" s="81" t="s">
        <v>591</v>
      </c>
    </row>
    <row r="414" spans="1:21" x14ac:dyDescent="0.2">
      <c r="A414" s="6" t="s">
        <v>725</v>
      </c>
      <c r="C414" s="18">
        <v>1036</v>
      </c>
      <c r="D414" s="19" t="s">
        <v>1105</v>
      </c>
      <c r="F414" s="60"/>
      <c r="G414" s="115" t="str">
        <f>IF(OR(F414&gt;=2500,F414&lt;0)," Provide description-&gt;","")</f>
        <v/>
      </c>
      <c r="I414" s="198"/>
      <c r="J414" s="116" t="str">
        <f>IF(F414&lt;0,"Negative figure not expected. ","")</f>
        <v/>
      </c>
      <c r="L414" s="81" t="s">
        <v>592</v>
      </c>
      <c r="N414" s="81" t="s">
        <v>594</v>
      </c>
    </row>
    <row r="415" spans="1:21" ht="15.75" x14ac:dyDescent="0.25">
      <c r="A415" s="10" t="s">
        <v>725</v>
      </c>
      <c r="C415" s="57">
        <v>1039</v>
      </c>
      <c r="D415" s="58" t="s">
        <v>1106</v>
      </c>
      <c r="F415" s="197">
        <f>SUM(F410:F414)</f>
        <v>0</v>
      </c>
      <c r="I415" s="96" t="str">
        <f>IF(OR(F414&gt;=2500,F414&lt;0),"Type description in cell above of what most of the RECS/REFCUS expenditure is for, and reason for any negative value","")</f>
        <v/>
      </c>
      <c r="L415" s="81" t="s">
        <v>1107</v>
      </c>
    </row>
    <row r="416" spans="1:21" x14ac:dyDescent="0.2">
      <c r="F416" s="34"/>
    </row>
    <row r="417" spans="1:19" ht="15.75" x14ac:dyDescent="0.25">
      <c r="D417" s="2" t="s">
        <v>1108</v>
      </c>
      <c r="F417" s="276" t="s">
        <v>734</v>
      </c>
      <c r="H417" s="156"/>
    </row>
    <row r="418" spans="1:19" x14ac:dyDescent="0.2">
      <c r="C418" s="157" t="s">
        <v>1109</v>
      </c>
      <c r="F418" s="34"/>
      <c r="H418" s="34"/>
      <c r="I418" s="34"/>
      <c r="J418" s="34"/>
    </row>
    <row r="419" spans="1:19" x14ac:dyDescent="0.2">
      <c r="A419" s="5" t="s">
        <v>725</v>
      </c>
      <c r="C419" s="16">
        <v>1044</v>
      </c>
      <c r="D419" s="17" t="s">
        <v>1110</v>
      </c>
      <c r="F419" s="59"/>
      <c r="G419" s="71" t="str">
        <f>IF(F419&gt;72000,"CHECK!  Figure much higher than expected!","")</f>
        <v/>
      </c>
      <c r="L419" s="81" t="s">
        <v>595</v>
      </c>
    </row>
    <row r="420" spans="1:19" x14ac:dyDescent="0.2">
      <c r="A420" s="6" t="s">
        <v>725</v>
      </c>
      <c r="C420" s="18">
        <v>1045</v>
      </c>
      <c r="D420" s="19" t="s">
        <v>1111</v>
      </c>
      <c r="F420" s="60"/>
      <c r="G420" s="71" t="str">
        <f>IF(F420&gt;178000,"CHECK!  Figure much higher than expected!","")</f>
        <v/>
      </c>
      <c r="L420" s="81" t="s">
        <v>597</v>
      </c>
    </row>
    <row r="421" spans="1:19" x14ac:dyDescent="0.2">
      <c r="A421" s="6" t="s">
        <v>725</v>
      </c>
      <c r="C421" s="53">
        <v>1046</v>
      </c>
      <c r="D421" s="54" t="s">
        <v>1112</v>
      </c>
      <c r="F421" s="197">
        <f>SUM(F419:F420)</f>
        <v>0</v>
      </c>
      <c r="G421" s="71" t="str">
        <f>IF(F421&gt;250000,"CHECK!  Figure much higher than expected!","")</f>
        <v/>
      </c>
      <c r="L421" s="81" t="s">
        <v>1113</v>
      </c>
    </row>
    <row r="422" spans="1:19" x14ac:dyDescent="0.2">
      <c r="A422" s="15" t="s">
        <v>725</v>
      </c>
      <c r="C422" s="55">
        <v>1047</v>
      </c>
      <c r="D422" s="56" t="s">
        <v>1114</v>
      </c>
      <c r="F422" s="61"/>
      <c r="G422" s="71" t="str">
        <f>IF(F422&gt;10000,"CHECK!  Figure much higher than expected!","")</f>
        <v/>
      </c>
      <c r="L422" s="81" t="s">
        <v>600</v>
      </c>
    </row>
    <row r="423" spans="1:19" x14ac:dyDescent="0.2">
      <c r="C423" s="13"/>
      <c r="D423" s="13"/>
      <c r="F423" s="34"/>
    </row>
    <row r="424" spans="1:19" ht="15.75" x14ac:dyDescent="0.25">
      <c r="D424" s="2" t="s">
        <v>1115</v>
      </c>
      <c r="F424" s="276" t="s">
        <v>734</v>
      </c>
    </row>
    <row r="425" spans="1:19" x14ac:dyDescent="0.2">
      <c r="A425" s="12" t="s">
        <v>725</v>
      </c>
      <c r="C425" s="30">
        <v>1051</v>
      </c>
      <c r="D425" s="31" t="s">
        <v>1116</v>
      </c>
      <c r="F425" s="64"/>
      <c r="L425" s="81" t="s">
        <v>602</v>
      </c>
    </row>
    <row r="426" spans="1:19" x14ac:dyDescent="0.2">
      <c r="F426" s="34"/>
      <c r="M426" s="1"/>
      <c r="N426" s="1"/>
      <c r="O426" s="1"/>
      <c r="P426" s="1"/>
      <c r="Q426" s="1"/>
      <c r="R426" s="1"/>
      <c r="S426" s="1"/>
    </row>
    <row r="427" spans="1:19" ht="15.75" x14ac:dyDescent="0.25">
      <c r="C427" s="2" t="s">
        <v>1117</v>
      </c>
      <c r="F427" s="34"/>
      <c r="M427" s="1"/>
      <c r="N427" s="1"/>
      <c r="O427" s="1"/>
      <c r="P427" s="1"/>
      <c r="Q427" s="1"/>
      <c r="R427" s="1"/>
      <c r="S427" s="1"/>
    </row>
    <row r="428" spans="1:19" ht="15.75" x14ac:dyDescent="0.25">
      <c r="D428" s="2" t="s">
        <v>1118</v>
      </c>
      <c r="F428" s="276" t="s">
        <v>734</v>
      </c>
      <c r="M428" s="1"/>
      <c r="N428" s="1"/>
      <c r="O428" s="1"/>
      <c r="P428" s="1"/>
      <c r="Q428" s="1"/>
      <c r="R428" s="1"/>
      <c r="S428" s="1"/>
    </row>
    <row r="429" spans="1:19" x14ac:dyDescent="0.2">
      <c r="A429" s="5" t="s">
        <v>725</v>
      </c>
      <c r="C429" s="16">
        <v>4001</v>
      </c>
      <c r="D429" s="17" t="s">
        <v>1119</v>
      </c>
      <c r="F429" s="65"/>
      <c r="L429" s="81" t="s">
        <v>604</v>
      </c>
      <c r="M429" s="1"/>
      <c r="N429" s="1"/>
      <c r="O429" s="1"/>
      <c r="P429" s="1"/>
      <c r="Q429" s="1"/>
      <c r="R429" s="1"/>
      <c r="S429" s="1"/>
    </row>
    <row r="430" spans="1:19" x14ac:dyDescent="0.2">
      <c r="A430" s="6" t="s">
        <v>725</v>
      </c>
      <c r="C430" s="18">
        <v>4002</v>
      </c>
      <c r="D430" s="19" t="s">
        <v>1120</v>
      </c>
      <c r="F430" s="66"/>
      <c r="L430" s="81" t="s">
        <v>606</v>
      </c>
      <c r="M430" s="1"/>
      <c r="N430" s="1"/>
      <c r="O430" s="1"/>
      <c r="P430" s="1"/>
      <c r="Q430" s="1"/>
      <c r="R430" s="1"/>
      <c r="S430" s="1"/>
    </row>
    <row r="431" spans="1:19" x14ac:dyDescent="0.2">
      <c r="A431" s="6" t="s">
        <v>725</v>
      </c>
      <c r="C431" s="18">
        <v>4003</v>
      </c>
      <c r="D431" s="19" t="s">
        <v>1121</v>
      </c>
      <c r="F431" s="66"/>
      <c r="L431" s="81" t="s">
        <v>608</v>
      </c>
      <c r="M431" s="1"/>
      <c r="N431" s="1"/>
      <c r="O431" s="1"/>
      <c r="P431" s="1"/>
      <c r="Q431" s="1"/>
      <c r="R431" s="1"/>
      <c r="S431" s="1"/>
    </row>
    <row r="432" spans="1:19" x14ac:dyDescent="0.2">
      <c r="A432" s="6" t="s">
        <v>725</v>
      </c>
      <c r="C432" s="18">
        <v>4004</v>
      </c>
      <c r="D432" s="19" t="s">
        <v>1122</v>
      </c>
      <c r="F432" s="66"/>
      <c r="L432" s="81" t="s">
        <v>610</v>
      </c>
      <c r="M432" s="1"/>
      <c r="N432" s="1"/>
      <c r="O432" s="1"/>
      <c r="P432" s="1"/>
      <c r="Q432" s="1"/>
      <c r="R432" s="1"/>
      <c r="S432" s="1"/>
    </row>
    <row r="433" spans="1:19" x14ac:dyDescent="0.2">
      <c r="A433" s="6" t="s">
        <v>725</v>
      </c>
      <c r="C433" s="18">
        <v>4005</v>
      </c>
      <c r="D433" s="19" t="s">
        <v>1123</v>
      </c>
      <c r="F433" s="66"/>
      <c r="L433" s="81" t="s">
        <v>612</v>
      </c>
      <c r="M433" s="1"/>
      <c r="N433" s="1"/>
      <c r="O433" s="1"/>
      <c r="P433" s="1"/>
      <c r="Q433" s="1"/>
      <c r="R433" s="1"/>
      <c r="S433" s="1"/>
    </row>
    <row r="434" spans="1:19" x14ac:dyDescent="0.2">
      <c r="A434" s="6" t="s">
        <v>725</v>
      </c>
      <c r="C434" s="18">
        <v>4006</v>
      </c>
      <c r="D434" s="19" t="s">
        <v>1124</v>
      </c>
      <c r="F434" s="66"/>
      <c r="L434" s="81" t="s">
        <v>614</v>
      </c>
      <c r="M434" s="1"/>
      <c r="N434" s="1"/>
      <c r="O434" s="1"/>
      <c r="P434" s="1"/>
      <c r="Q434" s="1"/>
      <c r="R434" s="1"/>
      <c r="S434" s="1"/>
    </row>
    <row r="435" spans="1:19" x14ac:dyDescent="0.2">
      <c r="A435" s="6" t="s">
        <v>725</v>
      </c>
      <c r="C435" s="18">
        <v>4007</v>
      </c>
      <c r="D435" s="19" t="s">
        <v>1125</v>
      </c>
      <c r="F435" s="66"/>
      <c r="L435" s="81" t="s">
        <v>616</v>
      </c>
      <c r="M435" s="1"/>
      <c r="N435" s="1"/>
      <c r="O435" s="1"/>
      <c r="P435" s="1"/>
      <c r="Q435" s="1"/>
      <c r="R435" s="1"/>
      <c r="S435" s="1"/>
    </row>
    <row r="436" spans="1:19" x14ac:dyDescent="0.2">
      <c r="A436" s="6" t="s">
        <v>725</v>
      </c>
      <c r="C436" s="18">
        <v>4008</v>
      </c>
      <c r="D436" s="19" t="s">
        <v>1126</v>
      </c>
      <c r="F436" s="66"/>
      <c r="L436" s="81" t="s">
        <v>618</v>
      </c>
      <c r="M436" s="1"/>
      <c r="N436" s="1"/>
      <c r="O436" s="1"/>
      <c r="P436" s="1"/>
      <c r="Q436" s="1"/>
      <c r="R436" s="1"/>
      <c r="S436" s="1"/>
    </row>
    <row r="437" spans="1:19" x14ac:dyDescent="0.2">
      <c r="A437" s="6" t="s">
        <v>725</v>
      </c>
      <c r="C437" s="18">
        <v>4011</v>
      </c>
      <c r="D437" s="19" t="s">
        <v>1127</v>
      </c>
      <c r="F437" s="66"/>
      <c r="L437" s="81" t="s">
        <v>620</v>
      </c>
      <c r="M437" s="1"/>
      <c r="N437" s="1"/>
      <c r="O437" s="1"/>
      <c r="P437" s="1"/>
      <c r="Q437" s="1"/>
      <c r="R437" s="1"/>
      <c r="S437" s="1"/>
    </row>
    <row r="438" spans="1:19" ht="15.75" x14ac:dyDescent="0.25">
      <c r="A438" s="10" t="s">
        <v>725</v>
      </c>
      <c r="C438" s="57">
        <v>4015</v>
      </c>
      <c r="D438" s="58" t="s">
        <v>1128</v>
      </c>
      <c r="F438" s="197">
        <f>SUM(F429:F437)</f>
        <v>0</v>
      </c>
      <c r="L438" s="81" t="s">
        <v>1129</v>
      </c>
      <c r="M438" s="1"/>
      <c r="N438" s="1"/>
      <c r="O438" s="1"/>
      <c r="P438" s="1"/>
      <c r="Q438" s="1"/>
      <c r="R438" s="1"/>
      <c r="S438" s="1"/>
    </row>
    <row r="439" spans="1:19" x14ac:dyDescent="0.2">
      <c r="F439" s="34"/>
      <c r="M439" s="1"/>
      <c r="N439" s="1"/>
      <c r="O439" s="1"/>
      <c r="P439" s="1"/>
      <c r="Q439" s="1"/>
      <c r="R439" s="1"/>
      <c r="S439" s="1"/>
    </row>
    <row r="440" spans="1:19" ht="15.75" x14ac:dyDescent="0.25">
      <c r="D440" s="2" t="s">
        <v>1130</v>
      </c>
      <c r="F440" s="276" t="s">
        <v>734</v>
      </c>
      <c r="M440" s="1"/>
      <c r="N440" s="1"/>
      <c r="O440" s="1"/>
      <c r="P440" s="1"/>
      <c r="Q440" s="1"/>
      <c r="R440" s="1"/>
      <c r="S440" s="1"/>
    </row>
    <row r="441" spans="1:19" x14ac:dyDescent="0.2">
      <c r="A441" s="5" t="s">
        <v>725</v>
      </c>
      <c r="C441" s="16">
        <v>4021</v>
      </c>
      <c r="D441" s="17" t="s">
        <v>1131</v>
      </c>
      <c r="F441" s="65"/>
      <c r="L441" s="81" t="s">
        <v>622</v>
      </c>
      <c r="M441" s="1"/>
      <c r="N441" s="1"/>
      <c r="O441" s="1"/>
      <c r="P441" s="1"/>
      <c r="Q441" s="1"/>
      <c r="R441" s="1"/>
      <c r="S441" s="1"/>
    </row>
    <row r="442" spans="1:19" x14ac:dyDescent="0.2">
      <c r="A442" s="6" t="s">
        <v>725</v>
      </c>
      <c r="C442" s="18">
        <v>4022</v>
      </c>
      <c r="D442" s="19" t="s">
        <v>1132</v>
      </c>
      <c r="F442" s="66"/>
      <c r="L442" s="81" t="s">
        <v>624</v>
      </c>
    </row>
    <row r="443" spans="1:19" x14ac:dyDescent="0.2">
      <c r="A443" s="6" t="s">
        <v>725</v>
      </c>
      <c r="C443" s="18">
        <v>4023</v>
      </c>
      <c r="D443" s="19" t="s">
        <v>1133</v>
      </c>
      <c r="F443" s="66"/>
      <c r="L443" s="81" t="s">
        <v>626</v>
      </c>
    </row>
    <row r="444" spans="1:19" x14ac:dyDescent="0.2">
      <c r="A444" s="6" t="s">
        <v>725</v>
      </c>
      <c r="C444" s="18">
        <v>4024</v>
      </c>
      <c r="D444" s="19" t="s">
        <v>1134</v>
      </c>
      <c r="F444" s="66"/>
      <c r="L444" s="81" t="s">
        <v>628</v>
      </c>
    </row>
    <row r="445" spans="1:19" x14ac:dyDescent="0.2">
      <c r="A445" s="6" t="s">
        <v>725</v>
      </c>
      <c r="C445" s="18">
        <v>4025</v>
      </c>
      <c r="D445" s="19" t="s">
        <v>1135</v>
      </c>
      <c r="F445" s="66"/>
      <c r="L445" s="81" t="s">
        <v>630</v>
      </c>
    </row>
    <row r="446" spans="1:19" x14ac:dyDescent="0.2">
      <c r="A446" s="6" t="s">
        <v>725</v>
      </c>
      <c r="C446" s="18">
        <v>4026</v>
      </c>
      <c r="D446" s="19" t="s">
        <v>1136</v>
      </c>
      <c r="F446" s="66"/>
      <c r="L446" s="303" t="s">
        <v>632</v>
      </c>
    </row>
    <row r="447" spans="1:19" ht="30" x14ac:dyDescent="0.2">
      <c r="A447" s="6" t="s">
        <v>725</v>
      </c>
      <c r="C447" s="18">
        <v>4027</v>
      </c>
      <c r="D447" s="301" t="s">
        <v>1137</v>
      </c>
      <c r="F447" s="66"/>
      <c r="L447" s="303" t="s">
        <v>634</v>
      </c>
    </row>
    <row r="448" spans="1:19" x14ac:dyDescent="0.2">
      <c r="A448" s="6" t="s">
        <v>725</v>
      </c>
      <c r="C448" s="18">
        <v>4028</v>
      </c>
      <c r="D448" s="19" t="s">
        <v>1138</v>
      </c>
      <c r="F448" s="66"/>
      <c r="L448" s="81" t="s">
        <v>636</v>
      </c>
    </row>
    <row r="449" spans="1:19" x14ac:dyDescent="0.2">
      <c r="A449" s="6" t="s">
        <v>725</v>
      </c>
      <c r="C449" s="18">
        <v>4029</v>
      </c>
      <c r="D449" s="19" t="s">
        <v>1139</v>
      </c>
      <c r="F449" s="66"/>
      <c r="L449" s="81" t="s">
        <v>638</v>
      </c>
    </row>
    <row r="450" spans="1:19" x14ac:dyDescent="0.2">
      <c r="A450" s="6" t="s">
        <v>725</v>
      </c>
      <c r="C450" s="18">
        <v>4030</v>
      </c>
      <c r="D450" s="19" t="s">
        <v>1140</v>
      </c>
      <c r="F450" s="66"/>
      <c r="L450" s="81" t="s">
        <v>640</v>
      </c>
    </row>
    <row r="451" spans="1:19" x14ac:dyDescent="0.2">
      <c r="A451" s="6" t="s">
        <v>725</v>
      </c>
      <c r="C451" s="18">
        <v>4031</v>
      </c>
      <c r="D451" s="19" t="s">
        <v>1141</v>
      </c>
      <c r="F451" s="66"/>
      <c r="L451" s="81" t="s">
        <v>642</v>
      </c>
    </row>
    <row r="452" spans="1:19" x14ac:dyDescent="0.2">
      <c r="A452" s="6" t="s">
        <v>725</v>
      </c>
      <c r="C452" s="18">
        <v>4033</v>
      </c>
      <c r="D452" s="19" t="s">
        <v>971</v>
      </c>
      <c r="F452" s="66"/>
      <c r="L452" s="81" t="s">
        <v>644</v>
      </c>
    </row>
    <row r="453" spans="1:19" ht="15.75" x14ac:dyDescent="0.25">
      <c r="A453" s="10" t="s">
        <v>725</v>
      </c>
      <c r="C453" s="57">
        <v>4035</v>
      </c>
      <c r="D453" s="58" t="s">
        <v>1142</v>
      </c>
      <c r="F453" s="197">
        <f>SUM(F441:F452)</f>
        <v>0</v>
      </c>
      <c r="L453" s="81" t="s">
        <v>1143</v>
      </c>
    </row>
    <row r="455" spans="1:19" ht="15.75" x14ac:dyDescent="0.25">
      <c r="D455" s="2" t="s">
        <v>1144</v>
      </c>
      <c r="F455" s="67" t="s">
        <v>734</v>
      </c>
      <c r="Q455" s="69"/>
      <c r="R455" s="69"/>
    </row>
    <row r="456" spans="1:19" ht="15.75" x14ac:dyDescent="0.25">
      <c r="A456" s="12" t="s">
        <v>725</v>
      </c>
      <c r="C456" s="24">
        <v>4040</v>
      </c>
      <c r="D456" s="25" t="s">
        <v>1145</v>
      </c>
      <c r="F456" s="197">
        <f>F438-F453</f>
        <v>0</v>
      </c>
      <c r="J456" s="93">
        <f>F457+F456</f>
        <v>0</v>
      </c>
      <c r="K456" s="1"/>
      <c r="L456" s="81" t="s">
        <v>646</v>
      </c>
      <c r="Q456" s="69"/>
      <c r="R456" s="69"/>
    </row>
    <row r="457" spans="1:19" x14ac:dyDescent="0.2">
      <c r="A457" s="12" t="s">
        <v>725</v>
      </c>
      <c r="C457" s="30">
        <v>4046</v>
      </c>
      <c r="D457" s="31" t="s">
        <v>1146</v>
      </c>
      <c r="F457" s="232">
        <f>VLOOKUP(H2,'LA Data'!C6:AZ421, 'LA Data'!AZ2, 0)</f>
        <v>0</v>
      </c>
      <c r="H457" s="197">
        <f>F457+F456</f>
        <v>0</v>
      </c>
      <c r="I457" s="91"/>
      <c r="J457" s="94">
        <f>IF(AND(F457&gt;H457,H457-F457=F456),H457-F457,IF(AND(H457&gt;F457,H457-F457=F456),0,H457-F457))</f>
        <v>0</v>
      </c>
      <c r="L457" s="81" t="s">
        <v>648</v>
      </c>
      <c r="N457" s="81" t="s">
        <v>649</v>
      </c>
    </row>
    <row r="458" spans="1:19" x14ac:dyDescent="0.2">
      <c r="A458"/>
      <c r="F458" s="281" t="str">
        <f>P3</f>
        <v>1 April 2026</v>
      </c>
      <c r="G458" s="87"/>
      <c r="H458" s="281" t="str">
        <f>P4</f>
        <v>31 March 2027</v>
      </c>
      <c r="J458" s="69">
        <f>IF(AND(H457=F456+F457,H457=J456),0,1)</f>
        <v>0</v>
      </c>
    </row>
    <row r="459" spans="1:19" ht="15.75" x14ac:dyDescent="0.25">
      <c r="F459" s="328" t="str">
        <f>IF(J458=1,"Movement in HRA reserves is expected to equal line 4040","")</f>
        <v/>
      </c>
      <c r="G459" s="328"/>
      <c r="H459" s="328"/>
      <c r="I459" s="328"/>
      <c r="J459" s="328"/>
      <c r="K459" s="1"/>
      <c r="L459" s="1"/>
      <c r="M459" s="1"/>
      <c r="N459" s="1"/>
      <c r="O459" s="1"/>
      <c r="P459" s="1"/>
      <c r="Q459" s="1"/>
      <c r="R459" s="1"/>
      <c r="S459" s="1"/>
    </row>
    <row r="460" spans="1:19" ht="42.6" customHeight="1" x14ac:dyDescent="0.3">
      <c r="A460" s="179" t="s">
        <v>1147</v>
      </c>
      <c r="F460" s="127" t="str">
        <f>P2</f>
        <v>2026-27</v>
      </c>
      <c r="G460" s="338" t="s">
        <v>1148</v>
      </c>
      <c r="H460" s="338"/>
      <c r="I460" s="338"/>
      <c r="J460" s="338"/>
      <c r="K460" s="141" t="s">
        <v>734</v>
      </c>
      <c r="L460" s="1"/>
      <c r="M460" s="1"/>
      <c r="N460" s="1"/>
      <c r="O460" s="1"/>
      <c r="P460" s="1"/>
      <c r="Q460" s="1"/>
      <c r="R460" s="1"/>
      <c r="S460" s="1"/>
    </row>
    <row r="461" spans="1:19" ht="51.75" x14ac:dyDescent="0.25">
      <c r="D461" s="129" t="s">
        <v>1149</v>
      </c>
      <c r="E461" s="124"/>
      <c r="F461" s="120" t="s">
        <v>1150</v>
      </c>
      <c r="G461" s="121" t="s">
        <v>1151</v>
      </c>
      <c r="H461" s="121" t="s">
        <v>1152</v>
      </c>
      <c r="I461" s="121" t="s">
        <v>1153</v>
      </c>
      <c r="J461" s="121" t="s">
        <v>1154</v>
      </c>
      <c r="K461" s="122" t="s">
        <v>1155</v>
      </c>
      <c r="S461" s="81"/>
    </row>
    <row r="462" spans="1:19" ht="15.75" x14ac:dyDescent="0.25">
      <c r="A462" s="180" t="s">
        <v>725</v>
      </c>
      <c r="B462"/>
      <c r="C462" s="6">
        <v>8021</v>
      </c>
      <c r="D462" s="125" t="s">
        <v>1156</v>
      </c>
      <c r="E462" s="124"/>
      <c r="F462" s="253"/>
      <c r="G462" s="254"/>
      <c r="H462" s="255"/>
      <c r="I462" s="255"/>
      <c r="J462" s="172">
        <f>SUM(G462:I462)</f>
        <v>0</v>
      </c>
      <c r="K462" s="173">
        <f>F462+J462</f>
        <v>0</v>
      </c>
      <c r="L462" s="81" t="s">
        <v>654</v>
      </c>
      <c r="N462" s="81" t="s">
        <v>655</v>
      </c>
      <c r="O462" s="81" t="s">
        <v>656</v>
      </c>
      <c r="P462" s="81" t="s">
        <v>657</v>
      </c>
      <c r="Q462" s="81" t="s">
        <v>1157</v>
      </c>
      <c r="R462" s="81" t="s">
        <v>1158</v>
      </c>
      <c r="S462" s="81"/>
    </row>
    <row r="463" spans="1:19" ht="15.75" x14ac:dyDescent="0.25">
      <c r="A463" s="180" t="s">
        <v>725</v>
      </c>
      <c r="B463"/>
      <c r="C463" s="6">
        <v>8041</v>
      </c>
      <c r="D463" s="125" t="s">
        <v>1159</v>
      </c>
      <c r="E463" s="124"/>
      <c r="F463" s="253"/>
      <c r="G463" s="254"/>
      <c r="H463" s="255"/>
      <c r="I463" s="255"/>
      <c r="J463" s="172">
        <f>SUM(G463:I463)</f>
        <v>0</v>
      </c>
      <c r="K463" s="173">
        <f>F463+J463</f>
        <v>0</v>
      </c>
      <c r="L463" s="81" t="s">
        <v>658</v>
      </c>
      <c r="N463" s="81" t="s">
        <v>659</v>
      </c>
      <c r="O463" s="81" t="s">
        <v>660</v>
      </c>
      <c r="P463" s="81" t="s">
        <v>661</v>
      </c>
      <c r="Q463" s="81" t="s">
        <v>1160</v>
      </c>
      <c r="R463" s="126" t="s">
        <v>1161</v>
      </c>
      <c r="S463" s="81"/>
    </row>
    <row r="464" spans="1:19" ht="15.75" x14ac:dyDescent="0.25">
      <c r="A464" s="15" t="s">
        <v>725</v>
      </c>
      <c r="B464" s="181"/>
      <c r="C464" s="10">
        <v>8061</v>
      </c>
      <c r="D464" s="125" t="s">
        <v>1162</v>
      </c>
      <c r="E464" s="124"/>
      <c r="F464" s="256"/>
      <c r="G464" s="254"/>
      <c r="H464" s="255"/>
      <c r="I464" s="255"/>
      <c r="J464" s="174">
        <f>SUM(G464:I464)</f>
        <v>0</v>
      </c>
      <c r="K464" s="175">
        <f>F464+J464</f>
        <v>0</v>
      </c>
      <c r="L464" s="81" t="s">
        <v>662</v>
      </c>
      <c r="N464" s="81" t="s">
        <v>663</v>
      </c>
      <c r="O464" s="81" t="s">
        <v>664</v>
      </c>
      <c r="P464" s="81" t="s">
        <v>665</v>
      </c>
      <c r="Q464" s="81" t="s">
        <v>1163</v>
      </c>
      <c r="R464" s="81" t="s">
        <v>1164</v>
      </c>
      <c r="S464" s="81"/>
    </row>
    <row r="465" spans="1:19" ht="15.75" x14ac:dyDescent="0.25">
      <c r="A465" s="182" t="s">
        <v>725</v>
      </c>
      <c r="B465"/>
      <c r="C465" s="5">
        <v>8001</v>
      </c>
      <c r="D465" s="123" t="s">
        <v>1165</v>
      </c>
      <c r="E465" s="124"/>
      <c r="F465" s="176">
        <f>SUM(F462:F464)</f>
        <v>0</v>
      </c>
      <c r="G465" s="176">
        <f>SUM(G462:G464)</f>
        <v>0</v>
      </c>
      <c r="H465" s="176">
        <f>SUM(H462:H464)</f>
        <v>0</v>
      </c>
      <c r="I465" s="176">
        <f>SUM(I462:I464)</f>
        <v>0</v>
      </c>
      <c r="J465" s="177">
        <f>SUM(G465:I465)</f>
        <v>0</v>
      </c>
      <c r="K465" s="178">
        <f>F465+J465</f>
        <v>0</v>
      </c>
      <c r="L465" s="81" t="s">
        <v>650</v>
      </c>
      <c r="N465" s="81" t="s">
        <v>651</v>
      </c>
      <c r="O465" s="81" t="s">
        <v>652</v>
      </c>
      <c r="P465" s="81" t="s">
        <v>653</v>
      </c>
      <c r="Q465" s="81" t="s">
        <v>1166</v>
      </c>
      <c r="R465" s="81" t="s">
        <v>1167</v>
      </c>
      <c r="S465" s="81"/>
    </row>
    <row r="466" spans="1:19" x14ac:dyDescent="0.2">
      <c r="F466" s="149" t="str">
        <f>IF(MAX(F462:I464)&gt;10000,"CHECK UNITS - Have you completed any cells in £ rather than thousands of pounds?","")</f>
        <v/>
      </c>
      <c r="G466" s="150"/>
      <c r="H466" s="150"/>
      <c r="I466" s="150"/>
      <c r="J466" s="150"/>
      <c r="K466" s="150"/>
      <c r="S466" s="81"/>
    </row>
    <row r="467" spans="1:19" ht="39.950000000000003" customHeight="1" x14ac:dyDescent="0.25">
      <c r="A467" s="2"/>
      <c r="D467" s="337" t="s">
        <v>1168</v>
      </c>
      <c r="E467" s="337"/>
      <c r="F467" s="337"/>
      <c r="G467" s="337"/>
      <c r="H467" s="337"/>
      <c r="I467" s="337"/>
      <c r="J467" s="337"/>
      <c r="K467" s="337"/>
      <c r="S467" s="81"/>
    </row>
    <row r="468" spans="1:19" ht="40.35" customHeight="1" x14ac:dyDescent="0.2">
      <c r="D468" s="333"/>
      <c r="E468" s="334"/>
      <c r="F468" s="334"/>
      <c r="G468" s="334"/>
      <c r="H468" s="334"/>
      <c r="I468" s="334"/>
      <c r="J468" s="334"/>
      <c r="K468" s="335"/>
      <c r="L468" s="81" t="s">
        <v>666</v>
      </c>
      <c r="S468" s="81"/>
    </row>
    <row r="469" spans="1:19" x14ac:dyDescent="0.2">
      <c r="D469" s="81"/>
      <c r="E469" s="81"/>
      <c r="F469" s="81"/>
      <c r="G469" s="81"/>
      <c r="S469" s="81"/>
    </row>
    <row r="470" spans="1:19" ht="15.75" x14ac:dyDescent="0.25">
      <c r="D470" s="128" t="s">
        <v>1169</v>
      </c>
      <c r="E470" s="81"/>
      <c r="F470" s="81"/>
      <c r="G470" s="81"/>
      <c r="S470" s="81"/>
    </row>
    <row r="471" spans="1:19" ht="15" customHeight="1" x14ac:dyDescent="0.25">
      <c r="D471" s="336" t="s">
        <v>1170</v>
      </c>
      <c r="E471" s="336"/>
      <c r="F471" s="336"/>
      <c r="G471" s="336"/>
      <c r="H471" s="336"/>
      <c r="I471" s="336"/>
      <c r="J471" s="336"/>
      <c r="K471" s="336"/>
      <c r="S471" s="81"/>
    </row>
    <row r="472" spans="1:19" ht="54.6" customHeight="1" x14ac:dyDescent="0.2">
      <c r="D472" s="333"/>
      <c r="E472" s="334"/>
      <c r="F472" s="334"/>
      <c r="G472" s="334"/>
      <c r="H472" s="334"/>
      <c r="I472" s="334"/>
      <c r="J472" s="334"/>
      <c r="K472" s="335"/>
      <c r="L472" s="81" t="s">
        <v>667</v>
      </c>
      <c r="S472" s="81"/>
    </row>
  </sheetData>
  <dataConsolidate/>
  <mergeCells count="8">
    <mergeCell ref="F459:J459"/>
    <mergeCell ref="D5:D7"/>
    <mergeCell ref="C11:D11"/>
    <mergeCell ref="D468:K468"/>
    <mergeCell ref="D472:K472"/>
    <mergeCell ref="D471:K471"/>
    <mergeCell ref="D467:K467"/>
    <mergeCell ref="G460:J460"/>
  </mergeCells>
  <conditionalFormatting sqref="F4">
    <cfRule type="cellIs" dxfId="38" priority="18" operator="equal">
      <formula>""</formula>
    </cfRule>
  </conditionalFormatting>
  <conditionalFormatting sqref="F18">
    <cfRule type="cellIs" dxfId="37" priority="91" operator="notEqual">
      <formula>SUM($F$12:$F$17)</formula>
    </cfRule>
  </conditionalFormatting>
  <conditionalFormatting sqref="F36">
    <cfRule type="cellIs" dxfId="36" priority="90" operator="notEqual">
      <formula>SUM($F$21:$F$35)</formula>
    </cfRule>
  </conditionalFormatting>
  <conditionalFormatting sqref="F47">
    <cfRule type="cellIs" dxfId="35" priority="89" operator="notEqual">
      <formula>SUM($F$39:$F$46)</formula>
    </cfRule>
  </conditionalFormatting>
  <conditionalFormatting sqref="F68">
    <cfRule type="cellIs" dxfId="34" priority="88" operator="notEqual">
      <formula>SUM($F$50:$F$67)</formula>
    </cfRule>
  </conditionalFormatting>
  <conditionalFormatting sqref="F92">
    <cfRule type="expression" dxfId="33" priority="120">
      <formula>F92/F93&gt;0.25</formula>
    </cfRule>
  </conditionalFormatting>
  <conditionalFormatting sqref="F93">
    <cfRule type="expression" dxfId="32" priority="130">
      <formula>OR(F93&lt;&gt;SUM(F71:F92),SUM(F93,F243,F287)&lt;F303)</formula>
    </cfRule>
  </conditionalFormatting>
  <conditionalFormatting sqref="F99">
    <cfRule type="cellIs" dxfId="31" priority="103" operator="lessThan">
      <formula>$F$311</formula>
    </cfRule>
  </conditionalFormatting>
  <conditionalFormatting sqref="F103">
    <cfRule type="cellIs" dxfId="30" priority="86" operator="notEqual">
      <formula>SUM($F$96:$F$102)</formula>
    </cfRule>
  </conditionalFormatting>
  <conditionalFormatting sqref="F113">
    <cfRule type="cellIs" dxfId="29" priority="85" operator="notEqual">
      <formula>SUM($F$107:$F$112)</formula>
    </cfRule>
  </conditionalFormatting>
  <conditionalFormatting sqref="F144">
    <cfRule type="cellIs" dxfId="28" priority="84" operator="notEqual">
      <formula>SUM($F$116:$F$143)</formula>
    </cfRule>
  </conditionalFormatting>
  <conditionalFormatting sqref="F155">
    <cfRule type="cellIs" dxfId="27" priority="83" operator="notEqual">
      <formula>SUM($F$147:$F$154)</formula>
    </cfRule>
  </conditionalFormatting>
  <conditionalFormatting sqref="F175">
    <cfRule type="cellIs" dxfId="26" priority="82" operator="notEqual">
      <formula>SUM($F$164:$F$174)</formula>
    </cfRule>
  </conditionalFormatting>
  <conditionalFormatting sqref="F181">
    <cfRule type="cellIs" dxfId="25" priority="81" operator="notEqual">
      <formula>SUM($F$18,$F$36,$F$47,$F$68,$F$93,$F$103,$F$113,$F$144,$F$155,$F$158,$F$161,$F$175,$F$178)</formula>
    </cfRule>
  </conditionalFormatting>
  <conditionalFormatting sqref="F188">
    <cfRule type="cellIs" dxfId="24" priority="104" operator="greaterThan">
      <formula>$F$351</formula>
    </cfRule>
  </conditionalFormatting>
  <conditionalFormatting sqref="F189">
    <cfRule type="cellIs" dxfId="23" priority="105" operator="greaterThan">
      <formula>$F$352</formula>
    </cfRule>
  </conditionalFormatting>
  <conditionalFormatting sqref="F190">
    <cfRule type="cellIs" dxfId="22" priority="106" operator="greaterThan">
      <formula>$F$353</formula>
    </cfRule>
  </conditionalFormatting>
  <conditionalFormatting sqref="F238">
    <cfRule type="cellIs" dxfId="21" priority="80" operator="notEqual">
      <formula>SUM($F$181,$F$188:$F$192,$F$195:$F$199,$F$230:$F$235)</formula>
    </cfRule>
  </conditionalFormatting>
  <conditionalFormatting sqref="F242">
    <cfRule type="expression" dxfId="20" priority="72">
      <formula>(AND(F242&lt;VLOOKUP(H2,la_data,11,0)*0.75,VLOOKUP(H2,la_data,7,0)=0))</formula>
    </cfRule>
    <cfRule type="expression" dxfId="19" priority="69">
      <formula>AND(OR(F242&lt;VLOOKUP(H2,la_data,8,0),F242&gt;VLOOKUP(H2,la_data,9,0)),VLOOKUP(H2,la_data,7,0)&lt;&gt;0)</formula>
    </cfRule>
  </conditionalFormatting>
  <conditionalFormatting sqref="F243">
    <cfRule type="cellIs" dxfId="18" priority="94" operator="lessThan">
      <formula>0</formula>
    </cfRule>
  </conditionalFormatting>
  <conditionalFormatting sqref="F249">
    <cfRule type="cellIs" dxfId="17" priority="70" operator="lessThan">
      <formula>0</formula>
    </cfRule>
  </conditionalFormatting>
  <conditionalFormatting sqref="F392">
    <cfRule type="expression" dxfId="16" priority="2">
      <formula>SUM(F393:F399)=0</formula>
    </cfRule>
  </conditionalFormatting>
  <conditionalFormatting sqref="F419">
    <cfRule type="expression" dxfId="15" priority="55">
      <formula>AND(F419=0,VLOOKUP(H2,la_data,5,0)="Billing")</formula>
    </cfRule>
  </conditionalFormatting>
  <conditionalFormatting sqref="F420">
    <cfRule type="expression" dxfId="14" priority="54">
      <formula>AND(F420=0,VLOOKUP(H2,la_data,5,0)="Billing")</formula>
    </cfRule>
  </conditionalFormatting>
  <conditionalFormatting sqref="F422">
    <cfRule type="expression" dxfId="13" priority="44">
      <formula>$G$422="Figure expected for billing authorities with precepting parishes"</formula>
    </cfRule>
  </conditionalFormatting>
  <conditionalFormatting sqref="H295:H296">
    <cfRule type="expression" dxfId="12" priority="50">
      <formula>ABS($H$295)&gt;2</formula>
    </cfRule>
  </conditionalFormatting>
  <conditionalFormatting sqref="H392">
    <cfRule type="expression" dxfId="11" priority="1">
      <formula>SUM(H393:H399)=0</formula>
    </cfRule>
  </conditionalFormatting>
  <conditionalFormatting sqref="H461:H465">
    <cfRule type="containsText" dxfId="10" priority="16" operator="containsText" text="Error">
      <formula>NOT(ISERROR(SEARCH("Error",H461)))</formula>
    </cfRule>
    <cfRule type="containsText" dxfId="9" priority="15" operator="containsText" text="Warning">
      <formula>NOT(ISERROR(SEARCH("Warning",H461)))</formula>
    </cfRule>
    <cfRule type="containsText" dxfId="8" priority="14" operator="containsText" text="Information">
      <formula>NOT(ISERROR(SEARCH("Information",H461)))</formula>
    </cfRule>
  </conditionalFormatting>
  <conditionalFormatting sqref="I461:I464">
    <cfRule type="containsText" dxfId="7" priority="6" operator="containsText" text="Error">
      <formula>NOT(ISERROR(SEARCH("Error",I461)))</formula>
    </cfRule>
    <cfRule type="containsText" dxfId="6" priority="5" operator="containsText" text="Warning">
      <formula>NOT(ISERROR(SEARCH("Warning",I461)))</formula>
    </cfRule>
    <cfRule type="containsText" dxfId="5" priority="4" operator="containsText" text="Information">
      <formula>NOT(ISERROR(SEARCH("Information",I461)))</formula>
    </cfRule>
  </conditionalFormatting>
  <conditionalFormatting sqref="I465">
    <cfRule type="containsText" dxfId="4" priority="17" operator="containsText" text=" ">
      <formula>NOT(ISERROR(SEARCH(" ",I465)))</formula>
    </cfRule>
  </conditionalFormatting>
  <conditionalFormatting sqref="K459 F459:F460">
    <cfRule type="expression" dxfId="3" priority="19">
      <formula>J458=1</formula>
    </cfRule>
  </conditionalFormatting>
  <conditionalFormatting sqref="L461">
    <cfRule type="expression" dxfId="2" priority="123">
      <formula>#REF!=1</formula>
    </cfRule>
  </conditionalFormatting>
  <dataValidations xWindow="454" yWindow="896" count="8">
    <dataValidation type="whole" operator="lessThanOrEqual" allowBlank="1" showInputMessage="1" showErrorMessage="1" sqref="F99" xr:uid="{00000000-0002-0000-0100-000000000000}">
      <formula1>F311</formula1>
    </dataValidation>
    <dataValidation type="list" allowBlank="1" showInputMessage="1" showErrorMessage="1" sqref="D2:D3" xr:uid="{00000000-0002-0000-0100-000001000000}">
      <formula1>la_name</formula1>
    </dataValidation>
    <dataValidation allowBlank="1" showInputMessage="1" showErrorMessage="1" promptTitle="Homelssness Prevention Grant" prompt="Please note up until 2016-17 DWP temporary accommodation management fee was netted off of the relevant expenditure lines. Now it has been replaced by a grant, it should no longer be netted off" sqref="D310" xr:uid="{E1531AA9-A832-4409-96B3-E80421CB9E0A}"/>
    <dataValidation allowBlank="1" showInputMessage="1" showErrorMessage="1" promptTitle="CTR" prompt="This will be subjected to an automated check to ensure it matches your authority's CTR return." sqref="F295" xr:uid="{FA2E638F-D439-403F-96A3-81C421301B42}"/>
    <dataValidation allowBlank="1" showInputMessage="1" showErrorMessage="1" promptTitle="Capital receipts flexibility" prompt="Please ensure this value matches with what is being entered into your Capital Estimates Return" sqref="D244:D245 F244" xr:uid="{13C08AE4-A0E4-4AB9-9AE2-1905E852C4EE}"/>
    <dataValidation type="list" showInputMessage="1" showErrorMessage="1" sqref="F4" xr:uid="{358CBC17-6AA2-4C63-A970-3C087805DE50}">
      <formula1>"Yes,ClickToSelect"</formula1>
    </dataValidation>
    <dataValidation allowBlank="1" showInputMessage="1" showErrorMessage="1" promptTitle="CERA (excluding Public Health)" prompt="Please ensure this value matches with what is being entered into your Capital Estimates Return" sqref="D242" xr:uid="{01FC7486-2340-454C-8478-086D90352F2D}"/>
    <dataValidation allowBlank="1" showInputMessage="1" showErrorMessage="1" promptTitle="CTR balance discrepancy" prompt="For your form to balance this must be close to zero (within rounding of components)" sqref="I296 H294:H296" xr:uid="{09C8D021-C02C-4046-9DA1-1E381F335D2B}"/>
  </dataValidations>
  <hyperlinks>
    <hyperlink ref="C418" r:id="rId1" display="The person in your authority who completes the Council Tax Requirement return maybe be best placed to provide these notional figures" xr:uid="{00F576DC-CFC4-4DE2-83E5-605696476D91}"/>
  </hyperlinks>
  <pageMargins left="0.7" right="0.7" top="0.75" bottom="0.75" header="0.3" footer="0.3"/>
  <pageSetup paperSize="9" orientation="portrait" r:id="rId2"/>
  <ignoredErrors>
    <ignoredError sqref="F20 F38 F49 F70 F95 F106 F115 F146 F157 F160 F163 F177 F180 F187 F194 F229 F237 F240 F272 F277 F282 F294 F298 F348 F383 F440 F428 F424 F417 F409" numberStoredAsText="1"/>
  </ignoredError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425"/>
  <sheetViews>
    <sheetView zoomScale="90" zoomScaleNormal="90" workbookViewId="0">
      <pane xSplit="8" ySplit="6" topLeftCell="Q401" activePane="bottomRight" state="frozen"/>
      <selection pane="topRight" activeCell="I1" sqref="I1"/>
      <selection pane="bottomLeft" activeCell="A7" sqref="A7"/>
      <selection pane="bottomRight" activeCell="X433" sqref="X433"/>
    </sheetView>
  </sheetViews>
  <sheetFormatPr defaultColWidth="9.109375" defaultRowHeight="12.75" x14ac:dyDescent="0.2"/>
  <cols>
    <col min="1" max="1" width="29.44140625" style="68" customWidth="1"/>
    <col min="2" max="2" width="7.5546875" style="68" customWidth="1"/>
    <col min="3" max="3" width="6" style="68" customWidth="1"/>
    <col min="4" max="4" width="10.88671875" style="68" customWidth="1"/>
    <col min="5" max="5" width="29.44140625" style="68" hidden="1" customWidth="1"/>
    <col min="6" max="6" width="5.88671875" style="68" hidden="1" customWidth="1"/>
    <col min="7" max="8" width="3.21875" style="68" hidden="1" customWidth="1"/>
    <col min="9" max="9" width="15.6640625" style="68" customWidth="1"/>
    <col min="10" max="11" width="9.5546875" style="68" customWidth="1"/>
    <col min="12" max="12" width="12.21875" style="137" customWidth="1"/>
    <col min="13" max="13" width="12" style="138" customWidth="1"/>
    <col min="14" max="14" width="12.77734375" style="68" customWidth="1"/>
    <col min="15" max="15" width="9.109375" style="68" customWidth="1"/>
    <col min="16" max="16" width="11.77734375" style="68" customWidth="1"/>
    <col min="17" max="17" width="10.77734375" style="68" customWidth="1"/>
    <col min="18" max="19" width="9.109375" style="68" customWidth="1"/>
    <col min="20" max="20" width="12.6640625" style="167" hidden="1" customWidth="1"/>
    <col min="21" max="21" width="9.109375" style="68" hidden="1" customWidth="1"/>
    <col min="22" max="22" width="11.109375" style="68" customWidth="1"/>
    <col min="23" max="23" width="9.5546875" style="68" bestFit="1" customWidth="1"/>
    <col min="24" max="29" width="9.5546875" style="68" customWidth="1"/>
    <col min="30" max="30" width="15.109375" style="68" customWidth="1"/>
    <col min="31" max="31" width="9.109375" style="68"/>
    <col min="32" max="39" width="11.33203125" style="68" customWidth="1"/>
    <col min="40" max="40" width="15.77734375" style="68" customWidth="1"/>
    <col min="41" max="16384" width="9.109375" style="68"/>
  </cols>
  <sheetData>
    <row r="1" spans="1:52" ht="15" x14ac:dyDescent="0.2">
      <c r="A1" s="222" t="s">
        <v>1171</v>
      </c>
      <c r="L1" s="200">
        <v>6.4913431478998973E-3</v>
      </c>
      <c r="M1" s="137" t="s">
        <v>402</v>
      </c>
      <c r="N1" s="201">
        <v>-9.1229999999999992E-3</v>
      </c>
      <c r="O1" s="68" t="s">
        <v>1172</v>
      </c>
      <c r="P1" s="202">
        <v>8.0800000000000002E-4</v>
      </c>
      <c r="Q1" s="68" t="s">
        <v>404</v>
      </c>
      <c r="R1" s="201">
        <v>-1.2033736256853445E-3</v>
      </c>
      <c r="S1" s="68" t="s">
        <v>438</v>
      </c>
      <c r="T1" s="201">
        <v>-2.3220000000776508E-3</v>
      </c>
      <c r="U1" s="167" t="s">
        <v>1173</v>
      </c>
      <c r="V1" s="201">
        <v>-9.8984410078628571E-4</v>
      </c>
      <c r="W1" s="68" t="s">
        <v>429</v>
      </c>
      <c r="X1" s="201">
        <v>2.9277752828420489E-3</v>
      </c>
      <c r="Y1" s="68" t="s">
        <v>431</v>
      </c>
      <c r="Z1" s="201">
        <v>1.5005903213705096E-4</v>
      </c>
      <c r="AA1" s="116" t="s">
        <v>430</v>
      </c>
      <c r="AB1" s="201">
        <v>-6.1894721436317468E-4</v>
      </c>
      <c r="AC1" s="116" t="s">
        <v>432</v>
      </c>
      <c r="AE1" t="s">
        <v>428</v>
      </c>
      <c r="AF1"/>
      <c r="AG1" t="s">
        <v>441</v>
      </c>
      <c r="AH1"/>
      <c r="AI1" t="s">
        <v>442</v>
      </c>
      <c r="AJ1"/>
      <c r="AK1" s="322" t="s">
        <v>434</v>
      </c>
      <c r="AL1" s="322"/>
      <c r="AM1" s="322" t="s">
        <v>433</v>
      </c>
      <c r="AN1" s="251" t="s">
        <v>1174</v>
      </c>
      <c r="AO1" s="251" t="s">
        <v>1175</v>
      </c>
      <c r="AP1" s="251" t="s">
        <v>1176</v>
      </c>
      <c r="AQ1" s="251" t="s">
        <v>1177</v>
      </c>
      <c r="AR1" s="251" t="s">
        <v>1178</v>
      </c>
      <c r="AS1" s="251" t="s">
        <v>1179</v>
      </c>
      <c r="AT1" s="251" t="s">
        <v>1180</v>
      </c>
      <c r="AU1" s="251" t="s">
        <v>1181</v>
      </c>
      <c r="AV1" s="68" t="s">
        <v>1182</v>
      </c>
      <c r="AW1" s="68" t="s">
        <v>1183</v>
      </c>
      <c r="AX1" s="68" t="s">
        <v>1184</v>
      </c>
      <c r="AY1" s="68" t="s">
        <v>1185</v>
      </c>
      <c r="AZ1" s="68" t="s">
        <v>1186</v>
      </c>
    </row>
    <row r="2" spans="1:52" s="162" customFormat="1" x14ac:dyDescent="0.2">
      <c r="A2" s="222" t="s">
        <v>1171</v>
      </c>
      <c r="C2" s="165">
        <v>1</v>
      </c>
      <c r="D2" s="165">
        <v>2</v>
      </c>
      <c r="E2" s="165">
        <v>3</v>
      </c>
      <c r="F2" s="165">
        <v>4</v>
      </c>
      <c r="G2" s="165">
        <v>5</v>
      </c>
      <c r="H2" s="165">
        <v>6</v>
      </c>
      <c r="I2" s="166">
        <v>7</v>
      </c>
      <c r="J2" s="165">
        <v>8</v>
      </c>
      <c r="K2" s="165">
        <v>9</v>
      </c>
      <c r="L2" s="165">
        <v>10</v>
      </c>
      <c r="M2" s="165">
        <v>11</v>
      </c>
      <c r="N2" s="165">
        <v>12</v>
      </c>
      <c r="O2" s="165">
        <v>13</v>
      </c>
      <c r="P2" s="165">
        <v>14</v>
      </c>
      <c r="Q2" s="165">
        <v>15</v>
      </c>
      <c r="R2" s="165">
        <v>16</v>
      </c>
      <c r="S2" s="165">
        <v>17</v>
      </c>
      <c r="T2" s="165">
        <v>18</v>
      </c>
      <c r="U2" s="165">
        <v>19</v>
      </c>
      <c r="V2" s="165">
        <v>20</v>
      </c>
      <c r="W2" s="165">
        <v>21</v>
      </c>
      <c r="X2" s="165">
        <v>22</v>
      </c>
      <c r="Y2" s="165">
        <v>23</v>
      </c>
      <c r="Z2" s="165">
        <v>24</v>
      </c>
      <c r="AA2" s="165">
        <v>25</v>
      </c>
      <c r="AB2" s="165">
        <v>26</v>
      </c>
      <c r="AC2" s="165">
        <v>27</v>
      </c>
      <c r="AD2" s="165">
        <v>28</v>
      </c>
      <c r="AE2" s="165">
        <v>29</v>
      </c>
      <c r="AF2" s="165">
        <v>30</v>
      </c>
      <c r="AG2" s="165">
        <v>31</v>
      </c>
      <c r="AH2" s="165">
        <v>32</v>
      </c>
      <c r="AI2" s="165">
        <v>33</v>
      </c>
      <c r="AJ2" s="165">
        <v>34</v>
      </c>
      <c r="AK2" s="165">
        <v>35</v>
      </c>
      <c r="AL2" s="165">
        <v>36</v>
      </c>
      <c r="AM2" s="165">
        <v>37</v>
      </c>
      <c r="AN2" s="165">
        <v>38</v>
      </c>
      <c r="AO2" s="165">
        <v>39</v>
      </c>
      <c r="AP2" s="165">
        <v>40</v>
      </c>
      <c r="AQ2" s="165">
        <v>41</v>
      </c>
      <c r="AR2" s="165">
        <v>42</v>
      </c>
      <c r="AS2" s="165">
        <v>43</v>
      </c>
      <c r="AT2" s="165">
        <v>44</v>
      </c>
      <c r="AU2" s="165">
        <v>45</v>
      </c>
      <c r="AV2" s="165">
        <v>46</v>
      </c>
      <c r="AW2" s="165">
        <v>47</v>
      </c>
      <c r="AX2" s="165">
        <v>48</v>
      </c>
      <c r="AY2" s="165">
        <v>49</v>
      </c>
      <c r="AZ2" s="165">
        <v>50</v>
      </c>
    </row>
    <row r="3" spans="1:52" x14ac:dyDescent="0.2">
      <c r="A3" s="223"/>
      <c r="I3" s="226">
        <v>1500133</v>
      </c>
      <c r="J3" s="226">
        <v>750066.5</v>
      </c>
      <c r="K3" s="226">
        <v>2250199.5</v>
      </c>
      <c r="L3" s="226">
        <v>11703.659485009515</v>
      </c>
      <c r="M3" s="226">
        <v>-11703651</v>
      </c>
      <c r="N3" s="226">
        <v>794.31000000000006</v>
      </c>
      <c r="O3" s="226">
        <v>794309</v>
      </c>
      <c r="P3" s="226">
        <v>10426833940</v>
      </c>
      <c r="Q3" s="226">
        <v>-10426833</v>
      </c>
      <c r="R3" s="226">
        <v>831.02443324000001</v>
      </c>
      <c r="S3" s="226">
        <v>831028</v>
      </c>
      <c r="T3" s="226">
        <v>71049021813</v>
      </c>
      <c r="U3" s="226">
        <v>71049019</v>
      </c>
      <c r="V3" s="226">
        <v>2271.8437047499992</v>
      </c>
      <c r="W3" s="226">
        <v>2271845</v>
      </c>
      <c r="X3" s="226">
        <v>848.00008902000002</v>
      </c>
      <c r="Y3" s="226">
        <v>705770</v>
      </c>
      <c r="Z3" s="226">
        <v>853.13101399999994</v>
      </c>
      <c r="AA3" s="226">
        <v>853125</v>
      </c>
      <c r="AB3" s="226">
        <v>1080.8710140000001</v>
      </c>
      <c r="AC3" s="226"/>
      <c r="AD3" s="226">
        <v>3802.7872369490124</v>
      </c>
      <c r="AE3" s="226">
        <v>3802788</v>
      </c>
      <c r="AF3" s="226">
        <v>344964125.53916538</v>
      </c>
      <c r="AG3" s="226">
        <v>344965</v>
      </c>
      <c r="AH3" s="226">
        <v>216745974</v>
      </c>
      <c r="AI3" s="226">
        <v>216743</v>
      </c>
      <c r="AJ3" s="226">
        <v>134.47980112999997</v>
      </c>
      <c r="AK3" s="226">
        <v>134481</v>
      </c>
      <c r="AL3" s="226"/>
      <c r="AM3" s="226"/>
      <c r="AN3" s="226">
        <v>1534861</v>
      </c>
      <c r="AO3" s="226">
        <v>-3684977</v>
      </c>
      <c r="AP3" s="226">
        <v>270722</v>
      </c>
      <c r="AQ3" s="226">
        <v>338403</v>
      </c>
      <c r="AR3" s="226">
        <v>1149971</v>
      </c>
      <c r="AS3" s="226">
        <v>590081</v>
      </c>
      <c r="AT3" s="226">
        <v>567294</v>
      </c>
      <c r="AU3" s="226">
        <v>9183354</v>
      </c>
      <c r="AV3" s="226">
        <v>3066279</v>
      </c>
      <c r="AW3" s="226">
        <v>3567336</v>
      </c>
      <c r="AX3" s="226">
        <v>1768782</v>
      </c>
      <c r="AY3" s="226">
        <v>4399290</v>
      </c>
      <c r="AZ3" s="226">
        <v>1936607</v>
      </c>
    </row>
    <row r="4" spans="1:52" ht="29.25" customHeight="1" x14ac:dyDescent="0.2">
      <c r="I4" s="304" t="s">
        <v>1187</v>
      </c>
      <c r="J4" s="305">
        <v>196</v>
      </c>
      <c r="K4" s="305">
        <v>196</v>
      </c>
      <c r="L4" s="306" t="s">
        <v>1188</v>
      </c>
      <c r="M4" s="307">
        <v>318</v>
      </c>
      <c r="N4" s="306" t="s">
        <v>1189</v>
      </c>
      <c r="O4" s="309">
        <v>294</v>
      </c>
      <c r="P4" s="316"/>
      <c r="Q4" s="317">
        <v>39</v>
      </c>
      <c r="R4" s="311"/>
      <c r="S4" s="307">
        <v>151</v>
      </c>
      <c r="T4" s="315" t="s">
        <v>1190</v>
      </c>
      <c r="U4" s="308">
        <v>316</v>
      </c>
      <c r="V4" s="306" t="s">
        <v>1191</v>
      </c>
      <c r="W4" s="309">
        <v>145</v>
      </c>
      <c r="X4" s="309" t="s">
        <v>1192</v>
      </c>
      <c r="Y4" s="309">
        <v>158</v>
      </c>
      <c r="Z4" s="309"/>
      <c r="AA4" s="309">
        <v>151</v>
      </c>
      <c r="AB4" s="309"/>
      <c r="AC4" s="309">
        <v>132</v>
      </c>
      <c r="AD4" s="306" t="s">
        <v>1189</v>
      </c>
      <c r="AE4" s="310">
        <v>141</v>
      </c>
      <c r="AF4" s="318" t="s">
        <v>1193</v>
      </c>
      <c r="AG4" s="318">
        <v>39</v>
      </c>
      <c r="AH4" s="318" t="s">
        <v>1193</v>
      </c>
      <c r="AI4" s="318">
        <v>39</v>
      </c>
      <c r="AJ4" s="318" t="s">
        <v>1192</v>
      </c>
      <c r="AK4" s="318"/>
      <c r="AL4" s="318"/>
      <c r="AM4" s="318"/>
      <c r="AN4" s="236" t="s">
        <v>1070</v>
      </c>
      <c r="AO4" s="264" t="s">
        <v>1073</v>
      </c>
      <c r="AP4" s="237" t="s">
        <v>1074</v>
      </c>
      <c r="AQ4" s="238" t="s">
        <v>1077</v>
      </c>
      <c r="AR4" s="245" t="s">
        <v>1081</v>
      </c>
      <c r="AS4" s="246" t="s">
        <v>1082</v>
      </c>
      <c r="AT4" s="247" t="s">
        <v>1083</v>
      </c>
      <c r="AU4" s="246" t="s">
        <v>1084</v>
      </c>
      <c r="AV4" s="246" t="s">
        <v>1085</v>
      </c>
      <c r="AW4" s="247" t="s">
        <v>1088</v>
      </c>
      <c r="AX4" s="248" t="s">
        <v>1089</v>
      </c>
      <c r="AY4" s="249" t="s">
        <v>1091</v>
      </c>
      <c r="AZ4" s="239" t="s">
        <v>1146</v>
      </c>
    </row>
    <row r="5" spans="1:52" s="168" customFormat="1" ht="76.5" x14ac:dyDescent="0.2">
      <c r="C5" s="168" t="s">
        <v>1194</v>
      </c>
      <c r="D5" s="168" t="s">
        <v>1195</v>
      </c>
      <c r="E5" s="168" t="s">
        <v>1196</v>
      </c>
      <c r="F5" s="168" t="s">
        <v>1197</v>
      </c>
      <c r="G5" s="168" t="s">
        <v>1198</v>
      </c>
      <c r="H5" s="168" t="s">
        <v>1199</v>
      </c>
      <c r="I5" s="136" t="s">
        <v>1200</v>
      </c>
      <c r="J5" s="101" t="s">
        <v>1201</v>
      </c>
      <c r="K5" s="101" t="s">
        <v>1202</v>
      </c>
      <c r="L5" s="220" t="s">
        <v>1203</v>
      </c>
      <c r="M5" s="224" t="s">
        <v>1204</v>
      </c>
      <c r="N5" s="163" t="s">
        <v>1041</v>
      </c>
      <c r="O5" s="163" t="s">
        <v>1205</v>
      </c>
      <c r="P5" s="221" t="s">
        <v>1206</v>
      </c>
      <c r="Q5" s="163" t="s">
        <v>1207</v>
      </c>
      <c r="R5" s="319" t="s">
        <v>1044</v>
      </c>
      <c r="S5" s="321" t="s">
        <v>1205</v>
      </c>
      <c r="T5" s="319" t="s">
        <v>1030</v>
      </c>
      <c r="U5" s="320" t="s">
        <v>1208</v>
      </c>
      <c r="V5" s="164" t="s">
        <v>1035</v>
      </c>
      <c r="W5" s="101" t="s">
        <v>1205</v>
      </c>
      <c r="X5" s="164" t="s">
        <v>1037</v>
      </c>
      <c r="Y5" s="100" t="s">
        <v>1209</v>
      </c>
      <c r="Z5" s="164" t="s">
        <v>1210</v>
      </c>
      <c r="AA5" s="100" t="s">
        <v>1209</v>
      </c>
      <c r="AB5" s="319" t="s">
        <v>1038</v>
      </c>
      <c r="AC5" s="227" t="s">
        <v>1209</v>
      </c>
      <c r="AD5" s="225" t="s">
        <v>1211</v>
      </c>
      <c r="AE5" s="225" t="s">
        <v>1212</v>
      </c>
      <c r="AF5" s="227" t="s">
        <v>1047</v>
      </c>
      <c r="AG5" s="227" t="s">
        <v>1208</v>
      </c>
      <c r="AH5" s="227" t="s">
        <v>1048</v>
      </c>
      <c r="AI5" s="227" t="s">
        <v>1208</v>
      </c>
      <c r="AJ5" s="227" t="s">
        <v>1213</v>
      </c>
      <c r="AK5" s="227" t="s">
        <v>1214</v>
      </c>
      <c r="AL5" s="227" t="s">
        <v>1039</v>
      </c>
      <c r="AM5" s="227" t="s">
        <v>1214</v>
      </c>
      <c r="AN5" s="233">
        <v>1011</v>
      </c>
      <c r="AO5" s="263">
        <v>1012</v>
      </c>
      <c r="AP5" s="234">
        <v>1013</v>
      </c>
      <c r="AQ5" s="235">
        <v>1014</v>
      </c>
      <c r="AR5" s="240">
        <v>1021</v>
      </c>
      <c r="AS5" s="241">
        <v>1022</v>
      </c>
      <c r="AT5" s="242">
        <v>1023</v>
      </c>
      <c r="AU5" s="241">
        <v>1024</v>
      </c>
      <c r="AV5" s="241">
        <v>1025</v>
      </c>
      <c r="AW5" s="242">
        <v>1026</v>
      </c>
      <c r="AX5" s="243">
        <v>1027</v>
      </c>
      <c r="AY5" s="244">
        <v>1016</v>
      </c>
      <c r="AZ5" s="250">
        <v>4046</v>
      </c>
    </row>
    <row r="6" spans="1:52" x14ac:dyDescent="0.2">
      <c r="A6" s="168" t="s">
        <v>723</v>
      </c>
      <c r="B6" s="168" t="s">
        <v>1215</v>
      </c>
      <c r="C6" s="68" t="s">
        <v>1215</v>
      </c>
      <c r="D6" s="68" t="s">
        <v>1216</v>
      </c>
      <c r="E6" s="168" t="s">
        <v>723</v>
      </c>
      <c r="F6" s="168"/>
      <c r="G6" s="284">
        <v>309</v>
      </c>
      <c r="H6" s="285"/>
      <c r="AN6" s="286"/>
      <c r="AO6" s="287"/>
      <c r="AP6" s="288"/>
      <c r="AQ6" s="289"/>
      <c r="AR6" s="290"/>
      <c r="AS6" s="291"/>
      <c r="AT6" s="292"/>
      <c r="AU6" s="291"/>
      <c r="AV6" s="291"/>
      <c r="AW6" s="292"/>
      <c r="AX6" s="293"/>
      <c r="AY6" s="294"/>
      <c r="AZ6" s="295"/>
    </row>
    <row r="7" spans="1:52" ht="18.75" customHeight="1" x14ac:dyDescent="0.2">
      <c r="A7" s="68" t="s">
        <v>1217</v>
      </c>
      <c r="B7" s="68" t="s">
        <v>1218</v>
      </c>
      <c r="C7" s="68" t="s">
        <v>1218</v>
      </c>
      <c r="D7" s="68" t="s">
        <v>1219</v>
      </c>
      <c r="E7" s="68" t="s">
        <v>1217</v>
      </c>
      <c r="F7" s="296">
        <v>2019</v>
      </c>
      <c r="G7" s="68" t="s">
        <v>1220</v>
      </c>
      <c r="H7" s="68" t="s">
        <v>1221</v>
      </c>
      <c r="I7" s="229">
        <v>12</v>
      </c>
      <c r="J7" s="70">
        <v>6</v>
      </c>
      <c r="K7" s="70">
        <v>18</v>
      </c>
      <c r="L7" s="137">
        <v>2.37367462383241</v>
      </c>
      <c r="M7" s="137">
        <v>-2374</v>
      </c>
      <c r="N7" s="70">
        <v>0.48825017797184</v>
      </c>
      <c r="O7" s="70">
        <v>488</v>
      </c>
      <c r="P7" s="68">
        <v>0</v>
      </c>
      <c r="Q7" s="70">
        <v>0</v>
      </c>
      <c r="R7" s="297">
        <v>0.10156751999999999</v>
      </c>
      <c r="S7" s="70">
        <v>102</v>
      </c>
      <c r="T7" s="297"/>
      <c r="U7" s="70"/>
      <c r="V7" s="298">
        <v>0</v>
      </c>
      <c r="W7" s="70">
        <v>0</v>
      </c>
      <c r="X7" s="298">
        <v>0.10813109999999999</v>
      </c>
      <c r="Y7" s="70">
        <v>108</v>
      </c>
      <c r="Z7" s="70">
        <v>0</v>
      </c>
      <c r="AA7" s="70">
        <v>0</v>
      </c>
      <c r="AB7" s="70">
        <v>0</v>
      </c>
      <c r="AC7" s="70">
        <v>0</v>
      </c>
      <c r="AD7" s="68">
        <v>0</v>
      </c>
      <c r="AE7" s="70">
        <v>0</v>
      </c>
      <c r="AF7" s="68">
        <v>0</v>
      </c>
      <c r="AG7" s="70">
        <v>0</v>
      </c>
      <c r="AH7" s="68">
        <v>0</v>
      </c>
      <c r="AI7" s="70">
        <v>0</v>
      </c>
      <c r="AJ7" s="298">
        <v>0</v>
      </c>
      <c r="AK7" s="70">
        <v>0</v>
      </c>
      <c r="AL7" s="167">
        <v>0.23181180000000001</v>
      </c>
      <c r="AM7" s="70">
        <v>232</v>
      </c>
      <c r="AN7" s="68">
        <v>0</v>
      </c>
      <c r="AO7" s="68">
        <v>0</v>
      </c>
      <c r="AP7" s="68">
        <v>0</v>
      </c>
      <c r="AQ7" s="68">
        <v>0</v>
      </c>
      <c r="AR7" s="68">
        <v>155</v>
      </c>
      <c r="AS7" s="68">
        <v>0</v>
      </c>
      <c r="AT7" s="68">
        <v>0</v>
      </c>
      <c r="AU7" s="68">
        <v>1633</v>
      </c>
      <c r="AV7" s="68">
        <v>1575</v>
      </c>
      <c r="AW7" s="68">
        <v>1201</v>
      </c>
      <c r="AX7" s="68">
        <v>0</v>
      </c>
      <c r="AY7" s="68">
        <v>0</v>
      </c>
      <c r="AZ7" s="68">
        <v>817</v>
      </c>
    </row>
    <row r="8" spans="1:52" x14ac:dyDescent="0.2">
      <c r="A8" s="68" t="s">
        <v>1222</v>
      </c>
      <c r="B8" s="68" t="s">
        <v>1223</v>
      </c>
      <c r="C8" s="68" t="s">
        <v>1223</v>
      </c>
      <c r="D8" s="68" t="s">
        <v>1224</v>
      </c>
      <c r="E8" s="68" t="s">
        <v>1222</v>
      </c>
      <c r="F8" s="296">
        <v>2019</v>
      </c>
      <c r="G8" s="68" t="s">
        <v>1220</v>
      </c>
      <c r="H8" s="68" t="s">
        <v>1221</v>
      </c>
      <c r="I8" s="229">
        <v>2333</v>
      </c>
      <c r="J8" s="70">
        <v>1166.5</v>
      </c>
      <c r="K8" s="70">
        <v>3499.5</v>
      </c>
      <c r="L8" s="137">
        <v>4.87293026992932</v>
      </c>
      <c r="M8" s="137">
        <v>-4873</v>
      </c>
      <c r="N8" s="70">
        <v>0.49509515700116202</v>
      </c>
      <c r="O8" s="70">
        <v>495</v>
      </c>
      <c r="P8" s="68">
        <v>0</v>
      </c>
      <c r="Q8" s="70">
        <v>0</v>
      </c>
      <c r="R8" s="297">
        <v>0.14583204999999999</v>
      </c>
      <c r="S8" s="70">
        <v>146</v>
      </c>
      <c r="T8" s="297"/>
      <c r="U8" s="70"/>
      <c r="V8" s="298">
        <v>0</v>
      </c>
      <c r="W8" s="70">
        <v>0</v>
      </c>
      <c r="X8" s="298">
        <v>0.26312991000000002</v>
      </c>
      <c r="Y8" s="70">
        <v>263</v>
      </c>
      <c r="Z8" s="70">
        <v>0</v>
      </c>
      <c r="AA8" s="70">
        <v>0</v>
      </c>
      <c r="AB8" s="70">
        <v>0</v>
      </c>
      <c r="AC8" s="70">
        <v>0</v>
      </c>
      <c r="AD8" s="68">
        <v>0</v>
      </c>
      <c r="AE8" s="70">
        <v>0</v>
      </c>
      <c r="AF8" s="68">
        <v>0</v>
      </c>
      <c r="AG8" s="70">
        <v>0</v>
      </c>
      <c r="AH8" s="68">
        <v>0</v>
      </c>
      <c r="AI8" s="70">
        <v>0</v>
      </c>
      <c r="AJ8" s="298">
        <v>0</v>
      </c>
      <c r="AK8" s="70">
        <v>0</v>
      </c>
      <c r="AL8" s="167">
        <v>0.63072280000000003</v>
      </c>
      <c r="AM8" s="70">
        <v>631</v>
      </c>
      <c r="AN8" s="68">
        <v>0</v>
      </c>
      <c r="AO8" s="68">
        <v>0</v>
      </c>
      <c r="AP8" s="68">
        <v>0</v>
      </c>
      <c r="AQ8" s="68">
        <v>0</v>
      </c>
      <c r="AR8" s="68">
        <v>3843</v>
      </c>
      <c r="AS8" s="68">
        <v>0</v>
      </c>
      <c r="AT8" s="68">
        <v>0</v>
      </c>
      <c r="AU8" s="68">
        <v>2454</v>
      </c>
      <c r="AV8" s="68">
        <v>2215</v>
      </c>
      <c r="AW8" s="68">
        <v>1308</v>
      </c>
      <c r="AX8" s="68">
        <v>444</v>
      </c>
      <c r="AY8" s="68">
        <v>8504</v>
      </c>
      <c r="AZ8" s="68">
        <v>0</v>
      </c>
    </row>
    <row r="9" spans="1:52" x14ac:dyDescent="0.2">
      <c r="A9" s="68" t="s">
        <v>1225</v>
      </c>
      <c r="B9" s="68" t="s">
        <v>1226</v>
      </c>
      <c r="C9" s="68" t="s">
        <v>1226</v>
      </c>
      <c r="D9" s="68" t="s">
        <v>1227</v>
      </c>
      <c r="E9" s="68" t="s">
        <v>1225</v>
      </c>
      <c r="F9" s="296">
        <v>2019</v>
      </c>
      <c r="G9" s="68" t="s">
        <v>1220</v>
      </c>
      <c r="H9" s="68" t="s">
        <v>1221</v>
      </c>
      <c r="I9" s="229">
        <v>1271</v>
      </c>
      <c r="J9" s="70">
        <v>635.5</v>
      </c>
      <c r="K9" s="70">
        <v>1906.5</v>
      </c>
      <c r="L9" s="137">
        <v>7.1061160192350599</v>
      </c>
      <c r="M9" s="137">
        <v>-7106</v>
      </c>
      <c r="N9" s="70">
        <v>1.4924085970243699</v>
      </c>
      <c r="O9" s="70">
        <v>1492</v>
      </c>
      <c r="P9" s="68">
        <v>0</v>
      </c>
      <c r="Q9" s="70">
        <v>0</v>
      </c>
      <c r="R9" s="297">
        <v>0.26180271999999999</v>
      </c>
      <c r="S9" s="70">
        <v>262</v>
      </c>
      <c r="T9" s="297"/>
      <c r="U9" s="70"/>
      <c r="V9" s="298">
        <v>0</v>
      </c>
      <c r="W9" s="70">
        <v>0</v>
      </c>
      <c r="X9" s="298">
        <v>0.18361361000000001</v>
      </c>
      <c r="Y9" s="70">
        <v>184</v>
      </c>
      <c r="Z9" s="70">
        <v>0</v>
      </c>
      <c r="AA9" s="70">
        <v>0</v>
      </c>
      <c r="AB9" s="70">
        <v>0</v>
      </c>
      <c r="AC9" s="70">
        <v>0</v>
      </c>
      <c r="AD9" s="68">
        <v>0</v>
      </c>
      <c r="AE9" s="70">
        <v>0</v>
      </c>
      <c r="AF9" s="68">
        <v>0</v>
      </c>
      <c r="AG9" s="70">
        <v>0</v>
      </c>
      <c r="AH9" s="68">
        <v>0</v>
      </c>
      <c r="AI9" s="70">
        <v>0</v>
      </c>
      <c r="AJ9" s="298">
        <v>0.12491152</v>
      </c>
      <c r="AK9" s="70">
        <v>125</v>
      </c>
      <c r="AL9" s="167">
        <v>0.6533466</v>
      </c>
      <c r="AM9" s="70">
        <v>653</v>
      </c>
      <c r="AN9" s="68">
        <v>0</v>
      </c>
      <c r="AO9" s="68">
        <v>0</v>
      </c>
      <c r="AP9" s="68">
        <v>0</v>
      </c>
      <c r="AQ9" s="68">
        <v>0</v>
      </c>
      <c r="AR9" s="68">
        <v>0</v>
      </c>
      <c r="AS9" s="68">
        <v>0</v>
      </c>
      <c r="AT9" s="68">
        <v>0</v>
      </c>
      <c r="AU9" s="68">
        <v>5660</v>
      </c>
      <c r="AV9" s="68">
        <v>4868</v>
      </c>
      <c r="AW9" s="68">
        <v>475</v>
      </c>
      <c r="AX9" s="68">
        <v>0</v>
      </c>
      <c r="AY9" s="68">
        <v>5000</v>
      </c>
      <c r="AZ9" s="68">
        <v>5385</v>
      </c>
    </row>
    <row r="10" spans="1:52" x14ac:dyDescent="0.2">
      <c r="A10" s="68" t="s">
        <v>1228</v>
      </c>
      <c r="B10" s="68" t="s">
        <v>1229</v>
      </c>
      <c r="C10" s="68" t="s">
        <v>1229</v>
      </c>
      <c r="D10" s="68" t="s">
        <v>1230</v>
      </c>
      <c r="E10" s="68" t="s">
        <v>1228</v>
      </c>
      <c r="F10" s="296">
        <v>2019</v>
      </c>
      <c r="G10" s="68" t="s">
        <v>1220</v>
      </c>
      <c r="H10" s="68" t="s">
        <v>1221</v>
      </c>
      <c r="I10" s="229">
        <v>0</v>
      </c>
      <c r="J10" s="70">
        <v>0</v>
      </c>
      <c r="K10" s="70">
        <v>0</v>
      </c>
      <c r="L10" s="137">
        <v>6.6972304163520198</v>
      </c>
      <c r="M10" s="137">
        <v>-6697</v>
      </c>
      <c r="N10" s="70">
        <v>0.85012040614289797</v>
      </c>
      <c r="O10" s="70">
        <v>850</v>
      </c>
      <c r="P10" s="68">
        <v>0</v>
      </c>
      <c r="Q10" s="70">
        <v>0</v>
      </c>
      <c r="R10" s="297">
        <v>0.18112375999999999</v>
      </c>
      <c r="S10" s="70">
        <v>181</v>
      </c>
      <c r="T10" s="297"/>
      <c r="U10" s="70"/>
      <c r="V10" s="298">
        <v>0</v>
      </c>
      <c r="W10" s="70">
        <v>0</v>
      </c>
      <c r="X10" s="298">
        <v>0.40669267999999997</v>
      </c>
      <c r="Y10" s="70">
        <v>407</v>
      </c>
      <c r="Z10" s="70">
        <v>0</v>
      </c>
      <c r="AA10" s="70">
        <v>0</v>
      </c>
      <c r="AB10" s="70">
        <v>0</v>
      </c>
      <c r="AC10" s="70">
        <v>0</v>
      </c>
      <c r="AD10" s="68">
        <v>0</v>
      </c>
      <c r="AE10" s="70">
        <v>0</v>
      </c>
      <c r="AF10" s="68">
        <v>0</v>
      </c>
      <c r="AG10" s="70">
        <v>0</v>
      </c>
      <c r="AH10" s="68">
        <v>0</v>
      </c>
      <c r="AI10" s="70">
        <v>0</v>
      </c>
      <c r="AJ10" s="298">
        <v>0.65526088000000005</v>
      </c>
      <c r="AK10" s="70">
        <v>655</v>
      </c>
      <c r="AL10" s="167">
        <v>0.4213983</v>
      </c>
      <c r="AM10" s="70">
        <v>421</v>
      </c>
      <c r="AN10" s="68">
        <v>0</v>
      </c>
      <c r="AO10" s="68">
        <v>0</v>
      </c>
      <c r="AP10" s="68">
        <v>0</v>
      </c>
      <c r="AQ10" s="68">
        <v>0</v>
      </c>
      <c r="AR10" s="68">
        <v>0</v>
      </c>
      <c r="AS10" s="68">
        <v>0</v>
      </c>
      <c r="AT10" s="68">
        <v>0</v>
      </c>
      <c r="AU10" s="68">
        <v>9245</v>
      </c>
      <c r="AV10" s="68">
        <v>3515</v>
      </c>
      <c r="AW10" s="68">
        <v>3477</v>
      </c>
      <c r="AX10" s="68">
        <v>271</v>
      </c>
      <c r="AY10" s="68">
        <v>7792</v>
      </c>
      <c r="AZ10" s="68">
        <v>27964</v>
      </c>
    </row>
    <row r="11" spans="1:52" x14ac:dyDescent="0.2">
      <c r="A11" s="68" t="s">
        <v>1231</v>
      </c>
      <c r="B11" s="68" t="s">
        <v>1232</v>
      </c>
      <c r="C11" s="68" t="s">
        <v>1232</v>
      </c>
      <c r="D11" s="68" t="s">
        <v>1233</v>
      </c>
      <c r="E11" s="68" t="s">
        <v>1231</v>
      </c>
      <c r="F11" s="296">
        <v>2019</v>
      </c>
      <c r="G11" s="68" t="s">
        <v>1220</v>
      </c>
      <c r="H11" s="68" t="s">
        <v>1221</v>
      </c>
      <c r="I11" s="229">
        <v>0</v>
      </c>
      <c r="J11" s="70">
        <v>0</v>
      </c>
      <c r="K11" s="70">
        <v>0</v>
      </c>
      <c r="L11" s="137">
        <v>7.2700208012791601</v>
      </c>
      <c r="M11" s="137">
        <v>-7270</v>
      </c>
      <c r="N11" s="70">
        <v>1.11721863946788</v>
      </c>
      <c r="O11" s="70">
        <v>1117</v>
      </c>
      <c r="P11" s="68">
        <v>0</v>
      </c>
      <c r="Q11" s="70">
        <v>0</v>
      </c>
      <c r="R11" s="297">
        <v>0.22654394999999999</v>
      </c>
      <c r="S11" s="70">
        <v>227</v>
      </c>
      <c r="T11" s="297"/>
      <c r="U11" s="70"/>
      <c r="V11" s="298">
        <v>0</v>
      </c>
      <c r="W11" s="70">
        <v>0</v>
      </c>
      <c r="X11" s="298">
        <v>0.22799454999999999</v>
      </c>
      <c r="Y11" s="70">
        <v>228</v>
      </c>
      <c r="Z11" s="70">
        <v>0</v>
      </c>
      <c r="AA11" s="70">
        <v>0</v>
      </c>
      <c r="AB11" s="70">
        <v>0</v>
      </c>
      <c r="AC11" s="70">
        <v>0</v>
      </c>
      <c r="AD11" s="68">
        <v>0</v>
      </c>
      <c r="AE11" s="70">
        <v>0</v>
      </c>
      <c r="AF11" s="68">
        <v>0</v>
      </c>
      <c r="AG11" s="70">
        <v>0</v>
      </c>
      <c r="AH11" s="68">
        <v>0</v>
      </c>
      <c r="AI11" s="70">
        <v>0</v>
      </c>
      <c r="AJ11" s="298">
        <v>0</v>
      </c>
      <c r="AK11" s="70">
        <v>0</v>
      </c>
      <c r="AL11" s="167">
        <v>1.0236703</v>
      </c>
      <c r="AM11" s="70">
        <v>1024</v>
      </c>
      <c r="AN11" s="68">
        <v>0</v>
      </c>
      <c r="AO11" s="68">
        <v>0</v>
      </c>
      <c r="AP11" s="68">
        <v>0</v>
      </c>
      <c r="AQ11" s="68">
        <v>0</v>
      </c>
      <c r="AR11" s="68">
        <v>0</v>
      </c>
      <c r="AS11" s="68">
        <v>2443</v>
      </c>
      <c r="AT11" s="68">
        <v>0</v>
      </c>
      <c r="AU11" s="68">
        <v>2322</v>
      </c>
      <c r="AV11" s="68">
        <v>1000</v>
      </c>
      <c r="AW11" s="68">
        <v>9482</v>
      </c>
      <c r="AX11" s="68">
        <v>16359</v>
      </c>
      <c r="AY11" s="68">
        <v>3315</v>
      </c>
      <c r="AZ11" s="68">
        <v>1631</v>
      </c>
    </row>
    <row r="12" spans="1:52" x14ac:dyDescent="0.2">
      <c r="A12" s="68" t="s">
        <v>1234</v>
      </c>
      <c r="B12" s="68" t="s">
        <v>1235</v>
      </c>
      <c r="C12" s="68" t="s">
        <v>1235</v>
      </c>
      <c r="D12" s="68" t="s">
        <v>1236</v>
      </c>
      <c r="E12" s="68" t="s">
        <v>1237</v>
      </c>
      <c r="F12" s="296">
        <v>2019</v>
      </c>
      <c r="G12" s="68" t="s">
        <v>1238</v>
      </c>
      <c r="H12" s="68" t="s">
        <v>1239</v>
      </c>
      <c r="I12" s="229">
        <v>8925</v>
      </c>
      <c r="J12" s="70">
        <v>4462.5</v>
      </c>
      <c r="K12" s="70">
        <v>13387.5</v>
      </c>
      <c r="L12" s="137">
        <v>0</v>
      </c>
      <c r="M12" s="137">
        <v>0</v>
      </c>
      <c r="N12" s="70">
        <v>0</v>
      </c>
      <c r="O12" s="70">
        <v>0</v>
      </c>
      <c r="P12" s="68">
        <v>248134824</v>
      </c>
      <c r="Q12" s="70">
        <v>-248135</v>
      </c>
      <c r="R12" s="297">
        <v>0</v>
      </c>
      <c r="S12" s="70">
        <v>0</v>
      </c>
      <c r="T12" s="297"/>
      <c r="U12" s="70"/>
      <c r="V12" s="298">
        <v>0</v>
      </c>
      <c r="W12" s="70">
        <v>0</v>
      </c>
      <c r="X12" s="298">
        <v>0</v>
      </c>
      <c r="Y12" s="70">
        <v>0</v>
      </c>
      <c r="Z12" s="70">
        <v>0</v>
      </c>
      <c r="AA12" s="70">
        <v>0</v>
      </c>
      <c r="AB12" s="70">
        <v>0</v>
      </c>
      <c r="AC12" s="70">
        <v>0</v>
      </c>
      <c r="AD12" s="68">
        <v>0</v>
      </c>
      <c r="AE12" s="70">
        <v>0</v>
      </c>
      <c r="AF12" s="68">
        <v>8366113.6792721571</v>
      </c>
      <c r="AG12" s="70">
        <v>8366</v>
      </c>
      <c r="AH12" s="68">
        <v>6274142</v>
      </c>
      <c r="AI12" s="70">
        <v>6274</v>
      </c>
      <c r="AJ12" s="298">
        <v>0</v>
      </c>
      <c r="AK12" s="70">
        <v>0</v>
      </c>
      <c r="AL12" s="167">
        <v>0</v>
      </c>
      <c r="AM12" s="70">
        <v>0</v>
      </c>
      <c r="AN12" s="68">
        <v>0</v>
      </c>
      <c r="AO12" s="68">
        <v>0</v>
      </c>
      <c r="AP12" s="68">
        <v>0</v>
      </c>
      <c r="AQ12" s="68">
        <v>0</v>
      </c>
      <c r="AR12" s="68">
        <v>0</v>
      </c>
      <c r="AS12" s="68">
        <v>123</v>
      </c>
      <c r="AT12" s="68">
        <v>0</v>
      </c>
      <c r="AU12" s="68">
        <v>2741</v>
      </c>
      <c r="AV12" s="68">
        <v>3103</v>
      </c>
      <c r="AW12" s="68">
        <v>0</v>
      </c>
      <c r="AX12" s="68">
        <v>3284</v>
      </c>
      <c r="AY12" s="68">
        <v>0</v>
      </c>
      <c r="AZ12" s="68">
        <v>0</v>
      </c>
    </row>
    <row r="13" spans="1:52" x14ac:dyDescent="0.2">
      <c r="A13" s="68" t="s">
        <v>1240</v>
      </c>
      <c r="B13" s="68" t="s">
        <v>1241</v>
      </c>
      <c r="C13" s="68" t="s">
        <v>1241</v>
      </c>
      <c r="D13" s="68" t="s">
        <v>1242</v>
      </c>
      <c r="E13" s="68" t="s">
        <v>1243</v>
      </c>
      <c r="F13" s="296">
        <v>2019</v>
      </c>
      <c r="G13" s="68" t="s">
        <v>1238</v>
      </c>
      <c r="H13" s="68" t="s">
        <v>1244</v>
      </c>
      <c r="I13" s="229">
        <v>2580</v>
      </c>
      <c r="J13" s="70">
        <v>1290</v>
      </c>
      <c r="K13" s="70">
        <v>3870</v>
      </c>
      <c r="L13" s="137">
        <v>12.4644194047568</v>
      </c>
      <c r="M13" s="137">
        <v>-12464</v>
      </c>
      <c r="N13" s="70">
        <v>0</v>
      </c>
      <c r="O13" s="70">
        <v>0</v>
      </c>
      <c r="P13" s="68">
        <v>0</v>
      </c>
      <c r="Q13" s="70">
        <v>0</v>
      </c>
      <c r="R13" s="297">
        <v>0</v>
      </c>
      <c r="S13" s="70">
        <v>0</v>
      </c>
      <c r="T13" s="297"/>
      <c r="U13" s="70"/>
      <c r="V13" s="298">
        <v>0</v>
      </c>
      <c r="W13" s="70">
        <v>0</v>
      </c>
      <c r="X13" s="298">
        <v>0</v>
      </c>
      <c r="Y13" s="70">
        <v>0</v>
      </c>
      <c r="Z13" s="70">
        <v>0</v>
      </c>
      <c r="AA13" s="70">
        <v>0</v>
      </c>
      <c r="AB13" s="70">
        <v>0</v>
      </c>
      <c r="AC13" s="70">
        <v>0</v>
      </c>
      <c r="AD13" s="68">
        <v>0</v>
      </c>
      <c r="AE13" s="70">
        <v>0</v>
      </c>
      <c r="AF13" s="68">
        <v>0</v>
      </c>
      <c r="AG13" s="70">
        <v>0</v>
      </c>
      <c r="AH13" s="68">
        <v>0</v>
      </c>
      <c r="AI13" s="70">
        <v>0</v>
      </c>
      <c r="AJ13" s="298">
        <v>0</v>
      </c>
      <c r="AK13" s="70">
        <v>0</v>
      </c>
      <c r="AL13" s="167">
        <v>0</v>
      </c>
      <c r="AM13" s="70">
        <v>0</v>
      </c>
      <c r="AN13" s="68">
        <v>0</v>
      </c>
      <c r="AO13" s="68">
        <v>0</v>
      </c>
      <c r="AP13" s="68">
        <v>0</v>
      </c>
      <c r="AQ13" s="68">
        <v>0</v>
      </c>
      <c r="AR13" s="68">
        <v>0</v>
      </c>
      <c r="AS13" s="68">
        <v>0</v>
      </c>
      <c r="AT13" s="68">
        <v>821</v>
      </c>
      <c r="AU13" s="68">
        <v>1005</v>
      </c>
      <c r="AV13" s="68">
        <v>618</v>
      </c>
      <c r="AW13" s="68">
        <v>1790</v>
      </c>
      <c r="AX13" s="68">
        <v>0</v>
      </c>
      <c r="AY13" s="68">
        <v>1500</v>
      </c>
      <c r="AZ13" s="68">
        <v>0</v>
      </c>
    </row>
    <row r="14" spans="1:52" x14ac:dyDescent="0.2">
      <c r="A14" s="68" t="s">
        <v>1245</v>
      </c>
      <c r="B14" s="68" t="s">
        <v>1246</v>
      </c>
      <c r="C14" s="68" t="s">
        <v>1246</v>
      </c>
      <c r="D14" s="68" t="s">
        <v>1247</v>
      </c>
      <c r="E14" s="68" t="s">
        <v>1245</v>
      </c>
      <c r="F14" s="296">
        <v>2019</v>
      </c>
      <c r="G14" s="68" t="s">
        <v>1220</v>
      </c>
      <c r="H14" s="68" t="s">
        <v>1221</v>
      </c>
      <c r="I14" s="229">
        <v>1808</v>
      </c>
      <c r="J14" s="70">
        <v>904</v>
      </c>
      <c r="K14" s="70">
        <v>2712</v>
      </c>
      <c r="L14" s="137">
        <v>3.5489347599772998</v>
      </c>
      <c r="M14" s="137">
        <v>-3549</v>
      </c>
      <c r="N14" s="70">
        <v>0.57855337040852106</v>
      </c>
      <c r="O14" s="70">
        <v>579</v>
      </c>
      <c r="P14" s="68">
        <v>0</v>
      </c>
      <c r="Q14" s="70">
        <v>0</v>
      </c>
      <c r="R14" s="297">
        <v>0.10095424</v>
      </c>
      <c r="S14" s="70">
        <v>101</v>
      </c>
      <c r="T14" s="297"/>
      <c r="U14" s="70"/>
      <c r="V14" s="298">
        <v>0</v>
      </c>
      <c r="W14" s="70">
        <v>0</v>
      </c>
      <c r="X14" s="298">
        <v>0</v>
      </c>
      <c r="Y14" s="70">
        <v>0</v>
      </c>
      <c r="Z14" s="70">
        <v>0</v>
      </c>
      <c r="AA14" s="70">
        <v>0</v>
      </c>
      <c r="AB14" s="70">
        <v>0</v>
      </c>
      <c r="AC14" s="70">
        <v>0</v>
      </c>
      <c r="AD14" s="68">
        <v>0</v>
      </c>
      <c r="AE14" s="70">
        <v>0</v>
      </c>
      <c r="AF14" s="68">
        <v>0</v>
      </c>
      <c r="AG14" s="70">
        <v>0</v>
      </c>
      <c r="AH14" s="68">
        <v>0</v>
      </c>
      <c r="AI14" s="70">
        <v>0</v>
      </c>
      <c r="AJ14" s="298">
        <v>0</v>
      </c>
      <c r="AK14" s="70">
        <v>0</v>
      </c>
      <c r="AL14" s="167">
        <v>0.43996089999999999</v>
      </c>
      <c r="AM14" s="70">
        <v>440</v>
      </c>
      <c r="AN14" s="68">
        <v>0</v>
      </c>
      <c r="AO14" s="68">
        <v>0</v>
      </c>
      <c r="AP14" s="68">
        <v>0</v>
      </c>
      <c r="AQ14" s="68">
        <v>0</v>
      </c>
      <c r="AR14" s="68">
        <v>3546</v>
      </c>
      <c r="AS14" s="68">
        <v>0</v>
      </c>
      <c r="AT14" s="68">
        <v>0</v>
      </c>
      <c r="AU14" s="68">
        <v>0</v>
      </c>
      <c r="AV14" s="68">
        <v>0</v>
      </c>
      <c r="AW14" s="68">
        <v>2876</v>
      </c>
      <c r="AX14" s="68">
        <v>3433</v>
      </c>
      <c r="AY14" s="68">
        <v>0</v>
      </c>
      <c r="AZ14" s="68">
        <v>1259</v>
      </c>
    </row>
    <row r="15" spans="1:52" x14ac:dyDescent="0.2">
      <c r="A15" s="68" t="s">
        <v>1248</v>
      </c>
      <c r="B15" s="68" t="s">
        <v>1249</v>
      </c>
      <c r="C15" s="68" t="s">
        <v>1249</v>
      </c>
      <c r="D15" s="68" t="s">
        <v>1250</v>
      </c>
      <c r="E15" s="68" t="s">
        <v>1248</v>
      </c>
      <c r="F15" s="296">
        <v>2019</v>
      </c>
      <c r="G15" s="68" t="s">
        <v>1220</v>
      </c>
      <c r="H15" s="68" t="s">
        <v>1251</v>
      </c>
      <c r="I15" s="229">
        <v>0</v>
      </c>
      <c r="J15" s="70">
        <v>0</v>
      </c>
      <c r="K15" s="70">
        <v>0</v>
      </c>
      <c r="L15" s="137">
        <v>65.582976628955805</v>
      </c>
      <c r="M15" s="137">
        <v>-65583</v>
      </c>
      <c r="N15" s="70">
        <v>4.0722497901842898</v>
      </c>
      <c r="O15" s="70">
        <v>4072</v>
      </c>
      <c r="P15" s="68">
        <v>0</v>
      </c>
      <c r="Q15" s="70">
        <v>0</v>
      </c>
      <c r="R15" s="297">
        <v>4.8109296300000004</v>
      </c>
      <c r="S15" s="70">
        <v>4811</v>
      </c>
      <c r="T15" s="297"/>
      <c r="U15" s="70"/>
      <c r="V15" s="298">
        <v>13.208845200000001</v>
      </c>
      <c r="W15" s="70">
        <v>13209</v>
      </c>
      <c r="X15" s="298">
        <v>6.6378051999999999</v>
      </c>
      <c r="Y15" s="70">
        <v>6638</v>
      </c>
      <c r="Z15" s="70">
        <v>5.746486</v>
      </c>
      <c r="AA15" s="70">
        <v>5746</v>
      </c>
      <c r="AB15" s="70">
        <v>7.0121029999999998</v>
      </c>
      <c r="AC15" s="70">
        <v>7012</v>
      </c>
      <c r="AD15" s="68">
        <v>21.741058009425551</v>
      </c>
      <c r="AE15" s="70">
        <v>21741</v>
      </c>
      <c r="AF15" s="68">
        <v>0</v>
      </c>
      <c r="AG15" s="70">
        <v>0</v>
      </c>
      <c r="AH15" s="68">
        <v>0</v>
      </c>
      <c r="AI15" s="70">
        <v>0</v>
      </c>
      <c r="AJ15" s="298">
        <v>0</v>
      </c>
      <c r="AK15" s="70">
        <v>0</v>
      </c>
      <c r="AL15" s="167">
        <v>0</v>
      </c>
      <c r="AM15" s="70">
        <v>0</v>
      </c>
      <c r="AN15" s="68">
        <v>13514</v>
      </c>
      <c r="AO15" s="68">
        <v>0</v>
      </c>
      <c r="AP15" s="68">
        <v>7968</v>
      </c>
      <c r="AQ15" s="68">
        <v>1947</v>
      </c>
      <c r="AR15" s="68">
        <v>14047</v>
      </c>
      <c r="AS15" s="68">
        <v>0</v>
      </c>
      <c r="AT15" s="68">
        <v>24416</v>
      </c>
      <c r="AU15" s="68">
        <v>44923</v>
      </c>
      <c r="AV15" s="68">
        <v>7560</v>
      </c>
      <c r="AW15" s="68">
        <v>23209</v>
      </c>
      <c r="AX15" s="68">
        <v>0</v>
      </c>
      <c r="AY15" s="68">
        <v>13853</v>
      </c>
      <c r="AZ15" s="68">
        <v>32904</v>
      </c>
    </row>
    <row r="16" spans="1:52" x14ac:dyDescent="0.2">
      <c r="A16" s="68" t="s">
        <v>1252</v>
      </c>
      <c r="B16" s="68" t="s">
        <v>1253</v>
      </c>
      <c r="C16" s="68" t="s">
        <v>1253</v>
      </c>
      <c r="D16" s="68" t="s">
        <v>1254</v>
      </c>
      <c r="E16" s="68" t="s">
        <v>1252</v>
      </c>
      <c r="F16" s="296">
        <v>2019</v>
      </c>
      <c r="G16" s="68" t="s">
        <v>1220</v>
      </c>
      <c r="H16" s="68" t="s">
        <v>1251</v>
      </c>
      <c r="I16" s="229">
        <v>0</v>
      </c>
      <c r="J16" s="70">
        <v>0</v>
      </c>
      <c r="K16" s="70">
        <v>0</v>
      </c>
      <c r="L16" s="137">
        <v>67.268269970653606</v>
      </c>
      <c r="M16" s="137">
        <v>-67268</v>
      </c>
      <c r="N16" s="70">
        <v>6.2554981462676702</v>
      </c>
      <c r="O16" s="70">
        <v>6255</v>
      </c>
      <c r="P16" s="68">
        <v>0</v>
      </c>
      <c r="Q16" s="70">
        <v>0</v>
      </c>
      <c r="R16" s="297">
        <v>6.0898255099999998</v>
      </c>
      <c r="S16" s="70">
        <v>6090</v>
      </c>
      <c r="T16" s="297"/>
      <c r="U16" s="70"/>
      <c r="V16" s="298">
        <v>11.86972143</v>
      </c>
      <c r="W16" s="70">
        <v>11870</v>
      </c>
      <c r="X16" s="298">
        <v>0</v>
      </c>
      <c r="Y16" s="70">
        <v>0</v>
      </c>
      <c r="Z16" s="70">
        <v>5.7652340000000004</v>
      </c>
      <c r="AA16" s="70">
        <v>5765</v>
      </c>
      <c r="AB16" s="70">
        <v>7.141883</v>
      </c>
      <c r="AC16" s="70">
        <v>7142</v>
      </c>
      <c r="AD16" s="68">
        <v>22.675935355165141</v>
      </c>
      <c r="AE16" s="70">
        <v>22676</v>
      </c>
      <c r="AF16" s="68">
        <v>0</v>
      </c>
      <c r="AG16" s="70">
        <v>0</v>
      </c>
      <c r="AH16" s="68">
        <v>0</v>
      </c>
      <c r="AI16" s="70">
        <v>0</v>
      </c>
      <c r="AJ16" s="298">
        <v>0</v>
      </c>
      <c r="AK16" s="70">
        <v>0</v>
      </c>
      <c r="AL16" s="167">
        <v>0</v>
      </c>
      <c r="AM16" s="70">
        <v>0</v>
      </c>
      <c r="AN16" s="68">
        <v>10580</v>
      </c>
      <c r="AO16" s="68">
        <v>0</v>
      </c>
      <c r="AP16" s="68">
        <v>6628</v>
      </c>
      <c r="AQ16" s="68">
        <v>244</v>
      </c>
      <c r="AR16" s="68">
        <v>0</v>
      </c>
      <c r="AS16" s="68">
        <v>0</v>
      </c>
      <c r="AT16" s="68">
        <v>0</v>
      </c>
      <c r="AU16" s="68">
        <v>379</v>
      </c>
      <c r="AV16" s="68">
        <v>766</v>
      </c>
      <c r="AW16" s="68">
        <v>0</v>
      </c>
      <c r="AX16" s="68">
        <v>183</v>
      </c>
      <c r="AY16" s="68">
        <v>0</v>
      </c>
      <c r="AZ16" s="68">
        <v>7748</v>
      </c>
    </row>
    <row r="17" spans="1:52" x14ac:dyDescent="0.2">
      <c r="A17" s="68" t="s">
        <v>1255</v>
      </c>
      <c r="B17" s="68" t="s">
        <v>1256</v>
      </c>
      <c r="C17" s="68" t="s">
        <v>1256</v>
      </c>
      <c r="D17" s="68" t="s">
        <v>1257</v>
      </c>
      <c r="E17" s="68" t="s">
        <v>1255</v>
      </c>
      <c r="F17" s="296">
        <v>2019</v>
      </c>
      <c r="G17" s="68" t="s">
        <v>1220</v>
      </c>
      <c r="H17" s="68" t="s">
        <v>1258</v>
      </c>
      <c r="I17" s="229">
        <v>14492</v>
      </c>
      <c r="J17" s="70">
        <v>7246</v>
      </c>
      <c r="K17" s="70">
        <v>21738</v>
      </c>
      <c r="L17" s="137">
        <v>71.887899624771805</v>
      </c>
      <c r="M17" s="137">
        <v>-71888</v>
      </c>
      <c r="N17" s="70">
        <v>1.758373287794325</v>
      </c>
      <c r="O17" s="70">
        <v>1758</v>
      </c>
      <c r="P17" s="68">
        <v>0</v>
      </c>
      <c r="Q17" s="70">
        <v>0</v>
      </c>
      <c r="R17" s="297">
        <v>4.7413921600000002</v>
      </c>
      <c r="S17" s="70">
        <v>4741</v>
      </c>
      <c r="T17" s="297"/>
      <c r="U17" s="70"/>
      <c r="V17" s="298">
        <v>16.593507979999998</v>
      </c>
      <c r="W17" s="70">
        <v>16594</v>
      </c>
      <c r="X17" s="298">
        <v>10.481939910000001</v>
      </c>
      <c r="Y17" s="70">
        <v>10482</v>
      </c>
      <c r="Z17" s="70">
        <v>4.1478989999999998</v>
      </c>
      <c r="AA17" s="70">
        <v>4148</v>
      </c>
      <c r="AB17" s="70">
        <v>5.2266870000000001</v>
      </c>
      <c r="AC17" s="70">
        <v>5227</v>
      </c>
      <c r="AD17" s="68">
        <v>22.878133853914228</v>
      </c>
      <c r="AE17" s="70">
        <v>22878</v>
      </c>
      <c r="AF17" s="68">
        <v>0</v>
      </c>
      <c r="AG17" s="70">
        <v>0</v>
      </c>
      <c r="AH17" s="68">
        <v>0</v>
      </c>
      <c r="AI17" s="70">
        <v>0</v>
      </c>
      <c r="AJ17" s="298">
        <v>0</v>
      </c>
      <c r="AK17" s="70">
        <v>0</v>
      </c>
      <c r="AL17" s="167">
        <v>0</v>
      </c>
      <c r="AM17" s="70">
        <v>0</v>
      </c>
      <c r="AN17" s="68">
        <v>2494</v>
      </c>
      <c r="AO17" s="68">
        <v>0</v>
      </c>
      <c r="AP17" s="68">
        <v>25897</v>
      </c>
      <c r="AQ17" s="68">
        <v>0</v>
      </c>
      <c r="AR17" s="68">
        <v>15493</v>
      </c>
      <c r="AS17" s="68">
        <v>3907</v>
      </c>
      <c r="AT17" s="68">
        <v>12929</v>
      </c>
      <c r="AU17" s="68">
        <v>40836</v>
      </c>
      <c r="AV17" s="68">
        <v>19877</v>
      </c>
      <c r="AW17" s="68">
        <v>24416</v>
      </c>
      <c r="AX17" s="68">
        <v>0</v>
      </c>
      <c r="AY17" s="68">
        <v>20000</v>
      </c>
      <c r="AZ17" s="68">
        <v>-5778</v>
      </c>
    </row>
    <row r="18" spans="1:52" x14ac:dyDescent="0.2">
      <c r="A18" s="68" t="s">
        <v>1259</v>
      </c>
      <c r="B18" s="68" t="s">
        <v>1260</v>
      </c>
      <c r="C18" s="68" t="s">
        <v>1260</v>
      </c>
      <c r="D18" s="68" t="s">
        <v>1261</v>
      </c>
      <c r="E18" s="68" t="s">
        <v>1259</v>
      </c>
      <c r="F18" s="296">
        <v>2019</v>
      </c>
      <c r="G18" s="68" t="s">
        <v>1220</v>
      </c>
      <c r="H18" s="68" t="s">
        <v>1221</v>
      </c>
      <c r="I18" s="229">
        <v>1200</v>
      </c>
      <c r="J18" s="70">
        <v>600</v>
      </c>
      <c r="K18" s="70">
        <v>1800</v>
      </c>
      <c r="L18" s="137">
        <v>6.5239786711842598</v>
      </c>
      <c r="M18" s="137">
        <v>-6524</v>
      </c>
      <c r="N18" s="70">
        <v>1.7297107225916299</v>
      </c>
      <c r="O18" s="70">
        <v>1730</v>
      </c>
      <c r="P18" s="68">
        <v>0</v>
      </c>
      <c r="Q18" s="70">
        <v>0</v>
      </c>
      <c r="R18" s="297">
        <v>0.37495038000000003</v>
      </c>
      <c r="S18" s="70">
        <v>375</v>
      </c>
      <c r="T18" s="297"/>
      <c r="U18" s="70"/>
      <c r="V18" s="298">
        <v>0</v>
      </c>
      <c r="W18" s="70">
        <v>0</v>
      </c>
      <c r="X18" s="298">
        <v>0.82036715999999998</v>
      </c>
      <c r="Y18" s="70">
        <v>820</v>
      </c>
      <c r="Z18" s="70">
        <v>0</v>
      </c>
      <c r="AA18" s="70">
        <v>0</v>
      </c>
      <c r="AB18" s="70">
        <v>0</v>
      </c>
      <c r="AC18" s="70">
        <v>0</v>
      </c>
      <c r="AD18" s="68">
        <v>0</v>
      </c>
      <c r="AE18" s="70">
        <v>0</v>
      </c>
      <c r="AF18" s="68">
        <v>0</v>
      </c>
      <c r="AG18" s="70">
        <v>0</v>
      </c>
      <c r="AH18" s="68">
        <v>0</v>
      </c>
      <c r="AI18" s="70">
        <v>0</v>
      </c>
      <c r="AJ18" s="298">
        <v>0</v>
      </c>
      <c r="AK18" s="70">
        <v>0</v>
      </c>
      <c r="AL18" s="167">
        <v>0.69128599999999996</v>
      </c>
      <c r="AM18" s="70">
        <v>691</v>
      </c>
      <c r="AN18" s="68">
        <v>0</v>
      </c>
      <c r="AO18" s="68">
        <v>0</v>
      </c>
      <c r="AP18" s="68">
        <v>0</v>
      </c>
      <c r="AQ18" s="68">
        <v>0</v>
      </c>
      <c r="AR18" s="68">
        <v>0</v>
      </c>
      <c r="AS18" s="68">
        <v>0</v>
      </c>
      <c r="AT18" s="68">
        <v>0</v>
      </c>
      <c r="AU18" s="68">
        <v>6878</v>
      </c>
      <c r="AV18" s="68">
        <v>19369</v>
      </c>
      <c r="AW18" s="68">
        <v>6635</v>
      </c>
      <c r="AX18" s="68">
        <v>0</v>
      </c>
      <c r="AY18" s="68">
        <v>3000</v>
      </c>
      <c r="AZ18" s="68">
        <v>9111</v>
      </c>
    </row>
    <row r="19" spans="1:52" x14ac:dyDescent="0.2">
      <c r="A19" s="68" t="s">
        <v>1262</v>
      </c>
      <c r="B19" s="68" t="s">
        <v>1263</v>
      </c>
      <c r="C19" s="68" t="s">
        <v>1263</v>
      </c>
      <c r="D19" s="68" t="s">
        <v>1264</v>
      </c>
      <c r="E19" s="68" t="s">
        <v>1262</v>
      </c>
      <c r="F19" s="296">
        <v>2019</v>
      </c>
      <c r="G19" s="68" t="s">
        <v>1220</v>
      </c>
      <c r="H19" s="68" t="s">
        <v>1221</v>
      </c>
      <c r="I19" s="229">
        <v>4042</v>
      </c>
      <c r="J19" s="70">
        <v>2021</v>
      </c>
      <c r="K19" s="70">
        <v>6063</v>
      </c>
      <c r="L19" s="137">
        <v>4.3275871668118304</v>
      </c>
      <c r="M19" s="137">
        <v>-4328</v>
      </c>
      <c r="N19" s="70">
        <v>1.18312076203492</v>
      </c>
      <c r="O19" s="70">
        <v>1183</v>
      </c>
      <c r="P19" s="68">
        <v>0</v>
      </c>
      <c r="Q19" s="70">
        <v>0</v>
      </c>
      <c r="R19" s="297">
        <v>0.26275904</v>
      </c>
      <c r="S19" s="70">
        <v>263</v>
      </c>
      <c r="T19" s="297"/>
      <c r="U19" s="70"/>
      <c r="V19" s="298">
        <v>0</v>
      </c>
      <c r="W19" s="70">
        <v>0</v>
      </c>
      <c r="X19" s="298">
        <v>0</v>
      </c>
      <c r="Y19" s="70">
        <v>0</v>
      </c>
      <c r="Z19" s="70">
        <v>0</v>
      </c>
      <c r="AA19" s="70">
        <v>0</v>
      </c>
      <c r="AB19" s="70">
        <v>0</v>
      </c>
      <c r="AC19" s="70">
        <v>0</v>
      </c>
      <c r="AD19" s="68">
        <v>0</v>
      </c>
      <c r="AE19" s="70">
        <v>0</v>
      </c>
      <c r="AF19" s="68">
        <v>0</v>
      </c>
      <c r="AG19" s="70">
        <v>0</v>
      </c>
      <c r="AH19" s="68">
        <v>0</v>
      </c>
      <c r="AI19" s="70">
        <v>0</v>
      </c>
      <c r="AJ19" s="298">
        <v>0</v>
      </c>
      <c r="AK19" s="70">
        <v>0</v>
      </c>
      <c r="AL19" s="167">
        <v>0</v>
      </c>
      <c r="AM19" s="70">
        <v>0</v>
      </c>
      <c r="AN19" s="68">
        <v>0</v>
      </c>
      <c r="AO19" s="68">
        <v>0</v>
      </c>
      <c r="AP19" s="68">
        <v>0</v>
      </c>
      <c r="AQ19" s="68">
        <v>0</v>
      </c>
      <c r="AR19" s="68">
        <v>0</v>
      </c>
      <c r="AS19" s="68">
        <v>0</v>
      </c>
      <c r="AT19" s="68">
        <v>0</v>
      </c>
      <c r="AU19" s="68">
        <v>22160</v>
      </c>
      <c r="AV19" s="68">
        <v>6174</v>
      </c>
      <c r="AW19" s="68">
        <v>10641</v>
      </c>
      <c r="AX19" s="68">
        <v>5966</v>
      </c>
      <c r="AY19" s="68">
        <v>0</v>
      </c>
      <c r="AZ19" s="68">
        <v>0</v>
      </c>
    </row>
    <row r="20" spans="1:52" x14ac:dyDescent="0.2">
      <c r="A20" s="68" t="s">
        <v>1265</v>
      </c>
      <c r="B20" s="68" t="s">
        <v>1266</v>
      </c>
      <c r="C20" s="68" t="s">
        <v>1266</v>
      </c>
      <c r="D20" s="68" t="s">
        <v>1267</v>
      </c>
      <c r="E20" s="68" t="s">
        <v>1265</v>
      </c>
      <c r="F20" s="296">
        <v>2019</v>
      </c>
      <c r="G20" s="68" t="s">
        <v>1220</v>
      </c>
      <c r="H20" s="68" t="s">
        <v>1221</v>
      </c>
      <c r="I20" s="229">
        <v>0</v>
      </c>
      <c r="J20" s="70">
        <v>0</v>
      </c>
      <c r="K20" s="70">
        <v>0</v>
      </c>
      <c r="L20" s="137">
        <v>7.0733112626054604</v>
      </c>
      <c r="M20" s="137">
        <v>-7073</v>
      </c>
      <c r="N20" s="70">
        <v>0.71728304852700808</v>
      </c>
      <c r="O20" s="70">
        <v>717</v>
      </c>
      <c r="P20" s="68">
        <v>0</v>
      </c>
      <c r="Q20" s="70">
        <v>0</v>
      </c>
      <c r="R20" s="297">
        <v>0.15141486000000001</v>
      </c>
      <c r="S20" s="70">
        <v>151</v>
      </c>
      <c r="T20" s="297"/>
      <c r="U20" s="70"/>
      <c r="V20" s="298">
        <v>0</v>
      </c>
      <c r="W20" s="70">
        <v>0</v>
      </c>
      <c r="X20" s="298">
        <v>0.45256601000000002</v>
      </c>
      <c r="Y20" s="70">
        <v>453</v>
      </c>
      <c r="Z20" s="70">
        <v>0</v>
      </c>
      <c r="AA20" s="70">
        <v>0</v>
      </c>
      <c r="AB20" s="70">
        <v>0</v>
      </c>
      <c r="AC20" s="70">
        <v>0</v>
      </c>
      <c r="AD20" s="68">
        <v>0</v>
      </c>
      <c r="AE20" s="70">
        <v>0</v>
      </c>
      <c r="AF20" s="68">
        <v>0</v>
      </c>
      <c r="AG20" s="70">
        <v>0</v>
      </c>
      <c r="AH20" s="68">
        <v>0</v>
      </c>
      <c r="AI20" s="70">
        <v>0</v>
      </c>
      <c r="AJ20" s="298">
        <v>0</v>
      </c>
      <c r="AK20" s="70">
        <v>0</v>
      </c>
      <c r="AL20" s="167">
        <v>0.84706740000000003</v>
      </c>
      <c r="AM20" s="70">
        <v>847</v>
      </c>
      <c r="AN20" s="68">
        <v>0</v>
      </c>
      <c r="AO20" s="68">
        <v>0</v>
      </c>
      <c r="AP20" s="68">
        <v>0</v>
      </c>
      <c r="AQ20" s="68">
        <v>0</v>
      </c>
      <c r="AR20" s="68">
        <v>0</v>
      </c>
      <c r="AS20" s="68">
        <v>0</v>
      </c>
      <c r="AT20" s="68">
        <v>0</v>
      </c>
      <c r="AU20" s="68">
        <v>5838</v>
      </c>
      <c r="AV20" s="68">
        <v>0</v>
      </c>
      <c r="AW20" s="68">
        <v>0</v>
      </c>
      <c r="AX20" s="68">
        <v>0</v>
      </c>
      <c r="AY20" s="68">
        <v>1200</v>
      </c>
      <c r="AZ20" s="68">
        <v>4492</v>
      </c>
    </row>
    <row r="21" spans="1:52" x14ac:dyDescent="0.2">
      <c r="A21" s="68" t="s">
        <v>1268</v>
      </c>
      <c r="B21" s="68" t="s">
        <v>1269</v>
      </c>
      <c r="C21" s="68" t="s">
        <v>1269</v>
      </c>
      <c r="D21" s="68" t="s">
        <v>1270</v>
      </c>
      <c r="E21" s="68" t="s">
        <v>1268</v>
      </c>
      <c r="F21" s="296">
        <v>2019</v>
      </c>
      <c r="G21" s="68" t="s">
        <v>1220</v>
      </c>
      <c r="H21" s="68" t="s">
        <v>1271</v>
      </c>
      <c r="I21" s="229">
        <v>0</v>
      </c>
      <c r="J21" s="70">
        <v>0</v>
      </c>
      <c r="K21" s="70">
        <v>0</v>
      </c>
      <c r="L21" s="137">
        <v>0</v>
      </c>
      <c r="M21" s="137">
        <v>0</v>
      </c>
      <c r="N21" s="70">
        <v>2.0910289641235398</v>
      </c>
      <c r="O21" s="70">
        <v>2091</v>
      </c>
      <c r="P21" s="68">
        <v>0</v>
      </c>
      <c r="Q21" s="70">
        <v>0</v>
      </c>
      <c r="R21" s="297">
        <v>1.6092492700000001</v>
      </c>
      <c r="S21" s="70">
        <v>1609</v>
      </c>
      <c r="T21" s="297"/>
      <c r="U21" s="70"/>
      <c r="V21" s="298">
        <v>0</v>
      </c>
      <c r="W21" s="70">
        <v>0</v>
      </c>
      <c r="X21" s="298">
        <v>0</v>
      </c>
      <c r="Y21" s="70">
        <v>0</v>
      </c>
      <c r="Z21" s="70">
        <v>1.6599649999999999</v>
      </c>
      <c r="AA21" s="70">
        <v>1660</v>
      </c>
      <c r="AB21" s="70">
        <v>2.1809889999999998</v>
      </c>
      <c r="AC21" s="70">
        <v>2181</v>
      </c>
      <c r="AD21" s="68">
        <v>0</v>
      </c>
      <c r="AE21" s="70">
        <v>0</v>
      </c>
      <c r="AF21" s="68">
        <v>0</v>
      </c>
      <c r="AG21" s="70">
        <v>0</v>
      </c>
      <c r="AH21" s="68">
        <v>0</v>
      </c>
      <c r="AI21" s="70">
        <v>0</v>
      </c>
      <c r="AJ21" s="298">
        <v>0</v>
      </c>
      <c r="AK21" s="70">
        <v>0</v>
      </c>
      <c r="AL21" s="167">
        <v>0</v>
      </c>
      <c r="AM21" s="70">
        <v>0</v>
      </c>
      <c r="AN21" s="68">
        <v>1191</v>
      </c>
      <c r="AO21" s="68">
        <v>-33900</v>
      </c>
      <c r="AP21" s="68">
        <v>0</v>
      </c>
      <c r="AQ21" s="68">
        <v>341</v>
      </c>
      <c r="AR21" s="68">
        <v>0</v>
      </c>
      <c r="AS21" s="68">
        <v>0</v>
      </c>
      <c r="AT21" s="68">
        <v>0</v>
      </c>
      <c r="AU21" s="68">
        <v>38778</v>
      </c>
      <c r="AV21" s="68">
        <v>35090</v>
      </c>
      <c r="AW21" s="68">
        <v>8290</v>
      </c>
      <c r="AX21" s="68">
        <v>0</v>
      </c>
      <c r="AY21" s="68">
        <v>12789</v>
      </c>
      <c r="AZ21" s="68">
        <v>0</v>
      </c>
    </row>
    <row r="22" spans="1:52" x14ac:dyDescent="0.2">
      <c r="A22" s="68" t="s">
        <v>1272</v>
      </c>
      <c r="B22" s="68" t="s">
        <v>1273</v>
      </c>
      <c r="C22" s="68" t="s">
        <v>1273</v>
      </c>
      <c r="D22" s="68" t="s">
        <v>1274</v>
      </c>
      <c r="E22" s="68" t="s">
        <v>1272</v>
      </c>
      <c r="F22" s="296">
        <v>2019</v>
      </c>
      <c r="G22" s="68" t="s">
        <v>1220</v>
      </c>
      <c r="H22" s="68" t="s">
        <v>1271</v>
      </c>
      <c r="I22" s="229">
        <v>4218</v>
      </c>
      <c r="J22" s="70">
        <v>2109</v>
      </c>
      <c r="K22" s="70">
        <v>6327</v>
      </c>
      <c r="L22" s="137">
        <v>43.845598654693802</v>
      </c>
      <c r="M22" s="137">
        <v>-43846</v>
      </c>
      <c r="N22" s="70">
        <v>2.7792376600000002</v>
      </c>
      <c r="O22" s="70">
        <v>2779</v>
      </c>
      <c r="P22" s="68">
        <v>0</v>
      </c>
      <c r="Q22" s="70">
        <v>0</v>
      </c>
      <c r="R22" s="297">
        <v>2.4531920999999999</v>
      </c>
      <c r="S22" s="70">
        <v>2453</v>
      </c>
      <c r="T22" s="297"/>
      <c r="U22" s="70"/>
      <c r="V22" s="298">
        <v>4.2003909999999998</v>
      </c>
      <c r="W22" s="70">
        <v>4200</v>
      </c>
      <c r="X22" s="298">
        <v>0</v>
      </c>
      <c r="Y22" s="70">
        <v>0</v>
      </c>
      <c r="Z22" s="70">
        <v>2.4536340000000001</v>
      </c>
      <c r="AA22" s="70">
        <v>2454</v>
      </c>
      <c r="AB22" s="70">
        <v>3.19035</v>
      </c>
      <c r="AC22" s="70">
        <v>3190</v>
      </c>
      <c r="AD22" s="68">
        <v>12.26971601914239</v>
      </c>
      <c r="AE22" s="70">
        <v>12270</v>
      </c>
      <c r="AF22" s="68">
        <v>0</v>
      </c>
      <c r="AG22" s="70">
        <v>0</v>
      </c>
      <c r="AH22" s="68">
        <v>0</v>
      </c>
      <c r="AI22" s="70">
        <v>0</v>
      </c>
      <c r="AJ22" s="298">
        <v>0</v>
      </c>
      <c r="AK22" s="70">
        <v>0</v>
      </c>
      <c r="AL22" s="167">
        <v>0</v>
      </c>
      <c r="AM22" s="70">
        <v>0</v>
      </c>
      <c r="AN22" s="68">
        <v>5393</v>
      </c>
      <c r="AO22" s="68">
        <v>0</v>
      </c>
      <c r="AP22" s="68">
        <v>12</v>
      </c>
      <c r="AQ22" s="68">
        <v>2571</v>
      </c>
      <c r="AR22" s="68">
        <v>0</v>
      </c>
      <c r="AS22" s="68">
        <v>0</v>
      </c>
      <c r="AT22" s="68">
        <v>0</v>
      </c>
      <c r="AU22" s="68">
        <v>9118</v>
      </c>
      <c r="AV22" s="68">
        <v>4603</v>
      </c>
      <c r="AW22" s="68">
        <v>123</v>
      </c>
      <c r="AX22" s="68">
        <v>899</v>
      </c>
      <c r="AY22" s="68">
        <v>13183</v>
      </c>
      <c r="AZ22" s="68">
        <v>0</v>
      </c>
    </row>
    <row r="23" spans="1:52" x14ac:dyDescent="0.2">
      <c r="A23" s="68" t="s">
        <v>1275</v>
      </c>
      <c r="B23" s="68" t="s">
        <v>1276</v>
      </c>
      <c r="C23" s="68" t="s">
        <v>1276</v>
      </c>
      <c r="D23" s="68" t="s">
        <v>1277</v>
      </c>
      <c r="E23" s="68" t="s">
        <v>1278</v>
      </c>
      <c r="F23" s="296">
        <v>2019</v>
      </c>
      <c r="G23" s="68" t="s">
        <v>1238</v>
      </c>
      <c r="H23" s="68" t="s">
        <v>1244</v>
      </c>
      <c r="I23" s="229">
        <v>2720</v>
      </c>
      <c r="J23" s="70">
        <v>1360</v>
      </c>
      <c r="K23" s="70">
        <v>4080</v>
      </c>
      <c r="L23" s="137">
        <v>7.38529382050422</v>
      </c>
      <c r="M23" s="137">
        <v>-7385</v>
      </c>
      <c r="N23" s="70">
        <v>0</v>
      </c>
      <c r="O23" s="70">
        <v>0</v>
      </c>
      <c r="P23" s="68">
        <v>0</v>
      </c>
      <c r="Q23" s="70">
        <v>0</v>
      </c>
      <c r="R23" s="297">
        <v>0</v>
      </c>
      <c r="S23" s="70">
        <v>0</v>
      </c>
      <c r="T23" s="297"/>
      <c r="U23" s="70"/>
      <c r="V23" s="298">
        <v>0</v>
      </c>
      <c r="W23" s="70">
        <v>0</v>
      </c>
      <c r="X23" s="298">
        <v>0</v>
      </c>
      <c r="Y23" s="70">
        <v>0</v>
      </c>
      <c r="Z23" s="70">
        <v>0</v>
      </c>
      <c r="AA23" s="70">
        <v>0</v>
      </c>
      <c r="AB23" s="70">
        <v>0</v>
      </c>
      <c r="AC23" s="70">
        <v>0</v>
      </c>
      <c r="AD23" s="68">
        <v>0</v>
      </c>
      <c r="AE23" s="70">
        <v>0</v>
      </c>
      <c r="AF23" s="68">
        <v>0</v>
      </c>
      <c r="AG23" s="70">
        <v>0</v>
      </c>
      <c r="AH23" s="68">
        <v>0</v>
      </c>
      <c r="AI23" s="70">
        <v>0</v>
      </c>
      <c r="AJ23" s="298">
        <v>0</v>
      </c>
      <c r="AK23" s="70">
        <v>0</v>
      </c>
      <c r="AL23" s="167">
        <v>0</v>
      </c>
      <c r="AM23" s="70">
        <v>0</v>
      </c>
      <c r="AN23" s="68">
        <v>0</v>
      </c>
      <c r="AO23" s="68">
        <v>0</v>
      </c>
      <c r="AP23" s="68">
        <v>0</v>
      </c>
      <c r="AQ23" s="68">
        <v>0</v>
      </c>
      <c r="AR23" s="68">
        <v>0</v>
      </c>
      <c r="AS23" s="68">
        <v>0</v>
      </c>
      <c r="AT23" s="68">
        <v>0</v>
      </c>
      <c r="AU23" s="68">
        <v>2782</v>
      </c>
      <c r="AV23" s="68">
        <v>5003</v>
      </c>
      <c r="AW23" s="68">
        <v>322</v>
      </c>
      <c r="AX23" s="68">
        <v>0</v>
      </c>
      <c r="AY23" s="68">
        <v>2400</v>
      </c>
      <c r="AZ23" s="68">
        <v>0</v>
      </c>
    </row>
    <row r="24" spans="1:52" x14ac:dyDescent="0.2">
      <c r="A24" s="68" t="s">
        <v>1279</v>
      </c>
      <c r="B24" s="68" t="s">
        <v>1280</v>
      </c>
      <c r="C24" s="68" t="s">
        <v>1280</v>
      </c>
      <c r="D24" s="68" t="s">
        <v>1281</v>
      </c>
      <c r="E24" s="68" t="s">
        <v>1282</v>
      </c>
      <c r="F24" s="296">
        <v>2019</v>
      </c>
      <c r="G24" s="68" t="s">
        <v>1238</v>
      </c>
      <c r="H24" s="68" t="s">
        <v>1239</v>
      </c>
      <c r="I24" s="229">
        <v>0</v>
      </c>
      <c r="J24" s="70">
        <v>0</v>
      </c>
      <c r="K24" s="70">
        <v>0</v>
      </c>
      <c r="L24" s="137">
        <v>0</v>
      </c>
      <c r="M24" s="137">
        <v>0</v>
      </c>
      <c r="N24" s="70">
        <v>0</v>
      </c>
      <c r="O24" s="70">
        <v>0</v>
      </c>
      <c r="P24" s="68">
        <v>96310588</v>
      </c>
      <c r="Q24" s="70">
        <v>-96311</v>
      </c>
      <c r="R24" s="297">
        <v>0</v>
      </c>
      <c r="S24" s="70">
        <v>0</v>
      </c>
      <c r="T24" s="297"/>
      <c r="U24" s="70"/>
      <c r="V24" s="298">
        <v>0</v>
      </c>
      <c r="W24" s="70">
        <v>0</v>
      </c>
      <c r="X24" s="298">
        <v>0</v>
      </c>
      <c r="Y24" s="70">
        <v>0</v>
      </c>
      <c r="Z24" s="70">
        <v>0</v>
      </c>
      <c r="AA24" s="70">
        <v>0</v>
      </c>
      <c r="AB24" s="70">
        <v>0</v>
      </c>
      <c r="AC24" s="70">
        <v>0</v>
      </c>
      <c r="AD24" s="68">
        <v>0</v>
      </c>
      <c r="AE24" s="70">
        <v>0</v>
      </c>
      <c r="AF24" s="68">
        <v>3297602.4717195379</v>
      </c>
      <c r="AG24" s="70">
        <v>3298</v>
      </c>
      <c r="AH24" s="68">
        <v>2607411</v>
      </c>
      <c r="AI24" s="70">
        <v>2607</v>
      </c>
      <c r="AJ24" s="298">
        <v>0</v>
      </c>
      <c r="AK24" s="70">
        <v>0</v>
      </c>
      <c r="AL24" s="167">
        <v>0</v>
      </c>
      <c r="AM24" s="70">
        <v>0</v>
      </c>
      <c r="AN24" s="68">
        <v>0</v>
      </c>
      <c r="AO24" s="68">
        <v>0</v>
      </c>
      <c r="AP24" s="68">
        <v>0</v>
      </c>
      <c r="AQ24" s="68">
        <v>0</v>
      </c>
      <c r="AR24" s="68">
        <v>0</v>
      </c>
      <c r="AS24" s="68">
        <v>0</v>
      </c>
      <c r="AT24" s="68">
        <v>0</v>
      </c>
      <c r="AU24" s="68">
        <v>0</v>
      </c>
      <c r="AV24" s="68">
        <v>1132</v>
      </c>
      <c r="AW24" s="68">
        <v>2428</v>
      </c>
      <c r="AX24" s="68">
        <v>135</v>
      </c>
      <c r="AY24" s="68">
        <v>0</v>
      </c>
      <c r="AZ24" s="68">
        <v>0</v>
      </c>
    </row>
    <row r="25" spans="1:52" x14ac:dyDescent="0.2">
      <c r="A25" s="68" t="s">
        <v>1283</v>
      </c>
      <c r="B25" s="68" t="s">
        <v>1284</v>
      </c>
      <c r="C25" s="68" t="s">
        <v>1284</v>
      </c>
      <c r="D25" s="68" t="s">
        <v>1285</v>
      </c>
      <c r="E25" s="68" t="s">
        <v>1283</v>
      </c>
      <c r="F25" s="296">
        <v>2019</v>
      </c>
      <c r="G25" s="68" t="s">
        <v>1220</v>
      </c>
      <c r="H25" s="68" t="s">
        <v>1251</v>
      </c>
      <c r="I25" s="229">
        <v>0</v>
      </c>
      <c r="J25" s="70">
        <v>0</v>
      </c>
      <c r="K25" s="70">
        <v>0</v>
      </c>
      <c r="L25" s="137">
        <v>46.7163522169174</v>
      </c>
      <c r="M25" s="137">
        <v>-46716</v>
      </c>
      <c r="N25" s="70">
        <v>2.7908830840640402</v>
      </c>
      <c r="O25" s="70">
        <v>2791</v>
      </c>
      <c r="P25" s="68">
        <v>0</v>
      </c>
      <c r="Q25" s="70">
        <v>0</v>
      </c>
      <c r="R25" s="297">
        <v>2.6558219099999998</v>
      </c>
      <c r="S25" s="70">
        <v>2656</v>
      </c>
      <c r="T25" s="297"/>
      <c r="U25" s="70"/>
      <c r="V25" s="298">
        <v>8.1620901999999997</v>
      </c>
      <c r="W25" s="70">
        <v>8162</v>
      </c>
      <c r="X25" s="298">
        <v>0</v>
      </c>
      <c r="Y25" s="70">
        <v>0</v>
      </c>
      <c r="Z25" s="70">
        <v>3.1597279999999999</v>
      </c>
      <c r="AA25" s="70">
        <v>3160</v>
      </c>
      <c r="AB25" s="70">
        <v>4.0200149999999999</v>
      </c>
      <c r="AC25" s="70">
        <v>4020</v>
      </c>
      <c r="AD25" s="68">
        <v>12.810849293369669</v>
      </c>
      <c r="AE25" s="70">
        <v>12811</v>
      </c>
      <c r="AF25" s="68">
        <v>0</v>
      </c>
      <c r="AG25" s="70">
        <v>0</v>
      </c>
      <c r="AH25" s="68">
        <v>0</v>
      </c>
      <c r="AI25" s="70">
        <v>0</v>
      </c>
      <c r="AJ25" s="298">
        <v>0</v>
      </c>
      <c r="AK25" s="70">
        <v>0</v>
      </c>
      <c r="AL25" s="167">
        <v>0</v>
      </c>
      <c r="AM25" s="70">
        <v>0</v>
      </c>
      <c r="AN25" s="68">
        <v>1886</v>
      </c>
      <c r="AO25" s="68">
        <v>-30459</v>
      </c>
      <c r="AP25" s="68">
        <v>11895</v>
      </c>
      <c r="AQ25" s="68">
        <v>4213</v>
      </c>
      <c r="AR25" s="68">
        <v>0</v>
      </c>
      <c r="AS25" s="68">
        <v>0</v>
      </c>
      <c r="AT25" s="68">
        <v>0</v>
      </c>
      <c r="AU25" s="68">
        <v>4319</v>
      </c>
      <c r="AV25" s="68">
        <v>2724</v>
      </c>
      <c r="AW25" s="68">
        <v>3225</v>
      </c>
      <c r="AX25" s="68">
        <v>0</v>
      </c>
      <c r="AY25" s="68">
        <v>14360</v>
      </c>
      <c r="AZ25" s="68">
        <v>0</v>
      </c>
    </row>
    <row r="26" spans="1:52" x14ac:dyDescent="0.2">
      <c r="A26" s="68" t="s">
        <v>1286</v>
      </c>
      <c r="B26" s="68" t="s">
        <v>1287</v>
      </c>
      <c r="C26" s="68" t="s">
        <v>1287</v>
      </c>
      <c r="D26" s="68" t="s">
        <v>1288</v>
      </c>
      <c r="E26" s="68" t="s">
        <v>1286</v>
      </c>
      <c r="F26" s="296">
        <v>2019</v>
      </c>
      <c r="G26" s="68" t="s">
        <v>1220</v>
      </c>
      <c r="H26" s="68" t="s">
        <v>1258</v>
      </c>
      <c r="I26" s="229">
        <v>26759</v>
      </c>
      <c r="J26" s="70">
        <v>13379.5</v>
      </c>
      <c r="K26" s="70">
        <v>40138.5</v>
      </c>
      <c r="L26" s="137">
        <v>0</v>
      </c>
      <c r="M26" s="137">
        <v>0</v>
      </c>
      <c r="N26" s="70">
        <v>18.3415779751031</v>
      </c>
      <c r="O26" s="70">
        <v>18342</v>
      </c>
      <c r="P26" s="68">
        <v>0</v>
      </c>
      <c r="Q26" s="70">
        <v>0</v>
      </c>
      <c r="R26" s="297">
        <v>28.665636469999999</v>
      </c>
      <c r="S26" s="70">
        <v>28666</v>
      </c>
      <c r="T26" s="297"/>
      <c r="U26" s="70"/>
      <c r="V26" s="298">
        <v>83.788420590000001</v>
      </c>
      <c r="W26" s="70">
        <v>83788</v>
      </c>
      <c r="X26" s="298">
        <v>39.271626840000003</v>
      </c>
      <c r="Y26" s="70">
        <v>39272</v>
      </c>
      <c r="Z26" s="70">
        <v>36.402614</v>
      </c>
      <c r="AA26" s="70">
        <v>36403</v>
      </c>
      <c r="AB26" s="70">
        <v>45.517238999999996</v>
      </c>
      <c r="AC26" s="70">
        <v>45517</v>
      </c>
      <c r="AD26" s="68">
        <v>124.6861127180298</v>
      </c>
      <c r="AE26" s="70">
        <v>124686</v>
      </c>
      <c r="AF26" s="68">
        <v>0</v>
      </c>
      <c r="AG26" s="70">
        <v>0</v>
      </c>
      <c r="AH26" s="68">
        <v>0</v>
      </c>
      <c r="AI26" s="70">
        <v>0</v>
      </c>
      <c r="AJ26" s="298">
        <v>0</v>
      </c>
      <c r="AK26" s="70">
        <v>0</v>
      </c>
      <c r="AL26" s="167">
        <v>0</v>
      </c>
      <c r="AM26" s="70">
        <v>0</v>
      </c>
      <c r="AN26" s="68">
        <v>72561</v>
      </c>
      <c r="AO26" s="68">
        <v>0</v>
      </c>
      <c r="AP26" s="68">
        <v>50403</v>
      </c>
      <c r="AQ26" s="68">
        <v>13097</v>
      </c>
      <c r="AR26" s="68">
        <v>161333</v>
      </c>
      <c r="AS26" s="68">
        <v>0</v>
      </c>
      <c r="AT26" s="68">
        <v>9179</v>
      </c>
      <c r="AU26" s="68">
        <v>279198</v>
      </c>
      <c r="AV26" s="68">
        <v>44394</v>
      </c>
      <c r="AW26" s="68">
        <v>0</v>
      </c>
      <c r="AX26" s="68">
        <v>3100</v>
      </c>
      <c r="AY26" s="68">
        <v>172129</v>
      </c>
      <c r="AZ26" s="68">
        <v>27990</v>
      </c>
    </row>
    <row r="27" spans="1:52" x14ac:dyDescent="0.2">
      <c r="A27" s="68" t="s">
        <v>1289</v>
      </c>
      <c r="B27" s="68" t="s">
        <v>1290</v>
      </c>
      <c r="C27" s="68" t="s">
        <v>1290</v>
      </c>
      <c r="D27" s="68" t="s">
        <v>1291</v>
      </c>
      <c r="E27" s="68" t="s">
        <v>1289</v>
      </c>
      <c r="F27" s="296">
        <v>2019</v>
      </c>
      <c r="G27" s="68" t="s">
        <v>1220</v>
      </c>
      <c r="H27" s="68" t="s">
        <v>1221</v>
      </c>
      <c r="I27" s="229">
        <v>0</v>
      </c>
      <c r="J27" s="70">
        <v>0</v>
      </c>
      <c r="K27" s="70">
        <v>0</v>
      </c>
      <c r="L27" s="137">
        <v>6.4845205105198804</v>
      </c>
      <c r="M27" s="137">
        <v>-6485</v>
      </c>
      <c r="N27" s="70">
        <v>0.38336371971878502</v>
      </c>
      <c r="O27" s="70">
        <v>383</v>
      </c>
      <c r="P27" s="68">
        <v>0</v>
      </c>
      <c r="Q27" s="70">
        <v>0</v>
      </c>
      <c r="R27" s="297">
        <v>7.3990890000000004E-2</v>
      </c>
      <c r="S27" s="70">
        <v>74</v>
      </c>
      <c r="T27" s="297"/>
      <c r="U27" s="70"/>
      <c r="V27" s="298">
        <v>0</v>
      </c>
      <c r="W27" s="70">
        <v>0</v>
      </c>
      <c r="X27" s="298">
        <v>0</v>
      </c>
      <c r="Y27" s="70">
        <v>0</v>
      </c>
      <c r="Z27" s="70">
        <v>0</v>
      </c>
      <c r="AA27" s="70">
        <v>0</v>
      </c>
      <c r="AB27" s="70">
        <v>0</v>
      </c>
      <c r="AC27" s="70">
        <v>0</v>
      </c>
      <c r="AD27" s="68">
        <v>0</v>
      </c>
      <c r="AE27" s="70">
        <v>0</v>
      </c>
      <c r="AF27" s="68">
        <v>0</v>
      </c>
      <c r="AG27" s="70">
        <v>0</v>
      </c>
      <c r="AH27" s="68">
        <v>0</v>
      </c>
      <c r="AI27" s="70">
        <v>0</v>
      </c>
      <c r="AJ27" s="298">
        <v>0.32186699000000002</v>
      </c>
      <c r="AK27" s="70">
        <v>322</v>
      </c>
      <c r="AL27" s="167">
        <v>1.3826604</v>
      </c>
      <c r="AM27" s="70">
        <v>1383</v>
      </c>
      <c r="AN27" s="68">
        <v>0</v>
      </c>
      <c r="AO27" s="68">
        <v>0</v>
      </c>
      <c r="AP27" s="68">
        <v>0</v>
      </c>
      <c r="AQ27" s="68">
        <v>0</v>
      </c>
      <c r="AR27" s="68">
        <v>0</v>
      </c>
      <c r="AS27" s="68">
        <v>0</v>
      </c>
      <c r="AT27" s="68">
        <v>0</v>
      </c>
      <c r="AU27" s="68">
        <v>0</v>
      </c>
      <c r="AV27" s="68">
        <v>9020</v>
      </c>
      <c r="AW27" s="68">
        <v>0</v>
      </c>
      <c r="AX27" s="68">
        <v>0</v>
      </c>
      <c r="AY27" s="68">
        <v>6733</v>
      </c>
      <c r="AZ27" s="68">
        <v>0</v>
      </c>
    </row>
    <row r="28" spans="1:52" x14ac:dyDescent="0.2">
      <c r="A28" s="68" t="s">
        <v>1292</v>
      </c>
      <c r="B28" s="68" t="s">
        <v>1293</v>
      </c>
      <c r="C28" s="68" t="s">
        <v>1293</v>
      </c>
      <c r="D28" s="68" t="s">
        <v>1294</v>
      </c>
      <c r="E28" s="68" t="s">
        <v>1292</v>
      </c>
      <c r="F28" s="296">
        <v>2019</v>
      </c>
      <c r="G28" s="68" t="s">
        <v>1220</v>
      </c>
      <c r="H28" s="68" t="s">
        <v>1271</v>
      </c>
      <c r="I28" s="229">
        <v>9074</v>
      </c>
      <c r="J28" s="70">
        <v>4537</v>
      </c>
      <c r="K28" s="70">
        <v>13611</v>
      </c>
      <c r="L28" s="137">
        <v>55.157408249571397</v>
      </c>
      <c r="M28" s="137">
        <v>-55157</v>
      </c>
      <c r="N28" s="70">
        <v>1.9509473132803501</v>
      </c>
      <c r="O28" s="70">
        <v>1951</v>
      </c>
      <c r="P28" s="68">
        <v>0</v>
      </c>
      <c r="Q28" s="70">
        <v>0</v>
      </c>
      <c r="R28" s="297">
        <v>3.6689713400000001</v>
      </c>
      <c r="S28" s="70">
        <v>3669</v>
      </c>
      <c r="T28" s="297"/>
      <c r="U28" s="70"/>
      <c r="V28" s="298">
        <v>10.29996307</v>
      </c>
      <c r="W28" s="70">
        <v>10300</v>
      </c>
      <c r="X28" s="298">
        <v>7.59677428</v>
      </c>
      <c r="Y28" s="70">
        <v>7597</v>
      </c>
      <c r="Z28" s="70">
        <v>3.6609229999999999</v>
      </c>
      <c r="AA28" s="70">
        <v>3661</v>
      </c>
      <c r="AB28" s="70">
        <v>4.4347159999999999</v>
      </c>
      <c r="AC28" s="70">
        <v>4435</v>
      </c>
      <c r="AD28" s="68">
        <v>20.138933341619818</v>
      </c>
      <c r="AE28" s="70">
        <v>20139</v>
      </c>
      <c r="AF28" s="68">
        <v>0</v>
      </c>
      <c r="AG28" s="70">
        <v>0</v>
      </c>
      <c r="AH28" s="68">
        <v>0</v>
      </c>
      <c r="AI28" s="70">
        <v>0</v>
      </c>
      <c r="AJ28" s="298">
        <v>0</v>
      </c>
      <c r="AK28" s="70">
        <v>0</v>
      </c>
      <c r="AL28" s="167">
        <v>0</v>
      </c>
      <c r="AM28" s="70">
        <v>0</v>
      </c>
      <c r="AN28" s="68">
        <v>7468</v>
      </c>
      <c r="AO28" s="68">
        <v>0</v>
      </c>
      <c r="AP28" s="68">
        <v>3977</v>
      </c>
      <c r="AQ28" s="68">
        <v>0</v>
      </c>
      <c r="AR28" s="68">
        <v>0</v>
      </c>
      <c r="AS28" s="68">
        <v>117</v>
      </c>
      <c r="AT28" s="68">
        <v>0</v>
      </c>
      <c r="AU28" s="68">
        <v>4141</v>
      </c>
      <c r="AV28" s="68">
        <v>950</v>
      </c>
      <c r="AW28" s="68">
        <v>13689</v>
      </c>
      <c r="AX28" s="68">
        <v>15832</v>
      </c>
      <c r="AY28" s="68">
        <v>6941</v>
      </c>
      <c r="AZ28" s="68">
        <v>0</v>
      </c>
    </row>
    <row r="29" spans="1:52" x14ac:dyDescent="0.2">
      <c r="A29" s="68" t="s">
        <v>1295</v>
      </c>
      <c r="B29" s="68" t="s">
        <v>1296</v>
      </c>
      <c r="C29" s="68" t="s">
        <v>1296</v>
      </c>
      <c r="D29" s="68" t="s">
        <v>1297</v>
      </c>
      <c r="E29" s="68" t="s">
        <v>1295</v>
      </c>
      <c r="F29" s="296">
        <v>2019</v>
      </c>
      <c r="G29" s="68" t="s">
        <v>1220</v>
      </c>
      <c r="H29" s="68" t="s">
        <v>1271</v>
      </c>
      <c r="I29" s="229">
        <v>700</v>
      </c>
      <c r="J29" s="70">
        <v>350</v>
      </c>
      <c r="K29" s="70">
        <v>1050</v>
      </c>
      <c r="L29" s="137">
        <v>58.1818531520682</v>
      </c>
      <c r="M29" s="137">
        <v>-58182</v>
      </c>
      <c r="N29" s="70">
        <v>2.0844190540482099</v>
      </c>
      <c r="O29" s="70">
        <v>2084</v>
      </c>
      <c r="P29" s="68">
        <v>0</v>
      </c>
      <c r="Q29" s="70">
        <v>0</v>
      </c>
      <c r="R29" s="297">
        <v>3.7905313399999998</v>
      </c>
      <c r="S29" s="70">
        <v>3791</v>
      </c>
      <c r="T29" s="297"/>
      <c r="U29" s="70"/>
      <c r="V29" s="298">
        <v>13.416485590000001</v>
      </c>
      <c r="W29" s="70">
        <v>13416</v>
      </c>
      <c r="X29" s="298">
        <v>10.455762849999999</v>
      </c>
      <c r="Y29" s="70">
        <v>10456</v>
      </c>
      <c r="Z29" s="70">
        <v>3.4956339999999999</v>
      </c>
      <c r="AA29" s="70">
        <v>3496</v>
      </c>
      <c r="AB29" s="70">
        <v>4.3850600000000002</v>
      </c>
      <c r="AC29" s="70">
        <v>4385</v>
      </c>
      <c r="AD29" s="68">
        <v>26.030652236538071</v>
      </c>
      <c r="AE29" s="70">
        <v>26031</v>
      </c>
      <c r="AF29" s="68">
        <v>0</v>
      </c>
      <c r="AG29" s="70">
        <v>0</v>
      </c>
      <c r="AH29" s="68">
        <v>0</v>
      </c>
      <c r="AI29" s="70">
        <v>0</v>
      </c>
      <c r="AJ29" s="298">
        <v>0</v>
      </c>
      <c r="AK29" s="70">
        <v>0</v>
      </c>
      <c r="AL29" s="167">
        <v>3.8759399999999999E-2</v>
      </c>
      <c r="AM29" s="70">
        <v>39</v>
      </c>
      <c r="AN29" s="68">
        <v>2300</v>
      </c>
      <c r="AO29" s="68">
        <v>-5762</v>
      </c>
      <c r="AP29" s="68">
        <v>3510</v>
      </c>
      <c r="AQ29" s="68">
        <v>0</v>
      </c>
      <c r="AR29" s="68">
        <v>4532</v>
      </c>
      <c r="AS29" s="68">
        <v>2867</v>
      </c>
      <c r="AT29" s="68">
        <v>0</v>
      </c>
      <c r="AU29" s="68">
        <v>1494</v>
      </c>
      <c r="AV29" s="68">
        <v>9847</v>
      </c>
      <c r="AW29" s="68">
        <v>4107</v>
      </c>
      <c r="AX29" s="68">
        <v>0</v>
      </c>
      <c r="AY29" s="68">
        <v>7179</v>
      </c>
      <c r="AZ29" s="68">
        <v>2482</v>
      </c>
    </row>
    <row r="30" spans="1:52" x14ac:dyDescent="0.2">
      <c r="A30" s="68" t="s">
        <v>1298</v>
      </c>
      <c r="B30" s="68" t="s">
        <v>1299</v>
      </c>
      <c r="C30" s="68" t="s">
        <v>1299</v>
      </c>
      <c r="D30" s="68" t="s">
        <v>1300</v>
      </c>
      <c r="E30" s="68" t="s">
        <v>1298</v>
      </c>
      <c r="F30" s="296">
        <v>2019</v>
      </c>
      <c r="G30" s="68" t="s">
        <v>1220</v>
      </c>
      <c r="H30" s="68" t="s">
        <v>1221</v>
      </c>
      <c r="I30" s="229">
        <v>1016</v>
      </c>
      <c r="J30" s="70">
        <v>508</v>
      </c>
      <c r="K30" s="70">
        <v>1524</v>
      </c>
      <c r="L30" s="137">
        <v>6.4218351978486599</v>
      </c>
      <c r="M30" s="137">
        <v>-6422</v>
      </c>
      <c r="N30" s="70">
        <v>0.36921314390622001</v>
      </c>
      <c r="O30" s="70">
        <v>369</v>
      </c>
      <c r="P30" s="68">
        <v>0</v>
      </c>
      <c r="Q30" s="70">
        <v>0</v>
      </c>
      <c r="R30" s="297">
        <v>0.11212861</v>
      </c>
      <c r="S30" s="70">
        <v>112</v>
      </c>
      <c r="T30" s="297"/>
      <c r="U30" s="70"/>
      <c r="V30" s="298">
        <v>0</v>
      </c>
      <c r="W30" s="70">
        <v>0</v>
      </c>
      <c r="X30" s="298">
        <v>0.32764358999999998</v>
      </c>
      <c r="Y30" s="70">
        <v>328</v>
      </c>
      <c r="Z30" s="70">
        <v>0</v>
      </c>
      <c r="AA30" s="70">
        <v>0</v>
      </c>
      <c r="AB30" s="70">
        <v>0</v>
      </c>
      <c r="AC30" s="70">
        <v>0</v>
      </c>
      <c r="AD30" s="68">
        <v>0</v>
      </c>
      <c r="AE30" s="70">
        <v>0</v>
      </c>
      <c r="AF30" s="68">
        <v>0</v>
      </c>
      <c r="AG30" s="70">
        <v>0</v>
      </c>
      <c r="AH30" s="68">
        <v>0</v>
      </c>
      <c r="AI30" s="70">
        <v>0</v>
      </c>
      <c r="AJ30" s="298">
        <v>0.15559258000000001</v>
      </c>
      <c r="AK30" s="70">
        <v>156</v>
      </c>
      <c r="AL30" s="167">
        <v>1.1902664000000001</v>
      </c>
      <c r="AM30" s="70">
        <v>1190</v>
      </c>
      <c r="AN30" s="68">
        <v>0</v>
      </c>
      <c r="AO30" s="68">
        <v>0</v>
      </c>
      <c r="AP30" s="68">
        <v>0</v>
      </c>
      <c r="AQ30" s="68">
        <v>0</v>
      </c>
      <c r="AR30" s="68">
        <v>0</v>
      </c>
      <c r="AS30" s="68">
        <v>0</v>
      </c>
      <c r="AT30" s="68">
        <v>0</v>
      </c>
      <c r="AU30" s="68">
        <v>25998</v>
      </c>
      <c r="AV30" s="68">
        <v>0</v>
      </c>
      <c r="AW30" s="68">
        <v>0</v>
      </c>
      <c r="AX30" s="68">
        <v>0</v>
      </c>
      <c r="AY30" s="68">
        <v>2001</v>
      </c>
      <c r="AZ30" s="68">
        <v>5650</v>
      </c>
    </row>
    <row r="31" spans="1:52" x14ac:dyDescent="0.2">
      <c r="A31" s="68" t="s">
        <v>1301</v>
      </c>
      <c r="B31" s="68" t="s">
        <v>1302</v>
      </c>
      <c r="C31" s="68" t="s">
        <v>1302</v>
      </c>
      <c r="D31" s="68" t="s">
        <v>1303</v>
      </c>
      <c r="E31" s="68" t="s">
        <v>1301</v>
      </c>
      <c r="F31" s="296">
        <v>2019</v>
      </c>
      <c r="G31" s="68" t="s">
        <v>1220</v>
      </c>
      <c r="H31" s="68" t="s">
        <v>1258</v>
      </c>
      <c r="I31" s="229">
        <v>1709</v>
      </c>
      <c r="J31" s="70">
        <v>854.5</v>
      </c>
      <c r="K31" s="70">
        <v>2563.5</v>
      </c>
      <c r="L31" s="137">
        <v>0</v>
      </c>
      <c r="M31" s="137">
        <v>0</v>
      </c>
      <c r="N31" s="70">
        <v>2.7763849883951801</v>
      </c>
      <c r="O31" s="70">
        <v>2776</v>
      </c>
      <c r="P31" s="68">
        <v>0</v>
      </c>
      <c r="Q31" s="70">
        <v>0</v>
      </c>
      <c r="R31" s="297">
        <v>6.0549879200000003</v>
      </c>
      <c r="S31" s="70">
        <v>6055</v>
      </c>
      <c r="T31" s="297"/>
      <c r="U31" s="70"/>
      <c r="V31" s="298">
        <v>0</v>
      </c>
      <c r="W31" s="70">
        <v>0</v>
      </c>
      <c r="X31" s="298">
        <v>9.1955832300000004</v>
      </c>
      <c r="Y31" s="70">
        <v>9196</v>
      </c>
      <c r="Z31" s="70">
        <v>6.343979</v>
      </c>
      <c r="AA31" s="70">
        <v>6344</v>
      </c>
      <c r="AB31" s="70">
        <v>7.9668590000000004</v>
      </c>
      <c r="AC31" s="70">
        <v>7967</v>
      </c>
      <c r="AD31" s="68">
        <v>0</v>
      </c>
      <c r="AE31" s="70">
        <v>0</v>
      </c>
      <c r="AF31" s="68">
        <v>0</v>
      </c>
      <c r="AG31" s="70">
        <v>0</v>
      </c>
      <c r="AH31" s="68">
        <v>0</v>
      </c>
      <c r="AI31" s="70">
        <v>0</v>
      </c>
      <c r="AJ31" s="298">
        <v>0</v>
      </c>
      <c r="AK31" s="70">
        <v>0</v>
      </c>
      <c r="AL31" s="167">
        <v>0</v>
      </c>
      <c r="AM31" s="70">
        <v>0</v>
      </c>
      <c r="AN31" s="68">
        <v>13527</v>
      </c>
      <c r="AO31" s="68">
        <v>-22106</v>
      </c>
      <c r="AP31" s="68">
        <v>0</v>
      </c>
      <c r="AQ31" s="68">
        <v>0</v>
      </c>
      <c r="AR31" s="68">
        <v>0</v>
      </c>
      <c r="AS31" s="68">
        <v>22417</v>
      </c>
      <c r="AT31" s="68">
        <v>15303</v>
      </c>
      <c r="AU31" s="68">
        <v>20341</v>
      </c>
      <c r="AV31" s="68">
        <v>12408</v>
      </c>
      <c r="AW31" s="68">
        <v>1828</v>
      </c>
      <c r="AX31" s="68">
        <v>0</v>
      </c>
      <c r="AY31" s="68">
        <v>14160</v>
      </c>
      <c r="AZ31" s="68">
        <v>0</v>
      </c>
    </row>
    <row r="32" spans="1:52" x14ac:dyDescent="0.2">
      <c r="A32" s="68" t="s">
        <v>1304</v>
      </c>
      <c r="B32" s="68" t="s">
        <v>1305</v>
      </c>
      <c r="C32" s="68" t="s">
        <v>1305</v>
      </c>
      <c r="D32" s="68" t="s">
        <v>1306</v>
      </c>
      <c r="E32" s="68" t="s">
        <v>1304</v>
      </c>
      <c r="F32" s="296">
        <v>2019</v>
      </c>
      <c r="G32" s="68" t="s">
        <v>1220</v>
      </c>
      <c r="H32" s="68" t="s">
        <v>1221</v>
      </c>
      <c r="I32" s="229">
        <v>636</v>
      </c>
      <c r="J32" s="70">
        <v>318</v>
      </c>
      <c r="K32" s="70">
        <v>954</v>
      </c>
      <c r="L32" s="137">
        <v>3.3534749989963499</v>
      </c>
      <c r="M32" s="137">
        <v>-3353</v>
      </c>
      <c r="N32" s="70">
        <v>0.80559130177639204</v>
      </c>
      <c r="O32" s="70">
        <v>806</v>
      </c>
      <c r="P32" s="68">
        <v>0</v>
      </c>
      <c r="Q32" s="70">
        <v>0</v>
      </c>
      <c r="R32" s="297">
        <v>9.1185199999999994E-2</v>
      </c>
      <c r="S32" s="70">
        <v>91</v>
      </c>
      <c r="T32" s="297"/>
      <c r="U32" s="70"/>
      <c r="V32" s="298">
        <v>0</v>
      </c>
      <c r="W32" s="70">
        <v>0</v>
      </c>
      <c r="X32" s="298">
        <v>0.30617265999999999</v>
      </c>
      <c r="Y32" s="70">
        <v>306</v>
      </c>
      <c r="Z32" s="70">
        <v>0</v>
      </c>
      <c r="AA32" s="70">
        <v>0</v>
      </c>
      <c r="AB32" s="70">
        <v>0</v>
      </c>
      <c r="AC32" s="70">
        <v>0</v>
      </c>
      <c r="AD32" s="68">
        <v>0</v>
      </c>
      <c r="AE32" s="70">
        <v>0</v>
      </c>
      <c r="AF32" s="68">
        <v>0</v>
      </c>
      <c r="AG32" s="70">
        <v>0</v>
      </c>
      <c r="AH32" s="68">
        <v>0</v>
      </c>
      <c r="AI32" s="70">
        <v>0</v>
      </c>
      <c r="AJ32" s="298">
        <v>0</v>
      </c>
      <c r="AK32" s="70">
        <v>0</v>
      </c>
      <c r="AL32" s="167">
        <v>0.23417589999999999</v>
      </c>
      <c r="AM32" s="70">
        <v>234</v>
      </c>
      <c r="AN32" s="68">
        <v>0</v>
      </c>
      <c r="AO32" s="68">
        <v>0</v>
      </c>
      <c r="AP32" s="68">
        <v>0</v>
      </c>
      <c r="AQ32" s="68">
        <v>0</v>
      </c>
      <c r="AR32" s="68">
        <v>0</v>
      </c>
      <c r="AS32" s="68">
        <v>0</v>
      </c>
      <c r="AT32" s="68">
        <v>0</v>
      </c>
      <c r="AU32" s="68">
        <v>5642</v>
      </c>
      <c r="AV32" s="68">
        <v>1354</v>
      </c>
      <c r="AW32" s="68">
        <v>1617</v>
      </c>
      <c r="AX32" s="68">
        <v>3573</v>
      </c>
      <c r="AY32" s="68">
        <v>2000</v>
      </c>
      <c r="AZ32" s="68">
        <v>0</v>
      </c>
    </row>
    <row r="33" spans="1:52" x14ac:dyDescent="0.2">
      <c r="A33" s="68" t="s">
        <v>1307</v>
      </c>
      <c r="B33" s="68" t="s">
        <v>1308</v>
      </c>
      <c r="C33" s="68" t="s">
        <v>1308</v>
      </c>
      <c r="D33" s="68" t="s">
        <v>1309</v>
      </c>
      <c r="E33" s="68" t="s">
        <v>1307</v>
      </c>
      <c r="F33" s="68" t="s">
        <v>1310</v>
      </c>
      <c r="G33" s="68" t="s">
        <v>1220</v>
      </c>
      <c r="H33" s="68" t="s">
        <v>1271</v>
      </c>
      <c r="I33" s="229">
        <v>2642</v>
      </c>
      <c r="J33" s="70">
        <v>1321</v>
      </c>
      <c r="K33" s="70">
        <v>3963</v>
      </c>
      <c r="L33" s="137">
        <v>65.3076085548729</v>
      </c>
      <c r="M33" s="137">
        <v>-65308</v>
      </c>
      <c r="N33" s="70">
        <v>6.4166861300000004</v>
      </c>
      <c r="O33" s="70">
        <v>6417</v>
      </c>
      <c r="P33" s="68">
        <v>0</v>
      </c>
      <c r="Q33" s="70">
        <v>0</v>
      </c>
      <c r="R33" s="297">
        <v>4.7848502800000006</v>
      </c>
      <c r="S33" s="70">
        <v>4785</v>
      </c>
      <c r="T33" s="297"/>
      <c r="U33" s="70"/>
      <c r="V33" s="298">
        <v>16.578901340000002</v>
      </c>
      <c r="W33" s="70">
        <v>16579</v>
      </c>
      <c r="X33" s="298">
        <v>0</v>
      </c>
      <c r="Y33" s="70">
        <v>0</v>
      </c>
      <c r="Z33" s="70">
        <v>4.1663050000000004</v>
      </c>
      <c r="AA33" s="70">
        <v>4166</v>
      </c>
      <c r="AB33" s="70">
        <v>5.3480829999999999</v>
      </c>
      <c r="AC33" s="70">
        <v>5348</v>
      </c>
      <c r="AD33" s="68">
        <v>27.485169853327779</v>
      </c>
      <c r="AE33" s="70">
        <v>27485</v>
      </c>
      <c r="AF33" s="68">
        <v>0</v>
      </c>
      <c r="AG33" s="70">
        <v>0</v>
      </c>
      <c r="AH33" s="68">
        <v>0</v>
      </c>
      <c r="AI33" s="70">
        <v>0</v>
      </c>
      <c r="AJ33" s="298">
        <v>0</v>
      </c>
      <c r="AK33" s="70">
        <v>0</v>
      </c>
      <c r="AL33" s="167">
        <v>0</v>
      </c>
      <c r="AM33" s="70">
        <v>0</v>
      </c>
      <c r="AN33" s="68">
        <v>4913</v>
      </c>
      <c r="AO33" s="68">
        <v>-136023</v>
      </c>
      <c r="AP33" s="68">
        <v>0</v>
      </c>
      <c r="AQ33" s="68">
        <v>0</v>
      </c>
      <c r="AR33" s="68">
        <v>0</v>
      </c>
      <c r="AS33" s="68">
        <v>0</v>
      </c>
      <c r="AT33" s="68">
        <v>2887</v>
      </c>
      <c r="AU33" s="68">
        <v>16182</v>
      </c>
      <c r="AV33" s="68">
        <v>5115</v>
      </c>
      <c r="AW33" s="68">
        <v>0</v>
      </c>
      <c r="AX33" s="68">
        <v>0</v>
      </c>
      <c r="AY33" s="68">
        <v>26578</v>
      </c>
      <c r="AZ33" s="68">
        <v>7711</v>
      </c>
    </row>
    <row r="34" spans="1:52" x14ac:dyDescent="0.2">
      <c r="A34" s="68" t="s">
        <v>1311</v>
      </c>
      <c r="B34" s="68" t="s">
        <v>1312</v>
      </c>
      <c r="C34" s="68" t="s">
        <v>1312</v>
      </c>
      <c r="D34" s="68" t="s">
        <v>1313</v>
      </c>
      <c r="E34" s="68" t="s">
        <v>1311</v>
      </c>
      <c r="F34" s="296">
        <v>2019</v>
      </c>
      <c r="G34" s="68" t="s">
        <v>1220</v>
      </c>
      <c r="H34" s="68" t="s">
        <v>1271</v>
      </c>
      <c r="I34" s="229">
        <v>0</v>
      </c>
      <c r="J34" s="70">
        <v>0</v>
      </c>
      <c r="K34" s="70">
        <v>0</v>
      </c>
      <c r="L34" s="137">
        <v>27.569225881491601</v>
      </c>
      <c r="M34" s="137">
        <v>-27569</v>
      </c>
      <c r="N34" s="70">
        <v>1.21443459</v>
      </c>
      <c r="O34" s="70">
        <v>1214</v>
      </c>
      <c r="P34" s="68">
        <v>0</v>
      </c>
      <c r="Q34" s="70">
        <v>0</v>
      </c>
      <c r="R34" s="297">
        <v>0.90680901000000003</v>
      </c>
      <c r="S34" s="70">
        <v>907</v>
      </c>
      <c r="T34" s="297"/>
      <c r="U34" s="70"/>
      <c r="V34" s="298">
        <v>1.88118462</v>
      </c>
      <c r="W34" s="70">
        <v>1881</v>
      </c>
      <c r="X34" s="298">
        <v>0</v>
      </c>
      <c r="Y34" s="70">
        <v>0</v>
      </c>
      <c r="Z34" s="70">
        <v>1.0665279999999999</v>
      </c>
      <c r="AA34" s="70">
        <v>1067</v>
      </c>
      <c r="AB34" s="70">
        <v>1.3672820000000001</v>
      </c>
      <c r="AC34" s="70">
        <v>1367</v>
      </c>
      <c r="AD34" s="68">
        <v>5.5461655520654176</v>
      </c>
      <c r="AE34" s="70">
        <v>5546</v>
      </c>
      <c r="AF34" s="68">
        <v>0</v>
      </c>
      <c r="AG34" s="70">
        <v>0</v>
      </c>
      <c r="AH34" s="68">
        <v>0</v>
      </c>
      <c r="AI34" s="70">
        <v>0</v>
      </c>
      <c r="AJ34" s="298">
        <v>0.85871710000000001</v>
      </c>
      <c r="AK34" s="70">
        <v>859</v>
      </c>
      <c r="AL34" s="167">
        <v>0</v>
      </c>
      <c r="AM34" s="70">
        <v>0</v>
      </c>
      <c r="AN34" s="68">
        <v>402</v>
      </c>
      <c r="AO34" s="68">
        <v>-35365</v>
      </c>
      <c r="AP34" s="68">
        <v>0</v>
      </c>
      <c r="AQ34" s="68">
        <v>280</v>
      </c>
      <c r="AR34" s="68">
        <v>156</v>
      </c>
      <c r="AS34" s="68">
        <v>1228</v>
      </c>
      <c r="AT34" s="68">
        <v>0</v>
      </c>
      <c r="AU34" s="68">
        <v>19243</v>
      </c>
      <c r="AV34" s="68">
        <v>6575</v>
      </c>
      <c r="AW34" s="68">
        <v>481</v>
      </c>
      <c r="AX34" s="68">
        <v>23246</v>
      </c>
      <c r="AY34" s="68">
        <v>9852</v>
      </c>
      <c r="AZ34" s="68">
        <v>0</v>
      </c>
    </row>
    <row r="35" spans="1:52" x14ac:dyDescent="0.2">
      <c r="A35" s="68" t="s">
        <v>1314</v>
      </c>
      <c r="B35" s="68" t="s">
        <v>1315</v>
      </c>
      <c r="C35" s="68" t="s">
        <v>1315</v>
      </c>
      <c r="D35" s="68" t="s">
        <v>1316</v>
      </c>
      <c r="E35" s="68" t="s">
        <v>1314</v>
      </c>
      <c r="F35" s="296">
        <v>2019</v>
      </c>
      <c r="G35" s="68" t="s">
        <v>1220</v>
      </c>
      <c r="H35" s="68" t="s">
        <v>1258</v>
      </c>
      <c r="I35" s="229">
        <v>0</v>
      </c>
      <c r="J35" s="70">
        <v>0</v>
      </c>
      <c r="K35" s="70">
        <v>0</v>
      </c>
      <c r="L35" s="137">
        <v>145.88112344563399</v>
      </c>
      <c r="M35" s="137">
        <v>-145881</v>
      </c>
      <c r="N35" s="70">
        <v>5.1094492996283796</v>
      </c>
      <c r="O35" s="70">
        <v>5109</v>
      </c>
      <c r="P35" s="68">
        <v>0</v>
      </c>
      <c r="Q35" s="70">
        <v>0</v>
      </c>
      <c r="R35" s="297">
        <v>12.723614209999999</v>
      </c>
      <c r="S35" s="70">
        <v>12724</v>
      </c>
      <c r="T35" s="297"/>
      <c r="U35" s="70"/>
      <c r="V35" s="298">
        <v>28.85330098</v>
      </c>
      <c r="W35" s="70">
        <v>28853</v>
      </c>
      <c r="X35" s="298">
        <v>16.8400444</v>
      </c>
      <c r="Y35" s="70">
        <v>16840</v>
      </c>
      <c r="Z35" s="70">
        <v>13.824648</v>
      </c>
      <c r="AA35" s="70">
        <v>13825</v>
      </c>
      <c r="AB35" s="70">
        <v>16.948222000000001</v>
      </c>
      <c r="AC35" s="70">
        <v>16948</v>
      </c>
      <c r="AD35" s="68">
        <v>57.955755307051717</v>
      </c>
      <c r="AE35" s="70">
        <v>57956</v>
      </c>
      <c r="AF35" s="68">
        <v>0</v>
      </c>
      <c r="AG35" s="70">
        <v>0</v>
      </c>
      <c r="AH35" s="68">
        <v>0</v>
      </c>
      <c r="AI35" s="70">
        <v>0</v>
      </c>
      <c r="AJ35" s="298">
        <v>0</v>
      </c>
      <c r="AK35" s="70">
        <v>0</v>
      </c>
      <c r="AL35" s="167">
        <v>0</v>
      </c>
      <c r="AM35" s="70">
        <v>0</v>
      </c>
      <c r="AN35" s="68">
        <v>10849</v>
      </c>
      <c r="AO35" s="68">
        <v>0</v>
      </c>
      <c r="AP35" s="68">
        <v>35665</v>
      </c>
      <c r="AQ35" s="68">
        <v>2636</v>
      </c>
      <c r="AR35" s="68">
        <v>0</v>
      </c>
      <c r="AS35" s="68">
        <v>0</v>
      </c>
      <c r="AT35" s="68">
        <v>0</v>
      </c>
      <c r="AU35" s="68">
        <v>0</v>
      </c>
      <c r="AV35" s="68">
        <v>0</v>
      </c>
      <c r="AW35" s="68">
        <v>0</v>
      </c>
      <c r="AX35" s="68">
        <v>0</v>
      </c>
      <c r="AY35" s="68">
        <v>0</v>
      </c>
      <c r="AZ35" s="68">
        <v>0</v>
      </c>
    </row>
    <row r="36" spans="1:52" x14ac:dyDescent="0.2">
      <c r="A36" s="68" t="s">
        <v>1317</v>
      </c>
      <c r="B36" s="68" t="s">
        <v>1318</v>
      </c>
      <c r="C36" s="68" t="s">
        <v>1318</v>
      </c>
      <c r="D36" s="68" t="s">
        <v>1319</v>
      </c>
      <c r="E36" s="68" t="s">
        <v>1317</v>
      </c>
      <c r="F36" s="296">
        <v>2019</v>
      </c>
      <c r="G36" s="68" t="s">
        <v>1220</v>
      </c>
      <c r="H36" s="68" t="s">
        <v>1221</v>
      </c>
      <c r="I36" s="229">
        <v>7559</v>
      </c>
      <c r="J36" s="70">
        <v>3779.5</v>
      </c>
      <c r="K36" s="70">
        <v>11338.5</v>
      </c>
      <c r="L36" s="137">
        <v>5.9574445118083297</v>
      </c>
      <c r="M36" s="137">
        <v>-5957</v>
      </c>
      <c r="N36" s="70">
        <v>0.88024230519106494</v>
      </c>
      <c r="O36" s="70">
        <v>880</v>
      </c>
      <c r="P36" s="68">
        <v>0</v>
      </c>
      <c r="Q36" s="70">
        <v>0</v>
      </c>
      <c r="R36" s="297">
        <v>0.20556186000000001</v>
      </c>
      <c r="S36" s="70">
        <v>206</v>
      </c>
      <c r="T36" s="297"/>
      <c r="U36" s="70"/>
      <c r="V36" s="298">
        <v>0</v>
      </c>
      <c r="W36" s="70">
        <v>0</v>
      </c>
      <c r="X36" s="298">
        <v>0</v>
      </c>
      <c r="Y36" s="70">
        <v>0</v>
      </c>
      <c r="Z36" s="70">
        <v>0</v>
      </c>
      <c r="AA36" s="70">
        <v>0</v>
      </c>
      <c r="AB36" s="70">
        <v>0</v>
      </c>
      <c r="AC36" s="70">
        <v>0</v>
      </c>
      <c r="AD36" s="68">
        <v>0</v>
      </c>
      <c r="AE36" s="70">
        <v>0</v>
      </c>
      <c r="AF36" s="68">
        <v>0</v>
      </c>
      <c r="AG36" s="70">
        <v>0</v>
      </c>
      <c r="AH36" s="68">
        <v>0</v>
      </c>
      <c r="AI36" s="70">
        <v>0</v>
      </c>
      <c r="AJ36" s="298">
        <v>0</v>
      </c>
      <c r="AK36" s="70">
        <v>0</v>
      </c>
      <c r="AL36" s="167">
        <v>0.72316979999999997</v>
      </c>
      <c r="AM36" s="70">
        <v>723</v>
      </c>
      <c r="AN36" s="68">
        <v>0</v>
      </c>
      <c r="AO36" s="68">
        <v>0</v>
      </c>
      <c r="AP36" s="68">
        <v>0</v>
      </c>
      <c r="AQ36" s="68">
        <v>0</v>
      </c>
      <c r="AR36" s="68">
        <v>0</v>
      </c>
      <c r="AS36" s="68">
        <v>0</v>
      </c>
      <c r="AT36" s="68">
        <v>0</v>
      </c>
      <c r="AU36" s="68">
        <v>18951</v>
      </c>
      <c r="AV36" s="68">
        <v>2778</v>
      </c>
      <c r="AW36" s="68">
        <v>4449</v>
      </c>
      <c r="AX36" s="68">
        <v>0</v>
      </c>
      <c r="AY36" s="68">
        <v>9730</v>
      </c>
      <c r="AZ36" s="68">
        <v>0</v>
      </c>
    </row>
    <row r="37" spans="1:52" x14ac:dyDescent="0.2">
      <c r="A37" s="68" t="s">
        <v>1320</v>
      </c>
      <c r="B37" s="68" t="s">
        <v>1321</v>
      </c>
      <c r="C37" s="68" t="s">
        <v>1321</v>
      </c>
      <c r="D37" s="68" t="s">
        <v>1322</v>
      </c>
      <c r="E37" s="68" t="s">
        <v>1320</v>
      </c>
      <c r="F37" s="296">
        <v>2019</v>
      </c>
      <c r="G37" s="68" t="s">
        <v>1220</v>
      </c>
      <c r="H37" s="68" t="s">
        <v>1221</v>
      </c>
      <c r="I37" s="229">
        <v>937</v>
      </c>
      <c r="J37" s="70">
        <v>468.5</v>
      </c>
      <c r="K37" s="70">
        <v>1405.5</v>
      </c>
      <c r="L37" s="137">
        <v>6.2219849566006804</v>
      </c>
      <c r="M37" s="137">
        <v>-6222</v>
      </c>
      <c r="N37" s="70">
        <v>1.0515108491184899</v>
      </c>
      <c r="O37" s="70">
        <v>1052</v>
      </c>
      <c r="P37" s="68">
        <v>0</v>
      </c>
      <c r="Q37" s="70">
        <v>0</v>
      </c>
      <c r="R37" s="297">
        <v>0.1676792</v>
      </c>
      <c r="S37" s="70">
        <v>168</v>
      </c>
      <c r="T37" s="297"/>
      <c r="U37" s="70"/>
      <c r="V37" s="298">
        <v>0</v>
      </c>
      <c r="W37" s="70">
        <v>0</v>
      </c>
      <c r="X37" s="298">
        <v>0.41113633999999999</v>
      </c>
      <c r="Y37" s="70">
        <v>411</v>
      </c>
      <c r="Z37" s="70">
        <v>0</v>
      </c>
      <c r="AA37" s="70">
        <v>0</v>
      </c>
      <c r="AB37" s="70">
        <v>0</v>
      </c>
      <c r="AC37" s="70">
        <v>0</v>
      </c>
      <c r="AD37" s="68">
        <v>0</v>
      </c>
      <c r="AE37" s="70">
        <v>0</v>
      </c>
      <c r="AF37" s="68">
        <v>0</v>
      </c>
      <c r="AG37" s="70">
        <v>0</v>
      </c>
      <c r="AH37" s="68">
        <v>0</v>
      </c>
      <c r="AI37" s="70">
        <v>0</v>
      </c>
      <c r="AJ37" s="298">
        <v>0</v>
      </c>
      <c r="AK37" s="70">
        <v>0</v>
      </c>
      <c r="AL37" s="167">
        <v>0.66879940000000004</v>
      </c>
      <c r="AM37" s="70">
        <v>669</v>
      </c>
      <c r="AN37" s="68">
        <v>0</v>
      </c>
      <c r="AO37" s="68">
        <v>0</v>
      </c>
      <c r="AP37" s="68">
        <v>0</v>
      </c>
      <c r="AQ37" s="68">
        <v>0</v>
      </c>
      <c r="AR37" s="68">
        <v>0</v>
      </c>
      <c r="AS37" s="68">
        <v>0</v>
      </c>
      <c r="AT37" s="68">
        <v>0</v>
      </c>
      <c r="AU37" s="68">
        <v>14977</v>
      </c>
      <c r="AV37" s="68">
        <v>3910</v>
      </c>
      <c r="AW37" s="68">
        <v>0</v>
      </c>
      <c r="AX37" s="68">
        <v>0</v>
      </c>
      <c r="AY37" s="68">
        <v>2547</v>
      </c>
      <c r="AZ37" s="68">
        <v>0</v>
      </c>
    </row>
    <row r="38" spans="1:52" x14ac:dyDescent="0.2">
      <c r="A38" s="68" t="s">
        <v>1323</v>
      </c>
      <c r="B38" s="68" t="s">
        <v>1324</v>
      </c>
      <c r="C38" s="68" t="s">
        <v>1324</v>
      </c>
      <c r="D38" s="68" t="s">
        <v>1325</v>
      </c>
      <c r="E38" s="68" t="s">
        <v>1323</v>
      </c>
      <c r="F38" s="296">
        <v>2019</v>
      </c>
      <c r="G38" s="68" t="s">
        <v>1220</v>
      </c>
      <c r="H38" s="68" t="s">
        <v>1251</v>
      </c>
      <c r="I38" s="229">
        <v>0</v>
      </c>
      <c r="J38" s="70">
        <v>0</v>
      </c>
      <c r="K38" s="70">
        <v>0</v>
      </c>
      <c r="L38" s="137">
        <v>103.193167810587</v>
      </c>
      <c r="M38" s="137">
        <v>-103193</v>
      </c>
      <c r="N38" s="70">
        <v>7.7552535703938803</v>
      </c>
      <c r="O38" s="70">
        <v>7755</v>
      </c>
      <c r="P38" s="68">
        <v>0</v>
      </c>
      <c r="Q38" s="70">
        <v>0</v>
      </c>
      <c r="R38" s="297">
        <v>7.7931049400000001</v>
      </c>
      <c r="S38" s="70">
        <v>7793</v>
      </c>
      <c r="T38" s="297"/>
      <c r="U38" s="70"/>
      <c r="V38" s="298">
        <v>16.462866699999999</v>
      </c>
      <c r="W38" s="70">
        <v>16463</v>
      </c>
      <c r="X38" s="298">
        <v>5.8217473399999999</v>
      </c>
      <c r="Y38" s="70">
        <v>5822</v>
      </c>
      <c r="Z38" s="70">
        <v>7.7352869999999996</v>
      </c>
      <c r="AA38" s="70">
        <v>7735</v>
      </c>
      <c r="AB38" s="70">
        <v>8.9410600000000002</v>
      </c>
      <c r="AC38" s="70">
        <v>8941</v>
      </c>
      <c r="AD38" s="68">
        <v>28.541794044202749</v>
      </c>
      <c r="AE38" s="70">
        <v>28542</v>
      </c>
      <c r="AF38" s="68">
        <v>0</v>
      </c>
      <c r="AG38" s="70">
        <v>0</v>
      </c>
      <c r="AH38" s="68">
        <v>0</v>
      </c>
      <c r="AI38" s="70">
        <v>0</v>
      </c>
      <c r="AJ38" s="298">
        <v>0</v>
      </c>
      <c r="AK38" s="70">
        <v>0</v>
      </c>
      <c r="AL38" s="167">
        <v>0</v>
      </c>
      <c r="AM38" s="70">
        <v>0</v>
      </c>
      <c r="AN38" s="68">
        <v>9300</v>
      </c>
      <c r="AO38" s="68">
        <v>-15181</v>
      </c>
      <c r="AP38" s="68">
        <v>1924</v>
      </c>
      <c r="AQ38" s="68">
        <v>8900</v>
      </c>
      <c r="AR38" s="68">
        <v>8400</v>
      </c>
      <c r="AS38" s="68">
        <v>0</v>
      </c>
      <c r="AT38" s="68">
        <v>5700</v>
      </c>
      <c r="AU38" s="68">
        <v>40970</v>
      </c>
      <c r="AV38" s="68">
        <v>12566</v>
      </c>
      <c r="AW38" s="68">
        <v>11700</v>
      </c>
      <c r="AX38" s="68">
        <v>2118</v>
      </c>
      <c r="AY38" s="68">
        <v>20033</v>
      </c>
      <c r="AZ38" s="68">
        <v>2102</v>
      </c>
    </row>
    <row r="39" spans="1:52" x14ac:dyDescent="0.2">
      <c r="A39" s="68" t="s">
        <v>1326</v>
      </c>
      <c r="B39" s="68" t="s">
        <v>1327</v>
      </c>
      <c r="C39" s="68" t="s">
        <v>1327</v>
      </c>
      <c r="D39" s="68" t="s">
        <v>1328</v>
      </c>
      <c r="E39" s="68" t="s">
        <v>1326</v>
      </c>
      <c r="F39" s="296">
        <v>2019</v>
      </c>
      <c r="G39" s="68" t="s">
        <v>1220</v>
      </c>
      <c r="H39" s="68" t="s">
        <v>1221</v>
      </c>
      <c r="I39" s="229">
        <v>0</v>
      </c>
      <c r="J39" s="70">
        <v>0</v>
      </c>
      <c r="K39" s="70">
        <v>0</v>
      </c>
      <c r="L39" s="137">
        <v>1.8878894328609701</v>
      </c>
      <c r="M39" s="137">
        <v>-1888</v>
      </c>
      <c r="N39" s="70">
        <v>0.389101528430779</v>
      </c>
      <c r="O39" s="70">
        <v>389</v>
      </c>
      <c r="P39" s="68">
        <v>0</v>
      </c>
      <c r="Q39" s="70">
        <v>0</v>
      </c>
      <c r="R39" s="297">
        <v>0.10211792</v>
      </c>
      <c r="S39" s="70">
        <v>102</v>
      </c>
      <c r="T39" s="297"/>
      <c r="U39" s="70"/>
      <c r="V39" s="298">
        <v>0</v>
      </c>
      <c r="W39" s="70">
        <v>0</v>
      </c>
      <c r="X39" s="298">
        <v>0</v>
      </c>
      <c r="Y39" s="70">
        <v>0</v>
      </c>
      <c r="Z39" s="70">
        <v>0</v>
      </c>
      <c r="AA39" s="70">
        <v>0</v>
      </c>
      <c r="AB39" s="70">
        <v>0</v>
      </c>
      <c r="AC39" s="70">
        <v>0</v>
      </c>
      <c r="AD39" s="68">
        <v>0</v>
      </c>
      <c r="AE39" s="70">
        <v>0</v>
      </c>
      <c r="AF39" s="68">
        <v>0</v>
      </c>
      <c r="AG39" s="70">
        <v>0</v>
      </c>
      <c r="AH39" s="68">
        <v>0</v>
      </c>
      <c r="AI39" s="70">
        <v>0</v>
      </c>
      <c r="AJ39" s="298">
        <v>0</v>
      </c>
      <c r="AK39" s="70">
        <v>0</v>
      </c>
      <c r="AL39" s="167">
        <v>0</v>
      </c>
      <c r="AM39" s="70">
        <v>0</v>
      </c>
      <c r="AN39" s="68">
        <v>0</v>
      </c>
      <c r="AO39" s="68">
        <v>0</v>
      </c>
      <c r="AP39" s="68">
        <v>0</v>
      </c>
      <c r="AQ39" s="68">
        <v>0</v>
      </c>
      <c r="AR39" s="68">
        <v>0</v>
      </c>
      <c r="AS39" s="68">
        <v>0</v>
      </c>
      <c r="AT39" s="68">
        <v>0</v>
      </c>
      <c r="AU39" s="68">
        <v>2752</v>
      </c>
      <c r="AV39" s="68">
        <v>0</v>
      </c>
      <c r="AW39" s="68">
        <v>6457</v>
      </c>
      <c r="AX39" s="68">
        <v>1488</v>
      </c>
      <c r="AY39" s="68">
        <v>0</v>
      </c>
      <c r="AZ39" s="68">
        <v>6527</v>
      </c>
    </row>
    <row r="40" spans="1:52" x14ac:dyDescent="0.2">
      <c r="A40" s="68" t="s">
        <v>1329</v>
      </c>
      <c r="B40" s="68" t="s">
        <v>1330</v>
      </c>
      <c r="C40" s="68" t="s">
        <v>1330</v>
      </c>
      <c r="D40" s="68" t="s">
        <v>1331</v>
      </c>
      <c r="E40" s="68" t="s">
        <v>1329</v>
      </c>
      <c r="F40" s="296">
        <v>2019</v>
      </c>
      <c r="G40" s="68" t="s">
        <v>1220</v>
      </c>
      <c r="H40" s="68" t="s">
        <v>1271</v>
      </c>
      <c r="I40" s="229">
        <v>1907</v>
      </c>
      <c r="J40" s="70">
        <v>953.5</v>
      </c>
      <c r="K40" s="70">
        <v>2860.5</v>
      </c>
      <c r="L40" s="137">
        <v>75.521873259638895</v>
      </c>
      <c r="M40" s="137">
        <v>-75522</v>
      </c>
      <c r="N40" s="70">
        <v>9.352543279999999</v>
      </c>
      <c r="O40" s="70">
        <v>9353</v>
      </c>
      <c r="P40" s="68">
        <v>0</v>
      </c>
      <c r="Q40" s="70">
        <v>0</v>
      </c>
      <c r="R40" s="297">
        <v>3.98185513</v>
      </c>
      <c r="S40" s="70">
        <v>3982</v>
      </c>
      <c r="T40" s="297"/>
      <c r="U40" s="70"/>
      <c r="V40" s="298">
        <v>11.669360230000001</v>
      </c>
      <c r="W40" s="70">
        <v>11669</v>
      </c>
      <c r="X40" s="298">
        <v>0</v>
      </c>
      <c r="Y40" s="70">
        <v>0</v>
      </c>
      <c r="Z40" s="70">
        <v>2.9461789999999999</v>
      </c>
      <c r="AA40" s="70">
        <v>2946</v>
      </c>
      <c r="AB40" s="70">
        <v>3.8271220000000001</v>
      </c>
      <c r="AC40" s="70">
        <v>3827</v>
      </c>
      <c r="AD40" s="68">
        <v>29.751331468600171</v>
      </c>
      <c r="AE40" s="70">
        <v>29751</v>
      </c>
      <c r="AF40" s="68">
        <v>0</v>
      </c>
      <c r="AG40" s="70">
        <v>0</v>
      </c>
      <c r="AH40" s="68">
        <v>0</v>
      </c>
      <c r="AI40" s="70">
        <v>0</v>
      </c>
      <c r="AJ40" s="298">
        <v>0</v>
      </c>
      <c r="AK40" s="70">
        <v>0</v>
      </c>
      <c r="AL40" s="167">
        <v>0</v>
      </c>
      <c r="AM40" s="70">
        <v>0</v>
      </c>
      <c r="AN40" s="68">
        <v>0</v>
      </c>
      <c r="AO40" s="68">
        <v>0</v>
      </c>
      <c r="AP40" s="68">
        <v>0</v>
      </c>
      <c r="AQ40" s="68">
        <v>0</v>
      </c>
      <c r="AR40" s="68">
        <v>7222</v>
      </c>
      <c r="AS40" s="68">
        <v>0</v>
      </c>
      <c r="AT40" s="68">
        <v>0</v>
      </c>
      <c r="AU40" s="68">
        <v>3582</v>
      </c>
      <c r="AV40" s="68">
        <v>0</v>
      </c>
      <c r="AW40" s="68">
        <v>0</v>
      </c>
      <c r="AX40" s="68">
        <v>0</v>
      </c>
      <c r="AY40" s="68">
        <v>4556</v>
      </c>
      <c r="AZ40" s="68">
        <v>12760</v>
      </c>
    </row>
    <row r="41" spans="1:52" x14ac:dyDescent="0.2">
      <c r="A41" s="68" t="s">
        <v>1332</v>
      </c>
      <c r="B41" s="68" t="s">
        <v>1333</v>
      </c>
      <c r="C41" s="68" t="s">
        <v>1333</v>
      </c>
      <c r="D41" s="68" t="s">
        <v>1334</v>
      </c>
      <c r="E41" s="68" t="s">
        <v>1332</v>
      </c>
      <c r="F41" s="296">
        <v>2019</v>
      </c>
      <c r="G41" s="68" t="s">
        <v>1220</v>
      </c>
      <c r="H41" s="68" t="s">
        <v>1271</v>
      </c>
      <c r="I41" s="229">
        <v>657</v>
      </c>
      <c r="J41" s="70">
        <v>328.5</v>
      </c>
      <c r="K41" s="70">
        <v>985.5</v>
      </c>
      <c r="L41" s="137">
        <v>0</v>
      </c>
      <c r="M41" s="137">
        <v>0</v>
      </c>
      <c r="N41" s="70">
        <v>9.4126707399999994</v>
      </c>
      <c r="O41" s="70">
        <v>9413</v>
      </c>
      <c r="P41" s="68">
        <v>0</v>
      </c>
      <c r="Q41" s="70">
        <v>0</v>
      </c>
      <c r="R41" s="297">
        <v>7.1601002899999999</v>
      </c>
      <c r="S41" s="70">
        <v>7160</v>
      </c>
      <c r="T41" s="297"/>
      <c r="U41" s="70"/>
      <c r="V41" s="298">
        <v>20.99168191</v>
      </c>
      <c r="W41" s="70">
        <v>20992</v>
      </c>
      <c r="X41" s="298">
        <v>11.45660792</v>
      </c>
      <c r="Y41" s="70">
        <v>11457</v>
      </c>
      <c r="Z41" s="70">
        <v>7.1892019999999999</v>
      </c>
      <c r="AA41" s="70">
        <v>7189</v>
      </c>
      <c r="AB41" s="70">
        <v>9.2007180000000002</v>
      </c>
      <c r="AC41" s="70">
        <v>9201</v>
      </c>
      <c r="AD41" s="68">
        <v>46.671750085473171</v>
      </c>
      <c r="AE41" s="70">
        <v>46672</v>
      </c>
      <c r="AF41" s="68">
        <v>0</v>
      </c>
      <c r="AG41" s="70">
        <v>0</v>
      </c>
      <c r="AH41" s="68">
        <v>0</v>
      </c>
      <c r="AI41" s="70">
        <v>0</v>
      </c>
      <c r="AJ41" s="298">
        <v>0</v>
      </c>
      <c r="AK41" s="70">
        <v>0</v>
      </c>
      <c r="AL41" s="167">
        <v>0</v>
      </c>
      <c r="AM41" s="70">
        <v>0</v>
      </c>
      <c r="AN41" s="68">
        <v>318</v>
      </c>
      <c r="AO41" s="68">
        <v>-2906</v>
      </c>
      <c r="AP41" s="68">
        <v>0</v>
      </c>
      <c r="AQ41" s="68">
        <v>5367</v>
      </c>
      <c r="AR41" s="68">
        <v>0</v>
      </c>
      <c r="AS41" s="68">
        <v>63688</v>
      </c>
      <c r="AT41" s="68">
        <v>39261</v>
      </c>
      <c r="AU41" s="68">
        <v>21058</v>
      </c>
      <c r="AV41" s="68">
        <v>29425</v>
      </c>
      <c r="AW41" s="68">
        <v>172</v>
      </c>
      <c r="AX41" s="68">
        <v>0</v>
      </c>
      <c r="AY41" s="68">
        <v>50258</v>
      </c>
      <c r="AZ41" s="68">
        <v>71298</v>
      </c>
    </row>
    <row r="42" spans="1:52" x14ac:dyDescent="0.2">
      <c r="A42" s="68" t="s">
        <v>1335</v>
      </c>
      <c r="B42" s="68" t="s">
        <v>1336</v>
      </c>
      <c r="C42" s="68" t="s">
        <v>1336</v>
      </c>
      <c r="D42" s="68" t="s">
        <v>1337</v>
      </c>
      <c r="E42" s="68" t="s">
        <v>1335</v>
      </c>
      <c r="F42" s="296">
        <v>2019</v>
      </c>
      <c r="G42" s="68" t="s">
        <v>1220</v>
      </c>
      <c r="H42" s="68" t="s">
        <v>1221</v>
      </c>
      <c r="I42" s="229">
        <v>0</v>
      </c>
      <c r="J42" s="70">
        <v>0</v>
      </c>
      <c r="K42" s="70">
        <v>0</v>
      </c>
      <c r="L42" s="137">
        <v>5.0868300532864001</v>
      </c>
      <c r="M42" s="137">
        <v>-5087</v>
      </c>
      <c r="N42" s="70">
        <v>0.62510143892418391</v>
      </c>
      <c r="O42" s="70">
        <v>625</v>
      </c>
      <c r="P42" s="68">
        <v>0</v>
      </c>
      <c r="Q42" s="70">
        <v>0</v>
      </c>
      <c r="R42" s="297">
        <v>9.7559740000000006E-2</v>
      </c>
      <c r="S42" s="70">
        <v>98</v>
      </c>
      <c r="T42" s="297"/>
      <c r="U42" s="70"/>
      <c r="V42" s="298">
        <v>0</v>
      </c>
      <c r="W42" s="70">
        <v>0</v>
      </c>
      <c r="X42" s="298">
        <v>0</v>
      </c>
      <c r="Y42" s="70">
        <v>0</v>
      </c>
      <c r="Z42" s="70">
        <v>0</v>
      </c>
      <c r="AA42" s="70">
        <v>0</v>
      </c>
      <c r="AB42" s="70">
        <v>0</v>
      </c>
      <c r="AC42" s="70">
        <v>0</v>
      </c>
      <c r="AD42" s="68">
        <v>0</v>
      </c>
      <c r="AE42" s="70">
        <v>0</v>
      </c>
      <c r="AF42" s="68">
        <v>0</v>
      </c>
      <c r="AG42" s="70">
        <v>0</v>
      </c>
      <c r="AH42" s="68">
        <v>0</v>
      </c>
      <c r="AI42" s="70">
        <v>0</v>
      </c>
      <c r="AJ42" s="298">
        <v>4.3650840000000003E-2</v>
      </c>
      <c r="AK42" s="70">
        <v>44</v>
      </c>
      <c r="AL42" s="167">
        <v>0.51815820000000001</v>
      </c>
      <c r="AM42" s="70">
        <v>518</v>
      </c>
      <c r="AN42" s="68">
        <v>0</v>
      </c>
      <c r="AO42" s="68">
        <v>0</v>
      </c>
      <c r="AP42" s="68">
        <v>0</v>
      </c>
      <c r="AQ42" s="68">
        <v>0</v>
      </c>
      <c r="AR42" s="68">
        <v>0</v>
      </c>
      <c r="AS42" s="68">
        <v>0</v>
      </c>
      <c r="AT42" s="68">
        <v>0</v>
      </c>
      <c r="AU42" s="68">
        <v>17045</v>
      </c>
      <c r="AV42" s="68">
        <v>100</v>
      </c>
      <c r="AW42" s="68">
        <v>0</v>
      </c>
      <c r="AX42" s="68">
        <v>498</v>
      </c>
      <c r="AY42" s="68">
        <v>5000</v>
      </c>
      <c r="AZ42" s="68">
        <v>0</v>
      </c>
    </row>
    <row r="43" spans="1:52" x14ac:dyDescent="0.2">
      <c r="A43" s="68" t="s">
        <v>1338</v>
      </c>
      <c r="B43" s="68" t="s">
        <v>1339</v>
      </c>
      <c r="C43" s="68" t="s">
        <v>1339</v>
      </c>
      <c r="D43" s="68" t="s">
        <v>1340</v>
      </c>
      <c r="E43" s="68" t="s">
        <v>1338</v>
      </c>
      <c r="F43" s="296">
        <v>2019</v>
      </c>
      <c r="G43" s="68" t="s">
        <v>1220</v>
      </c>
      <c r="H43" s="68" t="s">
        <v>1251</v>
      </c>
      <c r="I43" s="229">
        <v>2530</v>
      </c>
      <c r="J43" s="70">
        <v>1265</v>
      </c>
      <c r="K43" s="70">
        <v>3795</v>
      </c>
      <c r="L43" s="137">
        <v>49.796301945130303</v>
      </c>
      <c r="M43" s="137">
        <v>-49796</v>
      </c>
      <c r="N43" s="70">
        <v>3.6988822099999998</v>
      </c>
      <c r="O43" s="70">
        <v>3699</v>
      </c>
      <c r="P43" s="68">
        <v>0</v>
      </c>
      <c r="Q43" s="70">
        <v>0</v>
      </c>
      <c r="R43" s="297">
        <v>2.9806435200000001</v>
      </c>
      <c r="S43" s="70">
        <v>2981</v>
      </c>
      <c r="T43" s="297"/>
      <c r="U43" s="70"/>
      <c r="V43" s="298">
        <v>9.5368536000000006</v>
      </c>
      <c r="W43" s="70">
        <v>9537</v>
      </c>
      <c r="X43" s="298">
        <v>0</v>
      </c>
      <c r="Y43" s="70">
        <v>0</v>
      </c>
      <c r="Z43" s="70">
        <v>3.2860879999999999</v>
      </c>
      <c r="AA43" s="70">
        <v>3286</v>
      </c>
      <c r="AB43" s="70">
        <v>4.1828130000000003</v>
      </c>
      <c r="AC43" s="70">
        <v>4183</v>
      </c>
      <c r="AD43" s="68">
        <v>18.514323196432759</v>
      </c>
      <c r="AE43" s="70">
        <v>18514</v>
      </c>
      <c r="AF43" s="68">
        <v>0</v>
      </c>
      <c r="AG43" s="70">
        <v>0</v>
      </c>
      <c r="AH43" s="68">
        <v>0</v>
      </c>
      <c r="AI43" s="70">
        <v>0</v>
      </c>
      <c r="AJ43" s="298">
        <v>0</v>
      </c>
      <c r="AK43" s="70">
        <v>0</v>
      </c>
      <c r="AL43" s="167">
        <v>0</v>
      </c>
      <c r="AM43" s="70">
        <v>0</v>
      </c>
      <c r="AN43" s="68">
        <v>1389</v>
      </c>
      <c r="AO43" s="68">
        <v>-28786</v>
      </c>
      <c r="AP43" s="68">
        <v>0</v>
      </c>
      <c r="AQ43" s="68">
        <v>221</v>
      </c>
      <c r="AR43" s="68">
        <v>0</v>
      </c>
      <c r="AS43" s="68">
        <v>0</v>
      </c>
      <c r="AT43" s="68">
        <v>0</v>
      </c>
      <c r="AU43" s="68">
        <v>25242</v>
      </c>
      <c r="AV43" s="68">
        <v>30456</v>
      </c>
      <c r="AW43" s="68">
        <v>0</v>
      </c>
      <c r="AX43" s="68">
        <v>88910</v>
      </c>
      <c r="AY43" s="68">
        <v>20000</v>
      </c>
      <c r="AZ43" s="68">
        <v>0</v>
      </c>
    </row>
    <row r="44" spans="1:52" x14ac:dyDescent="0.2">
      <c r="A44" s="68" t="s">
        <v>1341</v>
      </c>
      <c r="B44" s="68" t="s">
        <v>1342</v>
      </c>
      <c r="C44" s="68" t="s">
        <v>1342</v>
      </c>
      <c r="D44" s="68" t="s">
        <v>1343</v>
      </c>
      <c r="E44" s="68" t="s">
        <v>1341</v>
      </c>
      <c r="F44" s="296">
        <v>2019</v>
      </c>
      <c r="G44" s="68" t="s">
        <v>1220</v>
      </c>
      <c r="H44" s="68" t="s">
        <v>1221</v>
      </c>
      <c r="I44" s="229">
        <v>0</v>
      </c>
      <c r="J44" s="70">
        <v>0</v>
      </c>
      <c r="K44" s="70">
        <v>0</v>
      </c>
      <c r="L44" s="137">
        <v>3.6149242502463501</v>
      </c>
      <c r="M44" s="137">
        <v>-3615</v>
      </c>
      <c r="N44" s="70">
        <v>0.440528262437754</v>
      </c>
      <c r="O44" s="70">
        <v>441</v>
      </c>
      <c r="P44" s="68">
        <v>0</v>
      </c>
      <c r="Q44" s="70">
        <v>0</v>
      </c>
      <c r="R44" s="297">
        <v>7.3445529999999995E-2</v>
      </c>
      <c r="S44" s="70">
        <v>73</v>
      </c>
      <c r="T44" s="297"/>
      <c r="U44" s="70"/>
      <c r="V44" s="298">
        <v>0</v>
      </c>
      <c r="W44" s="70">
        <v>0</v>
      </c>
      <c r="X44" s="298">
        <v>0</v>
      </c>
      <c r="Y44" s="70">
        <v>0</v>
      </c>
      <c r="Z44" s="70">
        <v>0</v>
      </c>
      <c r="AA44" s="70">
        <v>0</v>
      </c>
      <c r="AB44" s="70">
        <v>0</v>
      </c>
      <c r="AC44" s="70">
        <v>0</v>
      </c>
      <c r="AD44" s="68">
        <v>0</v>
      </c>
      <c r="AE44" s="70">
        <v>0</v>
      </c>
      <c r="AF44" s="68">
        <v>0</v>
      </c>
      <c r="AG44" s="70">
        <v>0</v>
      </c>
      <c r="AH44" s="68">
        <v>0</v>
      </c>
      <c r="AI44" s="70">
        <v>0</v>
      </c>
      <c r="AJ44" s="298">
        <v>0.20159640000000001</v>
      </c>
      <c r="AK44" s="70">
        <v>202</v>
      </c>
      <c r="AL44" s="167">
        <v>0.16048019999999999</v>
      </c>
      <c r="AM44" s="70">
        <v>160</v>
      </c>
      <c r="AN44" s="68">
        <v>0</v>
      </c>
      <c r="AO44" s="68">
        <v>0</v>
      </c>
      <c r="AP44" s="68">
        <v>0</v>
      </c>
      <c r="AQ44" s="68">
        <v>0</v>
      </c>
      <c r="AR44" s="68">
        <v>0</v>
      </c>
      <c r="AS44" s="68">
        <v>0</v>
      </c>
      <c r="AT44" s="68">
        <v>0</v>
      </c>
      <c r="AU44" s="68">
        <v>10462</v>
      </c>
      <c r="AV44" s="68">
        <v>0</v>
      </c>
      <c r="AW44" s="68">
        <v>0</v>
      </c>
      <c r="AX44" s="68">
        <v>0</v>
      </c>
      <c r="AY44" s="68">
        <v>0</v>
      </c>
      <c r="AZ44" s="68">
        <v>0</v>
      </c>
    </row>
    <row r="45" spans="1:52" x14ac:dyDescent="0.2">
      <c r="A45" s="68" t="s">
        <v>1344</v>
      </c>
      <c r="B45" s="68" t="s">
        <v>1345</v>
      </c>
      <c r="C45" s="68" t="s">
        <v>1345</v>
      </c>
      <c r="D45" s="68" t="s">
        <v>1346</v>
      </c>
      <c r="E45" s="68" t="s">
        <v>1344</v>
      </c>
      <c r="F45" s="296">
        <v>2019</v>
      </c>
      <c r="G45" s="68" t="s">
        <v>1220</v>
      </c>
      <c r="H45" s="68" t="s">
        <v>1221</v>
      </c>
      <c r="I45" s="229">
        <v>793</v>
      </c>
      <c r="J45" s="70">
        <v>396.5</v>
      </c>
      <c r="K45" s="70">
        <v>1189.5</v>
      </c>
      <c r="L45" s="137">
        <v>2.6896945233923901</v>
      </c>
      <c r="M45" s="137">
        <v>-2690</v>
      </c>
      <c r="N45" s="70">
        <v>0.87916186377085892</v>
      </c>
      <c r="O45" s="70">
        <v>879</v>
      </c>
      <c r="P45" s="68">
        <v>0</v>
      </c>
      <c r="Q45" s="70">
        <v>0</v>
      </c>
      <c r="R45" s="297">
        <v>0.28868804999999997</v>
      </c>
      <c r="S45" s="70">
        <v>289</v>
      </c>
      <c r="T45" s="297"/>
      <c r="U45" s="70"/>
      <c r="V45" s="298">
        <v>0</v>
      </c>
      <c r="W45" s="70">
        <v>0</v>
      </c>
      <c r="X45" s="298">
        <v>0.11458037</v>
      </c>
      <c r="Y45" s="70">
        <v>115</v>
      </c>
      <c r="Z45" s="70">
        <v>0</v>
      </c>
      <c r="AA45" s="70">
        <v>0</v>
      </c>
      <c r="AB45" s="70">
        <v>0</v>
      </c>
      <c r="AC45" s="70">
        <v>0</v>
      </c>
      <c r="AD45" s="68">
        <v>0</v>
      </c>
      <c r="AE45" s="70">
        <v>0</v>
      </c>
      <c r="AF45" s="68">
        <v>0</v>
      </c>
      <c r="AG45" s="70">
        <v>0</v>
      </c>
      <c r="AH45" s="68">
        <v>0</v>
      </c>
      <c r="AI45" s="70">
        <v>0</v>
      </c>
      <c r="AJ45" s="298">
        <v>0</v>
      </c>
      <c r="AK45" s="70">
        <v>0</v>
      </c>
      <c r="AL45" s="167">
        <v>0</v>
      </c>
      <c r="AM45" s="70">
        <v>0</v>
      </c>
      <c r="AN45" s="68">
        <v>0</v>
      </c>
      <c r="AO45" s="68">
        <v>0</v>
      </c>
      <c r="AP45" s="68">
        <v>0</v>
      </c>
      <c r="AQ45" s="68">
        <v>0</v>
      </c>
      <c r="AR45" s="68">
        <v>0</v>
      </c>
      <c r="AS45" s="68">
        <v>0</v>
      </c>
      <c r="AT45" s="68">
        <v>0</v>
      </c>
      <c r="AU45" s="68">
        <v>17410</v>
      </c>
      <c r="AV45" s="68">
        <v>2528</v>
      </c>
      <c r="AW45" s="68">
        <v>3754</v>
      </c>
      <c r="AX45" s="68">
        <v>0</v>
      </c>
      <c r="AY45" s="68">
        <v>5297</v>
      </c>
      <c r="AZ45" s="68">
        <v>0</v>
      </c>
    </row>
    <row r="46" spans="1:52" x14ac:dyDescent="0.2">
      <c r="A46" s="68" t="s">
        <v>1347</v>
      </c>
      <c r="B46" s="68" t="s">
        <v>1348</v>
      </c>
      <c r="C46" s="68" t="s">
        <v>1348</v>
      </c>
      <c r="D46" s="68" t="s">
        <v>1349</v>
      </c>
      <c r="E46" s="68" t="s">
        <v>1347</v>
      </c>
      <c r="F46" s="296">
        <v>2019</v>
      </c>
      <c r="G46" s="68" t="s">
        <v>1220</v>
      </c>
      <c r="H46" s="68" t="s">
        <v>1221</v>
      </c>
      <c r="I46" s="229">
        <v>0</v>
      </c>
      <c r="J46" s="70">
        <v>0</v>
      </c>
      <c r="K46" s="70">
        <v>0</v>
      </c>
      <c r="L46" s="137">
        <v>4.28113793322182</v>
      </c>
      <c r="M46" s="137">
        <v>-4281</v>
      </c>
      <c r="N46" s="70">
        <v>0.62756067414538896</v>
      </c>
      <c r="O46" s="70">
        <v>628</v>
      </c>
      <c r="P46" s="68">
        <v>0</v>
      </c>
      <c r="Q46" s="70">
        <v>0</v>
      </c>
      <c r="R46" s="297">
        <v>9.9168030000000004E-2</v>
      </c>
      <c r="S46" s="70">
        <v>99</v>
      </c>
      <c r="T46" s="297"/>
      <c r="U46" s="70"/>
      <c r="V46" s="298">
        <v>0</v>
      </c>
      <c r="W46" s="70">
        <v>0</v>
      </c>
      <c r="X46" s="298">
        <v>5.5386930000000001E-2</v>
      </c>
      <c r="Y46" s="70">
        <v>55</v>
      </c>
      <c r="Z46" s="70">
        <v>0</v>
      </c>
      <c r="AA46" s="70">
        <v>0</v>
      </c>
      <c r="AB46" s="70">
        <v>0</v>
      </c>
      <c r="AC46" s="70">
        <v>0</v>
      </c>
      <c r="AD46" s="68">
        <v>0</v>
      </c>
      <c r="AE46" s="70">
        <v>0</v>
      </c>
      <c r="AF46" s="68">
        <v>0</v>
      </c>
      <c r="AG46" s="70">
        <v>0</v>
      </c>
      <c r="AH46" s="68">
        <v>0</v>
      </c>
      <c r="AI46" s="70">
        <v>0</v>
      </c>
      <c r="AJ46" s="298">
        <v>0</v>
      </c>
      <c r="AK46" s="70">
        <v>0</v>
      </c>
      <c r="AL46" s="167">
        <v>0.73923190000000005</v>
      </c>
      <c r="AM46" s="70">
        <v>739</v>
      </c>
      <c r="AN46" s="68">
        <v>0</v>
      </c>
      <c r="AO46" s="68">
        <v>0</v>
      </c>
      <c r="AP46" s="68">
        <v>0</v>
      </c>
      <c r="AQ46" s="68">
        <v>0</v>
      </c>
      <c r="AR46" s="68">
        <v>0</v>
      </c>
      <c r="AS46" s="68">
        <v>0</v>
      </c>
      <c r="AT46" s="68">
        <v>0</v>
      </c>
      <c r="AU46" s="68">
        <v>1558</v>
      </c>
      <c r="AV46" s="68">
        <v>0</v>
      </c>
      <c r="AW46" s="68">
        <v>0</v>
      </c>
      <c r="AX46" s="68">
        <v>0</v>
      </c>
      <c r="AY46" s="68">
        <v>3069</v>
      </c>
      <c r="AZ46" s="68">
        <v>1923</v>
      </c>
    </row>
    <row r="47" spans="1:52" x14ac:dyDescent="0.2">
      <c r="A47" s="68" t="s">
        <v>1350</v>
      </c>
      <c r="B47" s="68" t="s">
        <v>1351</v>
      </c>
      <c r="C47" s="68" t="s">
        <v>1351</v>
      </c>
      <c r="D47" s="299" t="s">
        <v>1352</v>
      </c>
      <c r="E47" s="68" t="s">
        <v>1353</v>
      </c>
      <c r="F47" s="296">
        <v>2019</v>
      </c>
      <c r="G47" s="68" t="s">
        <v>1220</v>
      </c>
      <c r="H47" s="68" t="s">
        <v>1271</v>
      </c>
      <c r="I47" s="229">
        <v>16153</v>
      </c>
      <c r="J47" s="70">
        <v>8076.5</v>
      </c>
      <c r="K47" s="70">
        <v>24229.5</v>
      </c>
      <c r="L47" s="137">
        <v>79.280183260067204</v>
      </c>
      <c r="M47" s="137">
        <v>-79280</v>
      </c>
      <c r="N47" s="70">
        <v>5.0239188521259583</v>
      </c>
      <c r="O47" s="70">
        <v>5024</v>
      </c>
      <c r="P47" s="68">
        <v>0</v>
      </c>
      <c r="Q47" s="70">
        <v>0</v>
      </c>
      <c r="R47" s="297">
        <v>4.5996547899999998</v>
      </c>
      <c r="S47" s="70">
        <v>4600</v>
      </c>
      <c r="T47" s="297"/>
      <c r="U47" s="70"/>
      <c r="V47" s="298">
        <v>6.2186856600000002</v>
      </c>
      <c r="W47" s="70">
        <v>6219</v>
      </c>
      <c r="X47" s="298">
        <v>0</v>
      </c>
      <c r="Y47" s="70">
        <v>0</v>
      </c>
      <c r="Z47" s="70">
        <v>5.4171670000000001</v>
      </c>
      <c r="AA47" s="70">
        <v>5417</v>
      </c>
      <c r="AB47" s="70">
        <v>6.9026199999999998</v>
      </c>
      <c r="AC47" s="70">
        <v>6903</v>
      </c>
      <c r="AD47" s="68">
        <v>27.676308311162408</v>
      </c>
      <c r="AE47" s="70">
        <v>27676</v>
      </c>
      <c r="AF47" s="68">
        <v>0</v>
      </c>
      <c r="AG47" s="70">
        <v>0</v>
      </c>
      <c r="AH47" s="68">
        <v>0</v>
      </c>
      <c r="AI47" s="70">
        <v>0</v>
      </c>
      <c r="AJ47" s="298">
        <v>0</v>
      </c>
      <c r="AK47" s="70">
        <v>0</v>
      </c>
      <c r="AL47" s="167">
        <v>0</v>
      </c>
      <c r="AM47" s="70">
        <v>0</v>
      </c>
      <c r="AN47" s="68">
        <v>23713</v>
      </c>
      <c r="AO47" s="68">
        <v>-44256</v>
      </c>
      <c r="AP47" s="68">
        <v>0</v>
      </c>
      <c r="AQ47" s="68">
        <v>2842</v>
      </c>
      <c r="AR47" s="68">
        <v>0</v>
      </c>
      <c r="AS47" s="68">
        <v>244</v>
      </c>
      <c r="AT47" s="68">
        <v>0</v>
      </c>
      <c r="AU47" s="68">
        <v>76053</v>
      </c>
      <c r="AV47" s="68">
        <v>18138</v>
      </c>
      <c r="AW47" s="68">
        <v>31009</v>
      </c>
      <c r="AX47" s="68">
        <v>4947</v>
      </c>
      <c r="AY47" s="68">
        <v>42765</v>
      </c>
      <c r="AZ47" s="68">
        <v>0</v>
      </c>
    </row>
    <row r="48" spans="1:52" x14ac:dyDescent="0.2">
      <c r="A48" s="68" t="s">
        <v>1354</v>
      </c>
      <c r="B48" s="68" t="s">
        <v>1355</v>
      </c>
      <c r="C48" s="68" t="s">
        <v>1355</v>
      </c>
      <c r="D48" s="68" t="s">
        <v>1356</v>
      </c>
      <c r="E48" s="68" t="s">
        <v>1357</v>
      </c>
      <c r="F48" s="296">
        <v>2019</v>
      </c>
      <c r="G48" s="68" t="s">
        <v>1238</v>
      </c>
      <c r="H48" s="68" t="s">
        <v>1244</v>
      </c>
      <c r="I48" s="229">
        <v>2661</v>
      </c>
      <c r="J48" s="70">
        <v>1330.5</v>
      </c>
      <c r="K48" s="70">
        <v>3991.5</v>
      </c>
      <c r="L48" s="137">
        <v>6.9678971911053802</v>
      </c>
      <c r="M48" s="137">
        <v>-6968</v>
      </c>
      <c r="N48" s="70">
        <v>0</v>
      </c>
      <c r="O48" s="70">
        <v>0</v>
      </c>
      <c r="P48" s="68">
        <v>0</v>
      </c>
      <c r="Q48" s="70">
        <v>0</v>
      </c>
      <c r="R48" s="297">
        <v>0</v>
      </c>
      <c r="S48" s="70">
        <v>0</v>
      </c>
      <c r="T48" s="297"/>
      <c r="U48" s="70"/>
      <c r="V48" s="298">
        <v>0</v>
      </c>
      <c r="W48" s="70">
        <v>0</v>
      </c>
      <c r="X48" s="298">
        <v>0</v>
      </c>
      <c r="Y48" s="70">
        <v>0</v>
      </c>
      <c r="Z48" s="70">
        <v>0</v>
      </c>
      <c r="AA48" s="70">
        <v>0</v>
      </c>
      <c r="AB48" s="70">
        <v>0</v>
      </c>
      <c r="AC48" s="70">
        <v>0</v>
      </c>
      <c r="AD48" s="68">
        <v>0</v>
      </c>
      <c r="AE48" s="70">
        <v>0</v>
      </c>
      <c r="AF48" s="68">
        <v>0</v>
      </c>
      <c r="AG48" s="70">
        <v>0</v>
      </c>
      <c r="AH48" s="68">
        <v>0</v>
      </c>
      <c r="AI48" s="70">
        <v>0</v>
      </c>
      <c r="AJ48" s="298">
        <v>0</v>
      </c>
      <c r="AK48" s="70">
        <v>0</v>
      </c>
      <c r="AL48" s="167">
        <v>0</v>
      </c>
      <c r="AM48" s="70">
        <v>0</v>
      </c>
      <c r="AN48" s="68">
        <v>0</v>
      </c>
      <c r="AO48" s="68">
        <v>0</v>
      </c>
      <c r="AP48" s="68">
        <v>0</v>
      </c>
      <c r="AQ48" s="68">
        <v>0</v>
      </c>
      <c r="AR48" s="68">
        <v>0</v>
      </c>
      <c r="AS48" s="68">
        <v>0</v>
      </c>
      <c r="AT48" s="68">
        <v>0</v>
      </c>
      <c r="AU48" s="68">
        <v>4954</v>
      </c>
      <c r="AV48" s="68">
        <v>240</v>
      </c>
      <c r="AW48" s="68">
        <v>0</v>
      </c>
      <c r="AX48" s="68">
        <v>0</v>
      </c>
      <c r="AY48" s="68">
        <v>2040</v>
      </c>
      <c r="AZ48" s="68">
        <v>0</v>
      </c>
    </row>
    <row r="49" spans="1:52" x14ac:dyDescent="0.2">
      <c r="A49" s="68" t="s">
        <v>1358</v>
      </c>
      <c r="B49" s="68" t="s">
        <v>1359</v>
      </c>
      <c r="C49" s="68" t="s">
        <v>1359</v>
      </c>
      <c r="D49" s="68" t="s">
        <v>1360</v>
      </c>
      <c r="E49" s="68" t="s">
        <v>1358</v>
      </c>
      <c r="F49" s="296">
        <v>2019</v>
      </c>
      <c r="G49" s="68" t="s">
        <v>1220</v>
      </c>
      <c r="H49" s="68" t="s">
        <v>1221</v>
      </c>
      <c r="I49" s="229">
        <v>3848</v>
      </c>
      <c r="J49" s="70">
        <v>1924</v>
      </c>
      <c r="K49" s="70">
        <v>5772</v>
      </c>
      <c r="L49" s="137">
        <v>6.90821739297155</v>
      </c>
      <c r="M49" s="137">
        <v>-6908</v>
      </c>
      <c r="N49" s="70">
        <v>0.670453887898255</v>
      </c>
      <c r="O49" s="70">
        <v>670</v>
      </c>
      <c r="P49" s="68">
        <v>0</v>
      </c>
      <c r="Q49" s="70">
        <v>0</v>
      </c>
      <c r="R49" s="297">
        <v>0.18242032</v>
      </c>
      <c r="S49" s="70">
        <v>182</v>
      </c>
      <c r="T49" s="297"/>
      <c r="U49" s="70"/>
      <c r="V49" s="298">
        <v>0</v>
      </c>
      <c r="W49" s="70">
        <v>0</v>
      </c>
      <c r="X49" s="298">
        <v>0.49914131</v>
      </c>
      <c r="Y49" s="70">
        <v>499</v>
      </c>
      <c r="Z49" s="70">
        <v>0</v>
      </c>
      <c r="AA49" s="70">
        <v>0</v>
      </c>
      <c r="AB49" s="70">
        <v>0</v>
      </c>
      <c r="AC49" s="70">
        <v>0</v>
      </c>
      <c r="AD49" s="68">
        <v>0</v>
      </c>
      <c r="AE49" s="70">
        <v>0</v>
      </c>
      <c r="AF49" s="68">
        <v>0</v>
      </c>
      <c r="AG49" s="70">
        <v>0</v>
      </c>
      <c r="AH49" s="68">
        <v>0</v>
      </c>
      <c r="AI49" s="70">
        <v>0</v>
      </c>
      <c r="AJ49" s="298">
        <v>0.22712457999999999</v>
      </c>
      <c r="AK49" s="70">
        <v>227</v>
      </c>
      <c r="AL49" s="167">
        <v>0.41394150000000002</v>
      </c>
      <c r="AM49" s="70">
        <v>414</v>
      </c>
      <c r="AN49" s="68">
        <v>0</v>
      </c>
      <c r="AO49" s="68">
        <v>0</v>
      </c>
      <c r="AP49" s="68">
        <v>0</v>
      </c>
      <c r="AQ49" s="68">
        <v>0</v>
      </c>
      <c r="AR49" s="68">
        <v>0</v>
      </c>
      <c r="AS49" s="68">
        <v>0</v>
      </c>
      <c r="AT49" s="68">
        <v>0</v>
      </c>
      <c r="AU49" s="68">
        <v>20288</v>
      </c>
      <c r="AV49" s="68">
        <v>0</v>
      </c>
      <c r="AW49" s="68">
        <v>0</v>
      </c>
      <c r="AX49" s="68">
        <v>0</v>
      </c>
      <c r="AY49" s="68">
        <v>1379</v>
      </c>
      <c r="AZ49" s="68">
        <v>0</v>
      </c>
    </row>
    <row r="50" spans="1:52" x14ac:dyDescent="0.2">
      <c r="A50" s="68" t="s">
        <v>1361</v>
      </c>
      <c r="B50" s="68" t="s">
        <v>1362</v>
      </c>
      <c r="C50" s="68" t="s">
        <v>1362</v>
      </c>
      <c r="D50" s="68" t="s">
        <v>1363</v>
      </c>
      <c r="E50" s="68" t="s">
        <v>1361</v>
      </c>
      <c r="F50" s="296">
        <v>2019</v>
      </c>
      <c r="G50" s="68" t="s">
        <v>1220</v>
      </c>
      <c r="H50" s="68" t="s">
        <v>1258</v>
      </c>
      <c r="I50" s="229">
        <v>0</v>
      </c>
      <c r="J50" s="70">
        <v>0</v>
      </c>
      <c r="K50" s="70">
        <v>0</v>
      </c>
      <c r="L50" s="137">
        <v>0</v>
      </c>
      <c r="M50" s="137">
        <v>0</v>
      </c>
      <c r="N50" s="70">
        <v>1.78899828543743</v>
      </c>
      <c r="O50" s="70">
        <v>1789</v>
      </c>
      <c r="P50" s="68">
        <v>0</v>
      </c>
      <c r="Q50" s="70">
        <v>0</v>
      </c>
      <c r="R50" s="297">
        <v>2.95163975</v>
      </c>
      <c r="S50" s="70">
        <v>2952</v>
      </c>
      <c r="T50" s="297"/>
      <c r="U50" s="70"/>
      <c r="V50" s="298">
        <v>0</v>
      </c>
      <c r="W50" s="70">
        <v>0</v>
      </c>
      <c r="X50" s="298">
        <v>2.4884744799999998</v>
      </c>
      <c r="Y50" s="70">
        <v>2488</v>
      </c>
      <c r="Z50" s="70">
        <v>2.9811239999999999</v>
      </c>
      <c r="AA50" s="70">
        <v>2981</v>
      </c>
      <c r="AB50" s="70">
        <v>3.7612730000000001</v>
      </c>
      <c r="AC50" s="70">
        <v>3761</v>
      </c>
      <c r="AD50" s="68">
        <v>0</v>
      </c>
      <c r="AE50" s="70">
        <v>0</v>
      </c>
      <c r="AF50" s="68">
        <v>0</v>
      </c>
      <c r="AG50" s="70">
        <v>0</v>
      </c>
      <c r="AH50" s="68">
        <v>0</v>
      </c>
      <c r="AI50" s="70">
        <v>0</v>
      </c>
      <c r="AJ50" s="298">
        <v>0</v>
      </c>
      <c r="AK50" s="70">
        <v>0</v>
      </c>
      <c r="AL50" s="167">
        <v>0</v>
      </c>
      <c r="AM50" s="70">
        <v>0</v>
      </c>
      <c r="AN50" s="68">
        <v>190</v>
      </c>
      <c r="AO50" s="68">
        <v>-21473</v>
      </c>
      <c r="AP50" s="68">
        <v>0</v>
      </c>
      <c r="AQ50" s="68">
        <v>0</v>
      </c>
      <c r="AR50" s="68">
        <v>0</v>
      </c>
      <c r="AS50" s="68">
        <v>0</v>
      </c>
      <c r="AT50" s="68">
        <v>0</v>
      </c>
      <c r="AU50" s="68">
        <v>9553</v>
      </c>
      <c r="AV50" s="68">
        <v>4391</v>
      </c>
      <c r="AW50" s="68">
        <v>37773</v>
      </c>
      <c r="AX50" s="68">
        <v>0</v>
      </c>
      <c r="AY50" s="68">
        <v>10000</v>
      </c>
      <c r="AZ50" s="68">
        <v>20336</v>
      </c>
    </row>
    <row r="51" spans="1:52" x14ac:dyDescent="0.2">
      <c r="A51" s="68" t="s">
        <v>1364</v>
      </c>
      <c r="B51" s="68" t="s">
        <v>1365</v>
      </c>
      <c r="C51" s="68" t="s">
        <v>1365</v>
      </c>
      <c r="D51" s="68" t="s">
        <v>1366</v>
      </c>
      <c r="E51" s="68" t="s">
        <v>1364</v>
      </c>
      <c r="F51" s="296">
        <v>2019</v>
      </c>
      <c r="G51" s="68" t="s">
        <v>1220</v>
      </c>
      <c r="H51" s="68" t="s">
        <v>1258</v>
      </c>
      <c r="I51" s="229">
        <v>420</v>
      </c>
      <c r="J51" s="70">
        <v>210</v>
      </c>
      <c r="K51" s="70">
        <v>630</v>
      </c>
      <c r="L51" s="137">
        <v>48.672400121376803</v>
      </c>
      <c r="M51" s="137">
        <v>-48672</v>
      </c>
      <c r="N51" s="70">
        <v>2.07498881989489</v>
      </c>
      <c r="O51" s="70">
        <v>2075</v>
      </c>
      <c r="P51" s="68">
        <v>0</v>
      </c>
      <c r="Q51" s="70">
        <v>0</v>
      </c>
      <c r="R51" s="297">
        <v>3.6889220699999998</v>
      </c>
      <c r="S51" s="70">
        <v>3689</v>
      </c>
      <c r="T51" s="297"/>
      <c r="U51" s="70"/>
      <c r="V51" s="298">
        <v>10.407682790000001</v>
      </c>
      <c r="W51" s="70">
        <v>10408</v>
      </c>
      <c r="X51" s="298">
        <v>3.90588113</v>
      </c>
      <c r="Y51" s="70">
        <v>3906</v>
      </c>
      <c r="Z51" s="70">
        <v>3.4934569999999998</v>
      </c>
      <c r="AA51" s="70">
        <v>3493</v>
      </c>
      <c r="AB51" s="70">
        <v>4.4805359999999999</v>
      </c>
      <c r="AC51" s="70">
        <v>4481</v>
      </c>
      <c r="AD51" s="68">
        <v>17.341916193377191</v>
      </c>
      <c r="AE51" s="70">
        <v>17342</v>
      </c>
      <c r="AF51" s="68">
        <v>0</v>
      </c>
      <c r="AG51" s="70">
        <v>0</v>
      </c>
      <c r="AH51" s="68">
        <v>0</v>
      </c>
      <c r="AI51" s="70">
        <v>0</v>
      </c>
      <c r="AJ51" s="298">
        <v>0</v>
      </c>
      <c r="AK51" s="70">
        <v>0</v>
      </c>
      <c r="AL51" s="167">
        <v>0</v>
      </c>
      <c r="AM51" s="70">
        <v>0</v>
      </c>
      <c r="AN51" s="68">
        <v>11115</v>
      </c>
      <c r="AO51" s="68">
        <v>-37000</v>
      </c>
      <c r="AP51" s="68">
        <v>1222</v>
      </c>
      <c r="AQ51" s="68">
        <v>2979</v>
      </c>
      <c r="AR51" s="68">
        <v>0</v>
      </c>
      <c r="AS51" s="68">
        <v>0</v>
      </c>
      <c r="AT51" s="68">
        <v>3638</v>
      </c>
      <c r="AU51" s="68">
        <v>17960</v>
      </c>
      <c r="AV51" s="68">
        <v>6290</v>
      </c>
      <c r="AW51" s="68">
        <v>0</v>
      </c>
      <c r="AX51" s="68">
        <v>0</v>
      </c>
      <c r="AY51" s="68">
        <v>7254</v>
      </c>
      <c r="AZ51" s="68">
        <v>0</v>
      </c>
    </row>
    <row r="52" spans="1:52" x14ac:dyDescent="0.2">
      <c r="A52" s="68" t="s">
        <v>1367</v>
      </c>
      <c r="B52" s="68" t="s">
        <v>1368</v>
      </c>
      <c r="C52" s="68" t="s">
        <v>1368</v>
      </c>
      <c r="D52" s="68" t="s">
        <v>1369</v>
      </c>
      <c r="E52" s="68" t="s">
        <v>1367</v>
      </c>
      <c r="F52" s="296">
        <v>2019</v>
      </c>
      <c r="G52" s="68" t="s">
        <v>1220</v>
      </c>
      <c r="H52" s="68" t="s">
        <v>1221</v>
      </c>
      <c r="I52" s="229">
        <v>0</v>
      </c>
      <c r="J52" s="70">
        <v>0</v>
      </c>
      <c r="K52" s="70">
        <v>0</v>
      </c>
      <c r="L52" s="137">
        <v>12.012843815943899</v>
      </c>
      <c r="M52" s="137">
        <v>-12013</v>
      </c>
      <c r="N52" s="70">
        <v>2.0638624575383799</v>
      </c>
      <c r="O52" s="70">
        <v>2064</v>
      </c>
      <c r="P52" s="68">
        <v>0</v>
      </c>
      <c r="Q52" s="70">
        <v>0</v>
      </c>
      <c r="R52" s="297">
        <v>0.16207853999999999</v>
      </c>
      <c r="S52" s="70">
        <v>162</v>
      </c>
      <c r="T52" s="297"/>
      <c r="U52" s="70"/>
      <c r="V52" s="298">
        <v>0</v>
      </c>
      <c r="W52" s="70">
        <v>0</v>
      </c>
      <c r="X52" s="298">
        <v>0.13474844</v>
      </c>
      <c r="Y52" s="70">
        <v>135</v>
      </c>
      <c r="Z52" s="70">
        <v>0</v>
      </c>
      <c r="AA52" s="70">
        <v>0</v>
      </c>
      <c r="AB52" s="70">
        <v>0</v>
      </c>
      <c r="AC52" s="70">
        <v>0</v>
      </c>
      <c r="AD52" s="68">
        <v>0</v>
      </c>
      <c r="AE52" s="70">
        <v>0</v>
      </c>
      <c r="AF52" s="68">
        <v>0</v>
      </c>
      <c r="AG52" s="70">
        <v>0</v>
      </c>
      <c r="AH52" s="68">
        <v>0</v>
      </c>
      <c r="AI52" s="70">
        <v>0</v>
      </c>
      <c r="AJ52" s="298">
        <v>0</v>
      </c>
      <c r="AK52" s="70">
        <v>0</v>
      </c>
      <c r="AL52" s="167">
        <v>0</v>
      </c>
      <c r="AM52" s="70">
        <v>0</v>
      </c>
      <c r="AN52" s="68">
        <v>0</v>
      </c>
      <c r="AO52" s="68">
        <v>0</v>
      </c>
      <c r="AP52" s="68">
        <v>0</v>
      </c>
      <c r="AQ52" s="68">
        <v>0</v>
      </c>
      <c r="AR52" s="68">
        <v>0</v>
      </c>
      <c r="AS52" s="68">
        <v>0</v>
      </c>
      <c r="AT52" s="68">
        <v>0</v>
      </c>
      <c r="AU52" s="68">
        <v>49610</v>
      </c>
      <c r="AV52" s="68">
        <v>2497</v>
      </c>
      <c r="AW52" s="68">
        <v>0</v>
      </c>
      <c r="AX52" s="68">
        <v>145</v>
      </c>
      <c r="AY52" s="68">
        <v>10727</v>
      </c>
      <c r="AZ52" s="68">
        <v>8408</v>
      </c>
    </row>
    <row r="53" spans="1:52" x14ac:dyDescent="0.2">
      <c r="A53" s="68" t="s">
        <v>1370</v>
      </c>
      <c r="B53" s="68" t="s">
        <v>1371</v>
      </c>
      <c r="C53" s="68" t="s">
        <v>1371</v>
      </c>
      <c r="D53" s="68" t="s">
        <v>1372</v>
      </c>
      <c r="E53" s="68" t="s">
        <v>1370</v>
      </c>
      <c r="F53" s="296">
        <v>2019</v>
      </c>
      <c r="G53" s="68" t="s">
        <v>1238</v>
      </c>
      <c r="H53" s="68" t="s">
        <v>1373</v>
      </c>
      <c r="I53" s="229">
        <v>0</v>
      </c>
      <c r="J53" s="70">
        <v>0</v>
      </c>
      <c r="K53" s="70">
        <v>0</v>
      </c>
      <c r="L53" s="137">
        <v>81.6847558993462</v>
      </c>
      <c r="M53" s="137">
        <v>-81685</v>
      </c>
      <c r="N53" s="70">
        <v>1.4809950000000001</v>
      </c>
      <c r="O53" s="70">
        <v>1481</v>
      </c>
      <c r="P53" s="68">
        <v>0</v>
      </c>
      <c r="Q53" s="70">
        <v>0</v>
      </c>
      <c r="R53" s="297">
        <v>5.3494972699999996</v>
      </c>
      <c r="S53" s="70">
        <v>5349</v>
      </c>
      <c r="T53" s="297"/>
      <c r="U53" s="70"/>
      <c r="V53" s="298">
        <v>18.716293230000002</v>
      </c>
      <c r="W53" s="70">
        <v>18716</v>
      </c>
      <c r="X53" s="298">
        <v>0</v>
      </c>
      <c r="Y53" s="70">
        <v>0</v>
      </c>
      <c r="Z53" s="70">
        <v>6.7064500000000002</v>
      </c>
      <c r="AA53" s="70">
        <v>6706</v>
      </c>
      <c r="AB53" s="70">
        <v>8.8668750000000003</v>
      </c>
      <c r="AC53" s="70">
        <v>8867</v>
      </c>
      <c r="AD53" s="68">
        <v>35.630826133622428</v>
      </c>
      <c r="AE53" s="70">
        <v>35631</v>
      </c>
      <c r="AF53" s="68">
        <v>0</v>
      </c>
      <c r="AG53" s="70">
        <v>0</v>
      </c>
      <c r="AH53" s="68">
        <v>0</v>
      </c>
      <c r="AI53" s="70">
        <v>0</v>
      </c>
      <c r="AJ53" s="298">
        <v>0</v>
      </c>
      <c r="AK53" s="70">
        <v>0</v>
      </c>
      <c r="AL53" s="167">
        <v>0</v>
      </c>
      <c r="AM53" s="70">
        <v>0</v>
      </c>
      <c r="AN53" s="68">
        <v>12083</v>
      </c>
      <c r="AO53" s="68">
        <v>-62029</v>
      </c>
      <c r="AP53" s="68">
        <v>0</v>
      </c>
      <c r="AQ53" s="68">
        <v>1946</v>
      </c>
      <c r="AR53" s="68">
        <v>2054</v>
      </c>
      <c r="AS53" s="68">
        <v>2789</v>
      </c>
      <c r="AT53" s="68">
        <v>0</v>
      </c>
      <c r="AU53" s="68">
        <v>64558</v>
      </c>
      <c r="AV53" s="68">
        <v>35620</v>
      </c>
      <c r="AW53" s="68">
        <v>2237</v>
      </c>
      <c r="AX53" s="68">
        <v>0</v>
      </c>
      <c r="AY53" s="68">
        <v>38702</v>
      </c>
      <c r="AZ53" s="68">
        <v>0</v>
      </c>
    </row>
    <row r="54" spans="1:52" x14ac:dyDescent="0.2">
      <c r="A54" s="68" t="s">
        <v>1374</v>
      </c>
      <c r="B54" s="68" t="s">
        <v>1375</v>
      </c>
      <c r="C54" s="68" t="s">
        <v>1375</v>
      </c>
      <c r="D54" s="68" t="s">
        <v>1376</v>
      </c>
      <c r="E54" s="68" t="s">
        <v>1374</v>
      </c>
      <c r="F54" s="296">
        <v>2019</v>
      </c>
      <c r="G54" s="68" t="s">
        <v>1377</v>
      </c>
      <c r="H54" s="68" t="s">
        <v>1377</v>
      </c>
      <c r="I54" s="229">
        <v>0</v>
      </c>
      <c r="J54" s="70">
        <v>0</v>
      </c>
      <c r="K54" s="70">
        <v>0</v>
      </c>
      <c r="L54" s="137">
        <v>0</v>
      </c>
      <c r="M54" s="137">
        <v>0</v>
      </c>
      <c r="N54" s="70">
        <v>0.22445280134180759</v>
      </c>
      <c r="O54" s="70">
        <v>224</v>
      </c>
      <c r="P54" s="68">
        <v>0</v>
      </c>
      <c r="Q54" s="70">
        <v>0</v>
      </c>
      <c r="R54" s="297">
        <v>0</v>
      </c>
      <c r="S54" s="70">
        <v>0</v>
      </c>
      <c r="T54" s="297"/>
      <c r="U54" s="70"/>
      <c r="V54" s="298">
        <v>0</v>
      </c>
      <c r="W54" s="70">
        <v>0</v>
      </c>
      <c r="X54" s="298">
        <v>0</v>
      </c>
      <c r="Y54" s="70">
        <v>0</v>
      </c>
      <c r="Z54" s="70">
        <v>0</v>
      </c>
      <c r="AA54" s="70">
        <v>0</v>
      </c>
      <c r="AB54" s="70">
        <v>0</v>
      </c>
      <c r="AC54" s="70">
        <v>0</v>
      </c>
      <c r="AD54" s="68">
        <v>0</v>
      </c>
      <c r="AE54" s="70">
        <v>0</v>
      </c>
      <c r="AF54" s="68">
        <v>0</v>
      </c>
      <c r="AG54" s="70">
        <v>0</v>
      </c>
      <c r="AH54" s="68">
        <v>0</v>
      </c>
      <c r="AI54" s="70">
        <v>0</v>
      </c>
      <c r="AJ54" s="298">
        <v>0</v>
      </c>
      <c r="AK54" s="70">
        <v>0</v>
      </c>
      <c r="AL54" s="167">
        <v>0</v>
      </c>
      <c r="AM54" s="70">
        <v>0</v>
      </c>
      <c r="AN54" s="68">
        <v>0</v>
      </c>
      <c r="AO54" s="68">
        <v>0</v>
      </c>
      <c r="AP54" s="68">
        <v>0</v>
      </c>
      <c r="AQ54" s="68">
        <v>0</v>
      </c>
      <c r="AR54" s="68">
        <v>0</v>
      </c>
      <c r="AS54" s="68">
        <v>0</v>
      </c>
      <c r="AT54" s="68">
        <v>0</v>
      </c>
      <c r="AU54" s="68">
        <v>6222</v>
      </c>
      <c r="AV54" s="68">
        <v>10528</v>
      </c>
      <c r="AW54" s="68">
        <v>0</v>
      </c>
      <c r="AX54" s="68">
        <v>0</v>
      </c>
      <c r="AY54" s="68">
        <v>16191</v>
      </c>
      <c r="AZ54" s="68">
        <v>0</v>
      </c>
    </row>
    <row r="55" spans="1:52" x14ac:dyDescent="0.2">
      <c r="A55" s="68" t="s">
        <v>1378</v>
      </c>
      <c r="B55" s="68" t="s">
        <v>1379</v>
      </c>
      <c r="C55" s="68" t="s">
        <v>1379</v>
      </c>
      <c r="D55" s="68" t="s">
        <v>1380</v>
      </c>
      <c r="E55" s="68" t="s">
        <v>1381</v>
      </c>
      <c r="F55" s="296">
        <v>2019</v>
      </c>
      <c r="G55" s="68" t="s">
        <v>1238</v>
      </c>
      <c r="H55" s="68" t="s">
        <v>1244</v>
      </c>
      <c r="I55" s="229">
        <v>1400</v>
      </c>
      <c r="J55" s="70">
        <v>700</v>
      </c>
      <c r="K55" s="70">
        <v>2100</v>
      </c>
      <c r="L55" s="137">
        <v>7.9100551429292398</v>
      </c>
      <c r="M55" s="137">
        <v>-7910</v>
      </c>
      <c r="N55" s="70">
        <v>0</v>
      </c>
      <c r="O55" s="70">
        <v>0</v>
      </c>
      <c r="P55" s="68">
        <v>0</v>
      </c>
      <c r="Q55" s="70">
        <v>0</v>
      </c>
      <c r="R55" s="297">
        <v>0</v>
      </c>
      <c r="S55" s="70">
        <v>0</v>
      </c>
      <c r="T55" s="297"/>
      <c r="U55" s="70"/>
      <c r="V55" s="298">
        <v>0</v>
      </c>
      <c r="W55" s="70">
        <v>0</v>
      </c>
      <c r="X55" s="298">
        <v>0</v>
      </c>
      <c r="Y55" s="70">
        <v>0</v>
      </c>
      <c r="Z55" s="70">
        <v>0</v>
      </c>
      <c r="AA55" s="70">
        <v>0</v>
      </c>
      <c r="AB55" s="70">
        <v>0</v>
      </c>
      <c r="AC55" s="70">
        <v>0</v>
      </c>
      <c r="AD55" s="68">
        <v>0</v>
      </c>
      <c r="AE55" s="70">
        <v>0</v>
      </c>
      <c r="AF55" s="68">
        <v>0</v>
      </c>
      <c r="AG55" s="70">
        <v>0</v>
      </c>
      <c r="AH55" s="68">
        <v>0</v>
      </c>
      <c r="AI55" s="70">
        <v>0</v>
      </c>
      <c r="AJ55" s="298">
        <v>0</v>
      </c>
      <c r="AK55" s="70">
        <v>0</v>
      </c>
      <c r="AL55" s="167">
        <v>0</v>
      </c>
      <c r="AM55" s="70">
        <v>0</v>
      </c>
      <c r="AN55" s="68">
        <v>0</v>
      </c>
      <c r="AO55" s="68">
        <v>0</v>
      </c>
      <c r="AP55" s="68">
        <v>0</v>
      </c>
      <c r="AQ55" s="68">
        <v>0</v>
      </c>
      <c r="AR55" s="68">
        <v>523</v>
      </c>
      <c r="AS55" s="68">
        <v>662</v>
      </c>
      <c r="AT55" s="68">
        <v>0</v>
      </c>
      <c r="AU55" s="68">
        <v>67</v>
      </c>
      <c r="AV55" s="68">
        <v>0</v>
      </c>
      <c r="AW55" s="68">
        <v>860</v>
      </c>
      <c r="AX55" s="68">
        <v>400</v>
      </c>
      <c r="AY55" s="68">
        <v>2392</v>
      </c>
      <c r="AZ55" s="68">
        <v>0</v>
      </c>
    </row>
    <row r="56" spans="1:52" x14ac:dyDescent="0.2">
      <c r="A56" s="68" t="s">
        <v>1382</v>
      </c>
      <c r="B56" s="68" t="s">
        <v>1383</v>
      </c>
      <c r="C56" s="68" t="s">
        <v>1383</v>
      </c>
      <c r="D56" s="68" t="s">
        <v>1384</v>
      </c>
      <c r="E56" s="68" t="s">
        <v>1385</v>
      </c>
      <c r="F56" s="296">
        <v>2019</v>
      </c>
      <c r="G56" s="68" t="s">
        <v>1238</v>
      </c>
      <c r="H56" s="68" t="s">
        <v>1239</v>
      </c>
      <c r="I56" s="229">
        <v>1822</v>
      </c>
      <c r="J56" s="70">
        <v>911</v>
      </c>
      <c r="K56" s="70">
        <v>2733</v>
      </c>
      <c r="L56" s="137">
        <v>0</v>
      </c>
      <c r="M56" s="137">
        <v>0</v>
      </c>
      <c r="N56" s="70">
        <v>0</v>
      </c>
      <c r="O56" s="70">
        <v>0</v>
      </c>
      <c r="P56" s="68">
        <v>111700264</v>
      </c>
      <c r="Q56" s="70">
        <v>-111700</v>
      </c>
      <c r="R56" s="297">
        <v>0</v>
      </c>
      <c r="S56" s="70">
        <v>0</v>
      </c>
      <c r="T56" s="297"/>
      <c r="U56" s="70"/>
      <c r="V56" s="298">
        <v>0</v>
      </c>
      <c r="W56" s="70">
        <v>0</v>
      </c>
      <c r="X56" s="298">
        <v>0</v>
      </c>
      <c r="Y56" s="70">
        <v>0</v>
      </c>
      <c r="Z56" s="70">
        <v>0</v>
      </c>
      <c r="AA56" s="70">
        <v>0</v>
      </c>
      <c r="AB56" s="70">
        <v>0</v>
      </c>
      <c r="AC56" s="70">
        <v>0</v>
      </c>
      <c r="AD56" s="68">
        <v>0</v>
      </c>
      <c r="AE56" s="70">
        <v>0</v>
      </c>
      <c r="AF56" s="68">
        <v>3776425.6876927833</v>
      </c>
      <c r="AG56" s="70">
        <v>3776</v>
      </c>
      <c r="AH56" s="68">
        <v>2568873</v>
      </c>
      <c r="AI56" s="70">
        <v>2569</v>
      </c>
      <c r="AJ56" s="298">
        <v>0</v>
      </c>
      <c r="AK56" s="70">
        <v>0</v>
      </c>
      <c r="AL56" s="167">
        <v>0</v>
      </c>
      <c r="AM56" s="70">
        <v>0</v>
      </c>
      <c r="AN56" s="68">
        <v>0</v>
      </c>
      <c r="AO56" s="68">
        <v>0</v>
      </c>
      <c r="AP56" s="68">
        <v>0</v>
      </c>
      <c r="AQ56" s="68">
        <v>0</v>
      </c>
      <c r="AR56" s="68">
        <v>0</v>
      </c>
      <c r="AS56" s="68">
        <v>0</v>
      </c>
      <c r="AT56" s="68">
        <v>0</v>
      </c>
      <c r="AU56" s="68">
        <v>3382</v>
      </c>
      <c r="AV56" s="68">
        <v>2257</v>
      </c>
      <c r="AW56" s="68">
        <v>3771</v>
      </c>
      <c r="AX56" s="68">
        <v>5026</v>
      </c>
      <c r="AY56" s="68">
        <v>10262</v>
      </c>
      <c r="AZ56" s="68">
        <v>0</v>
      </c>
    </row>
    <row r="57" spans="1:52" x14ac:dyDescent="0.2">
      <c r="A57" s="68" t="s">
        <v>1386</v>
      </c>
      <c r="B57" s="68" t="s">
        <v>1387</v>
      </c>
      <c r="C57" s="68" t="s">
        <v>1387</v>
      </c>
      <c r="D57" s="68" t="s">
        <v>1388</v>
      </c>
      <c r="E57" s="68" t="s">
        <v>1386</v>
      </c>
      <c r="F57" s="296">
        <v>2019</v>
      </c>
      <c r="G57" s="68" t="s">
        <v>1220</v>
      </c>
      <c r="H57" s="68" t="s">
        <v>1251</v>
      </c>
      <c r="I57" s="229">
        <v>11393</v>
      </c>
      <c r="J57" s="70">
        <v>5696.5</v>
      </c>
      <c r="K57" s="70">
        <v>17089.5</v>
      </c>
      <c r="L57" s="137">
        <v>115.38588660689101</v>
      </c>
      <c r="M57" s="137">
        <v>-115386</v>
      </c>
      <c r="N57" s="70">
        <v>7.1129899123792386</v>
      </c>
      <c r="O57" s="70">
        <v>7113</v>
      </c>
      <c r="P57" s="68">
        <v>0</v>
      </c>
      <c r="Q57" s="70">
        <v>0</v>
      </c>
      <c r="R57" s="297">
        <v>3.6013410600000002</v>
      </c>
      <c r="S57" s="70">
        <v>3601</v>
      </c>
      <c r="T57" s="297"/>
      <c r="U57" s="70"/>
      <c r="V57" s="298">
        <v>15.882256269999999</v>
      </c>
      <c r="W57" s="70">
        <v>15882</v>
      </c>
      <c r="X57" s="298">
        <v>0</v>
      </c>
      <c r="Y57" s="70">
        <v>0</v>
      </c>
      <c r="Z57" s="70">
        <v>3.4018999999999999</v>
      </c>
      <c r="AA57" s="70">
        <v>3402</v>
      </c>
      <c r="AB57" s="70">
        <v>4.2852990000000002</v>
      </c>
      <c r="AC57" s="70">
        <v>4285</v>
      </c>
      <c r="AD57" s="68">
        <v>37.082670323972629</v>
      </c>
      <c r="AE57" s="70">
        <v>37083</v>
      </c>
      <c r="AF57" s="68">
        <v>0</v>
      </c>
      <c r="AG57" s="70">
        <v>0</v>
      </c>
      <c r="AH57" s="68">
        <v>0</v>
      </c>
      <c r="AI57" s="70">
        <v>0</v>
      </c>
      <c r="AJ57" s="298">
        <v>14.54217379</v>
      </c>
      <c r="AK57" s="70">
        <v>14542</v>
      </c>
      <c r="AL57" s="167">
        <v>0</v>
      </c>
      <c r="AM57" s="70">
        <v>0</v>
      </c>
      <c r="AN57" s="68">
        <v>0</v>
      </c>
      <c r="AO57" s="68">
        <v>0</v>
      </c>
      <c r="AP57" s="68">
        <v>19644</v>
      </c>
      <c r="AQ57" s="68">
        <v>3573</v>
      </c>
      <c r="AR57" s="68">
        <v>6144</v>
      </c>
      <c r="AS57" s="68">
        <v>9</v>
      </c>
      <c r="AT57" s="68">
        <v>0</v>
      </c>
      <c r="AU57" s="68">
        <v>65841</v>
      </c>
      <c r="AV57" s="68">
        <v>36946</v>
      </c>
      <c r="AW57" s="68">
        <v>0</v>
      </c>
      <c r="AX57" s="68">
        <v>1427</v>
      </c>
      <c r="AY57" s="68">
        <v>19858</v>
      </c>
      <c r="AZ57" s="68">
        <v>29715</v>
      </c>
    </row>
    <row r="58" spans="1:52" x14ac:dyDescent="0.2">
      <c r="A58" s="68" t="s">
        <v>1389</v>
      </c>
      <c r="B58" s="68" t="s">
        <v>1390</v>
      </c>
      <c r="C58" s="68" t="s">
        <v>1390</v>
      </c>
      <c r="D58" s="68" t="s">
        <v>1391</v>
      </c>
      <c r="E58" s="68" t="s">
        <v>1389</v>
      </c>
      <c r="F58" s="296">
        <v>2019</v>
      </c>
      <c r="G58" s="68" t="s">
        <v>1220</v>
      </c>
      <c r="H58" s="68" t="s">
        <v>1221</v>
      </c>
      <c r="I58" s="229">
        <v>0</v>
      </c>
      <c r="J58" s="70">
        <v>0</v>
      </c>
      <c r="K58" s="70">
        <v>0</v>
      </c>
      <c r="L58" s="137">
        <v>5.5174106559881304</v>
      </c>
      <c r="M58" s="137">
        <v>-5517</v>
      </c>
      <c r="N58" s="70">
        <v>0.41195108527424501</v>
      </c>
      <c r="O58" s="70">
        <v>412</v>
      </c>
      <c r="P58" s="68">
        <v>0</v>
      </c>
      <c r="Q58" s="70">
        <v>0</v>
      </c>
      <c r="R58" s="297">
        <v>0.10464142999999999</v>
      </c>
      <c r="S58" s="70">
        <v>105</v>
      </c>
      <c r="T58" s="297"/>
      <c r="U58" s="70"/>
      <c r="V58" s="298">
        <v>0</v>
      </c>
      <c r="W58" s="70">
        <v>0</v>
      </c>
      <c r="X58" s="298">
        <v>0.39530889000000002</v>
      </c>
      <c r="Y58" s="70">
        <v>395</v>
      </c>
      <c r="Z58" s="70">
        <v>0</v>
      </c>
      <c r="AA58" s="70">
        <v>0</v>
      </c>
      <c r="AB58" s="70">
        <v>0</v>
      </c>
      <c r="AC58" s="70">
        <v>0</v>
      </c>
      <c r="AD58" s="68">
        <v>0</v>
      </c>
      <c r="AE58" s="70">
        <v>0</v>
      </c>
      <c r="AF58" s="68">
        <v>0</v>
      </c>
      <c r="AG58" s="70">
        <v>0</v>
      </c>
      <c r="AH58" s="68">
        <v>0</v>
      </c>
      <c r="AI58" s="70">
        <v>0</v>
      </c>
      <c r="AJ58" s="298">
        <v>0</v>
      </c>
      <c r="AK58" s="70">
        <v>0</v>
      </c>
      <c r="AL58" s="167">
        <v>0.68012410000000001</v>
      </c>
      <c r="AM58" s="70">
        <v>680</v>
      </c>
      <c r="AN58" s="68">
        <v>0</v>
      </c>
      <c r="AO58" s="68">
        <v>0</v>
      </c>
      <c r="AP58" s="68">
        <v>0</v>
      </c>
      <c r="AQ58" s="68">
        <v>0</v>
      </c>
      <c r="AR58" s="68">
        <v>0</v>
      </c>
      <c r="AS58" s="68">
        <v>404</v>
      </c>
      <c r="AT58" s="68">
        <v>548</v>
      </c>
      <c r="AU58" s="68">
        <v>8754</v>
      </c>
      <c r="AV58" s="68">
        <v>2388</v>
      </c>
      <c r="AW58" s="68">
        <v>1974</v>
      </c>
      <c r="AX58" s="68">
        <v>1444</v>
      </c>
      <c r="AY58" s="68">
        <v>982</v>
      </c>
      <c r="AZ58" s="68">
        <v>5072</v>
      </c>
    </row>
    <row r="59" spans="1:52" x14ac:dyDescent="0.2">
      <c r="A59" s="68" t="s">
        <v>1392</v>
      </c>
      <c r="B59" s="68" t="s">
        <v>1393</v>
      </c>
      <c r="C59" s="68" t="s">
        <v>1393</v>
      </c>
      <c r="D59" s="68" t="s">
        <v>1394</v>
      </c>
      <c r="E59" s="68" t="s">
        <v>1392</v>
      </c>
      <c r="F59" s="296">
        <v>2019</v>
      </c>
      <c r="G59" s="68" t="s">
        <v>1220</v>
      </c>
      <c r="H59" s="68" t="s">
        <v>1221</v>
      </c>
      <c r="I59" s="229">
        <v>0</v>
      </c>
      <c r="J59" s="70">
        <v>0</v>
      </c>
      <c r="K59" s="70">
        <v>0</v>
      </c>
      <c r="L59" s="137">
        <v>5.40004063281265</v>
      </c>
      <c r="M59" s="137">
        <v>-5400</v>
      </c>
      <c r="N59" s="70">
        <v>1.65037047591974</v>
      </c>
      <c r="O59" s="70">
        <v>1650</v>
      </c>
      <c r="P59" s="68">
        <v>0</v>
      </c>
      <c r="Q59" s="70">
        <v>0</v>
      </c>
      <c r="R59" s="297">
        <v>0.22947128999999999</v>
      </c>
      <c r="S59" s="70">
        <v>229</v>
      </c>
      <c r="T59" s="297"/>
      <c r="U59" s="70"/>
      <c r="V59" s="298">
        <v>0</v>
      </c>
      <c r="W59" s="70">
        <v>0</v>
      </c>
      <c r="X59" s="298">
        <v>0.19507229000000001</v>
      </c>
      <c r="Y59" s="70">
        <v>195</v>
      </c>
      <c r="Z59" s="70">
        <v>0</v>
      </c>
      <c r="AA59" s="70">
        <v>0</v>
      </c>
      <c r="AB59" s="70">
        <v>0</v>
      </c>
      <c r="AC59" s="70">
        <v>0</v>
      </c>
      <c r="AD59" s="68">
        <v>0</v>
      </c>
      <c r="AE59" s="70">
        <v>0</v>
      </c>
      <c r="AF59" s="68">
        <v>0</v>
      </c>
      <c r="AG59" s="70">
        <v>0</v>
      </c>
      <c r="AH59" s="68">
        <v>0</v>
      </c>
      <c r="AI59" s="70">
        <v>0</v>
      </c>
      <c r="AJ59" s="298">
        <v>0</v>
      </c>
      <c r="AK59" s="70">
        <v>0</v>
      </c>
      <c r="AL59" s="167">
        <v>0</v>
      </c>
      <c r="AM59" s="70">
        <v>0</v>
      </c>
      <c r="AN59" s="68">
        <v>0</v>
      </c>
      <c r="AO59" s="68">
        <v>0</v>
      </c>
      <c r="AP59" s="68">
        <v>0</v>
      </c>
      <c r="AQ59" s="68">
        <v>0</v>
      </c>
      <c r="AR59" s="68">
        <v>0</v>
      </c>
      <c r="AS59" s="68">
        <v>0</v>
      </c>
      <c r="AT59" s="68">
        <v>0</v>
      </c>
      <c r="AU59" s="68">
        <v>6374</v>
      </c>
      <c r="AV59" s="68">
        <v>325</v>
      </c>
      <c r="AW59" s="68">
        <v>12036</v>
      </c>
      <c r="AX59" s="68">
        <v>1610</v>
      </c>
      <c r="AY59" s="68">
        <v>3051</v>
      </c>
      <c r="AZ59" s="68">
        <v>2503</v>
      </c>
    </row>
    <row r="60" spans="1:52" x14ac:dyDescent="0.2">
      <c r="A60" s="68" t="s">
        <v>1395</v>
      </c>
      <c r="B60" s="68" t="s">
        <v>1396</v>
      </c>
      <c r="C60" s="68" t="s">
        <v>1396</v>
      </c>
      <c r="D60" s="68" t="s">
        <v>1397</v>
      </c>
      <c r="E60" s="68" t="s">
        <v>1395</v>
      </c>
      <c r="F60" s="296">
        <v>2019</v>
      </c>
      <c r="G60" s="68" t="s">
        <v>1220</v>
      </c>
      <c r="H60" s="68" t="s">
        <v>1221</v>
      </c>
      <c r="I60" s="229">
        <v>1247</v>
      </c>
      <c r="J60" s="70">
        <v>623.5</v>
      </c>
      <c r="K60" s="70">
        <v>1870.5</v>
      </c>
      <c r="L60" s="137">
        <v>2.7567526756035998</v>
      </c>
      <c r="M60" s="137">
        <v>-2757</v>
      </c>
      <c r="N60" s="70">
        <v>0.50485761991132205</v>
      </c>
      <c r="O60" s="70">
        <v>505</v>
      </c>
      <c r="P60" s="68">
        <v>0</v>
      </c>
      <c r="Q60" s="70">
        <v>0</v>
      </c>
      <c r="R60" s="297">
        <v>0.16853137000000001</v>
      </c>
      <c r="S60" s="70">
        <v>169</v>
      </c>
      <c r="T60" s="297"/>
      <c r="U60" s="70"/>
      <c r="V60" s="298">
        <v>0</v>
      </c>
      <c r="W60" s="70">
        <v>0</v>
      </c>
      <c r="X60" s="298">
        <v>8.4331589999999998E-2</v>
      </c>
      <c r="Y60" s="70">
        <v>84</v>
      </c>
      <c r="Z60" s="70">
        <v>0</v>
      </c>
      <c r="AA60" s="70">
        <v>0</v>
      </c>
      <c r="AB60" s="70">
        <v>0</v>
      </c>
      <c r="AC60" s="70">
        <v>0</v>
      </c>
      <c r="AD60" s="68">
        <v>0</v>
      </c>
      <c r="AE60" s="70">
        <v>0</v>
      </c>
      <c r="AF60" s="68">
        <v>0</v>
      </c>
      <c r="AG60" s="70">
        <v>0</v>
      </c>
      <c r="AH60" s="68">
        <v>0</v>
      </c>
      <c r="AI60" s="70">
        <v>0</v>
      </c>
      <c r="AJ60" s="298">
        <v>0</v>
      </c>
      <c r="AK60" s="70">
        <v>0</v>
      </c>
      <c r="AL60" s="167">
        <v>0.2253588</v>
      </c>
      <c r="AM60" s="70">
        <v>225</v>
      </c>
      <c r="AN60" s="68">
        <v>0</v>
      </c>
      <c r="AO60" s="68">
        <v>0</v>
      </c>
      <c r="AP60" s="68">
        <v>0</v>
      </c>
      <c r="AQ60" s="68">
        <v>0</v>
      </c>
      <c r="AR60" s="68">
        <v>4766</v>
      </c>
      <c r="AS60" s="68">
        <v>0</v>
      </c>
      <c r="AT60" s="68">
        <v>0</v>
      </c>
      <c r="AU60" s="68">
        <v>5461</v>
      </c>
      <c r="AV60" s="68">
        <v>578</v>
      </c>
      <c r="AW60" s="68">
        <v>5663</v>
      </c>
      <c r="AX60" s="68">
        <v>0</v>
      </c>
      <c r="AY60" s="68">
        <v>8464</v>
      </c>
      <c r="AZ60" s="68">
        <v>1872</v>
      </c>
    </row>
    <row r="61" spans="1:52" x14ac:dyDescent="0.2">
      <c r="A61" s="68" t="s">
        <v>1398</v>
      </c>
      <c r="B61" s="68" t="s">
        <v>1399</v>
      </c>
      <c r="C61" s="68" t="s">
        <v>1399</v>
      </c>
      <c r="D61" s="68" t="s">
        <v>1400</v>
      </c>
      <c r="E61" s="68" t="s">
        <v>1398</v>
      </c>
      <c r="F61" s="296">
        <v>2019</v>
      </c>
      <c r="G61" s="68" t="s">
        <v>1220</v>
      </c>
      <c r="H61" s="68" t="s">
        <v>1271</v>
      </c>
      <c r="I61" s="229">
        <v>0</v>
      </c>
      <c r="J61" s="70">
        <v>0</v>
      </c>
      <c r="K61" s="70">
        <v>0</v>
      </c>
      <c r="L61" s="137">
        <v>55.135458096713997</v>
      </c>
      <c r="M61" s="137">
        <v>-55135</v>
      </c>
      <c r="N61" s="70">
        <v>2.35203965427994</v>
      </c>
      <c r="O61" s="70">
        <v>2352</v>
      </c>
      <c r="P61" s="68">
        <v>0</v>
      </c>
      <c r="Q61" s="70">
        <v>0</v>
      </c>
      <c r="R61" s="297">
        <v>2.6248725899999998</v>
      </c>
      <c r="S61" s="70">
        <v>2625</v>
      </c>
      <c r="T61" s="297"/>
      <c r="U61" s="70"/>
      <c r="V61" s="298">
        <v>3.4324020700000002</v>
      </c>
      <c r="W61" s="70">
        <v>3432</v>
      </c>
      <c r="X61" s="298">
        <v>0</v>
      </c>
      <c r="Y61" s="70">
        <v>0</v>
      </c>
      <c r="Z61" s="70">
        <v>2.942367</v>
      </c>
      <c r="AA61" s="70">
        <v>2942</v>
      </c>
      <c r="AB61" s="70">
        <v>3.7006790000000001</v>
      </c>
      <c r="AC61" s="70">
        <v>3701</v>
      </c>
      <c r="AD61" s="68">
        <v>16.778831791875412</v>
      </c>
      <c r="AE61" s="70">
        <v>16779</v>
      </c>
      <c r="AF61" s="68">
        <v>0</v>
      </c>
      <c r="AG61" s="70">
        <v>0</v>
      </c>
      <c r="AH61" s="68">
        <v>0</v>
      </c>
      <c r="AI61" s="70">
        <v>0</v>
      </c>
      <c r="AJ61" s="298">
        <v>0</v>
      </c>
      <c r="AK61" s="70">
        <v>0</v>
      </c>
      <c r="AL61" s="167">
        <v>0</v>
      </c>
      <c r="AM61" s="70">
        <v>0</v>
      </c>
      <c r="AN61" s="68">
        <v>1000</v>
      </c>
      <c r="AO61" s="68">
        <v>-64000</v>
      </c>
      <c r="AP61" s="68">
        <v>0</v>
      </c>
      <c r="AQ61" s="68">
        <v>2257</v>
      </c>
      <c r="AR61" s="68">
        <v>0</v>
      </c>
      <c r="AS61" s="68">
        <v>0</v>
      </c>
      <c r="AT61" s="68">
        <v>0</v>
      </c>
      <c r="AU61" s="68">
        <v>0</v>
      </c>
      <c r="AV61" s="68">
        <v>0</v>
      </c>
      <c r="AW61" s="68">
        <v>0</v>
      </c>
      <c r="AX61" s="68">
        <v>10000</v>
      </c>
      <c r="AY61" s="68">
        <v>26400</v>
      </c>
      <c r="AZ61" s="68">
        <v>3274</v>
      </c>
    </row>
    <row r="62" spans="1:52" x14ac:dyDescent="0.2">
      <c r="A62" s="68" t="s">
        <v>1401</v>
      </c>
      <c r="B62" s="68" t="s">
        <v>1402</v>
      </c>
      <c r="C62" s="68" t="s">
        <v>1402</v>
      </c>
      <c r="D62" s="68" t="s">
        <v>1403</v>
      </c>
      <c r="E62" s="68" t="s">
        <v>1401</v>
      </c>
      <c r="F62" s="296">
        <v>2019</v>
      </c>
      <c r="G62" s="68" t="s">
        <v>1220</v>
      </c>
      <c r="H62" s="68" t="s">
        <v>1221</v>
      </c>
      <c r="I62" s="229">
        <v>0</v>
      </c>
      <c r="J62" s="70">
        <v>0</v>
      </c>
      <c r="K62" s="70">
        <v>0</v>
      </c>
      <c r="L62" s="137">
        <v>6.3491914311757398</v>
      </c>
      <c r="M62" s="137">
        <v>-6349</v>
      </c>
      <c r="N62" s="70">
        <v>0.74740443864971506</v>
      </c>
      <c r="O62" s="70">
        <v>747</v>
      </c>
      <c r="P62" s="68">
        <v>0</v>
      </c>
      <c r="Q62" s="70">
        <v>0</v>
      </c>
      <c r="R62" s="297">
        <v>0.15977923999999999</v>
      </c>
      <c r="S62" s="70">
        <v>160</v>
      </c>
      <c r="T62" s="297"/>
      <c r="U62" s="70"/>
      <c r="V62" s="298">
        <v>0</v>
      </c>
      <c r="W62" s="70">
        <v>0</v>
      </c>
      <c r="X62" s="298">
        <v>0</v>
      </c>
      <c r="Y62" s="70">
        <v>0</v>
      </c>
      <c r="Z62" s="70">
        <v>0</v>
      </c>
      <c r="AA62" s="70">
        <v>0</v>
      </c>
      <c r="AB62" s="70">
        <v>0</v>
      </c>
      <c r="AC62" s="70">
        <v>0</v>
      </c>
      <c r="AD62" s="68">
        <v>0</v>
      </c>
      <c r="AE62" s="70">
        <v>0</v>
      </c>
      <c r="AF62" s="68">
        <v>0</v>
      </c>
      <c r="AG62" s="70">
        <v>0</v>
      </c>
      <c r="AH62" s="68">
        <v>0</v>
      </c>
      <c r="AI62" s="70">
        <v>0</v>
      </c>
      <c r="AJ62" s="298">
        <v>0</v>
      </c>
      <c r="AK62" s="70">
        <v>0</v>
      </c>
      <c r="AL62" s="167">
        <v>0.45005669999999998</v>
      </c>
      <c r="AM62" s="70">
        <v>450</v>
      </c>
      <c r="AN62" s="68">
        <v>0</v>
      </c>
      <c r="AO62" s="68">
        <v>0</v>
      </c>
      <c r="AP62" s="68">
        <v>0</v>
      </c>
      <c r="AQ62" s="68">
        <v>0</v>
      </c>
      <c r="AR62" s="68">
        <v>0</v>
      </c>
      <c r="AS62" s="68">
        <v>0</v>
      </c>
      <c r="AT62" s="68">
        <v>0</v>
      </c>
      <c r="AU62" s="68">
        <v>0</v>
      </c>
      <c r="AV62" s="68">
        <v>0</v>
      </c>
      <c r="AW62" s="68">
        <v>9053</v>
      </c>
      <c r="AX62" s="68">
        <v>0</v>
      </c>
      <c r="AY62" s="68">
        <v>6363</v>
      </c>
      <c r="AZ62" s="68">
        <v>1613</v>
      </c>
    </row>
    <row r="63" spans="1:52" x14ac:dyDescent="0.2">
      <c r="A63" s="68" t="s">
        <v>1404</v>
      </c>
      <c r="B63" s="68" t="s">
        <v>1405</v>
      </c>
      <c r="C63" s="68" t="s">
        <v>1405</v>
      </c>
      <c r="D63" s="68" t="s">
        <v>1406</v>
      </c>
      <c r="E63" s="68" t="s">
        <v>1404</v>
      </c>
      <c r="F63" s="296">
        <v>2019</v>
      </c>
      <c r="G63" s="68" t="s">
        <v>1220</v>
      </c>
      <c r="H63" s="68" t="s">
        <v>1221</v>
      </c>
      <c r="I63" s="229">
        <v>1188</v>
      </c>
      <c r="J63" s="70">
        <v>594</v>
      </c>
      <c r="K63" s="70">
        <v>1782</v>
      </c>
      <c r="L63" s="137">
        <v>6.5039630412712803</v>
      </c>
      <c r="M63" s="137">
        <v>-6504</v>
      </c>
      <c r="N63" s="70">
        <v>1.53792414145893</v>
      </c>
      <c r="O63" s="70">
        <v>1538</v>
      </c>
      <c r="P63" s="68">
        <v>0</v>
      </c>
      <c r="Q63" s="70">
        <v>0</v>
      </c>
      <c r="R63" s="297">
        <v>0.23078090000000001</v>
      </c>
      <c r="S63" s="70">
        <v>231</v>
      </c>
      <c r="T63" s="297"/>
      <c r="U63" s="70"/>
      <c r="V63" s="298">
        <v>0</v>
      </c>
      <c r="W63" s="70">
        <v>0</v>
      </c>
      <c r="X63" s="298">
        <v>0</v>
      </c>
      <c r="Y63" s="70">
        <v>0</v>
      </c>
      <c r="Z63" s="70">
        <v>0</v>
      </c>
      <c r="AA63" s="70">
        <v>0</v>
      </c>
      <c r="AB63" s="70">
        <v>0</v>
      </c>
      <c r="AC63" s="70">
        <v>0</v>
      </c>
      <c r="AD63" s="68">
        <v>0</v>
      </c>
      <c r="AE63" s="70">
        <v>0</v>
      </c>
      <c r="AF63" s="68">
        <v>0</v>
      </c>
      <c r="AG63" s="70">
        <v>0</v>
      </c>
      <c r="AH63" s="68">
        <v>0</v>
      </c>
      <c r="AI63" s="70">
        <v>0</v>
      </c>
      <c r="AJ63" s="298">
        <v>0</v>
      </c>
      <c r="AK63" s="70">
        <v>0</v>
      </c>
      <c r="AL63" s="167">
        <v>0.6308378</v>
      </c>
      <c r="AM63" s="70">
        <v>631</v>
      </c>
      <c r="AN63" s="68">
        <v>0</v>
      </c>
      <c r="AO63" s="68">
        <v>0</v>
      </c>
      <c r="AP63" s="68">
        <v>0</v>
      </c>
      <c r="AQ63" s="68">
        <v>0</v>
      </c>
      <c r="AR63" s="68">
        <v>0</v>
      </c>
      <c r="AS63" s="68">
        <v>0</v>
      </c>
      <c r="AT63" s="68">
        <v>0</v>
      </c>
      <c r="AU63" s="68">
        <v>4076</v>
      </c>
      <c r="AV63" s="68">
        <v>2588</v>
      </c>
      <c r="AW63" s="68">
        <v>0</v>
      </c>
      <c r="AX63" s="68">
        <v>0</v>
      </c>
      <c r="AY63" s="68">
        <v>11513</v>
      </c>
      <c r="AZ63" s="68">
        <v>0</v>
      </c>
    </row>
    <row r="64" spans="1:52" x14ac:dyDescent="0.2">
      <c r="A64" s="68" t="s">
        <v>1407</v>
      </c>
      <c r="B64" s="68" t="s">
        <v>1408</v>
      </c>
      <c r="C64" s="68" t="s">
        <v>1408</v>
      </c>
      <c r="D64" s="68" t="s">
        <v>1409</v>
      </c>
      <c r="E64" s="68" t="s">
        <v>1407</v>
      </c>
      <c r="F64" s="296">
        <v>2019</v>
      </c>
      <c r="G64" s="68" t="s">
        <v>1220</v>
      </c>
      <c r="H64" s="68" t="s">
        <v>1221</v>
      </c>
      <c r="I64" s="229">
        <v>0</v>
      </c>
      <c r="J64" s="70">
        <v>0</v>
      </c>
      <c r="K64" s="70">
        <v>0</v>
      </c>
      <c r="L64" s="137">
        <v>4.3526103192831798</v>
      </c>
      <c r="M64" s="137">
        <v>-4353</v>
      </c>
      <c r="N64" s="70">
        <v>0.97184120341690694</v>
      </c>
      <c r="O64" s="70">
        <v>972</v>
      </c>
      <c r="P64" s="68">
        <v>0</v>
      </c>
      <c r="Q64" s="70">
        <v>0</v>
      </c>
      <c r="R64" s="297">
        <v>0.12441189</v>
      </c>
      <c r="S64" s="70">
        <v>124</v>
      </c>
      <c r="T64" s="297"/>
      <c r="U64" s="70"/>
      <c r="V64" s="298">
        <v>0</v>
      </c>
      <c r="W64" s="70">
        <v>0</v>
      </c>
      <c r="X64" s="298">
        <v>0</v>
      </c>
      <c r="Y64" s="70">
        <v>0</v>
      </c>
      <c r="Z64" s="70">
        <v>0</v>
      </c>
      <c r="AA64" s="70">
        <v>0</v>
      </c>
      <c r="AB64" s="70">
        <v>0</v>
      </c>
      <c r="AC64" s="70">
        <v>0</v>
      </c>
      <c r="AD64" s="68">
        <v>0</v>
      </c>
      <c r="AE64" s="70">
        <v>0</v>
      </c>
      <c r="AF64" s="68">
        <v>0</v>
      </c>
      <c r="AG64" s="70">
        <v>0</v>
      </c>
      <c r="AH64" s="68">
        <v>0</v>
      </c>
      <c r="AI64" s="70">
        <v>0</v>
      </c>
      <c r="AJ64" s="298">
        <v>0</v>
      </c>
      <c r="AK64" s="70">
        <v>0</v>
      </c>
      <c r="AL64" s="167">
        <v>0</v>
      </c>
      <c r="AM64" s="70">
        <v>0</v>
      </c>
      <c r="AN64" s="68">
        <v>0</v>
      </c>
      <c r="AO64" s="68">
        <v>0</v>
      </c>
      <c r="AP64" s="68">
        <v>0</v>
      </c>
      <c r="AQ64" s="68">
        <v>0</v>
      </c>
      <c r="AR64" s="68">
        <v>0</v>
      </c>
      <c r="AS64" s="68">
        <v>0</v>
      </c>
      <c r="AT64" s="68">
        <v>0</v>
      </c>
      <c r="AU64" s="68">
        <v>1595</v>
      </c>
      <c r="AV64" s="68">
        <v>490</v>
      </c>
      <c r="AW64" s="68">
        <v>1108</v>
      </c>
      <c r="AX64" s="68">
        <v>0</v>
      </c>
      <c r="AY64" s="68">
        <v>1856</v>
      </c>
      <c r="AZ64" s="68">
        <v>1939</v>
      </c>
    </row>
    <row r="65" spans="1:52" x14ac:dyDescent="0.2">
      <c r="A65" s="68" t="s">
        <v>1410</v>
      </c>
      <c r="B65" s="68" t="s">
        <v>1411</v>
      </c>
      <c r="C65" s="68" t="s">
        <v>1411</v>
      </c>
      <c r="D65" s="68" t="s">
        <v>1412</v>
      </c>
      <c r="E65" s="68" t="s">
        <v>1410</v>
      </c>
      <c r="F65" s="296">
        <v>2019</v>
      </c>
      <c r="G65" s="68" t="s">
        <v>1220</v>
      </c>
      <c r="H65" s="68" t="s">
        <v>1221</v>
      </c>
      <c r="I65" s="229">
        <v>0</v>
      </c>
      <c r="J65" s="70">
        <v>0</v>
      </c>
      <c r="K65" s="70">
        <v>0</v>
      </c>
      <c r="L65" s="137">
        <v>13.2424970681903</v>
      </c>
      <c r="M65" s="137">
        <v>-13242</v>
      </c>
      <c r="N65" s="70">
        <v>1.2804018891908</v>
      </c>
      <c r="O65" s="70">
        <v>1280</v>
      </c>
      <c r="P65" s="68">
        <v>0</v>
      </c>
      <c r="Q65" s="70">
        <v>0</v>
      </c>
      <c r="R65" s="297">
        <v>0.21542683000000001</v>
      </c>
      <c r="S65" s="70">
        <v>215</v>
      </c>
      <c r="T65" s="297"/>
      <c r="U65" s="70"/>
      <c r="V65" s="298">
        <v>0</v>
      </c>
      <c r="W65" s="70">
        <v>0</v>
      </c>
      <c r="X65" s="298">
        <v>0</v>
      </c>
      <c r="Y65" s="70">
        <v>0</v>
      </c>
      <c r="Z65" s="70">
        <v>0</v>
      </c>
      <c r="AA65" s="70">
        <v>0</v>
      </c>
      <c r="AB65" s="70">
        <v>0</v>
      </c>
      <c r="AC65" s="70">
        <v>0</v>
      </c>
      <c r="AD65" s="68">
        <v>0</v>
      </c>
      <c r="AE65" s="70">
        <v>0</v>
      </c>
      <c r="AF65" s="68">
        <v>0</v>
      </c>
      <c r="AG65" s="70">
        <v>0</v>
      </c>
      <c r="AH65" s="68">
        <v>0</v>
      </c>
      <c r="AI65" s="70">
        <v>0</v>
      </c>
      <c r="AJ65" s="298">
        <v>1.5692048199999999</v>
      </c>
      <c r="AK65" s="70">
        <v>1569</v>
      </c>
      <c r="AL65" s="167">
        <v>2.3353274000000002</v>
      </c>
      <c r="AM65" s="70">
        <v>2335</v>
      </c>
      <c r="AN65" s="68">
        <v>0</v>
      </c>
      <c r="AO65" s="68">
        <v>0</v>
      </c>
      <c r="AP65" s="68">
        <v>0</v>
      </c>
      <c r="AQ65" s="68">
        <v>0</v>
      </c>
      <c r="AR65" s="68">
        <v>0</v>
      </c>
      <c r="AS65" s="68">
        <v>0</v>
      </c>
      <c r="AT65" s="68">
        <v>0</v>
      </c>
      <c r="AU65" s="68">
        <v>7910</v>
      </c>
      <c r="AV65" s="68">
        <v>16735</v>
      </c>
      <c r="AW65" s="68">
        <v>7404</v>
      </c>
      <c r="AX65" s="68">
        <v>0</v>
      </c>
      <c r="AY65" s="68">
        <v>7853</v>
      </c>
      <c r="AZ65" s="68">
        <v>0</v>
      </c>
    </row>
    <row r="66" spans="1:52" x14ac:dyDescent="0.2">
      <c r="A66" s="68" t="s">
        <v>1413</v>
      </c>
      <c r="D66" s="68" t="s">
        <v>1414</v>
      </c>
      <c r="E66" s="68" t="s">
        <v>1415</v>
      </c>
      <c r="F66" s="296"/>
      <c r="G66" s="68" t="s">
        <v>1377</v>
      </c>
      <c r="H66" s="68" t="s">
        <v>1377</v>
      </c>
      <c r="I66" s="229">
        <v>0</v>
      </c>
      <c r="J66" s="70">
        <v>0</v>
      </c>
      <c r="K66" s="70">
        <v>0</v>
      </c>
      <c r="L66" s="137">
        <v>0</v>
      </c>
      <c r="M66" s="137">
        <v>0</v>
      </c>
      <c r="N66" s="70">
        <v>0</v>
      </c>
      <c r="O66" s="70">
        <v>0</v>
      </c>
      <c r="P66" s="68">
        <v>0</v>
      </c>
      <c r="Q66" s="70">
        <v>0</v>
      </c>
      <c r="R66" s="297">
        <v>0</v>
      </c>
      <c r="S66" s="70">
        <v>0</v>
      </c>
      <c r="T66" s="297"/>
      <c r="U66" s="70"/>
      <c r="V66" s="298">
        <v>0</v>
      </c>
      <c r="W66" s="70">
        <v>0</v>
      </c>
      <c r="X66" s="298">
        <v>0</v>
      </c>
      <c r="Y66" s="70">
        <v>0</v>
      </c>
      <c r="Z66" s="70">
        <v>0</v>
      </c>
      <c r="AA66" s="70">
        <v>0</v>
      </c>
      <c r="AB66" s="70">
        <v>0</v>
      </c>
      <c r="AC66" s="70">
        <v>0</v>
      </c>
      <c r="AD66" s="68">
        <v>0</v>
      </c>
      <c r="AE66" s="70">
        <v>0</v>
      </c>
      <c r="AF66" s="68">
        <v>0</v>
      </c>
      <c r="AG66" s="70">
        <v>0</v>
      </c>
      <c r="AH66" s="68">
        <v>0</v>
      </c>
      <c r="AI66" s="70">
        <v>0</v>
      </c>
      <c r="AJ66" s="298">
        <v>0</v>
      </c>
      <c r="AK66" s="70">
        <v>0</v>
      </c>
      <c r="AL66" s="167">
        <v>0</v>
      </c>
      <c r="AM66" s="70">
        <v>0</v>
      </c>
      <c r="AN66" s="68">
        <v>0</v>
      </c>
      <c r="AO66" s="68">
        <v>0</v>
      </c>
      <c r="AP66" s="68">
        <v>0</v>
      </c>
      <c r="AQ66" s="68">
        <v>0</v>
      </c>
      <c r="AR66" s="68">
        <v>0</v>
      </c>
      <c r="AS66" s="68">
        <v>0</v>
      </c>
      <c r="AT66" s="68">
        <v>0</v>
      </c>
      <c r="AU66" s="68">
        <v>0</v>
      </c>
      <c r="AV66" s="68">
        <v>0</v>
      </c>
      <c r="AW66" s="68">
        <v>0</v>
      </c>
      <c r="AX66" s="68">
        <v>0</v>
      </c>
      <c r="AY66" s="68">
        <v>0</v>
      </c>
      <c r="AZ66" s="68">
        <v>0</v>
      </c>
    </row>
    <row r="67" spans="1:52" x14ac:dyDescent="0.2">
      <c r="A67" s="68" t="s">
        <v>1416</v>
      </c>
      <c r="B67" s="68" t="s">
        <v>1417</v>
      </c>
      <c r="C67" s="68" t="s">
        <v>1417</v>
      </c>
      <c r="D67" s="68" t="s">
        <v>1418</v>
      </c>
      <c r="E67" s="68" t="s">
        <v>1416</v>
      </c>
      <c r="F67" s="296">
        <v>2019</v>
      </c>
      <c r="G67" s="68" t="s">
        <v>1238</v>
      </c>
      <c r="H67" s="68" t="s">
        <v>1244</v>
      </c>
      <c r="I67" s="229">
        <v>4390</v>
      </c>
      <c r="J67" s="70">
        <v>2195</v>
      </c>
      <c r="K67" s="70">
        <v>6585</v>
      </c>
      <c r="L67" s="137">
        <v>11.3921721377609</v>
      </c>
      <c r="M67" s="137">
        <v>-11392</v>
      </c>
      <c r="N67" s="70">
        <v>0</v>
      </c>
      <c r="O67" s="70">
        <v>0</v>
      </c>
      <c r="P67" s="68">
        <v>0</v>
      </c>
      <c r="Q67" s="70">
        <v>0</v>
      </c>
      <c r="R67" s="297">
        <v>0</v>
      </c>
      <c r="S67" s="70">
        <v>0</v>
      </c>
      <c r="T67" s="297"/>
      <c r="U67" s="70"/>
      <c r="V67" s="298">
        <v>0</v>
      </c>
      <c r="W67" s="70">
        <v>0</v>
      </c>
      <c r="X67" s="298">
        <v>0</v>
      </c>
      <c r="Y67" s="70">
        <v>0</v>
      </c>
      <c r="Z67" s="70">
        <v>0</v>
      </c>
      <c r="AA67" s="70">
        <v>0</v>
      </c>
      <c r="AB67" s="70">
        <v>0</v>
      </c>
      <c r="AC67" s="70">
        <v>0</v>
      </c>
      <c r="AD67" s="68">
        <v>0</v>
      </c>
      <c r="AE67" s="70">
        <v>0</v>
      </c>
      <c r="AF67" s="68">
        <v>0</v>
      </c>
      <c r="AG67" s="70">
        <v>0</v>
      </c>
      <c r="AH67" s="68">
        <v>0</v>
      </c>
      <c r="AI67" s="70">
        <v>0</v>
      </c>
      <c r="AJ67" s="298">
        <v>0</v>
      </c>
      <c r="AK67" s="70">
        <v>0</v>
      </c>
      <c r="AL67" s="167">
        <v>0</v>
      </c>
      <c r="AM67" s="70">
        <v>0</v>
      </c>
      <c r="AN67" s="68">
        <v>0</v>
      </c>
      <c r="AO67" s="68">
        <v>0</v>
      </c>
      <c r="AP67" s="68">
        <v>0</v>
      </c>
      <c r="AQ67" s="68">
        <v>0</v>
      </c>
      <c r="AR67" s="68">
        <v>0</v>
      </c>
      <c r="AS67" s="68">
        <v>0</v>
      </c>
      <c r="AT67" s="68">
        <v>0</v>
      </c>
      <c r="AU67" s="68">
        <v>11196</v>
      </c>
      <c r="AV67" s="68">
        <v>1174</v>
      </c>
      <c r="AW67" s="68">
        <v>0</v>
      </c>
      <c r="AX67" s="68">
        <v>2924</v>
      </c>
      <c r="AY67" s="68">
        <v>2962</v>
      </c>
      <c r="AZ67" s="68">
        <v>0</v>
      </c>
    </row>
    <row r="68" spans="1:52" x14ac:dyDescent="0.2">
      <c r="A68" s="68" t="s">
        <v>1419</v>
      </c>
      <c r="B68" s="68" t="s">
        <v>1420</v>
      </c>
      <c r="C68" s="68" t="s">
        <v>1420</v>
      </c>
      <c r="D68" s="68" t="s">
        <v>1421</v>
      </c>
      <c r="E68" s="68" t="s">
        <v>1419</v>
      </c>
      <c r="F68" s="296">
        <v>2019</v>
      </c>
      <c r="G68" s="68" t="s">
        <v>1220</v>
      </c>
      <c r="H68" s="68" t="s">
        <v>1271</v>
      </c>
      <c r="I68" s="229">
        <v>0</v>
      </c>
      <c r="J68" s="70">
        <v>0</v>
      </c>
      <c r="K68" s="70">
        <v>0</v>
      </c>
      <c r="L68" s="137">
        <v>56.810272227734501</v>
      </c>
      <c r="M68" s="137">
        <v>-56810</v>
      </c>
      <c r="N68" s="70">
        <v>2.2671549365304799</v>
      </c>
      <c r="O68" s="70">
        <v>2267</v>
      </c>
      <c r="P68" s="68">
        <v>0</v>
      </c>
      <c r="Q68" s="70">
        <v>0</v>
      </c>
      <c r="R68" s="297">
        <v>3.78101434</v>
      </c>
      <c r="S68" s="70">
        <v>3781</v>
      </c>
      <c r="T68" s="297"/>
      <c r="U68" s="70"/>
      <c r="V68" s="298">
        <v>10.74011878</v>
      </c>
      <c r="W68" s="70">
        <v>10740</v>
      </c>
      <c r="X68" s="298">
        <v>0</v>
      </c>
      <c r="Y68" s="70">
        <v>0</v>
      </c>
      <c r="Z68" s="70">
        <v>3.8210190000000002</v>
      </c>
      <c r="AA68" s="70">
        <v>3821</v>
      </c>
      <c r="AB68" s="70">
        <v>4.8503239999999996</v>
      </c>
      <c r="AC68" s="70">
        <v>4850</v>
      </c>
      <c r="AD68" s="68">
        <v>21.254980912784461</v>
      </c>
      <c r="AE68" s="70">
        <v>21255</v>
      </c>
      <c r="AF68" s="68">
        <v>0</v>
      </c>
      <c r="AG68" s="70">
        <v>0</v>
      </c>
      <c r="AH68" s="68">
        <v>0</v>
      </c>
      <c r="AI68" s="70">
        <v>0</v>
      </c>
      <c r="AJ68" s="298">
        <v>0</v>
      </c>
      <c r="AK68" s="70">
        <v>0</v>
      </c>
      <c r="AL68" s="167">
        <v>0</v>
      </c>
      <c r="AM68" s="70">
        <v>0</v>
      </c>
      <c r="AN68" s="68">
        <v>4362</v>
      </c>
      <c r="AO68" s="68">
        <v>-154800</v>
      </c>
      <c r="AP68" s="68">
        <v>0</v>
      </c>
      <c r="AQ68" s="68">
        <v>1353</v>
      </c>
      <c r="AR68" s="68">
        <v>46</v>
      </c>
      <c r="AS68" s="68">
        <v>0</v>
      </c>
      <c r="AT68" s="68">
        <v>0</v>
      </c>
      <c r="AU68" s="68">
        <v>7987</v>
      </c>
      <c r="AV68" s="68">
        <v>0</v>
      </c>
      <c r="AW68" s="68">
        <v>0</v>
      </c>
      <c r="AX68" s="68">
        <v>0</v>
      </c>
      <c r="AY68" s="68">
        <v>5000</v>
      </c>
      <c r="AZ68" s="68">
        <v>0</v>
      </c>
    </row>
    <row r="69" spans="1:52" x14ac:dyDescent="0.2">
      <c r="A69" s="68" t="s">
        <v>1422</v>
      </c>
      <c r="B69" s="68" t="s">
        <v>1423</v>
      </c>
      <c r="C69" s="68" t="s">
        <v>1423</v>
      </c>
      <c r="D69" s="68" t="s">
        <v>1424</v>
      </c>
      <c r="E69" s="68" t="s">
        <v>1422</v>
      </c>
      <c r="F69" s="296">
        <v>2019</v>
      </c>
      <c r="G69" s="68" t="s">
        <v>1238</v>
      </c>
      <c r="H69" s="68" t="s">
        <v>1239</v>
      </c>
      <c r="I69" s="229">
        <v>5197</v>
      </c>
      <c r="J69" s="70">
        <v>2598.5</v>
      </c>
      <c r="K69" s="70">
        <v>7795.5</v>
      </c>
      <c r="L69" s="137">
        <v>0</v>
      </c>
      <c r="M69" s="137">
        <v>0</v>
      </c>
      <c r="N69" s="70">
        <v>0</v>
      </c>
      <c r="O69" s="70">
        <v>0</v>
      </c>
      <c r="P69" s="68">
        <v>161552567</v>
      </c>
      <c r="Q69" s="70">
        <v>-161553</v>
      </c>
      <c r="R69" s="297">
        <v>0</v>
      </c>
      <c r="S69" s="70">
        <v>0</v>
      </c>
      <c r="T69" s="297"/>
      <c r="U69" s="70"/>
      <c r="V69" s="298">
        <v>0</v>
      </c>
      <c r="W69" s="70">
        <v>0</v>
      </c>
      <c r="X69" s="298">
        <v>0</v>
      </c>
      <c r="Y69" s="70">
        <v>0</v>
      </c>
      <c r="Z69" s="70">
        <v>0</v>
      </c>
      <c r="AA69" s="70">
        <v>0</v>
      </c>
      <c r="AB69" s="70">
        <v>0</v>
      </c>
      <c r="AC69" s="70">
        <v>0</v>
      </c>
      <c r="AD69" s="68">
        <v>0</v>
      </c>
      <c r="AE69" s="70">
        <v>0</v>
      </c>
      <c r="AF69" s="68">
        <v>5503502.8157835007</v>
      </c>
      <c r="AG69" s="70">
        <v>5504</v>
      </c>
      <c r="AH69" s="68">
        <v>3897957</v>
      </c>
      <c r="AI69" s="70">
        <v>3898</v>
      </c>
      <c r="AJ69" s="298">
        <v>0</v>
      </c>
      <c r="AK69" s="70">
        <v>0</v>
      </c>
      <c r="AL69" s="167">
        <v>0</v>
      </c>
      <c r="AM69" s="70">
        <v>0</v>
      </c>
      <c r="AN69" s="68">
        <v>0</v>
      </c>
      <c r="AO69" s="68">
        <v>0</v>
      </c>
      <c r="AP69" s="68">
        <v>0</v>
      </c>
      <c r="AQ69" s="68">
        <v>0</v>
      </c>
      <c r="AR69" s="68">
        <v>0</v>
      </c>
      <c r="AS69" s="68">
        <v>1343</v>
      </c>
      <c r="AT69" s="68">
        <v>0</v>
      </c>
      <c r="AU69" s="68">
        <v>4318</v>
      </c>
      <c r="AV69" s="68">
        <v>838</v>
      </c>
      <c r="AW69" s="68">
        <v>0</v>
      </c>
      <c r="AX69" s="68">
        <v>0</v>
      </c>
      <c r="AY69" s="68">
        <v>5773</v>
      </c>
      <c r="AZ69" s="68">
        <v>0</v>
      </c>
    </row>
    <row r="70" spans="1:52" x14ac:dyDescent="0.2">
      <c r="A70" s="68" t="s">
        <v>1425</v>
      </c>
      <c r="B70" s="68" t="s">
        <v>1426</v>
      </c>
      <c r="C70" s="68" t="s">
        <v>1426</v>
      </c>
      <c r="D70" s="68" t="s">
        <v>1427</v>
      </c>
      <c r="E70" s="68" t="s">
        <v>1425</v>
      </c>
      <c r="F70" s="296">
        <v>2019</v>
      </c>
      <c r="G70" s="68" t="s">
        <v>1220</v>
      </c>
      <c r="H70" s="68" t="s">
        <v>1271</v>
      </c>
      <c r="I70" s="229">
        <v>166</v>
      </c>
      <c r="J70" s="70">
        <v>83</v>
      </c>
      <c r="K70" s="70">
        <v>249</v>
      </c>
      <c r="L70" s="137">
        <v>61.905023500454703</v>
      </c>
      <c r="M70" s="137">
        <v>-61905</v>
      </c>
      <c r="N70" s="70">
        <v>3.5881768586303502</v>
      </c>
      <c r="O70" s="70">
        <v>3588</v>
      </c>
      <c r="P70" s="68">
        <v>0</v>
      </c>
      <c r="Q70" s="70">
        <v>0</v>
      </c>
      <c r="R70" s="297">
        <v>4.1680426900000001</v>
      </c>
      <c r="S70" s="70">
        <v>4168</v>
      </c>
      <c r="T70" s="297"/>
      <c r="U70" s="70"/>
      <c r="V70" s="298">
        <v>13.354407610000001</v>
      </c>
      <c r="W70" s="70">
        <v>13354</v>
      </c>
      <c r="X70" s="298">
        <v>0</v>
      </c>
      <c r="Y70" s="70">
        <v>0</v>
      </c>
      <c r="Z70" s="70">
        <v>4.0434979999999996</v>
      </c>
      <c r="AA70" s="70">
        <v>4043</v>
      </c>
      <c r="AB70" s="70">
        <v>5.1562799999999998</v>
      </c>
      <c r="AC70" s="70">
        <v>5156</v>
      </c>
      <c r="AD70" s="68">
        <v>21.445988654941619</v>
      </c>
      <c r="AE70" s="70">
        <v>21446</v>
      </c>
      <c r="AF70" s="68">
        <v>0</v>
      </c>
      <c r="AG70" s="70">
        <v>0</v>
      </c>
      <c r="AH70" s="68">
        <v>0</v>
      </c>
      <c r="AI70" s="70">
        <v>0</v>
      </c>
      <c r="AJ70" s="298">
        <v>0</v>
      </c>
      <c r="AK70" s="70">
        <v>0</v>
      </c>
      <c r="AL70" s="167">
        <v>0</v>
      </c>
      <c r="AM70" s="70">
        <v>0</v>
      </c>
      <c r="AN70" s="68">
        <v>6785</v>
      </c>
      <c r="AO70" s="68">
        <v>-39956</v>
      </c>
      <c r="AP70" s="68">
        <v>0</v>
      </c>
      <c r="AQ70" s="68">
        <v>0</v>
      </c>
      <c r="AR70" s="68">
        <v>25905</v>
      </c>
      <c r="AS70" s="68">
        <v>0</v>
      </c>
      <c r="AT70" s="68">
        <v>0</v>
      </c>
      <c r="AU70" s="68">
        <v>8538</v>
      </c>
      <c r="AV70" s="68">
        <v>10772</v>
      </c>
      <c r="AW70" s="68">
        <v>0</v>
      </c>
      <c r="AX70" s="68">
        <v>0</v>
      </c>
      <c r="AY70" s="68">
        <v>19198</v>
      </c>
      <c r="AZ70" s="68">
        <v>805</v>
      </c>
    </row>
    <row r="71" spans="1:52" x14ac:dyDescent="0.2">
      <c r="A71" s="68" t="s">
        <v>1428</v>
      </c>
      <c r="B71" s="68" t="s">
        <v>1429</v>
      </c>
      <c r="C71" s="68" t="s">
        <v>1429</v>
      </c>
      <c r="D71" s="68" t="s">
        <v>1430</v>
      </c>
      <c r="E71" s="68" t="s">
        <v>1428</v>
      </c>
      <c r="F71" s="296">
        <v>2019</v>
      </c>
      <c r="G71" s="68" t="s">
        <v>1220</v>
      </c>
      <c r="H71" s="68" t="s">
        <v>1221</v>
      </c>
      <c r="I71" s="229" t="s">
        <v>1431</v>
      </c>
      <c r="J71" s="70" t="s">
        <v>1432</v>
      </c>
      <c r="K71" s="70" t="s">
        <v>1432</v>
      </c>
      <c r="L71" s="137">
        <v>4.9763881332933098</v>
      </c>
      <c r="M71" s="137">
        <v>-4976</v>
      </c>
      <c r="N71" s="70">
        <v>0.71524653415643102</v>
      </c>
      <c r="O71" s="70">
        <v>715</v>
      </c>
      <c r="P71" s="68">
        <v>0</v>
      </c>
      <c r="Q71" s="70">
        <v>0</v>
      </c>
      <c r="R71" s="297">
        <v>0.16699472000000001</v>
      </c>
      <c r="S71" s="70">
        <v>167</v>
      </c>
      <c r="T71" s="297"/>
      <c r="U71" s="70"/>
      <c r="V71" s="298">
        <v>0</v>
      </c>
      <c r="W71" s="70">
        <v>0</v>
      </c>
      <c r="X71" s="298">
        <v>0.34895583000000002</v>
      </c>
      <c r="Y71" s="70">
        <v>349</v>
      </c>
      <c r="Z71" s="70">
        <v>0</v>
      </c>
      <c r="AA71" s="70">
        <v>0</v>
      </c>
      <c r="AB71" s="70">
        <v>0</v>
      </c>
      <c r="AC71" s="70">
        <v>0</v>
      </c>
      <c r="AD71" s="68">
        <v>0</v>
      </c>
      <c r="AE71" s="70">
        <v>0</v>
      </c>
      <c r="AF71" s="68">
        <v>0</v>
      </c>
      <c r="AG71" s="70">
        <v>0</v>
      </c>
      <c r="AH71" s="68">
        <v>0</v>
      </c>
      <c r="AI71" s="70">
        <v>0</v>
      </c>
      <c r="AJ71" s="298">
        <v>3.6064350000000002E-2</v>
      </c>
      <c r="AK71" s="70">
        <v>36</v>
      </c>
      <c r="AL71" s="167">
        <v>0.82645570000000002</v>
      </c>
      <c r="AM71" s="70">
        <v>826</v>
      </c>
      <c r="AN71" s="68" t="s">
        <v>1431</v>
      </c>
      <c r="AO71" s="68" t="s">
        <v>1431</v>
      </c>
      <c r="AP71" s="68" t="s">
        <v>1431</v>
      </c>
      <c r="AQ71" s="68" t="s">
        <v>1431</v>
      </c>
      <c r="AR71" s="68" t="s">
        <v>1431</v>
      </c>
      <c r="AS71" s="68" t="s">
        <v>1431</v>
      </c>
      <c r="AT71" s="68" t="s">
        <v>1431</v>
      </c>
      <c r="AU71" s="68" t="s">
        <v>1431</v>
      </c>
      <c r="AV71" s="68" t="s">
        <v>1431</v>
      </c>
      <c r="AW71" s="68" t="s">
        <v>1431</v>
      </c>
      <c r="AX71" s="68" t="s">
        <v>1431</v>
      </c>
      <c r="AY71" s="68" t="s">
        <v>1431</v>
      </c>
      <c r="AZ71" s="68" t="s">
        <v>1431</v>
      </c>
    </row>
    <row r="72" spans="1:52" x14ac:dyDescent="0.2">
      <c r="A72" s="68" t="s">
        <v>1433</v>
      </c>
      <c r="B72" s="68" t="s">
        <v>1434</v>
      </c>
      <c r="C72" s="68" t="s">
        <v>1434</v>
      </c>
      <c r="D72" s="68" t="s">
        <v>1435</v>
      </c>
      <c r="E72" s="68" t="s">
        <v>1433</v>
      </c>
      <c r="F72" s="296">
        <v>2019</v>
      </c>
      <c r="G72" s="68" t="s">
        <v>1220</v>
      </c>
      <c r="H72" s="68" t="s">
        <v>1221</v>
      </c>
      <c r="I72" s="229">
        <v>12352</v>
      </c>
      <c r="J72" s="70">
        <v>6176</v>
      </c>
      <c r="K72" s="70">
        <v>18528</v>
      </c>
      <c r="L72" s="137">
        <v>4.2879527563458399</v>
      </c>
      <c r="M72" s="137">
        <v>-4288</v>
      </c>
      <c r="N72" s="70">
        <v>0.98385683888735098</v>
      </c>
      <c r="O72" s="70">
        <v>984</v>
      </c>
      <c r="P72" s="68">
        <v>0</v>
      </c>
      <c r="Q72" s="70">
        <v>0</v>
      </c>
      <c r="R72" s="297">
        <v>0.16712518000000001</v>
      </c>
      <c r="S72" s="70">
        <v>167</v>
      </c>
      <c r="T72" s="297"/>
      <c r="U72" s="70"/>
      <c r="V72" s="298">
        <v>0</v>
      </c>
      <c r="W72" s="70">
        <v>0</v>
      </c>
      <c r="X72" s="298">
        <v>0</v>
      </c>
      <c r="Y72" s="70">
        <v>0</v>
      </c>
      <c r="Z72" s="70">
        <v>0</v>
      </c>
      <c r="AA72" s="70">
        <v>0</v>
      </c>
      <c r="AB72" s="70">
        <v>0</v>
      </c>
      <c r="AC72" s="70">
        <v>0</v>
      </c>
      <c r="AD72" s="68">
        <v>0</v>
      </c>
      <c r="AE72" s="70">
        <v>0</v>
      </c>
      <c r="AF72" s="68">
        <v>0</v>
      </c>
      <c r="AG72" s="70">
        <v>0</v>
      </c>
      <c r="AH72" s="68">
        <v>0</v>
      </c>
      <c r="AI72" s="70">
        <v>0</v>
      </c>
      <c r="AJ72" s="298">
        <v>0</v>
      </c>
      <c r="AK72" s="70">
        <v>0</v>
      </c>
      <c r="AL72" s="167">
        <v>0</v>
      </c>
      <c r="AM72" s="70">
        <v>0</v>
      </c>
      <c r="AN72" s="68">
        <v>0</v>
      </c>
      <c r="AO72" s="68">
        <v>0</v>
      </c>
      <c r="AP72" s="68">
        <v>0</v>
      </c>
      <c r="AQ72" s="68">
        <v>0</v>
      </c>
      <c r="AR72" s="68">
        <v>0</v>
      </c>
      <c r="AS72" s="68">
        <v>0</v>
      </c>
      <c r="AT72" s="68">
        <v>0</v>
      </c>
      <c r="AU72" s="68">
        <v>38352</v>
      </c>
      <c r="AV72" s="68">
        <v>4293</v>
      </c>
      <c r="AW72" s="68">
        <v>0</v>
      </c>
      <c r="AX72" s="68">
        <v>0</v>
      </c>
      <c r="AY72" s="68">
        <v>4415</v>
      </c>
      <c r="AZ72" s="68">
        <v>0</v>
      </c>
    </row>
    <row r="73" spans="1:52" x14ac:dyDescent="0.2">
      <c r="A73" s="68" t="s">
        <v>1436</v>
      </c>
      <c r="B73" s="68" t="s">
        <v>1437</v>
      </c>
      <c r="C73" s="68" t="s">
        <v>1437</v>
      </c>
      <c r="D73" s="68" t="s">
        <v>1438</v>
      </c>
      <c r="E73" s="68" t="s">
        <v>1436</v>
      </c>
      <c r="F73" s="296">
        <v>2019</v>
      </c>
      <c r="G73" s="68" t="s">
        <v>1220</v>
      </c>
      <c r="H73" s="68" t="s">
        <v>1221</v>
      </c>
      <c r="I73" s="229">
        <v>380</v>
      </c>
      <c r="J73" s="70">
        <v>190</v>
      </c>
      <c r="K73" s="70">
        <v>570</v>
      </c>
      <c r="L73" s="137">
        <v>4.6559052887094001</v>
      </c>
      <c r="M73" s="137">
        <v>-4656</v>
      </c>
      <c r="N73" s="70">
        <v>0.32129987514330999</v>
      </c>
      <c r="O73" s="70">
        <v>321</v>
      </c>
      <c r="P73" s="68">
        <v>0</v>
      </c>
      <c r="Q73" s="70">
        <v>0</v>
      </c>
      <c r="R73" s="297">
        <v>0.12640673999999999</v>
      </c>
      <c r="S73" s="70">
        <v>126</v>
      </c>
      <c r="T73" s="297"/>
      <c r="U73" s="70"/>
      <c r="V73" s="298">
        <v>0</v>
      </c>
      <c r="W73" s="70">
        <v>0</v>
      </c>
      <c r="X73" s="298">
        <v>0.18718884</v>
      </c>
      <c r="Y73" s="70">
        <v>187</v>
      </c>
      <c r="Z73" s="70">
        <v>0</v>
      </c>
      <c r="AA73" s="70">
        <v>0</v>
      </c>
      <c r="AB73" s="70">
        <v>0</v>
      </c>
      <c r="AC73" s="70">
        <v>0</v>
      </c>
      <c r="AD73" s="68">
        <v>0</v>
      </c>
      <c r="AE73" s="70">
        <v>0</v>
      </c>
      <c r="AF73" s="68">
        <v>0</v>
      </c>
      <c r="AG73" s="70">
        <v>0</v>
      </c>
      <c r="AH73" s="68">
        <v>0</v>
      </c>
      <c r="AI73" s="70">
        <v>0</v>
      </c>
      <c r="AJ73" s="298">
        <v>3.9752330000000002E-2</v>
      </c>
      <c r="AK73" s="70">
        <v>40</v>
      </c>
      <c r="AL73" s="167">
        <v>0.67297799999999997</v>
      </c>
      <c r="AM73" s="70">
        <v>673</v>
      </c>
      <c r="AN73" s="68">
        <v>0</v>
      </c>
      <c r="AO73" s="68">
        <v>0</v>
      </c>
      <c r="AP73" s="68">
        <v>0</v>
      </c>
      <c r="AQ73" s="68">
        <v>0</v>
      </c>
      <c r="AR73" s="68">
        <v>0</v>
      </c>
      <c r="AS73" s="68">
        <v>0</v>
      </c>
      <c r="AT73" s="68">
        <v>0</v>
      </c>
      <c r="AU73" s="68">
        <v>622</v>
      </c>
      <c r="AV73" s="68">
        <v>1549</v>
      </c>
      <c r="AW73" s="68">
        <v>838</v>
      </c>
      <c r="AX73" s="68">
        <v>0</v>
      </c>
      <c r="AY73" s="68">
        <v>4060</v>
      </c>
      <c r="AZ73" s="68">
        <v>0</v>
      </c>
    </row>
    <row r="74" spans="1:52" x14ac:dyDescent="0.2">
      <c r="A74" s="68" t="s">
        <v>1439</v>
      </c>
      <c r="B74" s="68" t="s">
        <v>1440</v>
      </c>
      <c r="C74" s="68" t="s">
        <v>1440</v>
      </c>
      <c r="D74" s="68" t="s">
        <v>1441</v>
      </c>
      <c r="E74" s="68" t="s">
        <v>1439</v>
      </c>
      <c r="F74" s="296">
        <v>2019</v>
      </c>
      <c r="G74" s="68" t="s">
        <v>1220</v>
      </c>
      <c r="H74" s="68" t="s">
        <v>1251</v>
      </c>
      <c r="I74" s="229">
        <v>69078</v>
      </c>
      <c r="J74" s="70">
        <v>34539</v>
      </c>
      <c r="K74" s="70">
        <v>103617</v>
      </c>
      <c r="L74" s="137">
        <v>75.866579506829694</v>
      </c>
      <c r="M74" s="137">
        <v>-75867</v>
      </c>
      <c r="N74" s="70">
        <v>2.29371775422914</v>
      </c>
      <c r="O74" s="70">
        <v>2294</v>
      </c>
      <c r="P74" s="68">
        <v>80854355</v>
      </c>
      <c r="Q74" s="70">
        <v>-80854</v>
      </c>
      <c r="R74" s="297">
        <v>0.10259174</v>
      </c>
      <c r="S74" s="70">
        <v>103</v>
      </c>
      <c r="T74" s="297"/>
      <c r="U74" s="70"/>
      <c r="V74" s="298">
        <v>0.39928652999999997</v>
      </c>
      <c r="W74" s="70">
        <v>399</v>
      </c>
      <c r="X74" s="298">
        <v>0</v>
      </c>
      <c r="Y74" s="70">
        <v>0</v>
      </c>
      <c r="Z74" s="70">
        <v>3.4423000000000002E-2</v>
      </c>
      <c r="AA74" s="70">
        <v>34</v>
      </c>
      <c r="AB74" s="70">
        <v>6.7434999999999995E-2</v>
      </c>
      <c r="AC74" s="70">
        <v>67</v>
      </c>
      <c r="AD74" s="68">
        <v>6.2497144338314969</v>
      </c>
      <c r="AE74" s="70">
        <v>6250</v>
      </c>
      <c r="AF74" s="68">
        <v>2695007.6499560094</v>
      </c>
      <c r="AG74" s="70">
        <v>2695</v>
      </c>
      <c r="AH74" s="68">
        <v>1544332</v>
      </c>
      <c r="AI74" s="70">
        <v>1544</v>
      </c>
      <c r="AJ74" s="298">
        <v>28.506219380000001</v>
      </c>
      <c r="AK74" s="70">
        <v>28506</v>
      </c>
      <c r="AL74" s="167">
        <v>20.349718800000002</v>
      </c>
      <c r="AM74" s="70">
        <v>20350</v>
      </c>
      <c r="AN74" s="68">
        <v>157</v>
      </c>
      <c r="AO74" s="68">
        <v>0</v>
      </c>
      <c r="AP74" s="68">
        <v>0</v>
      </c>
      <c r="AQ74" s="68">
        <v>98</v>
      </c>
      <c r="AR74" s="68">
        <v>0</v>
      </c>
      <c r="AS74" s="68">
        <v>0</v>
      </c>
      <c r="AT74" s="68">
        <v>0</v>
      </c>
      <c r="AU74" s="68">
        <v>237745</v>
      </c>
      <c r="AV74" s="68">
        <v>0</v>
      </c>
      <c r="AW74" s="68">
        <v>0</v>
      </c>
      <c r="AX74" s="68">
        <v>5300</v>
      </c>
      <c r="AY74" s="68">
        <v>20000</v>
      </c>
      <c r="AZ74" s="68">
        <v>487</v>
      </c>
    </row>
    <row r="75" spans="1:52" x14ac:dyDescent="0.2">
      <c r="A75" s="68" t="s">
        <v>1442</v>
      </c>
      <c r="B75" s="68" t="s">
        <v>1443</v>
      </c>
      <c r="C75" s="68" t="s">
        <v>1443</v>
      </c>
      <c r="D75" s="68" t="s">
        <v>1444</v>
      </c>
      <c r="E75" s="68" t="s">
        <v>1442</v>
      </c>
      <c r="F75" s="296">
        <v>2019</v>
      </c>
      <c r="G75" s="68" t="s">
        <v>1238</v>
      </c>
      <c r="H75" s="68" t="s">
        <v>1244</v>
      </c>
      <c r="I75" s="229">
        <v>0</v>
      </c>
      <c r="J75" s="70">
        <v>0</v>
      </c>
      <c r="K75" s="70">
        <v>0</v>
      </c>
      <c r="L75" s="137">
        <v>11.8537691934237</v>
      </c>
      <c r="M75" s="137">
        <v>-11854</v>
      </c>
      <c r="N75" s="70">
        <v>0</v>
      </c>
      <c r="O75" s="70">
        <v>0</v>
      </c>
      <c r="P75" s="68">
        <v>0</v>
      </c>
      <c r="Q75" s="70">
        <v>0</v>
      </c>
      <c r="R75" s="297">
        <v>0</v>
      </c>
      <c r="S75" s="70">
        <v>0</v>
      </c>
      <c r="T75" s="297"/>
      <c r="U75" s="70"/>
      <c r="V75" s="298">
        <v>0</v>
      </c>
      <c r="W75" s="70">
        <v>0</v>
      </c>
      <c r="X75" s="298">
        <v>0</v>
      </c>
      <c r="Y75" s="70">
        <v>0</v>
      </c>
      <c r="Z75" s="70">
        <v>0</v>
      </c>
      <c r="AA75" s="70">
        <v>0</v>
      </c>
      <c r="AB75" s="70">
        <v>0</v>
      </c>
      <c r="AC75" s="70">
        <v>0</v>
      </c>
      <c r="AD75" s="68">
        <v>0</v>
      </c>
      <c r="AE75" s="70">
        <v>0</v>
      </c>
      <c r="AF75" s="68">
        <v>0</v>
      </c>
      <c r="AG75" s="70">
        <v>0</v>
      </c>
      <c r="AH75" s="68">
        <v>0</v>
      </c>
      <c r="AI75" s="70">
        <v>0</v>
      </c>
      <c r="AJ75" s="298">
        <v>1.1500478000000001</v>
      </c>
      <c r="AK75" s="70">
        <v>1150</v>
      </c>
      <c r="AL75" s="167">
        <v>0</v>
      </c>
      <c r="AM75" s="70">
        <v>0</v>
      </c>
      <c r="AN75" s="68">
        <v>0</v>
      </c>
      <c r="AO75" s="68">
        <v>0</v>
      </c>
      <c r="AP75" s="68">
        <v>0</v>
      </c>
      <c r="AQ75" s="68">
        <v>0</v>
      </c>
      <c r="AR75" s="68">
        <v>0</v>
      </c>
      <c r="AS75" s="68">
        <v>0</v>
      </c>
      <c r="AT75" s="68">
        <v>0</v>
      </c>
      <c r="AU75" s="68">
        <v>11605</v>
      </c>
      <c r="AV75" s="68">
        <v>0</v>
      </c>
      <c r="AW75" s="68">
        <v>0</v>
      </c>
      <c r="AX75" s="68">
        <v>0</v>
      </c>
      <c r="AY75" s="68">
        <v>1897</v>
      </c>
      <c r="AZ75" s="68">
        <v>0</v>
      </c>
    </row>
    <row r="76" spans="1:52" x14ac:dyDescent="0.2">
      <c r="A76" s="68" t="s">
        <v>1445</v>
      </c>
      <c r="B76" s="68" t="s">
        <v>1446</v>
      </c>
      <c r="C76" s="68" t="s">
        <v>1446</v>
      </c>
      <c r="D76" s="68" t="s">
        <v>1447</v>
      </c>
      <c r="E76" s="68" t="s">
        <v>1445</v>
      </c>
      <c r="F76" s="296">
        <v>2019</v>
      </c>
      <c r="G76" s="68" t="s">
        <v>1238</v>
      </c>
      <c r="H76" s="68" t="s">
        <v>1239</v>
      </c>
      <c r="I76" s="229">
        <v>0</v>
      </c>
      <c r="J76" s="70">
        <v>0</v>
      </c>
      <c r="K76" s="70">
        <v>0</v>
      </c>
      <c r="L76" s="137">
        <v>0</v>
      </c>
      <c r="M76" s="137">
        <v>0</v>
      </c>
      <c r="N76" s="70">
        <v>0</v>
      </c>
      <c r="O76" s="70">
        <v>0</v>
      </c>
      <c r="P76" s="68">
        <v>129743907</v>
      </c>
      <c r="Q76" s="70">
        <v>-129744</v>
      </c>
      <c r="R76" s="297">
        <v>0</v>
      </c>
      <c r="S76" s="70">
        <v>0</v>
      </c>
      <c r="T76" s="297"/>
      <c r="U76" s="70"/>
      <c r="V76" s="298">
        <v>0</v>
      </c>
      <c r="W76" s="70">
        <v>0</v>
      </c>
      <c r="X76" s="298">
        <v>0</v>
      </c>
      <c r="Y76" s="70">
        <v>0</v>
      </c>
      <c r="Z76" s="70">
        <v>0</v>
      </c>
      <c r="AA76" s="70">
        <v>0</v>
      </c>
      <c r="AB76" s="70">
        <v>0</v>
      </c>
      <c r="AC76" s="70">
        <v>0</v>
      </c>
      <c r="AD76" s="68">
        <v>0</v>
      </c>
      <c r="AE76" s="70">
        <v>0</v>
      </c>
      <c r="AF76" s="68">
        <v>4386500.7261359049</v>
      </c>
      <c r="AG76" s="70">
        <v>4387</v>
      </c>
      <c r="AH76" s="68">
        <v>2413782</v>
      </c>
      <c r="AI76" s="70">
        <v>2414</v>
      </c>
      <c r="AJ76" s="298">
        <v>0</v>
      </c>
      <c r="AK76" s="70">
        <v>0</v>
      </c>
      <c r="AL76" s="167">
        <v>0</v>
      </c>
      <c r="AM76" s="70">
        <v>0</v>
      </c>
      <c r="AN76" s="68">
        <v>0</v>
      </c>
      <c r="AO76" s="68">
        <v>0</v>
      </c>
      <c r="AP76" s="68">
        <v>0</v>
      </c>
      <c r="AQ76" s="68">
        <v>0</v>
      </c>
      <c r="AR76" s="68">
        <v>358</v>
      </c>
      <c r="AS76" s="68">
        <v>0</v>
      </c>
      <c r="AT76" s="68">
        <v>0</v>
      </c>
      <c r="AU76" s="68">
        <v>14656</v>
      </c>
      <c r="AV76" s="68">
        <v>0</v>
      </c>
      <c r="AW76" s="68">
        <v>0</v>
      </c>
      <c r="AX76" s="68">
        <v>0</v>
      </c>
      <c r="AY76" s="68">
        <v>5042</v>
      </c>
      <c r="AZ76" s="68">
        <v>0</v>
      </c>
    </row>
    <row r="77" spans="1:52" x14ac:dyDescent="0.2">
      <c r="A77" s="68" t="s">
        <v>1448</v>
      </c>
      <c r="B77" s="68" t="s">
        <v>1449</v>
      </c>
      <c r="C77" s="68" t="s">
        <v>1449</v>
      </c>
      <c r="D77" s="68" t="s">
        <v>1450</v>
      </c>
      <c r="E77" s="68" t="s">
        <v>1448</v>
      </c>
      <c r="F77" s="296">
        <v>2019</v>
      </c>
      <c r="G77" s="68" t="s">
        <v>1220</v>
      </c>
      <c r="H77" s="68" t="s">
        <v>1221</v>
      </c>
      <c r="I77" s="229">
        <v>0</v>
      </c>
      <c r="J77" s="70">
        <v>0</v>
      </c>
      <c r="K77" s="70">
        <v>0</v>
      </c>
      <c r="L77" s="137">
        <v>6.9412038539523397</v>
      </c>
      <c r="M77" s="137">
        <v>-6941</v>
      </c>
      <c r="N77" s="70">
        <v>1.47651288456131</v>
      </c>
      <c r="O77" s="70">
        <v>1477</v>
      </c>
      <c r="P77" s="68">
        <v>0</v>
      </c>
      <c r="Q77" s="70">
        <v>0</v>
      </c>
      <c r="R77" s="297">
        <v>0.29843701</v>
      </c>
      <c r="S77" s="70">
        <v>298</v>
      </c>
      <c r="T77" s="297"/>
      <c r="U77" s="70"/>
      <c r="V77" s="298">
        <v>0</v>
      </c>
      <c r="W77" s="70">
        <v>0</v>
      </c>
      <c r="X77" s="298">
        <v>0.24031184</v>
      </c>
      <c r="Y77" s="70">
        <v>240</v>
      </c>
      <c r="Z77" s="70">
        <v>0</v>
      </c>
      <c r="AA77" s="70">
        <v>0</v>
      </c>
      <c r="AB77" s="70">
        <v>0</v>
      </c>
      <c r="AC77" s="70">
        <v>0</v>
      </c>
      <c r="AD77" s="68">
        <v>0</v>
      </c>
      <c r="AE77" s="70">
        <v>0</v>
      </c>
      <c r="AF77" s="68">
        <v>0</v>
      </c>
      <c r="AG77" s="70">
        <v>0</v>
      </c>
      <c r="AH77" s="68">
        <v>0</v>
      </c>
      <c r="AI77" s="70">
        <v>0</v>
      </c>
      <c r="AJ77" s="298">
        <v>0</v>
      </c>
      <c r="AK77" s="70">
        <v>0</v>
      </c>
      <c r="AL77" s="167">
        <v>0.74830110000000005</v>
      </c>
      <c r="AM77" s="70">
        <v>748</v>
      </c>
      <c r="AN77" s="68">
        <v>0</v>
      </c>
      <c r="AO77" s="68">
        <v>0</v>
      </c>
      <c r="AP77" s="68">
        <v>0</v>
      </c>
      <c r="AQ77" s="68">
        <v>0</v>
      </c>
      <c r="AR77" s="68">
        <v>0</v>
      </c>
      <c r="AS77" s="68">
        <v>0</v>
      </c>
      <c r="AT77" s="68">
        <v>0</v>
      </c>
      <c r="AU77" s="68">
        <v>14142</v>
      </c>
      <c r="AV77" s="68">
        <v>1058</v>
      </c>
      <c r="AW77" s="68">
        <v>0</v>
      </c>
      <c r="AX77" s="68">
        <v>6982</v>
      </c>
      <c r="AY77" s="68">
        <v>5229</v>
      </c>
      <c r="AZ77" s="68">
        <v>4379</v>
      </c>
    </row>
    <row r="78" spans="1:52" x14ac:dyDescent="0.2">
      <c r="A78" s="68" t="s">
        <v>1451</v>
      </c>
      <c r="B78" s="68" t="s">
        <v>1452</v>
      </c>
      <c r="C78" s="68" t="s">
        <v>1452</v>
      </c>
      <c r="D78" s="68" t="s">
        <v>1453</v>
      </c>
      <c r="E78" s="68" t="s">
        <v>1451</v>
      </c>
      <c r="F78" s="296">
        <v>2019</v>
      </c>
      <c r="G78" s="68" t="s">
        <v>1220</v>
      </c>
      <c r="H78" s="68" t="s">
        <v>1271</v>
      </c>
      <c r="I78" s="229">
        <v>4401</v>
      </c>
      <c r="J78" s="70">
        <v>2200.5</v>
      </c>
      <c r="K78" s="70">
        <v>6601.5</v>
      </c>
      <c r="L78" s="137">
        <v>0</v>
      </c>
      <c r="M78" s="137">
        <v>0</v>
      </c>
      <c r="N78" s="70">
        <v>8.5796865100000002</v>
      </c>
      <c r="O78" s="70">
        <v>8580</v>
      </c>
      <c r="P78" s="68">
        <v>0</v>
      </c>
      <c r="Q78" s="70">
        <v>0</v>
      </c>
      <c r="R78" s="297">
        <v>8.2522111299999992</v>
      </c>
      <c r="S78" s="70">
        <v>8252</v>
      </c>
      <c r="T78" s="297"/>
      <c r="U78" s="70"/>
      <c r="V78" s="298">
        <v>30.047566140000001</v>
      </c>
      <c r="W78" s="70">
        <v>30048</v>
      </c>
      <c r="X78" s="298">
        <v>0</v>
      </c>
      <c r="Y78" s="70">
        <v>0</v>
      </c>
      <c r="Z78" s="70">
        <v>6.3609859999999996</v>
      </c>
      <c r="AA78" s="70">
        <v>6361</v>
      </c>
      <c r="AB78" s="70">
        <v>8.1252279999999999</v>
      </c>
      <c r="AC78" s="70">
        <v>8125</v>
      </c>
      <c r="AD78" s="68">
        <v>36.292496337410959</v>
      </c>
      <c r="AE78" s="70">
        <v>36292</v>
      </c>
      <c r="AF78" s="68">
        <v>0</v>
      </c>
      <c r="AG78" s="70">
        <v>0</v>
      </c>
      <c r="AH78" s="68">
        <v>0</v>
      </c>
      <c r="AI78" s="70">
        <v>0</v>
      </c>
      <c r="AJ78" s="298">
        <v>0</v>
      </c>
      <c r="AK78" s="70">
        <v>0</v>
      </c>
      <c r="AL78" s="167">
        <v>0</v>
      </c>
      <c r="AM78" s="70">
        <v>0</v>
      </c>
      <c r="AN78" s="68">
        <v>10951</v>
      </c>
      <c r="AO78" s="68">
        <v>-70640</v>
      </c>
      <c r="AP78" s="68">
        <v>0</v>
      </c>
      <c r="AQ78" s="68">
        <v>4965</v>
      </c>
      <c r="AR78" s="68">
        <v>42535</v>
      </c>
      <c r="AS78" s="68">
        <v>18036</v>
      </c>
      <c r="AT78" s="68">
        <v>5449</v>
      </c>
      <c r="AU78" s="68">
        <v>103948</v>
      </c>
      <c r="AV78" s="68">
        <v>2523</v>
      </c>
      <c r="AW78" s="68">
        <v>5246</v>
      </c>
      <c r="AX78" s="68">
        <v>0</v>
      </c>
      <c r="AY78" s="68">
        <v>44249</v>
      </c>
      <c r="AZ78" s="68">
        <v>4039</v>
      </c>
    </row>
    <row r="79" spans="1:52" x14ac:dyDescent="0.2">
      <c r="A79" s="68" t="s">
        <v>1454</v>
      </c>
      <c r="B79" s="68" t="s">
        <v>1455</v>
      </c>
      <c r="C79" s="68" t="s">
        <v>1455</v>
      </c>
      <c r="D79" s="68" t="s">
        <v>1456</v>
      </c>
      <c r="E79" s="68" t="s">
        <v>1454</v>
      </c>
      <c r="F79" s="296">
        <v>2019</v>
      </c>
      <c r="G79" s="68" t="s">
        <v>1220</v>
      </c>
      <c r="H79" s="68" t="s">
        <v>1221</v>
      </c>
      <c r="I79" s="229">
        <v>0</v>
      </c>
      <c r="J79" s="70">
        <v>0</v>
      </c>
      <c r="K79" s="70">
        <v>0</v>
      </c>
      <c r="L79" s="137">
        <v>5.8179868257287701</v>
      </c>
      <c r="M79" s="137">
        <v>-5818</v>
      </c>
      <c r="N79" s="70">
        <v>0.40309288982278402</v>
      </c>
      <c r="O79" s="70">
        <v>403</v>
      </c>
      <c r="P79" s="68">
        <v>0</v>
      </c>
      <c r="Q79" s="70">
        <v>0</v>
      </c>
      <c r="R79" s="297">
        <v>8.2456100000000004E-2</v>
      </c>
      <c r="S79" s="70">
        <v>82</v>
      </c>
      <c r="T79" s="297"/>
      <c r="U79" s="70"/>
      <c r="V79" s="298">
        <v>0</v>
      </c>
      <c r="W79" s="70">
        <v>0</v>
      </c>
      <c r="X79" s="298">
        <v>0</v>
      </c>
      <c r="Y79" s="70">
        <v>0</v>
      </c>
      <c r="Z79" s="70">
        <v>0</v>
      </c>
      <c r="AA79" s="70">
        <v>0</v>
      </c>
      <c r="AB79" s="70">
        <v>0</v>
      </c>
      <c r="AC79" s="70">
        <v>0</v>
      </c>
      <c r="AD79" s="68">
        <v>0</v>
      </c>
      <c r="AE79" s="70">
        <v>0</v>
      </c>
      <c r="AF79" s="68">
        <v>0</v>
      </c>
      <c r="AG79" s="70">
        <v>0</v>
      </c>
      <c r="AH79" s="68">
        <v>0</v>
      </c>
      <c r="AI79" s="70">
        <v>0</v>
      </c>
      <c r="AJ79" s="298">
        <v>0.86000606999999996</v>
      </c>
      <c r="AK79" s="70">
        <v>860</v>
      </c>
      <c r="AL79" s="167">
        <v>0.69777540000000005</v>
      </c>
      <c r="AM79" s="70">
        <v>698</v>
      </c>
      <c r="AN79" s="68">
        <v>0</v>
      </c>
      <c r="AO79" s="68">
        <v>0</v>
      </c>
      <c r="AP79" s="68">
        <v>0</v>
      </c>
      <c r="AQ79" s="68">
        <v>0</v>
      </c>
      <c r="AR79" s="68">
        <v>0</v>
      </c>
      <c r="AS79" s="68">
        <v>0</v>
      </c>
      <c r="AT79" s="68">
        <v>0</v>
      </c>
      <c r="AU79" s="68">
        <v>2439</v>
      </c>
      <c r="AV79" s="68">
        <v>2301</v>
      </c>
      <c r="AW79" s="68">
        <v>2807</v>
      </c>
      <c r="AX79" s="68">
        <v>1782</v>
      </c>
      <c r="AY79" s="68">
        <v>1760</v>
      </c>
      <c r="AZ79" s="68">
        <v>0</v>
      </c>
    </row>
    <row r="80" spans="1:52" x14ac:dyDescent="0.2">
      <c r="A80" s="68" t="s">
        <v>1457</v>
      </c>
      <c r="B80" s="68" t="s">
        <v>1458</v>
      </c>
      <c r="C80" s="68" t="s">
        <v>1458</v>
      </c>
      <c r="D80" s="68" t="s">
        <v>1459</v>
      </c>
      <c r="E80" s="68" t="s">
        <v>1457</v>
      </c>
      <c r="F80" s="296">
        <v>2019</v>
      </c>
      <c r="G80" s="68" t="s">
        <v>1220</v>
      </c>
      <c r="H80" s="68" t="s">
        <v>1258</v>
      </c>
      <c r="I80" s="229">
        <v>969</v>
      </c>
      <c r="J80" s="70">
        <v>484.5</v>
      </c>
      <c r="K80" s="70">
        <v>1453.5</v>
      </c>
      <c r="L80" s="137">
        <v>0</v>
      </c>
      <c r="M80" s="137">
        <v>0</v>
      </c>
      <c r="N80" s="70">
        <v>5.1117308554133398</v>
      </c>
      <c r="O80" s="70">
        <v>5112</v>
      </c>
      <c r="P80" s="68">
        <v>0</v>
      </c>
      <c r="Q80" s="70">
        <v>0</v>
      </c>
      <c r="R80" s="297">
        <v>6.5832015400000001</v>
      </c>
      <c r="S80" s="70">
        <v>6583</v>
      </c>
      <c r="T80" s="297"/>
      <c r="U80" s="70"/>
      <c r="V80" s="298">
        <v>19.476258489999999</v>
      </c>
      <c r="W80" s="70">
        <v>19476</v>
      </c>
      <c r="X80" s="298">
        <v>9.5895746400000004</v>
      </c>
      <c r="Y80" s="70">
        <v>9590</v>
      </c>
      <c r="Z80" s="70">
        <v>7.6520320000000002</v>
      </c>
      <c r="AA80" s="70">
        <v>7652</v>
      </c>
      <c r="AB80" s="70">
        <v>9.4410159999999994</v>
      </c>
      <c r="AC80" s="70">
        <v>9441</v>
      </c>
      <c r="AD80" s="68">
        <v>29.515111538799921</v>
      </c>
      <c r="AE80" s="70">
        <v>29515</v>
      </c>
      <c r="AF80" s="68">
        <v>0</v>
      </c>
      <c r="AG80" s="70">
        <v>0</v>
      </c>
      <c r="AH80" s="68">
        <v>0</v>
      </c>
      <c r="AI80" s="70">
        <v>0</v>
      </c>
      <c r="AJ80" s="298">
        <v>0</v>
      </c>
      <c r="AK80" s="70">
        <v>0</v>
      </c>
      <c r="AL80" s="167">
        <v>0</v>
      </c>
      <c r="AM80" s="70">
        <v>0</v>
      </c>
      <c r="AN80" s="68">
        <v>25308</v>
      </c>
      <c r="AO80" s="68">
        <v>0</v>
      </c>
      <c r="AP80" s="68">
        <v>6414</v>
      </c>
      <c r="AQ80" s="68">
        <v>2918</v>
      </c>
      <c r="AR80" s="68">
        <v>8605</v>
      </c>
      <c r="AS80" s="68">
        <v>7941</v>
      </c>
      <c r="AT80" s="68">
        <v>0</v>
      </c>
      <c r="AU80" s="68">
        <v>25021</v>
      </c>
      <c r="AV80" s="68">
        <v>1646</v>
      </c>
      <c r="AW80" s="68">
        <v>122197</v>
      </c>
      <c r="AX80" s="68">
        <v>12804</v>
      </c>
      <c r="AY80" s="68">
        <v>10277</v>
      </c>
      <c r="AZ80" s="68">
        <v>0</v>
      </c>
    </row>
    <row r="81" spans="1:52" x14ac:dyDescent="0.2">
      <c r="A81" s="68" t="s">
        <v>1460</v>
      </c>
      <c r="B81" s="68" t="s">
        <v>1461</v>
      </c>
      <c r="C81" s="68" t="s">
        <v>1461</v>
      </c>
      <c r="D81" s="68" t="s">
        <v>1462</v>
      </c>
      <c r="E81" s="68" t="s">
        <v>1460</v>
      </c>
      <c r="F81" s="296">
        <v>2019</v>
      </c>
      <c r="G81" s="68" t="s">
        <v>1220</v>
      </c>
      <c r="H81" s="68" t="s">
        <v>1221</v>
      </c>
      <c r="I81" s="229">
        <v>0</v>
      </c>
      <c r="J81" s="70">
        <v>0</v>
      </c>
      <c r="K81" s="70">
        <v>0</v>
      </c>
      <c r="L81" s="137">
        <v>4.51458280350053</v>
      </c>
      <c r="M81" s="137">
        <v>-4515</v>
      </c>
      <c r="N81" s="70">
        <v>1.6580095095754399</v>
      </c>
      <c r="O81" s="70">
        <v>1658</v>
      </c>
      <c r="P81" s="68">
        <v>0</v>
      </c>
      <c r="Q81" s="70">
        <v>0</v>
      </c>
      <c r="R81" s="297">
        <v>0.25892733000000001</v>
      </c>
      <c r="S81" s="70">
        <v>259</v>
      </c>
      <c r="T81" s="297"/>
      <c r="U81" s="70"/>
      <c r="V81" s="298">
        <v>0</v>
      </c>
      <c r="W81" s="70">
        <v>0</v>
      </c>
      <c r="X81" s="298">
        <v>0.37538715</v>
      </c>
      <c r="Y81" s="70">
        <v>375</v>
      </c>
      <c r="Z81" s="70">
        <v>0</v>
      </c>
      <c r="AA81" s="70">
        <v>0</v>
      </c>
      <c r="AB81" s="70">
        <v>0</v>
      </c>
      <c r="AC81" s="70">
        <v>0</v>
      </c>
      <c r="AD81" s="68">
        <v>0</v>
      </c>
      <c r="AE81" s="70">
        <v>0</v>
      </c>
      <c r="AF81" s="68">
        <v>0</v>
      </c>
      <c r="AG81" s="70">
        <v>0</v>
      </c>
      <c r="AH81" s="68">
        <v>0</v>
      </c>
      <c r="AI81" s="70">
        <v>0</v>
      </c>
      <c r="AJ81" s="298">
        <v>0</v>
      </c>
      <c r="AK81" s="70">
        <v>0</v>
      </c>
      <c r="AL81" s="167">
        <v>0</v>
      </c>
      <c r="AM81" s="70">
        <v>0</v>
      </c>
      <c r="AN81" s="68">
        <v>0</v>
      </c>
      <c r="AO81" s="68">
        <v>0</v>
      </c>
      <c r="AP81" s="68">
        <v>0</v>
      </c>
      <c r="AQ81" s="68">
        <v>0</v>
      </c>
      <c r="AR81" s="68">
        <v>0</v>
      </c>
      <c r="AS81" s="68">
        <v>0</v>
      </c>
      <c r="AT81" s="68">
        <v>0</v>
      </c>
      <c r="AU81" s="68">
        <v>1600</v>
      </c>
      <c r="AV81" s="68">
        <v>3493</v>
      </c>
      <c r="AW81" s="68">
        <v>3440</v>
      </c>
      <c r="AX81" s="68">
        <v>3695</v>
      </c>
      <c r="AY81" s="68">
        <v>0</v>
      </c>
      <c r="AZ81" s="68">
        <v>7737</v>
      </c>
    </row>
    <row r="82" spans="1:52" x14ac:dyDescent="0.2">
      <c r="A82" s="68" t="s">
        <v>1463</v>
      </c>
      <c r="B82" s="68" t="s">
        <v>1464</v>
      </c>
      <c r="C82" s="68" t="s">
        <v>1464</v>
      </c>
      <c r="D82" s="68" t="s">
        <v>1465</v>
      </c>
      <c r="E82" s="68" t="s">
        <v>1463</v>
      </c>
      <c r="F82" s="296">
        <v>2019</v>
      </c>
      <c r="G82" s="68" t="s">
        <v>1220</v>
      </c>
      <c r="H82" s="68" t="s">
        <v>1251</v>
      </c>
      <c r="I82" s="229">
        <v>0</v>
      </c>
      <c r="J82" s="70">
        <v>0</v>
      </c>
      <c r="K82" s="70">
        <v>0</v>
      </c>
      <c r="L82" s="137">
        <v>77.716709631338503</v>
      </c>
      <c r="M82" s="137">
        <v>-77717</v>
      </c>
      <c r="N82" s="70">
        <v>8.2079804287242197</v>
      </c>
      <c r="O82" s="70">
        <v>8208</v>
      </c>
      <c r="P82" s="68">
        <v>0</v>
      </c>
      <c r="Q82" s="70">
        <v>0</v>
      </c>
      <c r="R82" s="297">
        <v>6.6095172599999996</v>
      </c>
      <c r="S82" s="70">
        <v>6610</v>
      </c>
      <c r="T82" s="297"/>
      <c r="U82" s="70"/>
      <c r="V82" s="298">
        <v>12.30963878</v>
      </c>
      <c r="W82" s="70">
        <v>12310</v>
      </c>
      <c r="X82" s="298">
        <v>0</v>
      </c>
      <c r="Y82" s="70">
        <v>0</v>
      </c>
      <c r="Z82" s="70">
        <v>7.2606250000000001</v>
      </c>
      <c r="AA82" s="70">
        <v>7261</v>
      </c>
      <c r="AB82" s="70">
        <v>9.0409240000000004</v>
      </c>
      <c r="AC82" s="70">
        <v>9041</v>
      </c>
      <c r="AD82" s="68">
        <v>29.905213587925449</v>
      </c>
      <c r="AE82" s="70">
        <v>29905</v>
      </c>
      <c r="AF82" s="68">
        <v>0</v>
      </c>
      <c r="AG82" s="70">
        <v>0</v>
      </c>
      <c r="AH82" s="68">
        <v>0</v>
      </c>
      <c r="AI82" s="70">
        <v>0</v>
      </c>
      <c r="AJ82" s="298">
        <v>0</v>
      </c>
      <c r="AK82" s="70">
        <v>0</v>
      </c>
      <c r="AL82" s="167">
        <v>0</v>
      </c>
      <c r="AM82" s="70">
        <v>0</v>
      </c>
      <c r="AN82" s="68">
        <v>7260</v>
      </c>
      <c r="AO82" s="68">
        <v>-21296</v>
      </c>
      <c r="AP82" s="68">
        <v>10676</v>
      </c>
      <c r="AQ82" s="68">
        <v>15206</v>
      </c>
      <c r="AR82" s="68">
        <v>10490</v>
      </c>
      <c r="AS82" s="68">
        <v>11085</v>
      </c>
      <c r="AT82" s="68">
        <v>0</v>
      </c>
      <c r="AU82" s="68">
        <v>29738</v>
      </c>
      <c r="AV82" s="68">
        <v>45658</v>
      </c>
      <c r="AW82" s="68">
        <v>7354</v>
      </c>
      <c r="AX82" s="68">
        <v>3133</v>
      </c>
      <c r="AY82" s="68">
        <v>27500</v>
      </c>
      <c r="AZ82" s="68">
        <v>17877</v>
      </c>
    </row>
    <row r="83" spans="1:52" x14ac:dyDescent="0.2">
      <c r="A83" s="68" t="s">
        <v>1466</v>
      </c>
      <c r="B83" s="68" t="s">
        <v>1467</v>
      </c>
      <c r="C83" s="68" t="s">
        <v>1467</v>
      </c>
      <c r="D83" s="68" t="s">
        <v>1468</v>
      </c>
      <c r="E83" s="68" t="s">
        <v>1466</v>
      </c>
      <c r="F83" s="296"/>
      <c r="G83" s="68" t="s">
        <v>1220</v>
      </c>
      <c r="H83" s="68" t="s">
        <v>1271</v>
      </c>
      <c r="I83" s="229" t="s">
        <v>1431</v>
      </c>
      <c r="J83" s="70" t="s">
        <v>1432</v>
      </c>
      <c r="K83" s="70" t="s">
        <v>1432</v>
      </c>
      <c r="L83" s="137">
        <v>79.547372100301004</v>
      </c>
      <c r="M83" s="137">
        <v>-79547</v>
      </c>
      <c r="N83" s="70">
        <v>2.43282724278908</v>
      </c>
      <c r="O83" s="70">
        <v>2433</v>
      </c>
      <c r="P83" s="68">
        <v>0</v>
      </c>
      <c r="Q83" s="70">
        <v>0</v>
      </c>
      <c r="R83" s="297">
        <v>4.1786512800000004</v>
      </c>
      <c r="S83" s="70">
        <v>4179</v>
      </c>
      <c r="T83" s="297"/>
      <c r="U83" s="70"/>
      <c r="V83" s="298">
        <v>18.031736689999999</v>
      </c>
      <c r="W83" s="70">
        <v>18032</v>
      </c>
      <c r="X83" s="298">
        <v>10.096250640000001</v>
      </c>
      <c r="Y83" s="70">
        <v>10096</v>
      </c>
      <c r="Z83" s="70">
        <v>3.1505649999999998</v>
      </c>
      <c r="AA83" s="70">
        <v>3151</v>
      </c>
      <c r="AB83" s="70">
        <v>4.0730909999999998</v>
      </c>
      <c r="AC83" s="70">
        <v>4073</v>
      </c>
      <c r="AD83" s="68">
        <v>15.48619344093296</v>
      </c>
      <c r="AE83" s="70">
        <v>15486</v>
      </c>
      <c r="AF83" s="68">
        <v>0</v>
      </c>
      <c r="AG83" s="70">
        <v>0</v>
      </c>
      <c r="AH83" s="68">
        <v>0</v>
      </c>
      <c r="AI83" s="70">
        <v>0</v>
      </c>
      <c r="AJ83" s="298">
        <v>0</v>
      </c>
      <c r="AK83" s="70">
        <v>0</v>
      </c>
      <c r="AL83" s="167">
        <v>8.1907599999999997E-2</v>
      </c>
      <c r="AM83" s="70">
        <v>82</v>
      </c>
      <c r="AN83" s="68" t="s">
        <v>1431</v>
      </c>
      <c r="AO83" s="68" t="s">
        <v>1431</v>
      </c>
      <c r="AP83" s="68" t="s">
        <v>1431</v>
      </c>
      <c r="AQ83" s="68" t="s">
        <v>1431</v>
      </c>
      <c r="AR83" s="68" t="s">
        <v>1431</v>
      </c>
      <c r="AS83" s="68" t="s">
        <v>1431</v>
      </c>
      <c r="AT83" s="68" t="s">
        <v>1431</v>
      </c>
      <c r="AU83" s="68" t="s">
        <v>1431</v>
      </c>
      <c r="AV83" s="68" t="s">
        <v>1431</v>
      </c>
      <c r="AW83" s="68" t="s">
        <v>1431</v>
      </c>
      <c r="AX83" s="68" t="s">
        <v>1431</v>
      </c>
      <c r="AY83" s="68" t="s">
        <v>1431</v>
      </c>
      <c r="AZ83" s="68" t="s">
        <v>1431</v>
      </c>
    </row>
    <row r="84" spans="1:52" x14ac:dyDescent="0.2">
      <c r="A84" s="68" t="s">
        <v>1469</v>
      </c>
      <c r="D84" s="68" t="s">
        <v>1470</v>
      </c>
      <c r="E84" s="68" t="s">
        <v>1471</v>
      </c>
      <c r="F84" s="296"/>
      <c r="G84" s="68" t="s">
        <v>1377</v>
      </c>
      <c r="H84" s="68" t="s">
        <v>1377</v>
      </c>
      <c r="I84" s="229"/>
      <c r="J84" s="70"/>
      <c r="K84" s="70"/>
      <c r="L84" s="137">
        <v>0</v>
      </c>
      <c r="M84" s="137">
        <v>0</v>
      </c>
      <c r="N84" s="70"/>
      <c r="O84" s="70"/>
      <c r="P84" s="68">
        <v>0</v>
      </c>
      <c r="Q84" s="70">
        <v>0</v>
      </c>
      <c r="R84" s="297"/>
      <c r="S84" s="70"/>
      <c r="T84" s="297"/>
      <c r="U84" s="70"/>
      <c r="V84" s="298">
        <v>0</v>
      </c>
      <c r="W84" s="70">
        <v>0</v>
      </c>
      <c r="X84" s="298">
        <v>0</v>
      </c>
      <c r="Y84" s="70">
        <v>0</v>
      </c>
      <c r="Z84" s="70">
        <v>0</v>
      </c>
      <c r="AA84" s="70">
        <v>0</v>
      </c>
      <c r="AB84" s="70">
        <v>0</v>
      </c>
      <c r="AC84" s="70">
        <v>0</v>
      </c>
      <c r="AD84" s="68">
        <v>0</v>
      </c>
      <c r="AE84" s="70">
        <v>0</v>
      </c>
      <c r="AF84" s="68">
        <v>0</v>
      </c>
      <c r="AG84" s="70">
        <v>0</v>
      </c>
      <c r="AH84" s="68">
        <v>0</v>
      </c>
      <c r="AI84" s="70">
        <v>0</v>
      </c>
      <c r="AJ84" s="298">
        <v>0</v>
      </c>
      <c r="AK84" s="70">
        <v>0</v>
      </c>
      <c r="AL84" s="167">
        <v>0</v>
      </c>
      <c r="AM84" s="70">
        <v>0</v>
      </c>
      <c r="AO84" s="68">
        <v>0</v>
      </c>
      <c r="AP84" s="68">
        <v>0</v>
      </c>
      <c r="AQ84" s="68">
        <v>0</v>
      </c>
      <c r="AR84" s="68">
        <v>0</v>
      </c>
      <c r="AS84" s="68">
        <v>0</v>
      </c>
      <c r="AT84" s="68">
        <v>0</v>
      </c>
      <c r="AU84" s="68">
        <v>0</v>
      </c>
      <c r="AV84" s="68">
        <v>0</v>
      </c>
      <c r="AW84" s="68">
        <v>0</v>
      </c>
      <c r="AX84" s="68">
        <v>0</v>
      </c>
      <c r="AY84" s="68">
        <v>0</v>
      </c>
      <c r="AZ84" s="68">
        <v>0</v>
      </c>
    </row>
    <row r="85" spans="1:52" x14ac:dyDescent="0.2">
      <c r="A85" s="68" t="s">
        <v>1472</v>
      </c>
      <c r="B85" s="68" t="s">
        <v>1473</v>
      </c>
      <c r="C85" s="68" t="s">
        <v>1473</v>
      </c>
      <c r="D85" s="68" t="s">
        <v>1474</v>
      </c>
      <c r="E85" s="68" t="s">
        <v>1472</v>
      </c>
      <c r="F85" s="296">
        <v>2019</v>
      </c>
      <c r="G85" s="68" t="s">
        <v>1238</v>
      </c>
      <c r="H85" s="68" t="s">
        <v>1239</v>
      </c>
      <c r="I85" s="229">
        <v>799</v>
      </c>
      <c r="J85" s="70">
        <v>399.5</v>
      </c>
      <c r="K85" s="70">
        <v>1198.5</v>
      </c>
      <c r="L85" s="137">
        <v>0</v>
      </c>
      <c r="M85" s="137">
        <v>0</v>
      </c>
      <c r="N85" s="70">
        <v>0</v>
      </c>
      <c r="O85" s="70">
        <v>0</v>
      </c>
      <c r="P85" s="68">
        <v>90992083</v>
      </c>
      <c r="Q85" s="70">
        <v>-90992</v>
      </c>
      <c r="R85" s="297">
        <v>0</v>
      </c>
      <c r="S85" s="70">
        <v>0</v>
      </c>
      <c r="T85" s="297"/>
      <c r="U85" s="70"/>
      <c r="V85" s="298">
        <v>0</v>
      </c>
      <c r="W85" s="70">
        <v>0</v>
      </c>
      <c r="X85" s="298">
        <v>0</v>
      </c>
      <c r="Y85" s="70">
        <v>0</v>
      </c>
      <c r="Z85" s="70">
        <v>0</v>
      </c>
      <c r="AA85" s="70">
        <v>0</v>
      </c>
      <c r="AB85" s="70">
        <v>0</v>
      </c>
      <c r="AC85" s="70">
        <v>0</v>
      </c>
      <c r="AD85" s="68">
        <v>0</v>
      </c>
      <c r="AE85" s="70">
        <v>0</v>
      </c>
      <c r="AF85" s="68">
        <v>3084220.8673502365</v>
      </c>
      <c r="AG85" s="70">
        <v>3084</v>
      </c>
      <c r="AH85" s="68">
        <v>2020885</v>
      </c>
      <c r="AI85" s="70">
        <v>2021</v>
      </c>
      <c r="AJ85" s="298">
        <v>0</v>
      </c>
      <c r="AK85" s="70">
        <v>0</v>
      </c>
      <c r="AL85" s="167">
        <v>0</v>
      </c>
      <c r="AM85" s="70">
        <v>0</v>
      </c>
      <c r="AN85" s="68">
        <v>0</v>
      </c>
      <c r="AO85" s="68">
        <v>0</v>
      </c>
      <c r="AP85" s="68">
        <v>0</v>
      </c>
      <c r="AQ85" s="68">
        <v>0</v>
      </c>
      <c r="AR85" s="68">
        <v>158</v>
      </c>
      <c r="AS85" s="68">
        <v>4179</v>
      </c>
      <c r="AT85" s="68">
        <v>0</v>
      </c>
      <c r="AU85" s="68">
        <v>11326</v>
      </c>
      <c r="AV85" s="68">
        <v>0</v>
      </c>
      <c r="AW85" s="68">
        <v>0</v>
      </c>
      <c r="AX85" s="68">
        <v>0</v>
      </c>
      <c r="AY85" s="68">
        <v>4000</v>
      </c>
      <c r="AZ85" s="68">
        <v>0</v>
      </c>
    </row>
    <row r="86" spans="1:52" x14ac:dyDescent="0.2">
      <c r="A86" s="68" t="s">
        <v>1475</v>
      </c>
      <c r="B86" s="68" t="s">
        <v>1476</v>
      </c>
      <c r="C86" s="68" t="s">
        <v>1476</v>
      </c>
      <c r="D86" s="68" t="s">
        <v>1477</v>
      </c>
      <c r="E86" s="68" t="s">
        <v>1475</v>
      </c>
      <c r="F86" s="296"/>
      <c r="G86" s="68" t="s">
        <v>1238</v>
      </c>
      <c r="H86" s="68" t="s">
        <v>1244</v>
      </c>
      <c r="I86" s="229">
        <v>0</v>
      </c>
      <c r="J86" s="70">
        <v>0</v>
      </c>
      <c r="K86" s="70">
        <v>0</v>
      </c>
      <c r="L86" s="137">
        <v>7.2858834194947999</v>
      </c>
      <c r="M86" s="137">
        <v>-7286</v>
      </c>
      <c r="N86" s="70">
        <v>0</v>
      </c>
      <c r="O86" s="70">
        <v>0</v>
      </c>
      <c r="P86" s="68">
        <v>0</v>
      </c>
      <c r="Q86" s="70">
        <v>0</v>
      </c>
      <c r="R86" s="297">
        <v>0</v>
      </c>
      <c r="S86" s="70">
        <v>0</v>
      </c>
      <c r="T86" s="297"/>
      <c r="U86" s="70"/>
      <c r="V86" s="298">
        <v>0</v>
      </c>
      <c r="W86" s="70">
        <v>0</v>
      </c>
      <c r="X86" s="298">
        <v>0</v>
      </c>
      <c r="Y86" s="70">
        <v>0</v>
      </c>
      <c r="Z86" s="70">
        <v>0</v>
      </c>
      <c r="AA86" s="70">
        <v>0</v>
      </c>
      <c r="AB86" s="70">
        <v>0</v>
      </c>
      <c r="AC86" s="70">
        <v>0</v>
      </c>
      <c r="AD86" s="68">
        <v>0</v>
      </c>
      <c r="AE86" s="70">
        <v>0</v>
      </c>
      <c r="AF86" s="68">
        <v>0</v>
      </c>
      <c r="AG86" s="70">
        <v>0</v>
      </c>
      <c r="AH86" s="68">
        <v>0</v>
      </c>
      <c r="AI86" s="70">
        <v>0</v>
      </c>
      <c r="AJ86" s="298">
        <v>0.10090046</v>
      </c>
      <c r="AK86" s="70">
        <v>101</v>
      </c>
      <c r="AL86" s="167">
        <v>0</v>
      </c>
      <c r="AM86" s="70">
        <v>0</v>
      </c>
      <c r="AN86" s="68">
        <v>0</v>
      </c>
      <c r="AO86" s="68">
        <v>0</v>
      </c>
      <c r="AP86" s="68">
        <v>0</v>
      </c>
      <c r="AQ86" s="68">
        <v>0</v>
      </c>
      <c r="AR86" s="68">
        <v>1887</v>
      </c>
      <c r="AS86" s="68">
        <v>405</v>
      </c>
      <c r="AT86" s="68">
        <v>0</v>
      </c>
      <c r="AU86" s="68">
        <v>0</v>
      </c>
      <c r="AV86" s="68">
        <v>437</v>
      </c>
      <c r="AW86" s="68">
        <v>0</v>
      </c>
      <c r="AX86" s="68">
        <v>0</v>
      </c>
      <c r="AY86" s="68">
        <v>2443</v>
      </c>
      <c r="AZ86" s="68">
        <v>0</v>
      </c>
    </row>
    <row r="87" spans="1:52" x14ac:dyDescent="0.2">
      <c r="A87" s="68" t="s">
        <v>1478</v>
      </c>
      <c r="B87" s="68" t="s">
        <v>1479</v>
      </c>
      <c r="C87" s="68" t="s">
        <v>1479</v>
      </c>
      <c r="D87" s="68" t="s">
        <v>1480</v>
      </c>
      <c r="E87" s="68" t="s">
        <v>1478</v>
      </c>
      <c r="F87" s="296">
        <v>2019</v>
      </c>
      <c r="G87" s="68" t="s">
        <v>1220</v>
      </c>
      <c r="H87" s="68" t="s">
        <v>1221</v>
      </c>
      <c r="I87" s="229">
        <v>0</v>
      </c>
      <c r="J87" s="70">
        <v>0</v>
      </c>
      <c r="K87" s="70">
        <v>0</v>
      </c>
      <c r="L87" s="137">
        <v>4.3598987564226999</v>
      </c>
      <c r="M87" s="137">
        <v>-4360</v>
      </c>
      <c r="N87" s="70">
        <v>1.3750106262561199</v>
      </c>
      <c r="O87" s="70">
        <v>1375</v>
      </c>
      <c r="P87" s="68">
        <v>0</v>
      </c>
      <c r="Q87" s="70">
        <v>0</v>
      </c>
      <c r="R87" s="297">
        <v>0.27656912</v>
      </c>
      <c r="S87" s="70">
        <v>277</v>
      </c>
      <c r="T87" s="297"/>
      <c r="U87" s="70"/>
      <c r="V87" s="298">
        <v>0</v>
      </c>
      <c r="W87" s="70">
        <v>0</v>
      </c>
      <c r="X87" s="298">
        <v>0</v>
      </c>
      <c r="Y87" s="70">
        <v>0</v>
      </c>
      <c r="Z87" s="70">
        <v>0</v>
      </c>
      <c r="AA87" s="70">
        <v>0</v>
      </c>
      <c r="AB87" s="70">
        <v>0</v>
      </c>
      <c r="AC87" s="70">
        <v>0</v>
      </c>
      <c r="AD87" s="68">
        <v>0</v>
      </c>
      <c r="AE87" s="70">
        <v>0</v>
      </c>
      <c r="AF87" s="68">
        <v>0</v>
      </c>
      <c r="AG87" s="70">
        <v>0</v>
      </c>
      <c r="AH87" s="68">
        <v>0</v>
      </c>
      <c r="AI87" s="70">
        <v>0</v>
      </c>
      <c r="AJ87" s="298">
        <v>0</v>
      </c>
      <c r="AK87" s="70">
        <v>0</v>
      </c>
      <c r="AL87" s="167">
        <v>0</v>
      </c>
      <c r="AM87" s="70">
        <v>0</v>
      </c>
      <c r="AN87" s="68">
        <v>0</v>
      </c>
      <c r="AO87" s="68">
        <v>0</v>
      </c>
      <c r="AP87" s="68">
        <v>0</v>
      </c>
      <c r="AQ87" s="68">
        <v>0</v>
      </c>
      <c r="AR87" s="68">
        <v>0</v>
      </c>
      <c r="AS87" s="68">
        <v>0</v>
      </c>
      <c r="AT87" s="68">
        <v>0</v>
      </c>
      <c r="AU87" s="68">
        <v>25688</v>
      </c>
      <c r="AV87" s="68">
        <v>0</v>
      </c>
      <c r="AW87" s="68">
        <v>0</v>
      </c>
      <c r="AX87" s="68">
        <v>0</v>
      </c>
      <c r="AY87" s="68">
        <v>0</v>
      </c>
      <c r="AZ87" s="68">
        <v>11676</v>
      </c>
    </row>
    <row r="88" spans="1:52" x14ac:dyDescent="0.2">
      <c r="A88" s="68" t="s">
        <v>1481</v>
      </c>
      <c r="B88" s="68" t="s">
        <v>1482</v>
      </c>
      <c r="C88" s="68" t="s">
        <v>1482</v>
      </c>
      <c r="D88" s="68" t="s">
        <v>1483</v>
      </c>
      <c r="E88" s="68" t="s">
        <v>1481</v>
      </c>
      <c r="F88" s="296">
        <v>2019</v>
      </c>
      <c r="G88" s="68" t="s">
        <v>1220</v>
      </c>
      <c r="H88" s="68" t="s">
        <v>1271</v>
      </c>
      <c r="I88" s="229">
        <v>138</v>
      </c>
      <c r="J88" s="70">
        <v>69</v>
      </c>
      <c r="K88" s="70">
        <v>207</v>
      </c>
      <c r="L88" s="137">
        <v>28.924770108852801</v>
      </c>
      <c r="M88" s="137">
        <v>-28925</v>
      </c>
      <c r="N88" s="70">
        <v>1.044601116334559</v>
      </c>
      <c r="O88" s="70">
        <v>1045</v>
      </c>
      <c r="P88" s="68">
        <v>0</v>
      </c>
      <c r="Q88" s="70">
        <v>0</v>
      </c>
      <c r="R88" s="297">
        <v>1.8186442300000001</v>
      </c>
      <c r="S88" s="70">
        <v>1819</v>
      </c>
      <c r="T88" s="297"/>
      <c r="U88" s="70"/>
      <c r="V88" s="298">
        <v>5.5368529200000003</v>
      </c>
      <c r="W88" s="70">
        <v>5537</v>
      </c>
      <c r="X88" s="298">
        <v>2.3253577700000001</v>
      </c>
      <c r="Y88" s="70">
        <v>2325</v>
      </c>
      <c r="Z88" s="70">
        <v>1.7106980000000001</v>
      </c>
      <c r="AA88" s="70">
        <v>1711</v>
      </c>
      <c r="AB88" s="70">
        <v>2.212399</v>
      </c>
      <c r="AC88" s="70">
        <v>2212</v>
      </c>
      <c r="AD88" s="68">
        <v>11.679524476942159</v>
      </c>
      <c r="AE88" s="70">
        <v>11680</v>
      </c>
      <c r="AF88" s="68">
        <v>0</v>
      </c>
      <c r="AG88" s="70">
        <v>0</v>
      </c>
      <c r="AH88" s="68">
        <v>0</v>
      </c>
      <c r="AI88" s="70">
        <v>0</v>
      </c>
      <c r="AJ88" s="298">
        <v>0</v>
      </c>
      <c r="AK88" s="70">
        <v>0</v>
      </c>
      <c r="AL88" s="167">
        <v>0</v>
      </c>
      <c r="AM88" s="70">
        <v>0</v>
      </c>
      <c r="AN88" s="68">
        <v>2</v>
      </c>
      <c r="AO88" s="68">
        <v>-1001</v>
      </c>
      <c r="AP88" s="68">
        <v>0</v>
      </c>
      <c r="AQ88" s="68">
        <v>1180</v>
      </c>
      <c r="AR88" s="68">
        <v>0</v>
      </c>
      <c r="AS88" s="68">
        <v>0</v>
      </c>
      <c r="AT88" s="68">
        <v>1278</v>
      </c>
      <c r="AU88" s="68">
        <v>6212</v>
      </c>
      <c r="AV88" s="68">
        <v>8889</v>
      </c>
      <c r="AW88" s="68">
        <v>4630</v>
      </c>
      <c r="AX88" s="68">
        <v>3113</v>
      </c>
      <c r="AY88" s="68">
        <v>8458</v>
      </c>
      <c r="AZ88" s="68">
        <v>17572</v>
      </c>
    </row>
    <row r="89" spans="1:52" x14ac:dyDescent="0.2">
      <c r="A89" s="68" t="s">
        <v>1484</v>
      </c>
      <c r="B89" s="68" t="s">
        <v>1485</v>
      </c>
      <c r="C89" s="68" t="s">
        <v>1485</v>
      </c>
      <c r="D89" s="68" t="s">
        <v>1486</v>
      </c>
      <c r="E89" s="68" t="s">
        <v>1484</v>
      </c>
      <c r="F89" s="296">
        <v>2019</v>
      </c>
      <c r="G89" s="68" t="s">
        <v>1220</v>
      </c>
      <c r="H89" s="68" t="s">
        <v>1221</v>
      </c>
      <c r="I89" s="229">
        <v>2750</v>
      </c>
      <c r="J89" s="70">
        <v>1375</v>
      </c>
      <c r="K89" s="70">
        <v>4125</v>
      </c>
      <c r="L89" s="137">
        <v>9.7174731944779094</v>
      </c>
      <c r="M89" s="137">
        <v>-9717</v>
      </c>
      <c r="N89" s="70">
        <v>1.11094361238645</v>
      </c>
      <c r="O89" s="70">
        <v>1111</v>
      </c>
      <c r="P89" s="68">
        <v>0</v>
      </c>
      <c r="Q89" s="70">
        <v>0</v>
      </c>
      <c r="R89" s="297">
        <v>0.2056191</v>
      </c>
      <c r="S89" s="70">
        <v>206</v>
      </c>
      <c r="T89" s="297"/>
      <c r="U89" s="70"/>
      <c r="V89" s="298">
        <v>0</v>
      </c>
      <c r="W89" s="70">
        <v>0</v>
      </c>
      <c r="X89" s="298">
        <v>0.24284402999999999</v>
      </c>
      <c r="Y89" s="70">
        <v>243</v>
      </c>
      <c r="Z89" s="70">
        <v>0</v>
      </c>
      <c r="AA89" s="70">
        <v>0</v>
      </c>
      <c r="AB89" s="70">
        <v>0</v>
      </c>
      <c r="AC89" s="70">
        <v>0</v>
      </c>
      <c r="AD89" s="68">
        <v>0</v>
      </c>
      <c r="AE89" s="70">
        <v>0</v>
      </c>
      <c r="AF89" s="68">
        <v>0</v>
      </c>
      <c r="AG89" s="70">
        <v>0</v>
      </c>
      <c r="AH89" s="68">
        <v>0</v>
      </c>
      <c r="AI89" s="70">
        <v>0</v>
      </c>
      <c r="AJ89" s="298">
        <v>0</v>
      </c>
      <c r="AK89" s="70">
        <v>0</v>
      </c>
      <c r="AL89" s="167">
        <v>1.932075</v>
      </c>
      <c r="AM89" s="70">
        <v>1932</v>
      </c>
      <c r="AN89" s="68">
        <v>0</v>
      </c>
      <c r="AO89" s="68">
        <v>0</v>
      </c>
      <c r="AP89" s="68">
        <v>0</v>
      </c>
      <c r="AQ89" s="68">
        <v>0</v>
      </c>
      <c r="AR89" s="68">
        <v>0</v>
      </c>
      <c r="AS89" s="68">
        <v>2558</v>
      </c>
      <c r="AT89" s="68">
        <v>0</v>
      </c>
      <c r="AU89" s="68">
        <v>15070</v>
      </c>
      <c r="AV89" s="68">
        <v>15328</v>
      </c>
      <c r="AW89" s="68">
        <v>38185</v>
      </c>
      <c r="AX89" s="68">
        <v>600</v>
      </c>
      <c r="AY89" s="68">
        <v>3000</v>
      </c>
      <c r="AZ89" s="68">
        <v>8864</v>
      </c>
    </row>
    <row r="90" spans="1:52" x14ac:dyDescent="0.2">
      <c r="A90" s="68" t="s">
        <v>1487</v>
      </c>
      <c r="B90" s="68" t="s">
        <v>1488</v>
      </c>
      <c r="C90" s="68" t="s">
        <v>1488</v>
      </c>
      <c r="D90" s="68" t="s">
        <v>1489</v>
      </c>
      <c r="E90" s="68" t="s">
        <v>1487</v>
      </c>
      <c r="F90" s="296">
        <v>2019</v>
      </c>
      <c r="G90" s="68" t="s">
        <v>1490</v>
      </c>
      <c r="H90" s="68" t="s">
        <v>1490</v>
      </c>
      <c r="I90" s="229">
        <v>0</v>
      </c>
      <c r="J90" s="70">
        <v>0</v>
      </c>
      <c r="K90" s="70">
        <v>0</v>
      </c>
      <c r="L90" s="137">
        <v>0</v>
      </c>
      <c r="M90" s="137">
        <v>0</v>
      </c>
      <c r="N90" s="70">
        <v>0</v>
      </c>
      <c r="O90" s="70">
        <v>0</v>
      </c>
      <c r="P90" s="68">
        <v>0</v>
      </c>
      <c r="Q90" s="70">
        <v>0</v>
      </c>
      <c r="R90" s="297">
        <v>0</v>
      </c>
      <c r="S90" s="70">
        <v>0</v>
      </c>
      <c r="T90" s="297"/>
      <c r="U90" s="70"/>
      <c r="V90" s="298">
        <v>0</v>
      </c>
      <c r="W90" s="70">
        <v>0</v>
      </c>
      <c r="X90" s="298">
        <v>0</v>
      </c>
      <c r="Y90" s="70">
        <v>0</v>
      </c>
      <c r="Z90" s="70">
        <v>0</v>
      </c>
      <c r="AA90" s="70">
        <v>0</v>
      </c>
      <c r="AB90" s="70">
        <v>0</v>
      </c>
      <c r="AC90" s="70">
        <v>0</v>
      </c>
      <c r="AD90" s="68">
        <v>0</v>
      </c>
      <c r="AE90" s="70">
        <v>0</v>
      </c>
      <c r="AF90" s="68">
        <v>0</v>
      </c>
      <c r="AG90" s="70">
        <v>0</v>
      </c>
      <c r="AH90" s="68">
        <v>0</v>
      </c>
      <c r="AI90" s="70">
        <v>0</v>
      </c>
      <c r="AJ90" s="298">
        <v>0</v>
      </c>
      <c r="AK90" s="70">
        <v>0</v>
      </c>
      <c r="AL90" s="167">
        <v>0</v>
      </c>
      <c r="AM90" s="70">
        <v>0</v>
      </c>
      <c r="AN90" s="68">
        <v>0</v>
      </c>
      <c r="AO90" s="68">
        <v>0</v>
      </c>
      <c r="AP90" s="68">
        <v>0</v>
      </c>
      <c r="AQ90" s="68">
        <v>0</v>
      </c>
      <c r="AR90" s="68">
        <v>0</v>
      </c>
      <c r="AS90" s="68">
        <v>405</v>
      </c>
      <c r="AT90" s="68">
        <v>51</v>
      </c>
      <c r="AU90" s="68">
        <v>355</v>
      </c>
      <c r="AV90" s="68">
        <v>993</v>
      </c>
      <c r="AW90" s="68">
        <v>0</v>
      </c>
      <c r="AX90" s="68">
        <v>657</v>
      </c>
      <c r="AY90" s="68">
        <v>500</v>
      </c>
      <c r="AZ90" s="68">
        <v>0</v>
      </c>
    </row>
    <row r="91" spans="1:52" x14ac:dyDescent="0.2">
      <c r="A91" s="68" t="s">
        <v>1491</v>
      </c>
      <c r="B91" s="68" t="s">
        <v>1492</v>
      </c>
      <c r="C91" s="68" t="s">
        <v>1492</v>
      </c>
      <c r="D91" s="68" t="s">
        <v>1493</v>
      </c>
      <c r="E91" s="68" t="s">
        <v>1491</v>
      </c>
      <c r="F91" s="296">
        <v>2019</v>
      </c>
      <c r="G91" s="68" t="s">
        <v>1220</v>
      </c>
      <c r="H91" s="68" t="s">
        <v>1271</v>
      </c>
      <c r="I91" s="229">
        <v>4398</v>
      </c>
      <c r="J91" s="70">
        <v>2199</v>
      </c>
      <c r="K91" s="70">
        <v>6597</v>
      </c>
      <c r="L91" s="137">
        <v>66.441754138457696</v>
      </c>
      <c r="M91" s="137">
        <v>-66442</v>
      </c>
      <c r="N91" s="70">
        <v>3.93608556721823</v>
      </c>
      <c r="O91" s="70">
        <v>3936</v>
      </c>
      <c r="P91" s="68">
        <v>0</v>
      </c>
      <c r="Q91" s="70">
        <v>0</v>
      </c>
      <c r="R91" s="297">
        <v>4.7604423899999997</v>
      </c>
      <c r="S91" s="70">
        <v>4760</v>
      </c>
      <c r="T91" s="297"/>
      <c r="U91" s="70"/>
      <c r="V91" s="298">
        <v>14.859500990000001</v>
      </c>
      <c r="W91" s="70">
        <v>14860</v>
      </c>
      <c r="X91" s="298">
        <v>6.7516599700000004</v>
      </c>
      <c r="Y91" s="70">
        <v>6752</v>
      </c>
      <c r="Z91" s="70">
        <v>5.8019429999999996</v>
      </c>
      <c r="AA91" s="70">
        <v>5802</v>
      </c>
      <c r="AB91" s="70">
        <v>7.4766079999999997</v>
      </c>
      <c r="AC91" s="70">
        <v>7477</v>
      </c>
      <c r="AD91" s="68">
        <v>27.694279212091111</v>
      </c>
      <c r="AE91" s="70">
        <v>27694</v>
      </c>
      <c r="AF91" s="68">
        <v>0</v>
      </c>
      <c r="AG91" s="70">
        <v>0</v>
      </c>
      <c r="AH91" s="68">
        <v>0</v>
      </c>
      <c r="AI91" s="70">
        <v>0</v>
      </c>
      <c r="AJ91" s="298">
        <v>0</v>
      </c>
      <c r="AK91" s="70">
        <v>0</v>
      </c>
      <c r="AL91" s="167">
        <v>0</v>
      </c>
      <c r="AM91" s="70">
        <v>0</v>
      </c>
      <c r="AN91" s="68">
        <v>6000</v>
      </c>
      <c r="AO91" s="68">
        <v>-26015</v>
      </c>
      <c r="AP91" s="68">
        <v>0</v>
      </c>
      <c r="AQ91" s="68">
        <v>3157</v>
      </c>
      <c r="AR91" s="68">
        <v>0</v>
      </c>
      <c r="AS91" s="68">
        <v>0</v>
      </c>
      <c r="AT91" s="68">
        <v>27514</v>
      </c>
      <c r="AU91" s="68">
        <v>14798</v>
      </c>
      <c r="AV91" s="68">
        <v>2693</v>
      </c>
      <c r="AW91" s="68">
        <v>0</v>
      </c>
      <c r="AX91" s="68">
        <v>2758</v>
      </c>
      <c r="AY91" s="68">
        <v>0</v>
      </c>
      <c r="AZ91" s="68">
        <v>42591</v>
      </c>
    </row>
    <row r="92" spans="1:52" x14ac:dyDescent="0.2">
      <c r="A92" s="68" t="s">
        <v>1494</v>
      </c>
      <c r="B92" s="68" t="s">
        <v>1495</v>
      </c>
      <c r="C92" s="68" t="s">
        <v>1495</v>
      </c>
      <c r="D92" s="68" t="s">
        <v>1496</v>
      </c>
      <c r="E92" s="68" t="s">
        <v>1494</v>
      </c>
      <c r="F92" s="296">
        <v>2019</v>
      </c>
      <c r="G92" s="68" t="s">
        <v>1238</v>
      </c>
      <c r="H92" s="68" t="s">
        <v>1373</v>
      </c>
      <c r="I92" s="229">
        <v>0</v>
      </c>
      <c r="J92" s="70">
        <v>0</v>
      </c>
      <c r="K92" s="70">
        <v>0</v>
      </c>
      <c r="L92" s="137">
        <v>147.06853043717501</v>
      </c>
      <c r="M92" s="137">
        <v>-147069</v>
      </c>
      <c r="N92" s="70">
        <v>1.9107339999999999</v>
      </c>
      <c r="O92" s="70">
        <v>1911</v>
      </c>
      <c r="P92" s="68">
        <v>0</v>
      </c>
      <c r="Q92" s="70">
        <v>0</v>
      </c>
      <c r="R92" s="297">
        <v>9.0088602600000005</v>
      </c>
      <c r="S92" s="70">
        <v>9009</v>
      </c>
      <c r="T92" s="297"/>
      <c r="U92" s="70"/>
      <c r="V92" s="298">
        <v>44.082098129999999</v>
      </c>
      <c r="W92" s="70">
        <v>44082</v>
      </c>
      <c r="X92" s="298">
        <v>0</v>
      </c>
      <c r="Y92" s="70">
        <v>0</v>
      </c>
      <c r="Z92" s="70">
        <v>10.130045000000001</v>
      </c>
      <c r="AA92" s="70">
        <v>10130</v>
      </c>
      <c r="AB92" s="70">
        <v>13.389982</v>
      </c>
      <c r="AC92" s="70">
        <v>13390</v>
      </c>
      <c r="AD92" s="68">
        <v>55.463407935865753</v>
      </c>
      <c r="AE92" s="70">
        <v>55463</v>
      </c>
      <c r="AF92" s="68">
        <v>0</v>
      </c>
      <c r="AG92" s="70">
        <v>0</v>
      </c>
      <c r="AH92" s="68">
        <v>0</v>
      </c>
      <c r="AI92" s="70">
        <v>0</v>
      </c>
      <c r="AJ92" s="298">
        <v>0</v>
      </c>
      <c r="AK92" s="70">
        <v>0</v>
      </c>
      <c r="AL92" s="167">
        <v>0</v>
      </c>
      <c r="AM92" s="70">
        <v>0</v>
      </c>
      <c r="AN92" s="68">
        <v>31466</v>
      </c>
      <c r="AO92" s="68">
        <v>-70945</v>
      </c>
      <c r="AP92" s="68">
        <v>0</v>
      </c>
      <c r="AQ92" s="68">
        <v>6752</v>
      </c>
      <c r="AR92" s="68">
        <v>2062</v>
      </c>
      <c r="AS92" s="68">
        <v>23008</v>
      </c>
      <c r="AT92" s="68">
        <v>25127</v>
      </c>
      <c r="AU92" s="68">
        <v>6336</v>
      </c>
      <c r="AV92" s="68">
        <v>19161</v>
      </c>
      <c r="AW92" s="68">
        <v>32920</v>
      </c>
      <c r="AX92" s="68">
        <v>2303</v>
      </c>
      <c r="AY92" s="68">
        <v>72234</v>
      </c>
      <c r="AZ92" s="68">
        <v>0</v>
      </c>
    </row>
    <row r="93" spans="1:52" x14ac:dyDescent="0.2">
      <c r="A93" s="68" t="s">
        <v>1497</v>
      </c>
      <c r="B93" s="68" t="s">
        <v>1498</v>
      </c>
      <c r="C93" s="68" t="s">
        <v>1498</v>
      </c>
      <c r="D93" s="68" t="s">
        <v>1499</v>
      </c>
      <c r="E93" s="68" t="s">
        <v>1497</v>
      </c>
      <c r="F93" s="296">
        <v>2019</v>
      </c>
      <c r="G93" s="68" t="s">
        <v>1238</v>
      </c>
      <c r="H93" s="68" t="s">
        <v>1244</v>
      </c>
      <c r="I93" s="229">
        <v>4919</v>
      </c>
      <c r="J93" s="70">
        <v>2459.5</v>
      </c>
      <c r="K93" s="70">
        <v>7378.5</v>
      </c>
      <c r="L93" s="137">
        <v>11.3457841841785</v>
      </c>
      <c r="M93" s="137">
        <v>-11346</v>
      </c>
      <c r="N93" s="70">
        <v>0</v>
      </c>
      <c r="O93" s="70">
        <v>0</v>
      </c>
      <c r="P93" s="68">
        <v>0</v>
      </c>
      <c r="Q93" s="70">
        <v>0</v>
      </c>
      <c r="R93" s="297">
        <v>0</v>
      </c>
      <c r="S93" s="70">
        <v>0</v>
      </c>
      <c r="T93" s="297"/>
      <c r="U93" s="70"/>
      <c r="V93" s="298">
        <v>0</v>
      </c>
      <c r="W93" s="70">
        <v>0</v>
      </c>
      <c r="X93" s="298">
        <v>0</v>
      </c>
      <c r="Y93" s="70">
        <v>0</v>
      </c>
      <c r="Z93" s="70">
        <v>0</v>
      </c>
      <c r="AA93" s="70">
        <v>0</v>
      </c>
      <c r="AB93" s="70">
        <v>0</v>
      </c>
      <c r="AC93" s="70">
        <v>0</v>
      </c>
      <c r="AD93" s="68">
        <v>0</v>
      </c>
      <c r="AE93" s="70">
        <v>0</v>
      </c>
      <c r="AF93" s="68">
        <v>0</v>
      </c>
      <c r="AG93" s="70">
        <v>0</v>
      </c>
      <c r="AH93" s="68">
        <v>0</v>
      </c>
      <c r="AI93" s="70">
        <v>0</v>
      </c>
      <c r="AJ93" s="298">
        <v>0</v>
      </c>
      <c r="AK93" s="70">
        <v>0</v>
      </c>
      <c r="AL93" s="167">
        <v>0</v>
      </c>
      <c r="AM93" s="70">
        <v>0</v>
      </c>
      <c r="AN93" s="68">
        <v>0</v>
      </c>
      <c r="AO93" s="68">
        <v>0</v>
      </c>
      <c r="AP93" s="68">
        <v>0</v>
      </c>
      <c r="AQ93" s="68">
        <v>0</v>
      </c>
      <c r="AR93" s="68">
        <v>0</v>
      </c>
      <c r="AS93" s="68">
        <v>0</v>
      </c>
      <c r="AT93" s="68">
        <v>0</v>
      </c>
      <c r="AU93" s="68">
        <v>2552</v>
      </c>
      <c r="AV93" s="68">
        <v>2291</v>
      </c>
      <c r="AW93" s="68">
        <v>0</v>
      </c>
      <c r="AX93" s="68">
        <v>1900</v>
      </c>
      <c r="AY93" s="68">
        <v>0</v>
      </c>
      <c r="AZ93" s="68">
        <v>0</v>
      </c>
    </row>
    <row r="94" spans="1:52" x14ac:dyDescent="0.2">
      <c r="A94" s="68" t="s">
        <v>1500</v>
      </c>
      <c r="B94" s="68" t="s">
        <v>1501</v>
      </c>
      <c r="C94" s="68" t="s">
        <v>1501</v>
      </c>
      <c r="D94" s="68" t="s">
        <v>1502</v>
      </c>
      <c r="E94" s="68" t="s">
        <v>1500</v>
      </c>
      <c r="F94" s="296">
        <v>2019</v>
      </c>
      <c r="G94" s="68" t="s">
        <v>1220</v>
      </c>
      <c r="H94" s="68" t="s">
        <v>1221</v>
      </c>
      <c r="I94" s="229">
        <v>4440</v>
      </c>
      <c r="J94" s="70">
        <v>2220</v>
      </c>
      <c r="K94" s="70">
        <v>6660</v>
      </c>
      <c r="L94" s="137">
        <v>3.4043919821353401</v>
      </c>
      <c r="M94" s="137">
        <v>-3404</v>
      </c>
      <c r="N94" s="70">
        <v>0.33242082701417403</v>
      </c>
      <c r="O94" s="70">
        <v>332</v>
      </c>
      <c r="P94" s="68">
        <v>0</v>
      </c>
      <c r="Q94" s="70">
        <v>0</v>
      </c>
      <c r="R94" s="297">
        <v>6.7003640000000003E-2</v>
      </c>
      <c r="S94" s="70">
        <v>67</v>
      </c>
      <c r="T94" s="297"/>
      <c r="U94" s="70"/>
      <c r="V94" s="298">
        <v>0</v>
      </c>
      <c r="W94" s="70">
        <v>0</v>
      </c>
      <c r="X94" s="298">
        <v>0</v>
      </c>
      <c r="Y94" s="70">
        <v>0</v>
      </c>
      <c r="Z94" s="70">
        <v>0</v>
      </c>
      <c r="AA94" s="70">
        <v>0</v>
      </c>
      <c r="AB94" s="70">
        <v>0</v>
      </c>
      <c r="AC94" s="70">
        <v>0</v>
      </c>
      <c r="AD94" s="68">
        <v>0</v>
      </c>
      <c r="AE94" s="70">
        <v>0</v>
      </c>
      <c r="AF94" s="68">
        <v>0</v>
      </c>
      <c r="AG94" s="70">
        <v>0</v>
      </c>
      <c r="AH94" s="68">
        <v>0</v>
      </c>
      <c r="AI94" s="70">
        <v>0</v>
      </c>
      <c r="AJ94" s="298">
        <v>0</v>
      </c>
      <c r="AK94" s="70">
        <v>0</v>
      </c>
      <c r="AL94" s="167">
        <v>0.33345710000000001</v>
      </c>
      <c r="AM94" s="70">
        <v>333</v>
      </c>
      <c r="AN94" s="68">
        <v>0</v>
      </c>
      <c r="AO94" s="68">
        <v>0</v>
      </c>
      <c r="AP94" s="68">
        <v>0</v>
      </c>
      <c r="AQ94" s="68">
        <v>0</v>
      </c>
      <c r="AR94" s="68">
        <v>0</v>
      </c>
      <c r="AS94" s="68">
        <v>0</v>
      </c>
      <c r="AT94" s="68">
        <v>0</v>
      </c>
      <c r="AU94" s="68">
        <v>2904</v>
      </c>
      <c r="AV94" s="68">
        <v>1376</v>
      </c>
      <c r="AW94" s="68">
        <v>859</v>
      </c>
      <c r="AX94" s="68">
        <v>0</v>
      </c>
      <c r="AY94" s="68">
        <v>1457</v>
      </c>
      <c r="AZ94" s="68">
        <v>0</v>
      </c>
    </row>
    <row r="95" spans="1:52" x14ac:dyDescent="0.2">
      <c r="A95" s="68" t="s">
        <v>1503</v>
      </c>
      <c r="B95" s="68" t="s">
        <v>1504</v>
      </c>
      <c r="C95" s="68" t="s">
        <v>1504</v>
      </c>
      <c r="D95" s="68" t="s">
        <v>1505</v>
      </c>
      <c r="E95" s="68" t="s">
        <v>1503</v>
      </c>
      <c r="F95" s="296">
        <v>2019</v>
      </c>
      <c r="G95" s="68" t="s">
        <v>1238</v>
      </c>
      <c r="H95" s="68" t="s">
        <v>1239</v>
      </c>
      <c r="I95" s="229">
        <v>2976</v>
      </c>
      <c r="J95" s="70">
        <v>1488</v>
      </c>
      <c r="K95" s="70">
        <v>4464</v>
      </c>
      <c r="L95" s="137">
        <v>0</v>
      </c>
      <c r="M95" s="137">
        <v>0</v>
      </c>
      <c r="N95" s="70">
        <v>0</v>
      </c>
      <c r="O95" s="70">
        <v>0</v>
      </c>
      <c r="P95" s="68">
        <v>152652664</v>
      </c>
      <c r="Q95" s="70">
        <v>-152653</v>
      </c>
      <c r="R95" s="297">
        <v>0</v>
      </c>
      <c r="S95" s="70">
        <v>0</v>
      </c>
      <c r="T95" s="297"/>
      <c r="U95" s="70"/>
      <c r="V95" s="298">
        <v>0</v>
      </c>
      <c r="W95" s="70">
        <v>0</v>
      </c>
      <c r="X95" s="298">
        <v>0</v>
      </c>
      <c r="Y95" s="70">
        <v>0</v>
      </c>
      <c r="Z95" s="70">
        <v>0</v>
      </c>
      <c r="AA95" s="70">
        <v>0</v>
      </c>
      <c r="AB95" s="70">
        <v>0</v>
      </c>
      <c r="AC95" s="70">
        <v>0</v>
      </c>
      <c r="AD95" s="68">
        <v>0</v>
      </c>
      <c r="AE95" s="70">
        <v>0</v>
      </c>
      <c r="AF95" s="68">
        <v>5171187.3986487808</v>
      </c>
      <c r="AG95" s="70">
        <v>5171</v>
      </c>
      <c r="AH95" s="68">
        <v>3735347</v>
      </c>
      <c r="AI95" s="70">
        <v>3735</v>
      </c>
      <c r="AJ95" s="298">
        <v>0</v>
      </c>
      <c r="AK95" s="70">
        <v>0</v>
      </c>
      <c r="AL95" s="167">
        <v>0</v>
      </c>
      <c r="AM95" s="70">
        <v>0</v>
      </c>
      <c r="AN95" s="68">
        <v>0</v>
      </c>
      <c r="AO95" s="68">
        <v>0</v>
      </c>
      <c r="AP95" s="68">
        <v>0</v>
      </c>
      <c r="AQ95" s="68">
        <v>0</v>
      </c>
      <c r="AR95" s="68">
        <v>763</v>
      </c>
      <c r="AS95" s="68">
        <v>0</v>
      </c>
      <c r="AT95" s="68">
        <v>0</v>
      </c>
      <c r="AU95" s="68">
        <v>2712</v>
      </c>
      <c r="AV95" s="68">
        <v>810</v>
      </c>
      <c r="AW95" s="68">
        <v>253</v>
      </c>
      <c r="AX95" s="68">
        <v>0</v>
      </c>
      <c r="AY95" s="68">
        <v>10045</v>
      </c>
      <c r="AZ95" s="68">
        <v>0</v>
      </c>
    </row>
    <row r="96" spans="1:52" x14ac:dyDescent="0.2">
      <c r="A96" s="68" t="s">
        <v>1506</v>
      </c>
      <c r="B96" s="68" t="s">
        <v>1507</v>
      </c>
      <c r="C96" s="68" t="s">
        <v>1507</v>
      </c>
      <c r="D96" s="68" t="s">
        <v>1508</v>
      </c>
      <c r="E96" s="68" t="s">
        <v>1506</v>
      </c>
      <c r="F96" s="296">
        <v>2019</v>
      </c>
      <c r="G96" s="68" t="s">
        <v>1238</v>
      </c>
      <c r="H96" s="68" t="s">
        <v>1373</v>
      </c>
      <c r="I96" s="229">
        <v>500</v>
      </c>
      <c r="J96" s="70">
        <v>250</v>
      </c>
      <c r="K96" s="70">
        <v>750</v>
      </c>
      <c r="L96" s="137">
        <v>129.498097161468</v>
      </c>
      <c r="M96" s="137">
        <v>-129498</v>
      </c>
      <c r="N96" s="70">
        <v>1.8467100000000001</v>
      </c>
      <c r="O96" s="70">
        <v>1847</v>
      </c>
      <c r="P96" s="68">
        <v>0</v>
      </c>
      <c r="Q96" s="70">
        <v>0</v>
      </c>
      <c r="R96" s="297">
        <v>8.4352736099999994</v>
      </c>
      <c r="S96" s="70">
        <v>8435</v>
      </c>
      <c r="T96" s="297"/>
      <c r="U96" s="70"/>
      <c r="V96" s="298">
        <v>35.932731130000001</v>
      </c>
      <c r="W96" s="70">
        <v>35933</v>
      </c>
      <c r="X96" s="298">
        <v>0</v>
      </c>
      <c r="Y96" s="70">
        <v>0</v>
      </c>
      <c r="Z96" s="70">
        <v>7.2531509999999999</v>
      </c>
      <c r="AA96" s="70">
        <v>7253</v>
      </c>
      <c r="AB96" s="70">
        <v>9.4321990000000007</v>
      </c>
      <c r="AC96" s="70">
        <v>9432</v>
      </c>
      <c r="AD96" s="68">
        <v>37.669371640256031</v>
      </c>
      <c r="AE96" s="70">
        <v>37669</v>
      </c>
      <c r="AF96" s="68">
        <v>0</v>
      </c>
      <c r="AG96" s="70">
        <v>0</v>
      </c>
      <c r="AH96" s="68">
        <v>0</v>
      </c>
      <c r="AI96" s="70">
        <v>0</v>
      </c>
      <c r="AJ96" s="298">
        <v>0</v>
      </c>
      <c r="AK96" s="70">
        <v>0</v>
      </c>
      <c r="AL96" s="167">
        <v>0</v>
      </c>
      <c r="AM96" s="70">
        <v>0</v>
      </c>
      <c r="AN96" s="68">
        <v>20517</v>
      </c>
      <c r="AO96" s="68">
        <v>-162826</v>
      </c>
      <c r="AP96" s="68">
        <v>0</v>
      </c>
      <c r="AQ96" s="68">
        <v>6189</v>
      </c>
      <c r="AR96" s="68">
        <v>0</v>
      </c>
      <c r="AS96" s="68">
        <v>0</v>
      </c>
      <c r="AT96" s="68">
        <v>0</v>
      </c>
      <c r="AU96" s="68">
        <v>7659</v>
      </c>
      <c r="AV96" s="68">
        <v>6775</v>
      </c>
      <c r="AW96" s="68">
        <v>62372</v>
      </c>
      <c r="AX96" s="68">
        <v>0</v>
      </c>
      <c r="AY96" s="68">
        <v>16036</v>
      </c>
      <c r="AZ96" s="68">
        <v>0</v>
      </c>
    </row>
    <row r="97" spans="1:52" x14ac:dyDescent="0.2">
      <c r="A97" s="68" t="s">
        <v>1509</v>
      </c>
      <c r="B97" s="68" t="s">
        <v>1510</v>
      </c>
      <c r="C97" s="68" t="s">
        <v>1510</v>
      </c>
      <c r="D97" s="68" t="s">
        <v>1511</v>
      </c>
      <c r="E97" s="68" t="s">
        <v>1509</v>
      </c>
      <c r="F97" s="296">
        <v>2019</v>
      </c>
      <c r="G97" s="68" t="s">
        <v>1238</v>
      </c>
      <c r="H97" s="68" t="s">
        <v>1239</v>
      </c>
      <c r="I97" s="229">
        <v>6547</v>
      </c>
      <c r="J97" s="70">
        <v>3273.5</v>
      </c>
      <c r="K97" s="70">
        <v>9820.5</v>
      </c>
      <c r="L97" s="137">
        <v>0</v>
      </c>
      <c r="M97" s="137">
        <v>0</v>
      </c>
      <c r="N97" s="70">
        <v>0</v>
      </c>
      <c r="O97" s="70">
        <v>0</v>
      </c>
      <c r="P97" s="68">
        <v>255081116</v>
      </c>
      <c r="Q97" s="70">
        <v>-255081</v>
      </c>
      <c r="R97" s="297">
        <v>0</v>
      </c>
      <c r="S97" s="70">
        <v>0</v>
      </c>
      <c r="T97" s="297"/>
      <c r="U97" s="70"/>
      <c r="V97" s="298">
        <v>0</v>
      </c>
      <c r="W97" s="70">
        <v>0</v>
      </c>
      <c r="X97" s="298">
        <v>0</v>
      </c>
      <c r="Y97" s="70">
        <v>0</v>
      </c>
      <c r="Z97" s="70">
        <v>0</v>
      </c>
      <c r="AA97" s="70">
        <v>0</v>
      </c>
      <c r="AB97" s="70">
        <v>0</v>
      </c>
      <c r="AC97" s="70">
        <v>0</v>
      </c>
      <c r="AD97" s="68">
        <v>0</v>
      </c>
      <c r="AE97" s="70">
        <v>0</v>
      </c>
      <c r="AF97" s="68">
        <v>8590679.8796754144</v>
      </c>
      <c r="AG97" s="70">
        <v>8591</v>
      </c>
      <c r="AH97" s="68">
        <v>5650017</v>
      </c>
      <c r="AI97" s="70">
        <v>5650</v>
      </c>
      <c r="AJ97" s="298">
        <v>0</v>
      </c>
      <c r="AK97" s="70">
        <v>0</v>
      </c>
      <c r="AL97" s="167">
        <v>0</v>
      </c>
      <c r="AM97" s="70">
        <v>0</v>
      </c>
      <c r="AN97" s="68">
        <v>0</v>
      </c>
      <c r="AO97" s="68">
        <v>0</v>
      </c>
      <c r="AP97" s="68">
        <v>0</v>
      </c>
      <c r="AQ97" s="68">
        <v>0</v>
      </c>
      <c r="AR97" s="68">
        <v>0</v>
      </c>
      <c r="AS97" s="68">
        <v>0</v>
      </c>
      <c r="AT97" s="68">
        <v>0</v>
      </c>
      <c r="AU97" s="68">
        <v>14889</v>
      </c>
      <c r="AV97" s="68">
        <v>0</v>
      </c>
      <c r="AW97" s="68">
        <v>0</v>
      </c>
      <c r="AX97" s="68">
        <v>0</v>
      </c>
      <c r="AY97" s="68">
        <v>16789</v>
      </c>
      <c r="AZ97" s="68">
        <v>0</v>
      </c>
    </row>
    <row r="98" spans="1:52" x14ac:dyDescent="0.2">
      <c r="A98" s="68" t="s">
        <v>1512</v>
      </c>
      <c r="B98" s="68" t="s">
        <v>1513</v>
      </c>
      <c r="C98" s="68" t="s">
        <v>1513</v>
      </c>
      <c r="D98" s="68" t="s">
        <v>1514</v>
      </c>
      <c r="E98" s="68" t="s">
        <v>1512</v>
      </c>
      <c r="F98" s="296">
        <v>2019</v>
      </c>
      <c r="G98" s="68" t="s">
        <v>1238</v>
      </c>
      <c r="H98" s="68" t="s">
        <v>1244</v>
      </c>
      <c r="I98" s="229">
        <v>6443</v>
      </c>
      <c r="J98" s="70">
        <v>3221.5</v>
      </c>
      <c r="K98" s="70">
        <v>9664.5</v>
      </c>
      <c r="L98" s="137">
        <v>19.3171190945605</v>
      </c>
      <c r="M98" s="137">
        <v>-19317</v>
      </c>
      <c r="N98" s="70">
        <v>0</v>
      </c>
      <c r="O98" s="70">
        <v>0</v>
      </c>
      <c r="P98" s="68">
        <v>0</v>
      </c>
      <c r="Q98" s="70">
        <v>0</v>
      </c>
      <c r="R98" s="297">
        <v>0</v>
      </c>
      <c r="S98" s="70">
        <v>0</v>
      </c>
      <c r="T98" s="297"/>
      <c r="U98" s="70"/>
      <c r="V98" s="298">
        <v>0</v>
      </c>
      <c r="W98" s="70">
        <v>0</v>
      </c>
      <c r="X98" s="298">
        <v>0</v>
      </c>
      <c r="Y98" s="70">
        <v>0</v>
      </c>
      <c r="Z98" s="70">
        <v>0</v>
      </c>
      <c r="AA98" s="70">
        <v>0</v>
      </c>
      <c r="AB98" s="70">
        <v>0</v>
      </c>
      <c r="AC98" s="70">
        <v>0</v>
      </c>
      <c r="AD98" s="68">
        <v>0</v>
      </c>
      <c r="AE98" s="70">
        <v>0</v>
      </c>
      <c r="AF98" s="68">
        <v>0</v>
      </c>
      <c r="AG98" s="70">
        <v>0</v>
      </c>
      <c r="AH98" s="68">
        <v>0</v>
      </c>
      <c r="AI98" s="70">
        <v>0</v>
      </c>
      <c r="AJ98" s="298">
        <v>0</v>
      </c>
      <c r="AK98" s="70">
        <v>0</v>
      </c>
      <c r="AL98" s="167">
        <v>0</v>
      </c>
      <c r="AM98" s="70">
        <v>0</v>
      </c>
      <c r="AN98" s="68">
        <v>0</v>
      </c>
      <c r="AO98" s="68">
        <v>0</v>
      </c>
      <c r="AP98" s="68">
        <v>0</v>
      </c>
      <c r="AQ98" s="68">
        <v>0</v>
      </c>
      <c r="AR98" s="68">
        <v>28</v>
      </c>
      <c r="AS98" s="68">
        <v>192</v>
      </c>
      <c r="AT98" s="68">
        <v>0</v>
      </c>
      <c r="AU98" s="68">
        <v>15491</v>
      </c>
      <c r="AV98" s="68">
        <v>1222</v>
      </c>
      <c r="AW98" s="68">
        <v>0</v>
      </c>
      <c r="AX98" s="68">
        <v>0</v>
      </c>
      <c r="AY98" s="68">
        <v>4947</v>
      </c>
      <c r="AZ98" s="68">
        <v>0</v>
      </c>
    </row>
    <row r="99" spans="1:52" x14ac:dyDescent="0.2">
      <c r="A99" s="68" t="s">
        <v>1515</v>
      </c>
      <c r="B99" s="68" t="s">
        <v>1516</v>
      </c>
      <c r="C99" s="68" t="s">
        <v>1516</v>
      </c>
      <c r="D99" s="68" t="s">
        <v>1517</v>
      </c>
      <c r="E99" s="68" t="s">
        <v>1515</v>
      </c>
      <c r="F99" s="296"/>
      <c r="G99" s="68" t="s">
        <v>1377</v>
      </c>
      <c r="H99" s="68" t="s">
        <v>1377</v>
      </c>
      <c r="I99" s="229">
        <v>0</v>
      </c>
      <c r="J99" s="70">
        <v>0</v>
      </c>
      <c r="K99" s="70">
        <v>0</v>
      </c>
      <c r="L99" s="137">
        <v>0</v>
      </c>
      <c r="M99" s="137">
        <v>0</v>
      </c>
      <c r="N99" s="70">
        <v>0</v>
      </c>
      <c r="O99" s="70">
        <v>0</v>
      </c>
      <c r="P99" s="68">
        <v>0</v>
      </c>
      <c r="Q99" s="70">
        <v>0</v>
      </c>
      <c r="R99" s="297">
        <v>0</v>
      </c>
      <c r="S99" s="70">
        <v>0</v>
      </c>
      <c r="T99" s="297"/>
      <c r="U99" s="70"/>
      <c r="V99" s="298">
        <v>0</v>
      </c>
      <c r="W99" s="70">
        <v>0</v>
      </c>
      <c r="X99" s="298">
        <v>0</v>
      </c>
      <c r="Y99" s="70">
        <v>0</v>
      </c>
      <c r="Z99" s="70">
        <v>0</v>
      </c>
      <c r="AA99" s="70">
        <v>0</v>
      </c>
      <c r="AB99" s="70">
        <v>0</v>
      </c>
      <c r="AC99" s="70">
        <v>0</v>
      </c>
      <c r="AD99" s="68">
        <v>0</v>
      </c>
      <c r="AE99" s="70">
        <v>0</v>
      </c>
      <c r="AF99" s="68">
        <v>0</v>
      </c>
      <c r="AG99" s="70">
        <v>0</v>
      </c>
      <c r="AH99" s="68">
        <v>0</v>
      </c>
      <c r="AI99" s="70">
        <v>0</v>
      </c>
      <c r="AJ99" s="298">
        <v>0</v>
      </c>
      <c r="AK99" s="70">
        <v>0</v>
      </c>
      <c r="AL99" s="167">
        <v>0</v>
      </c>
      <c r="AM99" s="70">
        <v>0</v>
      </c>
      <c r="AN99" s="68">
        <v>0</v>
      </c>
      <c r="AO99" s="68">
        <v>0</v>
      </c>
      <c r="AP99" s="68">
        <v>0</v>
      </c>
      <c r="AQ99" s="68">
        <v>0</v>
      </c>
      <c r="AR99" s="68">
        <v>0</v>
      </c>
      <c r="AS99" s="68">
        <v>0</v>
      </c>
      <c r="AT99" s="68">
        <v>0</v>
      </c>
      <c r="AU99" s="68">
        <v>19</v>
      </c>
      <c r="AV99" s="68">
        <v>0</v>
      </c>
      <c r="AW99" s="68">
        <v>0</v>
      </c>
      <c r="AX99" s="68">
        <v>0</v>
      </c>
      <c r="AY99" s="68">
        <v>0</v>
      </c>
      <c r="AZ99" s="68">
        <v>0</v>
      </c>
    </row>
    <row r="100" spans="1:52" x14ac:dyDescent="0.2">
      <c r="A100" s="68" t="s">
        <v>1518</v>
      </c>
      <c r="B100" s="68" t="s">
        <v>1519</v>
      </c>
      <c r="C100" s="68" t="s">
        <v>1519</v>
      </c>
      <c r="D100" s="68" t="s">
        <v>1520</v>
      </c>
      <c r="E100" s="68" t="s">
        <v>1518</v>
      </c>
      <c r="F100" s="296">
        <v>2019</v>
      </c>
      <c r="G100" s="68" t="s">
        <v>1220</v>
      </c>
      <c r="H100" s="68" t="s">
        <v>1258</v>
      </c>
      <c r="I100" s="229">
        <v>396</v>
      </c>
      <c r="J100" s="70">
        <v>198</v>
      </c>
      <c r="K100" s="70">
        <v>594</v>
      </c>
      <c r="L100" s="137">
        <v>101.054269601743</v>
      </c>
      <c r="M100" s="137">
        <v>-101054</v>
      </c>
      <c r="N100" s="70">
        <v>3.4313963218112602</v>
      </c>
      <c r="O100" s="70">
        <v>3431</v>
      </c>
      <c r="P100" s="68">
        <v>0</v>
      </c>
      <c r="Q100" s="70">
        <v>0</v>
      </c>
      <c r="R100" s="297">
        <v>6.1093648600000003</v>
      </c>
      <c r="S100" s="70">
        <v>6109</v>
      </c>
      <c r="T100" s="297"/>
      <c r="U100" s="70"/>
      <c r="V100" s="298">
        <v>20.121534789999998</v>
      </c>
      <c r="W100" s="70">
        <v>20122</v>
      </c>
      <c r="X100" s="298">
        <v>12.541381829999999</v>
      </c>
      <c r="Y100" s="70">
        <v>12541</v>
      </c>
      <c r="Z100" s="70">
        <v>6.1611219999999998</v>
      </c>
      <c r="AA100" s="70">
        <v>6161</v>
      </c>
      <c r="AB100" s="70">
        <v>7.6684169999999998</v>
      </c>
      <c r="AC100" s="70">
        <v>7668</v>
      </c>
      <c r="AD100" s="68">
        <v>33.702416012870067</v>
      </c>
      <c r="AE100" s="70">
        <v>33702</v>
      </c>
      <c r="AF100" s="68">
        <v>0</v>
      </c>
      <c r="AG100" s="70">
        <v>0</v>
      </c>
      <c r="AH100" s="68">
        <v>0</v>
      </c>
      <c r="AI100" s="70">
        <v>0</v>
      </c>
      <c r="AJ100" s="298">
        <v>0</v>
      </c>
      <c r="AK100" s="70">
        <v>0</v>
      </c>
      <c r="AL100" s="167">
        <v>0</v>
      </c>
      <c r="AM100" s="70">
        <v>0</v>
      </c>
      <c r="AN100" s="68">
        <v>2167</v>
      </c>
      <c r="AO100" s="68">
        <v>0</v>
      </c>
      <c r="AP100" s="68">
        <v>0</v>
      </c>
      <c r="AQ100" s="68">
        <v>5019</v>
      </c>
      <c r="AR100" s="68">
        <v>0</v>
      </c>
      <c r="AS100" s="68">
        <v>0</v>
      </c>
      <c r="AT100" s="68">
        <v>7997</v>
      </c>
      <c r="AU100" s="68">
        <v>58348</v>
      </c>
      <c r="AV100" s="68">
        <v>7055</v>
      </c>
      <c r="AW100" s="68">
        <v>474</v>
      </c>
      <c r="AX100" s="68">
        <v>0</v>
      </c>
      <c r="AY100" s="68">
        <v>12700</v>
      </c>
      <c r="AZ100" s="68">
        <v>3500</v>
      </c>
    </row>
    <row r="101" spans="1:52" x14ac:dyDescent="0.2">
      <c r="A101" s="68" t="s">
        <v>1521</v>
      </c>
      <c r="B101" s="68" t="s">
        <v>1522</v>
      </c>
      <c r="C101" s="68" t="s">
        <v>1522</v>
      </c>
      <c r="D101" s="68" t="s">
        <v>1523</v>
      </c>
      <c r="E101" s="68" t="s">
        <v>1521</v>
      </c>
      <c r="F101" s="296">
        <v>2019</v>
      </c>
      <c r="G101" s="68" t="s">
        <v>1238</v>
      </c>
      <c r="H101" s="68" t="s">
        <v>1244</v>
      </c>
      <c r="I101" s="229">
        <v>1777</v>
      </c>
      <c r="J101" s="70">
        <v>888.5</v>
      </c>
      <c r="K101" s="70">
        <v>2665.5</v>
      </c>
      <c r="L101" s="137">
        <v>12.757772733272001</v>
      </c>
      <c r="M101" s="137">
        <v>-12758</v>
      </c>
      <c r="N101" s="70">
        <v>0</v>
      </c>
      <c r="O101" s="70">
        <v>0</v>
      </c>
      <c r="P101" s="68">
        <v>0</v>
      </c>
      <c r="Q101" s="70">
        <v>0</v>
      </c>
      <c r="R101" s="297">
        <v>0</v>
      </c>
      <c r="S101" s="70">
        <v>0</v>
      </c>
      <c r="T101" s="297"/>
      <c r="U101" s="70"/>
      <c r="V101" s="298">
        <v>0</v>
      </c>
      <c r="W101" s="70">
        <v>0</v>
      </c>
      <c r="X101" s="298">
        <v>0</v>
      </c>
      <c r="Y101" s="70">
        <v>0</v>
      </c>
      <c r="Z101" s="70">
        <v>0</v>
      </c>
      <c r="AA101" s="70">
        <v>0</v>
      </c>
      <c r="AB101" s="70">
        <v>0</v>
      </c>
      <c r="AC101" s="70">
        <v>0</v>
      </c>
      <c r="AD101" s="68">
        <v>0</v>
      </c>
      <c r="AE101" s="70">
        <v>0</v>
      </c>
      <c r="AF101" s="68">
        <v>0</v>
      </c>
      <c r="AG101" s="70">
        <v>0</v>
      </c>
      <c r="AH101" s="68">
        <v>0</v>
      </c>
      <c r="AI101" s="70">
        <v>0</v>
      </c>
      <c r="AJ101" s="298">
        <v>0</v>
      </c>
      <c r="AK101" s="70">
        <v>0</v>
      </c>
      <c r="AL101" s="167">
        <v>0</v>
      </c>
      <c r="AM101" s="70">
        <v>0</v>
      </c>
      <c r="AN101" s="68">
        <v>0</v>
      </c>
      <c r="AO101" s="68">
        <v>0</v>
      </c>
      <c r="AP101" s="68">
        <v>0</v>
      </c>
      <c r="AQ101" s="68">
        <v>0</v>
      </c>
      <c r="AR101" s="68">
        <v>0</v>
      </c>
      <c r="AS101" s="68">
        <v>112</v>
      </c>
      <c r="AT101" s="68">
        <v>0</v>
      </c>
      <c r="AU101" s="68">
        <v>13307</v>
      </c>
      <c r="AV101" s="68">
        <v>2382</v>
      </c>
      <c r="AW101" s="68">
        <v>2582</v>
      </c>
      <c r="AX101" s="68">
        <v>0</v>
      </c>
      <c r="AY101" s="68">
        <v>3212</v>
      </c>
      <c r="AZ101" s="68">
        <v>0</v>
      </c>
    </row>
    <row r="102" spans="1:52" x14ac:dyDescent="0.2">
      <c r="A102" s="68" t="s">
        <v>1524</v>
      </c>
      <c r="B102" s="68" t="s">
        <v>1525</v>
      </c>
      <c r="C102" s="68" t="s">
        <v>1525</v>
      </c>
      <c r="D102" s="68" t="s">
        <v>1526</v>
      </c>
      <c r="E102" s="68" t="s">
        <v>1524</v>
      </c>
      <c r="F102" s="296">
        <v>2019</v>
      </c>
      <c r="G102" s="68" t="s">
        <v>1238</v>
      </c>
      <c r="H102" s="68" t="s">
        <v>1239</v>
      </c>
      <c r="I102" s="229">
        <v>4421</v>
      </c>
      <c r="J102" s="70">
        <v>2210.5</v>
      </c>
      <c r="K102" s="70">
        <v>6631.5</v>
      </c>
      <c r="L102" s="137">
        <v>0</v>
      </c>
      <c r="M102" s="137">
        <v>0</v>
      </c>
      <c r="N102" s="70">
        <v>0</v>
      </c>
      <c r="O102" s="70">
        <v>0</v>
      </c>
      <c r="P102" s="68">
        <v>92017159</v>
      </c>
      <c r="Q102" s="70">
        <v>-92017</v>
      </c>
      <c r="R102" s="297">
        <v>0</v>
      </c>
      <c r="S102" s="70">
        <v>0</v>
      </c>
      <c r="T102" s="297"/>
      <c r="U102" s="70"/>
      <c r="V102" s="298">
        <v>0</v>
      </c>
      <c r="W102" s="70">
        <v>0</v>
      </c>
      <c r="X102" s="298">
        <v>0</v>
      </c>
      <c r="Y102" s="70">
        <v>0</v>
      </c>
      <c r="Z102" s="70">
        <v>0</v>
      </c>
      <c r="AA102" s="70">
        <v>0</v>
      </c>
      <c r="AB102" s="70">
        <v>0</v>
      </c>
      <c r="AC102" s="70">
        <v>0</v>
      </c>
      <c r="AD102" s="68">
        <v>0</v>
      </c>
      <c r="AE102" s="70">
        <v>0</v>
      </c>
      <c r="AF102" s="68">
        <v>3033740.5922438772</v>
      </c>
      <c r="AG102" s="70">
        <v>3034</v>
      </c>
      <c r="AH102" s="68">
        <v>2645009</v>
      </c>
      <c r="AI102" s="70">
        <v>2645</v>
      </c>
      <c r="AJ102" s="298">
        <v>0</v>
      </c>
      <c r="AK102" s="70">
        <v>0</v>
      </c>
      <c r="AL102" s="167">
        <v>0</v>
      </c>
      <c r="AM102" s="70">
        <v>0</v>
      </c>
      <c r="AN102" s="68">
        <v>0</v>
      </c>
      <c r="AO102" s="68">
        <v>0</v>
      </c>
      <c r="AP102" s="68">
        <v>0</v>
      </c>
      <c r="AQ102" s="68">
        <v>0</v>
      </c>
      <c r="AR102" s="68">
        <v>0</v>
      </c>
      <c r="AS102" s="68">
        <v>0</v>
      </c>
      <c r="AT102" s="68">
        <v>0</v>
      </c>
      <c r="AU102" s="68">
        <v>2998</v>
      </c>
      <c r="AV102" s="68">
        <v>0</v>
      </c>
      <c r="AW102" s="68">
        <v>0</v>
      </c>
      <c r="AX102" s="68">
        <v>0</v>
      </c>
      <c r="AY102" s="68">
        <v>5772</v>
      </c>
      <c r="AZ102" s="68">
        <v>0</v>
      </c>
    </row>
    <row r="103" spans="1:52" x14ac:dyDescent="0.2">
      <c r="A103" s="68" t="s">
        <v>1527</v>
      </c>
      <c r="B103" s="68" t="s">
        <v>1528</v>
      </c>
      <c r="C103" s="68" t="s">
        <v>1528</v>
      </c>
      <c r="D103" s="68" t="s">
        <v>1529</v>
      </c>
      <c r="E103" s="68" t="s">
        <v>1527</v>
      </c>
      <c r="F103" s="68" t="s">
        <v>1310</v>
      </c>
      <c r="G103" s="68" t="s">
        <v>1220</v>
      </c>
      <c r="H103" s="68" t="s">
        <v>1271</v>
      </c>
      <c r="I103" s="229">
        <v>15</v>
      </c>
      <c r="J103" s="70">
        <v>7.5</v>
      </c>
      <c r="K103" s="70">
        <v>22.5</v>
      </c>
      <c r="L103" s="137">
        <v>60.843210646122998</v>
      </c>
      <c r="M103" s="137">
        <v>-60843</v>
      </c>
      <c r="N103" s="70">
        <v>3.1571614535474199</v>
      </c>
      <c r="O103" s="70">
        <v>3157</v>
      </c>
      <c r="P103" s="68">
        <v>0</v>
      </c>
      <c r="Q103" s="70">
        <v>0</v>
      </c>
      <c r="R103" s="297">
        <v>4.1127794399999997</v>
      </c>
      <c r="S103" s="70">
        <v>4113</v>
      </c>
      <c r="T103" s="297"/>
      <c r="U103" s="70"/>
      <c r="V103" s="298">
        <v>15.359816309999999</v>
      </c>
      <c r="W103" s="70">
        <v>15360</v>
      </c>
      <c r="X103" s="298">
        <v>0</v>
      </c>
      <c r="Y103" s="70">
        <v>0</v>
      </c>
      <c r="Z103" s="70">
        <v>3.4917950000000002</v>
      </c>
      <c r="AA103" s="70">
        <v>3492</v>
      </c>
      <c r="AB103" s="70">
        <v>4.5143659999999999</v>
      </c>
      <c r="AC103" s="70">
        <v>4514</v>
      </c>
      <c r="AD103" s="68">
        <v>18.924408840467059</v>
      </c>
      <c r="AE103" s="70">
        <v>18924</v>
      </c>
      <c r="AF103" s="68">
        <v>0</v>
      </c>
      <c r="AG103" s="70">
        <v>0</v>
      </c>
      <c r="AH103" s="68">
        <v>0</v>
      </c>
      <c r="AI103" s="70">
        <v>0</v>
      </c>
      <c r="AJ103" s="298">
        <v>0</v>
      </c>
      <c r="AK103" s="70">
        <v>0</v>
      </c>
      <c r="AL103" s="167">
        <v>0</v>
      </c>
      <c r="AM103" s="70">
        <v>0</v>
      </c>
      <c r="AN103" s="68">
        <v>7089</v>
      </c>
      <c r="AO103" s="68">
        <v>0</v>
      </c>
      <c r="AP103" s="68">
        <v>12900</v>
      </c>
      <c r="AQ103" s="68">
        <v>2038</v>
      </c>
      <c r="AR103" s="68">
        <v>6262</v>
      </c>
      <c r="AS103" s="68">
        <v>0</v>
      </c>
      <c r="AT103" s="68">
        <v>0</v>
      </c>
      <c r="AU103" s="68">
        <v>10911</v>
      </c>
      <c r="AV103" s="68">
        <v>2324</v>
      </c>
      <c r="AW103" s="68">
        <v>31795</v>
      </c>
      <c r="AX103" s="68">
        <v>78013</v>
      </c>
      <c r="AY103" s="68">
        <v>44460</v>
      </c>
      <c r="AZ103" s="68">
        <v>0</v>
      </c>
    </row>
    <row r="104" spans="1:52" x14ac:dyDescent="0.2">
      <c r="A104" s="68" t="s">
        <v>1530</v>
      </c>
      <c r="B104" s="68" t="s">
        <v>1531</v>
      </c>
      <c r="C104" s="68" t="s">
        <v>1531</v>
      </c>
      <c r="D104" s="68" t="s">
        <v>1532</v>
      </c>
      <c r="E104" s="68" t="s">
        <v>1530</v>
      </c>
      <c r="F104" s="296">
        <v>2019</v>
      </c>
      <c r="G104" s="68" t="s">
        <v>1220</v>
      </c>
      <c r="H104" s="68" t="s">
        <v>1221</v>
      </c>
      <c r="I104" s="229">
        <v>0</v>
      </c>
      <c r="J104" s="70">
        <v>0</v>
      </c>
      <c r="K104" s="70">
        <v>0</v>
      </c>
      <c r="L104" s="137">
        <v>5.7887721103933396</v>
      </c>
      <c r="M104" s="137">
        <v>-5789</v>
      </c>
      <c r="N104" s="70">
        <v>0.93031169945317294</v>
      </c>
      <c r="O104" s="70">
        <v>930</v>
      </c>
      <c r="P104" s="68">
        <v>0</v>
      </c>
      <c r="Q104" s="70">
        <v>0</v>
      </c>
      <c r="R104" s="297">
        <v>0.20573907</v>
      </c>
      <c r="S104" s="70">
        <v>206</v>
      </c>
      <c r="T104" s="297"/>
      <c r="U104" s="70"/>
      <c r="V104" s="298">
        <v>0</v>
      </c>
      <c r="W104" s="70">
        <v>0</v>
      </c>
      <c r="X104" s="298">
        <v>0.45106264000000001</v>
      </c>
      <c r="Y104" s="70">
        <v>451</v>
      </c>
      <c r="Z104" s="70">
        <v>0</v>
      </c>
      <c r="AA104" s="70">
        <v>0</v>
      </c>
      <c r="AB104" s="70">
        <v>0</v>
      </c>
      <c r="AC104" s="70">
        <v>0</v>
      </c>
      <c r="AD104" s="68">
        <v>0</v>
      </c>
      <c r="AE104" s="70">
        <v>0</v>
      </c>
      <c r="AF104" s="68">
        <v>0</v>
      </c>
      <c r="AG104" s="70">
        <v>0</v>
      </c>
      <c r="AH104" s="68">
        <v>0</v>
      </c>
      <c r="AI104" s="70">
        <v>0</v>
      </c>
      <c r="AJ104" s="298">
        <v>0</v>
      </c>
      <c r="AK104" s="70">
        <v>0</v>
      </c>
      <c r="AL104" s="167">
        <v>0.67160120000000001</v>
      </c>
      <c r="AM104" s="70">
        <v>672</v>
      </c>
      <c r="AN104" s="68">
        <v>0</v>
      </c>
      <c r="AO104" s="68">
        <v>0</v>
      </c>
      <c r="AP104" s="68">
        <v>0</v>
      </c>
      <c r="AQ104" s="68">
        <v>0</v>
      </c>
      <c r="AR104" s="68">
        <v>0</v>
      </c>
      <c r="AS104" s="68">
        <v>0</v>
      </c>
      <c r="AT104" s="68">
        <v>6671</v>
      </c>
      <c r="AU104" s="68">
        <v>11576</v>
      </c>
      <c r="AV104" s="68">
        <v>4571</v>
      </c>
      <c r="AW104" s="68">
        <v>5662</v>
      </c>
      <c r="AX104" s="68">
        <v>0</v>
      </c>
      <c r="AY104" s="68">
        <v>1516</v>
      </c>
      <c r="AZ104" s="68">
        <v>1008</v>
      </c>
    </row>
    <row r="105" spans="1:52" x14ac:dyDescent="0.2">
      <c r="A105" s="68" t="s">
        <v>1533</v>
      </c>
      <c r="B105" s="68" t="s">
        <v>1534</v>
      </c>
      <c r="C105" s="68" t="s">
        <v>1534</v>
      </c>
      <c r="D105" s="68" t="s">
        <v>1535</v>
      </c>
      <c r="E105" s="68" t="s">
        <v>1533</v>
      </c>
      <c r="F105" s="296">
        <v>2019</v>
      </c>
      <c r="G105" s="68" t="s">
        <v>1220</v>
      </c>
      <c r="H105" s="68" t="s">
        <v>1258</v>
      </c>
      <c r="I105" s="229">
        <v>1402</v>
      </c>
      <c r="J105" s="70">
        <v>701</v>
      </c>
      <c r="K105" s="70">
        <v>2103</v>
      </c>
      <c r="L105" s="137">
        <v>0</v>
      </c>
      <c r="M105" s="137">
        <v>0</v>
      </c>
      <c r="N105" s="70">
        <v>2.7064207641629299</v>
      </c>
      <c r="O105" s="70">
        <v>2706</v>
      </c>
      <c r="P105" s="68">
        <v>0</v>
      </c>
      <c r="Q105" s="70">
        <v>0</v>
      </c>
      <c r="R105" s="297">
        <v>4.9023313499999999</v>
      </c>
      <c r="S105" s="70">
        <v>4902</v>
      </c>
      <c r="T105" s="297"/>
      <c r="U105" s="70"/>
      <c r="V105" s="298">
        <v>0</v>
      </c>
      <c r="W105" s="70">
        <v>0</v>
      </c>
      <c r="X105" s="298">
        <v>8.96944725</v>
      </c>
      <c r="Y105" s="70">
        <v>8969</v>
      </c>
      <c r="Z105" s="70">
        <v>5.6931979999999998</v>
      </c>
      <c r="AA105" s="70">
        <v>5693</v>
      </c>
      <c r="AB105" s="70">
        <v>7.1305079999999998</v>
      </c>
      <c r="AC105" s="70">
        <v>7131</v>
      </c>
      <c r="AD105" s="68">
        <v>0</v>
      </c>
      <c r="AE105" s="70">
        <v>0</v>
      </c>
      <c r="AF105" s="68">
        <v>0</v>
      </c>
      <c r="AG105" s="70">
        <v>0</v>
      </c>
      <c r="AH105" s="68">
        <v>0</v>
      </c>
      <c r="AI105" s="70">
        <v>0</v>
      </c>
      <c r="AJ105" s="298">
        <v>0</v>
      </c>
      <c r="AK105" s="70">
        <v>0</v>
      </c>
      <c r="AL105" s="167">
        <v>9.4918799999999998E-2</v>
      </c>
      <c r="AM105" s="70">
        <v>95</v>
      </c>
      <c r="AN105" s="68">
        <v>0</v>
      </c>
      <c r="AO105" s="68">
        <v>-32364</v>
      </c>
      <c r="AP105" s="68">
        <v>8122</v>
      </c>
      <c r="AQ105" s="68">
        <v>767</v>
      </c>
      <c r="AR105" s="68">
        <v>2012</v>
      </c>
      <c r="AS105" s="68">
        <v>0</v>
      </c>
      <c r="AT105" s="68">
        <v>0</v>
      </c>
      <c r="AU105" s="68">
        <v>10261</v>
      </c>
      <c r="AV105" s="68">
        <v>0</v>
      </c>
      <c r="AW105" s="68">
        <v>0</v>
      </c>
      <c r="AX105" s="68">
        <v>0</v>
      </c>
      <c r="AY105" s="68">
        <v>10436</v>
      </c>
      <c r="AZ105" s="68">
        <v>13950</v>
      </c>
    </row>
    <row r="106" spans="1:52" x14ac:dyDescent="0.2">
      <c r="A106" s="68" t="s">
        <v>1536</v>
      </c>
      <c r="B106" s="68" t="s">
        <v>1537</v>
      </c>
      <c r="C106" s="68" t="s">
        <v>1537</v>
      </c>
      <c r="D106" s="68" t="s">
        <v>1538</v>
      </c>
      <c r="E106" s="68" t="s">
        <v>1536</v>
      </c>
      <c r="F106" s="296">
        <v>2019</v>
      </c>
      <c r="G106" s="68" t="s">
        <v>1220</v>
      </c>
      <c r="H106" s="68" t="s">
        <v>1271</v>
      </c>
      <c r="I106" s="229">
        <v>3232</v>
      </c>
      <c r="J106" s="70">
        <v>1616</v>
      </c>
      <c r="K106" s="70">
        <v>4848</v>
      </c>
      <c r="L106" s="137">
        <v>155.437077528429</v>
      </c>
      <c r="M106" s="137">
        <v>-155437</v>
      </c>
      <c r="N106" s="70">
        <v>4.7501687971130409</v>
      </c>
      <c r="O106" s="70">
        <v>4750</v>
      </c>
      <c r="P106" s="68">
        <v>0</v>
      </c>
      <c r="Q106" s="70">
        <v>0</v>
      </c>
      <c r="R106" s="297">
        <v>9.7473821999999988</v>
      </c>
      <c r="S106" s="70">
        <v>9747</v>
      </c>
      <c r="T106" s="297"/>
      <c r="U106" s="70"/>
      <c r="V106" s="298">
        <v>38.079330740000003</v>
      </c>
      <c r="W106" s="70">
        <v>38079</v>
      </c>
      <c r="X106" s="298">
        <v>17.595935180000001</v>
      </c>
      <c r="Y106" s="70">
        <v>17596</v>
      </c>
      <c r="Z106" s="70">
        <v>8.4894230000000004</v>
      </c>
      <c r="AA106" s="70">
        <v>8489</v>
      </c>
      <c r="AB106" s="70">
        <v>10.953117000000001</v>
      </c>
      <c r="AC106" s="70">
        <v>10953</v>
      </c>
      <c r="AD106" s="68">
        <v>66.032971942985867</v>
      </c>
      <c r="AE106" s="70">
        <v>66033</v>
      </c>
      <c r="AF106" s="68">
        <v>0</v>
      </c>
      <c r="AG106" s="70">
        <v>0</v>
      </c>
      <c r="AH106" s="68">
        <v>0</v>
      </c>
      <c r="AI106" s="70">
        <v>0</v>
      </c>
      <c r="AJ106" s="298">
        <v>0</v>
      </c>
      <c r="AK106" s="70">
        <v>0</v>
      </c>
      <c r="AL106" s="167">
        <v>0</v>
      </c>
      <c r="AM106" s="70">
        <v>0</v>
      </c>
      <c r="AN106" s="68">
        <v>10692</v>
      </c>
      <c r="AO106" s="68">
        <v>-36571</v>
      </c>
      <c r="AP106" s="68">
        <v>0</v>
      </c>
      <c r="AQ106" s="68">
        <v>5337</v>
      </c>
      <c r="AR106" s="68">
        <v>5872</v>
      </c>
      <c r="AS106" s="68">
        <v>3170</v>
      </c>
      <c r="AT106" s="68">
        <v>0</v>
      </c>
      <c r="AU106" s="68">
        <v>90190</v>
      </c>
      <c r="AV106" s="68">
        <v>6607</v>
      </c>
      <c r="AW106" s="68">
        <v>29076</v>
      </c>
      <c r="AX106" s="68">
        <v>22412</v>
      </c>
      <c r="AY106" s="68">
        <v>31156</v>
      </c>
      <c r="AZ106" s="68">
        <v>0</v>
      </c>
    </row>
    <row r="107" spans="1:52" x14ac:dyDescent="0.2">
      <c r="A107" s="68" t="s">
        <v>1539</v>
      </c>
      <c r="B107" s="68" t="s">
        <v>1540</v>
      </c>
      <c r="C107" s="68" t="s">
        <v>1540</v>
      </c>
      <c r="D107" s="68" t="s">
        <v>1541</v>
      </c>
      <c r="E107" s="68" t="s">
        <v>1539</v>
      </c>
      <c r="F107" s="296">
        <v>2019</v>
      </c>
      <c r="G107" s="68" t="s">
        <v>1238</v>
      </c>
      <c r="H107" s="68" t="s">
        <v>1244</v>
      </c>
      <c r="I107" s="229">
        <v>26</v>
      </c>
      <c r="J107" s="70">
        <v>13</v>
      </c>
      <c r="K107" s="70">
        <v>39</v>
      </c>
      <c r="L107" s="137">
        <v>9.1071651167827792</v>
      </c>
      <c r="M107" s="137">
        <v>-9107</v>
      </c>
      <c r="N107" s="70">
        <v>0</v>
      </c>
      <c r="O107" s="70">
        <v>0</v>
      </c>
      <c r="P107" s="68">
        <v>0</v>
      </c>
      <c r="Q107" s="70">
        <v>0</v>
      </c>
      <c r="R107" s="297">
        <v>0</v>
      </c>
      <c r="S107" s="70">
        <v>0</v>
      </c>
      <c r="T107" s="297"/>
      <c r="U107" s="70"/>
      <c r="V107" s="298">
        <v>0</v>
      </c>
      <c r="W107" s="70">
        <v>0</v>
      </c>
      <c r="X107" s="298">
        <v>0</v>
      </c>
      <c r="Y107" s="70">
        <v>0</v>
      </c>
      <c r="Z107" s="70">
        <v>0</v>
      </c>
      <c r="AA107" s="70">
        <v>0</v>
      </c>
      <c r="AB107" s="70">
        <v>0</v>
      </c>
      <c r="AC107" s="70">
        <v>0</v>
      </c>
      <c r="AD107" s="68">
        <v>0</v>
      </c>
      <c r="AE107" s="70">
        <v>0</v>
      </c>
      <c r="AF107" s="68">
        <v>0</v>
      </c>
      <c r="AG107" s="70">
        <v>0</v>
      </c>
      <c r="AH107" s="68">
        <v>0</v>
      </c>
      <c r="AI107" s="70">
        <v>0</v>
      </c>
      <c r="AJ107" s="298">
        <v>0.92674193000000005</v>
      </c>
      <c r="AK107" s="70">
        <v>927</v>
      </c>
      <c r="AL107" s="167">
        <v>0</v>
      </c>
      <c r="AM107" s="70">
        <v>0</v>
      </c>
      <c r="AN107" s="68">
        <v>0</v>
      </c>
      <c r="AO107" s="68">
        <v>0</v>
      </c>
      <c r="AP107" s="68">
        <v>0</v>
      </c>
      <c r="AQ107" s="68">
        <v>0</v>
      </c>
      <c r="AR107" s="68">
        <v>0</v>
      </c>
      <c r="AS107" s="68">
        <v>0</v>
      </c>
      <c r="AT107" s="68">
        <v>0</v>
      </c>
      <c r="AU107" s="68">
        <v>672</v>
      </c>
      <c r="AV107" s="68">
        <v>2111</v>
      </c>
      <c r="AW107" s="68">
        <v>0</v>
      </c>
      <c r="AX107" s="68">
        <v>64</v>
      </c>
      <c r="AY107" s="68">
        <v>1773</v>
      </c>
      <c r="AZ107" s="68">
        <v>0</v>
      </c>
    </row>
    <row r="108" spans="1:52" x14ac:dyDescent="0.2">
      <c r="A108" s="68" t="s">
        <v>1542</v>
      </c>
      <c r="B108" s="68" t="s">
        <v>1543</v>
      </c>
      <c r="C108" s="68" t="s">
        <v>1543</v>
      </c>
      <c r="D108" s="68" t="s">
        <v>1544</v>
      </c>
      <c r="E108" s="68" t="s">
        <v>1542</v>
      </c>
      <c r="F108" s="296">
        <v>2019</v>
      </c>
      <c r="G108" s="68" t="s">
        <v>1238</v>
      </c>
      <c r="H108" s="68" t="s">
        <v>1239</v>
      </c>
      <c r="I108" s="229">
        <v>0</v>
      </c>
      <c r="J108" s="70">
        <v>0</v>
      </c>
      <c r="K108" s="70">
        <v>0</v>
      </c>
      <c r="L108" s="137">
        <v>0</v>
      </c>
      <c r="M108" s="137">
        <v>0</v>
      </c>
      <c r="N108" s="70">
        <v>0</v>
      </c>
      <c r="O108" s="70">
        <v>0</v>
      </c>
      <c r="P108" s="68">
        <v>121055161</v>
      </c>
      <c r="Q108" s="70">
        <v>-121055</v>
      </c>
      <c r="R108" s="297">
        <v>0</v>
      </c>
      <c r="S108" s="70">
        <v>0</v>
      </c>
      <c r="T108" s="297"/>
      <c r="U108" s="70"/>
      <c r="V108" s="298">
        <v>0</v>
      </c>
      <c r="W108" s="70">
        <v>0</v>
      </c>
      <c r="X108" s="298">
        <v>0</v>
      </c>
      <c r="Y108" s="70">
        <v>0</v>
      </c>
      <c r="Z108" s="70">
        <v>0</v>
      </c>
      <c r="AA108" s="70">
        <v>0</v>
      </c>
      <c r="AB108" s="70">
        <v>0</v>
      </c>
      <c r="AC108" s="70">
        <v>0</v>
      </c>
      <c r="AD108" s="68">
        <v>0</v>
      </c>
      <c r="AE108" s="70">
        <v>0</v>
      </c>
      <c r="AF108" s="68">
        <v>4126895.3521711924</v>
      </c>
      <c r="AG108" s="70">
        <v>4127</v>
      </c>
      <c r="AH108" s="68">
        <v>2425061</v>
      </c>
      <c r="AI108" s="70">
        <v>2425</v>
      </c>
      <c r="AJ108" s="298">
        <v>0</v>
      </c>
      <c r="AK108" s="70">
        <v>0</v>
      </c>
      <c r="AL108" s="167">
        <v>0</v>
      </c>
      <c r="AM108" s="70">
        <v>0</v>
      </c>
      <c r="AN108" s="68">
        <v>0</v>
      </c>
      <c r="AO108" s="68">
        <v>0</v>
      </c>
      <c r="AP108" s="68">
        <v>0</v>
      </c>
      <c r="AQ108" s="68">
        <v>0</v>
      </c>
      <c r="AR108" s="68">
        <v>0</v>
      </c>
      <c r="AS108" s="68">
        <v>0</v>
      </c>
      <c r="AT108" s="68">
        <v>0</v>
      </c>
      <c r="AU108" s="68">
        <v>8180</v>
      </c>
      <c r="AV108" s="68">
        <v>0</v>
      </c>
      <c r="AW108" s="68">
        <v>0</v>
      </c>
      <c r="AX108" s="68">
        <v>0</v>
      </c>
      <c r="AY108" s="68">
        <v>6559</v>
      </c>
      <c r="AZ108" s="68">
        <v>0</v>
      </c>
    </row>
    <row r="109" spans="1:52" x14ac:dyDescent="0.2">
      <c r="A109" s="68" t="s">
        <v>1545</v>
      </c>
      <c r="B109" s="68" t="s">
        <v>1546</v>
      </c>
      <c r="C109" s="68" t="s">
        <v>1546</v>
      </c>
      <c r="D109" s="68" t="s">
        <v>1547</v>
      </c>
      <c r="E109" s="68" t="s">
        <v>1545</v>
      </c>
      <c r="F109" s="296">
        <v>2019</v>
      </c>
      <c r="G109" s="68" t="s">
        <v>1220</v>
      </c>
      <c r="H109" s="68" t="s">
        <v>1251</v>
      </c>
      <c r="I109" s="229">
        <v>5585</v>
      </c>
      <c r="J109" s="70">
        <v>2792.5</v>
      </c>
      <c r="K109" s="70">
        <v>8377.5</v>
      </c>
      <c r="L109" s="137">
        <v>85.348730106627599</v>
      </c>
      <c r="M109" s="137">
        <v>-85349</v>
      </c>
      <c r="N109" s="70">
        <v>9.0405332187152094</v>
      </c>
      <c r="O109" s="70">
        <v>9041</v>
      </c>
      <c r="P109" s="68">
        <v>0</v>
      </c>
      <c r="Q109" s="70">
        <v>0</v>
      </c>
      <c r="R109" s="297">
        <v>7.2829836299999986</v>
      </c>
      <c r="S109" s="70">
        <v>7283</v>
      </c>
      <c r="T109" s="297"/>
      <c r="U109" s="70"/>
      <c r="V109" s="298">
        <v>15.642271129999999</v>
      </c>
      <c r="W109" s="70">
        <v>15642</v>
      </c>
      <c r="X109" s="298">
        <v>1.09800582</v>
      </c>
      <c r="Y109" s="70">
        <v>1098</v>
      </c>
      <c r="Z109" s="70">
        <v>7.1987399999999999</v>
      </c>
      <c r="AA109" s="70">
        <v>7199</v>
      </c>
      <c r="AB109" s="70">
        <v>8.7111579999999993</v>
      </c>
      <c r="AC109" s="70">
        <v>8711</v>
      </c>
      <c r="AD109" s="68">
        <v>35.061994091102399</v>
      </c>
      <c r="AE109" s="70">
        <v>35062</v>
      </c>
      <c r="AF109" s="68">
        <v>0</v>
      </c>
      <c r="AG109" s="70">
        <v>0</v>
      </c>
      <c r="AH109" s="68">
        <v>0</v>
      </c>
      <c r="AI109" s="70">
        <v>0</v>
      </c>
      <c r="AJ109" s="298">
        <v>0</v>
      </c>
      <c r="AK109" s="70">
        <v>0</v>
      </c>
      <c r="AL109" s="167">
        <v>0</v>
      </c>
      <c r="AM109" s="70">
        <v>0</v>
      </c>
      <c r="AN109" s="68">
        <v>15663</v>
      </c>
      <c r="AO109" s="68">
        <v>-1548</v>
      </c>
      <c r="AP109" s="68">
        <v>0</v>
      </c>
      <c r="AQ109" s="68">
        <v>2995</v>
      </c>
      <c r="AR109" s="68">
        <v>15877</v>
      </c>
      <c r="AS109" s="68">
        <v>0</v>
      </c>
      <c r="AT109" s="68">
        <v>0</v>
      </c>
      <c r="AU109" s="68">
        <v>5903</v>
      </c>
      <c r="AV109" s="68">
        <v>12894</v>
      </c>
      <c r="AW109" s="68">
        <v>0</v>
      </c>
      <c r="AX109" s="68">
        <v>57767</v>
      </c>
      <c r="AY109" s="68">
        <v>19402</v>
      </c>
      <c r="AZ109" s="68">
        <v>15987</v>
      </c>
    </row>
    <row r="110" spans="1:52" x14ac:dyDescent="0.2">
      <c r="A110" s="68" t="s">
        <v>1548</v>
      </c>
      <c r="B110" s="68" t="s">
        <v>1549</v>
      </c>
      <c r="C110" s="68" t="s">
        <v>1549</v>
      </c>
      <c r="D110" s="68" t="s">
        <v>1550</v>
      </c>
      <c r="E110" s="68" t="s">
        <v>1548</v>
      </c>
      <c r="F110" s="296">
        <v>2019</v>
      </c>
      <c r="G110" s="68" t="s">
        <v>1220</v>
      </c>
      <c r="H110" s="68" t="s">
        <v>1221</v>
      </c>
      <c r="I110" s="229">
        <v>0</v>
      </c>
      <c r="J110" s="70">
        <v>0</v>
      </c>
      <c r="K110" s="70">
        <v>0</v>
      </c>
      <c r="L110" s="137">
        <v>4.5669563670013398</v>
      </c>
      <c r="M110" s="137">
        <v>-4567</v>
      </c>
      <c r="N110" s="70">
        <v>0.55346367383450989</v>
      </c>
      <c r="O110" s="70">
        <v>553</v>
      </c>
      <c r="P110" s="68">
        <v>0</v>
      </c>
      <c r="Q110" s="70">
        <v>0</v>
      </c>
      <c r="R110" s="297">
        <v>7.8538220000000006E-2</v>
      </c>
      <c r="S110" s="70">
        <v>79</v>
      </c>
      <c r="T110" s="297"/>
      <c r="U110" s="70"/>
      <c r="V110" s="298">
        <v>0</v>
      </c>
      <c r="W110" s="70">
        <v>0</v>
      </c>
      <c r="X110" s="298">
        <v>0</v>
      </c>
      <c r="Y110" s="70">
        <v>0</v>
      </c>
      <c r="Z110" s="70">
        <v>0</v>
      </c>
      <c r="AA110" s="70">
        <v>0</v>
      </c>
      <c r="AB110" s="70">
        <v>0</v>
      </c>
      <c r="AC110" s="70">
        <v>0</v>
      </c>
      <c r="AD110" s="68">
        <v>0</v>
      </c>
      <c r="AE110" s="70">
        <v>0</v>
      </c>
      <c r="AF110" s="68">
        <v>0</v>
      </c>
      <c r="AG110" s="70">
        <v>0</v>
      </c>
      <c r="AH110" s="68">
        <v>0</v>
      </c>
      <c r="AI110" s="70">
        <v>0</v>
      </c>
      <c r="AJ110" s="298">
        <v>3.9487100000000002E-3</v>
      </c>
      <c r="AK110" s="70">
        <v>4</v>
      </c>
      <c r="AL110" s="167">
        <v>0.5646082</v>
      </c>
      <c r="AM110" s="70">
        <v>565</v>
      </c>
      <c r="AN110" s="68">
        <v>0</v>
      </c>
      <c r="AO110" s="68">
        <v>0</v>
      </c>
      <c r="AP110" s="68">
        <v>0</v>
      </c>
      <c r="AQ110" s="68">
        <v>0</v>
      </c>
      <c r="AR110" s="68">
        <v>0</v>
      </c>
      <c r="AS110" s="68">
        <v>5192</v>
      </c>
      <c r="AT110" s="68">
        <v>0</v>
      </c>
      <c r="AU110" s="68">
        <v>0</v>
      </c>
      <c r="AV110" s="68">
        <v>0</v>
      </c>
      <c r="AW110" s="68">
        <v>6497</v>
      </c>
      <c r="AX110" s="68">
        <v>4061</v>
      </c>
      <c r="AY110" s="68">
        <v>1426</v>
      </c>
      <c r="AZ110" s="68">
        <v>0</v>
      </c>
    </row>
    <row r="111" spans="1:52" x14ac:dyDescent="0.2">
      <c r="A111" s="68" t="s">
        <v>1551</v>
      </c>
      <c r="B111" s="68" t="s">
        <v>1552</v>
      </c>
      <c r="C111" s="68" t="s">
        <v>1552</v>
      </c>
      <c r="D111" s="68" t="s">
        <v>1553</v>
      </c>
      <c r="E111" s="68" t="s">
        <v>1551</v>
      </c>
      <c r="F111" s="296">
        <v>2019</v>
      </c>
      <c r="G111" s="68" t="s">
        <v>1220</v>
      </c>
      <c r="H111" s="68" t="s">
        <v>1221</v>
      </c>
      <c r="I111" s="229">
        <v>0</v>
      </c>
      <c r="J111" s="70">
        <v>0</v>
      </c>
      <c r="K111" s="70">
        <v>0</v>
      </c>
      <c r="L111" s="137">
        <v>7.37737414572082</v>
      </c>
      <c r="M111" s="137">
        <v>-7377</v>
      </c>
      <c r="N111" s="70">
        <v>0.86088298327109303</v>
      </c>
      <c r="O111" s="70">
        <v>861</v>
      </c>
      <c r="P111" s="68">
        <v>0</v>
      </c>
      <c r="Q111" s="70">
        <v>0</v>
      </c>
      <c r="R111" s="297">
        <v>0.17191735</v>
      </c>
      <c r="S111" s="70">
        <v>172</v>
      </c>
      <c r="T111" s="297"/>
      <c r="U111" s="70"/>
      <c r="V111" s="298">
        <v>0</v>
      </c>
      <c r="W111" s="70">
        <v>0</v>
      </c>
      <c r="X111" s="298">
        <v>0</v>
      </c>
      <c r="Y111" s="70">
        <v>0</v>
      </c>
      <c r="Z111" s="70">
        <v>0</v>
      </c>
      <c r="AA111" s="70">
        <v>0</v>
      </c>
      <c r="AB111" s="70">
        <v>0</v>
      </c>
      <c r="AC111" s="70">
        <v>0</v>
      </c>
      <c r="AD111" s="68">
        <v>0</v>
      </c>
      <c r="AE111" s="70">
        <v>0</v>
      </c>
      <c r="AF111" s="68">
        <v>0</v>
      </c>
      <c r="AG111" s="70">
        <v>0</v>
      </c>
      <c r="AH111" s="68">
        <v>0</v>
      </c>
      <c r="AI111" s="70">
        <v>0</v>
      </c>
      <c r="AJ111" s="298">
        <v>0</v>
      </c>
      <c r="AK111" s="70">
        <v>0</v>
      </c>
      <c r="AL111" s="167">
        <v>0.99241330000000005</v>
      </c>
      <c r="AM111" s="70">
        <v>992</v>
      </c>
      <c r="AN111" s="68">
        <v>0</v>
      </c>
      <c r="AO111" s="68">
        <v>0</v>
      </c>
      <c r="AP111" s="68">
        <v>0</v>
      </c>
      <c r="AQ111" s="68">
        <v>0</v>
      </c>
      <c r="AR111" s="68">
        <v>0</v>
      </c>
      <c r="AS111" s="68">
        <v>0</v>
      </c>
      <c r="AT111" s="68">
        <v>0</v>
      </c>
      <c r="AU111" s="68">
        <v>15194</v>
      </c>
      <c r="AV111" s="68">
        <v>0</v>
      </c>
      <c r="AW111" s="68">
        <v>2850</v>
      </c>
      <c r="AX111" s="68">
        <v>0</v>
      </c>
      <c r="AY111" s="68">
        <v>4800</v>
      </c>
      <c r="AZ111" s="68">
        <v>2014</v>
      </c>
    </row>
    <row r="112" spans="1:52" x14ac:dyDescent="0.2">
      <c r="A112" s="68" t="s">
        <v>1554</v>
      </c>
      <c r="B112" s="68" t="s">
        <v>1555</v>
      </c>
      <c r="C112" s="68" t="s">
        <v>1555</v>
      </c>
      <c r="D112" s="68" t="s">
        <v>1556</v>
      </c>
      <c r="E112" s="68" t="s">
        <v>1554</v>
      </c>
      <c r="F112" s="296">
        <v>2019</v>
      </c>
      <c r="G112" s="68" t="s">
        <v>1220</v>
      </c>
      <c r="H112" s="68" t="s">
        <v>1221</v>
      </c>
      <c r="I112" s="229">
        <v>0</v>
      </c>
      <c r="J112" s="70">
        <v>0</v>
      </c>
      <c r="K112" s="70">
        <v>0</v>
      </c>
      <c r="L112" s="137">
        <v>4.4818418675751897</v>
      </c>
      <c r="M112" s="137">
        <v>-4482</v>
      </c>
      <c r="N112" s="70">
        <v>0.63020308724666696</v>
      </c>
      <c r="O112" s="70">
        <v>630</v>
      </c>
      <c r="P112" s="68">
        <v>0</v>
      </c>
      <c r="Q112" s="70">
        <v>0</v>
      </c>
      <c r="R112" s="297">
        <v>0.10209422999999999</v>
      </c>
      <c r="S112" s="70">
        <v>102</v>
      </c>
      <c r="T112" s="297"/>
      <c r="U112" s="70"/>
      <c r="V112" s="298">
        <v>0</v>
      </c>
      <c r="W112" s="70">
        <v>0</v>
      </c>
      <c r="X112" s="298">
        <v>0</v>
      </c>
      <c r="Y112" s="70">
        <v>0</v>
      </c>
      <c r="Z112" s="70">
        <v>0</v>
      </c>
      <c r="AA112" s="70">
        <v>0</v>
      </c>
      <c r="AB112" s="70">
        <v>0</v>
      </c>
      <c r="AC112" s="70">
        <v>0</v>
      </c>
      <c r="AD112" s="68">
        <v>0</v>
      </c>
      <c r="AE112" s="70">
        <v>0</v>
      </c>
      <c r="AF112" s="68">
        <v>0</v>
      </c>
      <c r="AG112" s="70">
        <v>0</v>
      </c>
      <c r="AH112" s="68">
        <v>0</v>
      </c>
      <c r="AI112" s="70">
        <v>0</v>
      </c>
      <c r="AJ112" s="298">
        <v>0</v>
      </c>
      <c r="AK112" s="70">
        <v>0</v>
      </c>
      <c r="AL112" s="167">
        <v>0.31080799999999997</v>
      </c>
      <c r="AM112" s="70">
        <v>311</v>
      </c>
      <c r="AN112" s="68">
        <v>0</v>
      </c>
      <c r="AO112" s="68">
        <v>0</v>
      </c>
      <c r="AP112" s="68">
        <v>0</v>
      </c>
      <c r="AQ112" s="68">
        <v>0</v>
      </c>
      <c r="AR112" s="68">
        <v>0</v>
      </c>
      <c r="AS112" s="68">
        <v>0</v>
      </c>
      <c r="AT112" s="68">
        <v>0</v>
      </c>
      <c r="AU112" s="68">
        <v>11904</v>
      </c>
      <c r="AV112" s="68">
        <v>0</v>
      </c>
      <c r="AW112" s="68">
        <v>0</v>
      </c>
      <c r="AX112" s="68">
        <v>0</v>
      </c>
      <c r="AY112" s="68">
        <v>0</v>
      </c>
      <c r="AZ112" s="68">
        <v>0</v>
      </c>
    </row>
    <row r="113" spans="1:52" x14ac:dyDescent="0.2">
      <c r="A113" s="68" t="s">
        <v>1557</v>
      </c>
      <c r="B113" s="68" t="s">
        <v>1558</v>
      </c>
      <c r="C113" s="68" t="s">
        <v>1558</v>
      </c>
      <c r="D113" s="68" t="s">
        <v>1559</v>
      </c>
      <c r="E113" s="68" t="s">
        <v>1557</v>
      </c>
      <c r="F113" s="296">
        <v>2019</v>
      </c>
      <c r="G113" s="68" t="s">
        <v>1220</v>
      </c>
      <c r="H113" s="68" t="s">
        <v>1221</v>
      </c>
      <c r="I113" s="229">
        <v>0</v>
      </c>
      <c r="J113" s="70">
        <v>0</v>
      </c>
      <c r="K113" s="70">
        <v>0</v>
      </c>
      <c r="L113" s="137">
        <v>4.27360342458066</v>
      </c>
      <c r="M113" s="137">
        <v>-4274</v>
      </c>
      <c r="N113" s="70">
        <v>0.90066202064269896</v>
      </c>
      <c r="O113" s="70">
        <v>901</v>
      </c>
      <c r="P113" s="68">
        <v>0</v>
      </c>
      <c r="Q113" s="70">
        <v>0</v>
      </c>
      <c r="R113" s="297">
        <v>0.18869509000000001</v>
      </c>
      <c r="S113" s="70">
        <v>189</v>
      </c>
      <c r="T113" s="297"/>
      <c r="U113" s="70"/>
      <c r="V113" s="298">
        <v>0</v>
      </c>
      <c r="W113" s="70">
        <v>0</v>
      </c>
      <c r="X113" s="298">
        <v>0</v>
      </c>
      <c r="Y113" s="70">
        <v>0</v>
      </c>
      <c r="Z113" s="70">
        <v>0</v>
      </c>
      <c r="AA113" s="70">
        <v>0</v>
      </c>
      <c r="AB113" s="70">
        <v>0</v>
      </c>
      <c r="AC113" s="70">
        <v>0</v>
      </c>
      <c r="AD113" s="68">
        <v>0</v>
      </c>
      <c r="AE113" s="70">
        <v>0</v>
      </c>
      <c r="AF113" s="68">
        <v>0</v>
      </c>
      <c r="AG113" s="70">
        <v>0</v>
      </c>
      <c r="AH113" s="68">
        <v>0</v>
      </c>
      <c r="AI113" s="70">
        <v>0</v>
      </c>
      <c r="AJ113" s="298">
        <v>0</v>
      </c>
      <c r="AK113" s="70">
        <v>0</v>
      </c>
      <c r="AL113" s="167">
        <v>0</v>
      </c>
      <c r="AM113" s="70">
        <v>0</v>
      </c>
      <c r="AN113" s="68">
        <v>0</v>
      </c>
      <c r="AO113" s="68">
        <v>0</v>
      </c>
      <c r="AP113" s="68">
        <v>0</v>
      </c>
      <c r="AQ113" s="68">
        <v>0</v>
      </c>
      <c r="AR113" s="68">
        <v>0</v>
      </c>
      <c r="AS113" s="68">
        <v>0</v>
      </c>
      <c r="AT113" s="68">
        <v>0</v>
      </c>
      <c r="AU113" s="68">
        <v>9027</v>
      </c>
      <c r="AV113" s="68">
        <v>581</v>
      </c>
      <c r="AW113" s="68">
        <v>2095</v>
      </c>
      <c r="AX113" s="68">
        <v>0</v>
      </c>
      <c r="AY113" s="68">
        <v>4919</v>
      </c>
      <c r="AZ113" s="68">
        <v>0</v>
      </c>
    </row>
    <row r="114" spans="1:52" x14ac:dyDescent="0.2">
      <c r="A114" s="68" t="s">
        <v>1560</v>
      </c>
      <c r="B114" s="68" t="s">
        <v>1561</v>
      </c>
      <c r="C114" s="68" t="s">
        <v>1561</v>
      </c>
      <c r="D114" s="68" t="s">
        <v>1562</v>
      </c>
      <c r="E114" s="68" t="s">
        <v>1560</v>
      </c>
      <c r="F114" s="296">
        <v>2019</v>
      </c>
      <c r="G114" s="68" t="s">
        <v>1220</v>
      </c>
      <c r="H114" s="68" t="s">
        <v>1221</v>
      </c>
      <c r="I114" s="229">
        <v>5929</v>
      </c>
      <c r="J114" s="70">
        <v>2964.5</v>
      </c>
      <c r="K114" s="70">
        <v>8893.5</v>
      </c>
      <c r="L114" s="137">
        <v>9.9059422147104197</v>
      </c>
      <c r="M114" s="137">
        <v>-9906</v>
      </c>
      <c r="N114" s="70">
        <v>1.12311181131417</v>
      </c>
      <c r="O114" s="70">
        <v>1123</v>
      </c>
      <c r="P114" s="68">
        <v>0</v>
      </c>
      <c r="Q114" s="70">
        <v>0</v>
      </c>
      <c r="R114" s="297">
        <v>0.25047201000000002</v>
      </c>
      <c r="S114" s="70">
        <v>250</v>
      </c>
      <c r="T114" s="297"/>
      <c r="U114" s="70"/>
      <c r="V114" s="298">
        <v>0</v>
      </c>
      <c r="W114" s="70">
        <v>0</v>
      </c>
      <c r="X114" s="298">
        <v>0.58635234999999997</v>
      </c>
      <c r="Y114" s="70">
        <v>586</v>
      </c>
      <c r="Z114" s="70">
        <v>0</v>
      </c>
      <c r="AA114" s="70">
        <v>0</v>
      </c>
      <c r="AB114" s="70">
        <v>0</v>
      </c>
      <c r="AC114" s="70">
        <v>0</v>
      </c>
      <c r="AD114" s="68">
        <v>0</v>
      </c>
      <c r="AE114" s="70">
        <v>0</v>
      </c>
      <c r="AF114" s="68">
        <v>0</v>
      </c>
      <c r="AG114" s="70">
        <v>0</v>
      </c>
      <c r="AH114" s="68">
        <v>0</v>
      </c>
      <c r="AI114" s="70">
        <v>0</v>
      </c>
      <c r="AJ114" s="298">
        <v>0</v>
      </c>
      <c r="AK114" s="70">
        <v>0</v>
      </c>
      <c r="AL114" s="167">
        <v>0.98576609999999998</v>
      </c>
      <c r="AM114" s="70">
        <v>986</v>
      </c>
      <c r="AN114" s="68">
        <v>0</v>
      </c>
      <c r="AO114" s="68">
        <v>0</v>
      </c>
      <c r="AP114" s="68">
        <v>0</v>
      </c>
      <c r="AQ114" s="68">
        <v>0</v>
      </c>
      <c r="AR114" s="68">
        <v>0</v>
      </c>
      <c r="AS114" s="68">
        <v>0</v>
      </c>
      <c r="AT114" s="68">
        <v>0</v>
      </c>
      <c r="AU114" s="68">
        <v>5713</v>
      </c>
      <c r="AV114" s="68">
        <v>7654</v>
      </c>
      <c r="AW114" s="68">
        <v>18495</v>
      </c>
      <c r="AX114" s="68">
        <v>0</v>
      </c>
      <c r="AY114" s="68">
        <v>1822</v>
      </c>
      <c r="AZ114" s="68">
        <v>0</v>
      </c>
    </row>
    <row r="115" spans="1:52" x14ac:dyDescent="0.2">
      <c r="A115" s="68" t="s">
        <v>1563</v>
      </c>
      <c r="B115" s="68" t="s">
        <v>1564</v>
      </c>
      <c r="C115" s="68" t="s">
        <v>1564</v>
      </c>
      <c r="D115" s="68" t="s">
        <v>1565</v>
      </c>
      <c r="E115" s="68" t="s">
        <v>1563</v>
      </c>
      <c r="F115" s="296">
        <v>2019</v>
      </c>
      <c r="G115" s="68" t="s">
        <v>1566</v>
      </c>
      <c r="H115" s="68" t="s">
        <v>1566</v>
      </c>
      <c r="I115" s="229">
        <v>0</v>
      </c>
      <c r="J115" s="70">
        <v>0</v>
      </c>
      <c r="K115" s="70">
        <v>0</v>
      </c>
      <c r="L115" s="137">
        <v>0</v>
      </c>
      <c r="M115" s="137">
        <v>0</v>
      </c>
      <c r="N115" s="70">
        <v>0</v>
      </c>
      <c r="O115" s="70">
        <v>0</v>
      </c>
      <c r="P115" s="68">
        <v>0</v>
      </c>
      <c r="Q115" s="70">
        <v>0</v>
      </c>
      <c r="R115" s="297">
        <v>0</v>
      </c>
      <c r="S115" s="70">
        <v>0</v>
      </c>
      <c r="T115" s="297"/>
      <c r="U115" s="70"/>
      <c r="V115" s="298">
        <v>0</v>
      </c>
      <c r="W115" s="70">
        <v>0</v>
      </c>
      <c r="X115" s="298">
        <v>0</v>
      </c>
      <c r="Y115" s="70">
        <v>0</v>
      </c>
      <c r="Z115" s="70">
        <v>0</v>
      </c>
      <c r="AA115" s="70">
        <v>0</v>
      </c>
      <c r="AB115" s="70">
        <v>0</v>
      </c>
      <c r="AC115" s="70">
        <v>0</v>
      </c>
      <c r="AD115" s="68">
        <v>0</v>
      </c>
      <c r="AE115" s="70">
        <v>0</v>
      </c>
      <c r="AF115" s="68">
        <v>0</v>
      </c>
      <c r="AG115" s="70">
        <v>0</v>
      </c>
      <c r="AH115" s="68">
        <v>0</v>
      </c>
      <c r="AI115" s="70">
        <v>0</v>
      </c>
      <c r="AJ115" s="298">
        <v>0</v>
      </c>
      <c r="AK115" s="70">
        <v>0</v>
      </c>
      <c r="AL115" s="167">
        <v>0</v>
      </c>
      <c r="AM115" s="70">
        <v>0</v>
      </c>
      <c r="AN115" s="68">
        <v>0</v>
      </c>
      <c r="AO115" s="68">
        <v>0</v>
      </c>
      <c r="AP115" s="68">
        <v>0</v>
      </c>
      <c r="AQ115" s="68">
        <v>0</v>
      </c>
      <c r="AR115" s="68">
        <v>0</v>
      </c>
      <c r="AS115" s="68">
        <v>0</v>
      </c>
      <c r="AT115" s="68">
        <v>0</v>
      </c>
      <c r="AU115" s="68">
        <v>500</v>
      </c>
      <c r="AV115" s="68">
        <v>3500</v>
      </c>
      <c r="AW115" s="68">
        <v>0</v>
      </c>
      <c r="AX115" s="68">
        <v>0</v>
      </c>
      <c r="AY115" s="68">
        <v>4429</v>
      </c>
      <c r="AZ115" s="68">
        <v>0</v>
      </c>
    </row>
    <row r="116" spans="1:52" x14ac:dyDescent="0.2">
      <c r="A116" s="68" t="s">
        <v>1567</v>
      </c>
      <c r="B116" s="68" t="s">
        <v>1568</v>
      </c>
      <c r="C116" s="68" t="s">
        <v>1568</v>
      </c>
      <c r="D116" s="68" t="s">
        <v>1569</v>
      </c>
      <c r="E116" s="68" t="s">
        <v>1567</v>
      </c>
      <c r="F116" s="296"/>
      <c r="G116" s="68" t="s">
        <v>1377</v>
      </c>
      <c r="H116" s="68" t="s">
        <v>1377</v>
      </c>
      <c r="I116" s="229">
        <v>0</v>
      </c>
      <c r="J116" s="70">
        <v>0</v>
      </c>
      <c r="K116" s="70">
        <v>0</v>
      </c>
      <c r="L116" s="137">
        <v>0</v>
      </c>
      <c r="M116" s="137">
        <v>0</v>
      </c>
      <c r="N116" s="70">
        <v>0.49436389328844582</v>
      </c>
      <c r="O116" s="70">
        <v>494</v>
      </c>
      <c r="P116" s="68">
        <v>0</v>
      </c>
      <c r="Q116" s="70">
        <v>0</v>
      </c>
      <c r="R116" s="297">
        <v>0</v>
      </c>
      <c r="S116" s="70">
        <v>0</v>
      </c>
      <c r="T116" s="297"/>
      <c r="U116" s="70"/>
      <c r="V116" s="298">
        <v>0</v>
      </c>
      <c r="W116" s="70">
        <v>0</v>
      </c>
      <c r="X116" s="298">
        <v>0</v>
      </c>
      <c r="Y116" s="70">
        <v>0</v>
      </c>
      <c r="Z116" s="70">
        <v>0</v>
      </c>
      <c r="AA116" s="70">
        <v>0</v>
      </c>
      <c r="AB116" s="70">
        <v>0</v>
      </c>
      <c r="AC116" s="70">
        <v>0</v>
      </c>
      <c r="AD116" s="68">
        <v>0</v>
      </c>
      <c r="AE116" s="70">
        <v>0</v>
      </c>
      <c r="AF116" s="68">
        <v>0</v>
      </c>
      <c r="AG116" s="70">
        <v>0</v>
      </c>
      <c r="AH116" s="68">
        <v>0</v>
      </c>
      <c r="AI116" s="70">
        <v>0</v>
      </c>
      <c r="AJ116" s="298">
        <v>0</v>
      </c>
      <c r="AK116" s="70">
        <v>0</v>
      </c>
      <c r="AL116" s="167">
        <v>0</v>
      </c>
      <c r="AM116" s="70">
        <v>0</v>
      </c>
      <c r="AN116" s="68">
        <v>0</v>
      </c>
      <c r="AO116" s="68">
        <v>0</v>
      </c>
      <c r="AP116" s="68">
        <v>0</v>
      </c>
      <c r="AQ116" s="68">
        <v>0</v>
      </c>
      <c r="AR116" s="68">
        <v>0</v>
      </c>
      <c r="AS116" s="68">
        <v>0</v>
      </c>
      <c r="AT116" s="68">
        <v>0</v>
      </c>
      <c r="AU116" s="68">
        <v>17493</v>
      </c>
      <c r="AV116" s="68">
        <v>0</v>
      </c>
      <c r="AW116" s="68">
        <v>0</v>
      </c>
      <c r="AX116" s="68">
        <v>0</v>
      </c>
      <c r="AY116" s="68">
        <v>4706</v>
      </c>
      <c r="AZ116" s="68">
        <v>0</v>
      </c>
    </row>
    <row r="117" spans="1:52" x14ac:dyDescent="0.2">
      <c r="A117" s="68" t="s">
        <v>1570</v>
      </c>
      <c r="B117" s="68" t="s">
        <v>1571</v>
      </c>
      <c r="C117" s="68" t="s">
        <v>1571</v>
      </c>
      <c r="D117" s="68" t="s">
        <v>1572</v>
      </c>
      <c r="E117" s="68" t="s">
        <v>1570</v>
      </c>
      <c r="F117" s="296">
        <v>2019</v>
      </c>
      <c r="G117" s="68" t="s">
        <v>1220</v>
      </c>
      <c r="H117" s="68" t="s">
        <v>1271</v>
      </c>
      <c r="I117" s="229">
        <v>10951</v>
      </c>
      <c r="J117" s="70">
        <v>5475.5</v>
      </c>
      <c r="K117" s="70">
        <v>16426.5</v>
      </c>
      <c r="L117" s="137">
        <v>78.960001209647601</v>
      </c>
      <c r="M117" s="137">
        <v>-78960</v>
      </c>
      <c r="N117" s="70">
        <v>1.736977672090934</v>
      </c>
      <c r="O117" s="70">
        <v>1737</v>
      </c>
      <c r="P117" s="68">
        <v>0</v>
      </c>
      <c r="Q117" s="70">
        <v>0</v>
      </c>
      <c r="R117" s="297">
        <v>3.55488713</v>
      </c>
      <c r="S117" s="70">
        <v>3555</v>
      </c>
      <c r="T117" s="297"/>
      <c r="U117" s="70"/>
      <c r="V117" s="298">
        <v>14.33662614</v>
      </c>
      <c r="W117" s="70">
        <v>14337</v>
      </c>
      <c r="X117" s="298">
        <v>0</v>
      </c>
      <c r="Y117" s="70">
        <v>0</v>
      </c>
      <c r="Z117" s="70">
        <v>3.1664620000000001</v>
      </c>
      <c r="AA117" s="70">
        <v>3166</v>
      </c>
      <c r="AB117" s="70">
        <v>4.1518680000000003</v>
      </c>
      <c r="AC117" s="70">
        <v>4152</v>
      </c>
      <c r="AD117" s="68">
        <v>14.892873630707349</v>
      </c>
      <c r="AE117" s="70">
        <v>14893</v>
      </c>
      <c r="AF117" s="68">
        <v>0</v>
      </c>
      <c r="AG117" s="70">
        <v>0</v>
      </c>
      <c r="AH117" s="68">
        <v>0</v>
      </c>
      <c r="AI117" s="70">
        <v>0</v>
      </c>
      <c r="AJ117" s="298">
        <v>0</v>
      </c>
      <c r="AK117" s="70">
        <v>0</v>
      </c>
      <c r="AL117" s="167">
        <v>0</v>
      </c>
      <c r="AM117" s="70">
        <v>0</v>
      </c>
      <c r="AN117" s="68">
        <v>7226</v>
      </c>
      <c r="AO117" s="68">
        <v>-53120</v>
      </c>
      <c r="AP117" s="68">
        <v>0</v>
      </c>
      <c r="AQ117" s="68">
        <v>1561</v>
      </c>
      <c r="AR117" s="68">
        <v>0</v>
      </c>
      <c r="AS117" s="68">
        <v>0</v>
      </c>
      <c r="AT117" s="68">
        <v>0</v>
      </c>
      <c r="AU117" s="68">
        <v>46234</v>
      </c>
      <c r="AV117" s="68">
        <v>12801</v>
      </c>
      <c r="AW117" s="68">
        <v>0</v>
      </c>
      <c r="AX117" s="68">
        <v>0</v>
      </c>
      <c r="AY117" s="68">
        <v>20131</v>
      </c>
      <c r="AZ117" s="68">
        <v>48867</v>
      </c>
    </row>
    <row r="118" spans="1:52" x14ac:dyDescent="0.2">
      <c r="A118" s="68" t="s">
        <v>1573</v>
      </c>
      <c r="B118" s="68" t="s">
        <v>1574</v>
      </c>
      <c r="C118" s="68" t="s">
        <v>1574</v>
      </c>
      <c r="D118" s="68" t="s">
        <v>1575</v>
      </c>
      <c r="E118" s="68" t="s">
        <v>1573</v>
      </c>
      <c r="F118" s="296">
        <v>2019</v>
      </c>
      <c r="G118" s="68" t="s">
        <v>1220</v>
      </c>
      <c r="H118" s="68" t="s">
        <v>1221</v>
      </c>
      <c r="I118" s="229">
        <v>5009</v>
      </c>
      <c r="J118" s="70">
        <v>2504.5</v>
      </c>
      <c r="K118" s="70">
        <v>7513.5</v>
      </c>
      <c r="L118" s="137">
        <v>5.6758815067706596</v>
      </c>
      <c r="M118" s="137">
        <v>-5676</v>
      </c>
      <c r="N118" s="70">
        <v>0.72451452262534599</v>
      </c>
      <c r="O118" s="70">
        <v>725</v>
      </c>
      <c r="P118" s="68">
        <v>0</v>
      </c>
      <c r="Q118" s="70">
        <v>0</v>
      </c>
      <c r="R118" s="297">
        <v>0.13736793999999999</v>
      </c>
      <c r="S118" s="70">
        <v>137</v>
      </c>
      <c r="T118" s="297"/>
      <c r="U118" s="70"/>
      <c r="V118" s="298">
        <v>0</v>
      </c>
      <c r="W118" s="70">
        <v>0</v>
      </c>
      <c r="X118" s="298">
        <v>0.34910829999999998</v>
      </c>
      <c r="Y118" s="70">
        <v>349</v>
      </c>
      <c r="Z118" s="70">
        <v>0</v>
      </c>
      <c r="AA118" s="70">
        <v>0</v>
      </c>
      <c r="AB118" s="70">
        <v>0</v>
      </c>
      <c r="AC118" s="70">
        <v>0</v>
      </c>
      <c r="AD118" s="68">
        <v>0</v>
      </c>
      <c r="AE118" s="70">
        <v>0</v>
      </c>
      <c r="AF118" s="68">
        <v>0</v>
      </c>
      <c r="AG118" s="70">
        <v>0</v>
      </c>
      <c r="AH118" s="68">
        <v>0</v>
      </c>
      <c r="AI118" s="70">
        <v>0</v>
      </c>
      <c r="AJ118" s="298">
        <v>0</v>
      </c>
      <c r="AK118" s="70">
        <v>0</v>
      </c>
      <c r="AL118" s="167">
        <v>0.79345100000000002</v>
      </c>
      <c r="AM118" s="70">
        <v>793</v>
      </c>
      <c r="AN118" s="68">
        <v>0</v>
      </c>
      <c r="AO118" s="68">
        <v>0</v>
      </c>
      <c r="AP118" s="68">
        <v>0</v>
      </c>
      <c r="AQ118" s="68">
        <v>0</v>
      </c>
      <c r="AR118" s="68">
        <v>0</v>
      </c>
      <c r="AS118" s="68">
        <v>0</v>
      </c>
      <c r="AT118" s="68">
        <v>0</v>
      </c>
      <c r="AU118" s="68">
        <v>3391</v>
      </c>
      <c r="AV118" s="68">
        <v>6391</v>
      </c>
      <c r="AW118" s="68">
        <v>10565</v>
      </c>
      <c r="AX118" s="68">
        <v>7811</v>
      </c>
      <c r="AY118" s="68">
        <v>0</v>
      </c>
      <c r="AZ118" s="68">
        <v>0</v>
      </c>
    </row>
    <row r="119" spans="1:52" x14ac:dyDescent="0.2">
      <c r="A119" s="68" t="s">
        <v>1576</v>
      </c>
      <c r="B119" s="68" t="s">
        <v>1577</v>
      </c>
      <c r="C119" s="68" t="s">
        <v>1577</v>
      </c>
      <c r="D119" s="68" t="s">
        <v>1578</v>
      </c>
      <c r="E119" s="68" t="s">
        <v>1576</v>
      </c>
      <c r="F119" s="68" t="s">
        <v>1310</v>
      </c>
      <c r="G119" s="68" t="s">
        <v>1220</v>
      </c>
      <c r="H119" s="68" t="s">
        <v>1221</v>
      </c>
      <c r="I119" s="229">
        <v>1418</v>
      </c>
      <c r="J119" s="70">
        <v>709</v>
      </c>
      <c r="K119" s="70">
        <v>2127</v>
      </c>
      <c r="L119" s="137">
        <v>16.4114515620223</v>
      </c>
      <c r="M119" s="137">
        <v>-16411</v>
      </c>
      <c r="N119" s="70">
        <v>1.5923448783642</v>
      </c>
      <c r="O119" s="70">
        <v>1592</v>
      </c>
      <c r="P119" s="68">
        <v>0</v>
      </c>
      <c r="Q119" s="70">
        <v>0</v>
      </c>
      <c r="R119" s="297">
        <v>0.35076155999999997</v>
      </c>
      <c r="S119" s="70">
        <v>351</v>
      </c>
      <c r="T119" s="297"/>
      <c r="U119" s="70"/>
      <c r="V119" s="298">
        <v>0</v>
      </c>
      <c r="W119" s="70">
        <v>0</v>
      </c>
      <c r="X119" s="298">
        <v>0.47137775999999998</v>
      </c>
      <c r="Y119" s="70">
        <v>471</v>
      </c>
      <c r="Z119" s="70">
        <v>0</v>
      </c>
      <c r="AA119" s="70">
        <v>0</v>
      </c>
      <c r="AB119" s="70">
        <v>0</v>
      </c>
      <c r="AC119" s="70">
        <v>0</v>
      </c>
      <c r="AD119" s="68">
        <v>0</v>
      </c>
      <c r="AE119" s="70">
        <v>0</v>
      </c>
      <c r="AF119" s="68">
        <v>0</v>
      </c>
      <c r="AG119" s="70">
        <v>0</v>
      </c>
      <c r="AH119" s="68">
        <v>0</v>
      </c>
      <c r="AI119" s="70">
        <v>0</v>
      </c>
      <c r="AJ119" s="298">
        <v>0.35063948</v>
      </c>
      <c r="AK119" s="70">
        <v>351</v>
      </c>
      <c r="AL119" s="167">
        <v>3.5152256</v>
      </c>
      <c r="AM119" s="70">
        <v>3515</v>
      </c>
      <c r="AN119" s="68">
        <v>0</v>
      </c>
      <c r="AO119" s="68">
        <v>0</v>
      </c>
      <c r="AP119" s="68">
        <v>0</v>
      </c>
      <c r="AQ119" s="68">
        <v>0</v>
      </c>
      <c r="AR119" s="68">
        <v>0</v>
      </c>
      <c r="AS119" s="68">
        <v>0</v>
      </c>
      <c r="AT119" s="68">
        <v>0</v>
      </c>
      <c r="AU119" s="68">
        <v>15544</v>
      </c>
      <c r="AV119" s="68">
        <v>8956</v>
      </c>
      <c r="AW119" s="68">
        <v>135</v>
      </c>
      <c r="AX119" s="68">
        <v>0</v>
      </c>
      <c r="AY119" s="68">
        <v>6000</v>
      </c>
      <c r="AZ119" s="68">
        <v>8911</v>
      </c>
    </row>
    <row r="120" spans="1:52" x14ac:dyDescent="0.2">
      <c r="A120" s="68" t="s">
        <v>1579</v>
      </c>
      <c r="B120" s="68" t="s">
        <v>1580</v>
      </c>
      <c r="C120" s="68" t="s">
        <v>1580</v>
      </c>
      <c r="D120" s="68" t="s">
        <v>1581</v>
      </c>
      <c r="E120" s="68" t="s">
        <v>1579</v>
      </c>
      <c r="F120" s="296">
        <v>2019</v>
      </c>
      <c r="G120" s="68" t="s">
        <v>1238</v>
      </c>
      <c r="H120" s="68" t="s">
        <v>1373</v>
      </c>
      <c r="I120" s="229">
        <v>12141</v>
      </c>
      <c r="J120" s="70">
        <v>6070.5</v>
      </c>
      <c r="K120" s="70">
        <v>18211.5</v>
      </c>
      <c r="L120" s="137">
        <v>96.104398836322204</v>
      </c>
      <c r="M120" s="137">
        <v>-96104</v>
      </c>
      <c r="N120" s="70">
        <v>1.3887229999999999</v>
      </c>
      <c r="O120" s="70">
        <v>1389</v>
      </c>
      <c r="P120" s="68">
        <v>0</v>
      </c>
      <c r="Q120" s="70">
        <v>0</v>
      </c>
      <c r="R120" s="297">
        <v>6.72856509</v>
      </c>
      <c r="S120" s="70">
        <v>6729</v>
      </c>
      <c r="T120" s="297"/>
      <c r="U120" s="70"/>
      <c r="V120" s="298">
        <v>26.865023180000001</v>
      </c>
      <c r="W120" s="70">
        <v>26865</v>
      </c>
      <c r="X120" s="298">
        <v>0</v>
      </c>
      <c r="Y120" s="70">
        <v>0</v>
      </c>
      <c r="Z120" s="70">
        <v>6.654973</v>
      </c>
      <c r="AA120" s="70">
        <v>6655</v>
      </c>
      <c r="AB120" s="70">
        <v>8.4336310000000001</v>
      </c>
      <c r="AC120" s="70">
        <v>8434</v>
      </c>
      <c r="AD120" s="68">
        <v>37.233173164550692</v>
      </c>
      <c r="AE120" s="70">
        <v>37233</v>
      </c>
      <c r="AF120" s="68">
        <v>0</v>
      </c>
      <c r="AG120" s="70">
        <v>0</v>
      </c>
      <c r="AH120" s="68">
        <v>0</v>
      </c>
      <c r="AI120" s="70">
        <v>0</v>
      </c>
      <c r="AJ120" s="298">
        <v>0</v>
      </c>
      <c r="AK120" s="70">
        <v>0</v>
      </c>
      <c r="AL120" s="167">
        <v>0</v>
      </c>
      <c r="AM120" s="70">
        <v>0</v>
      </c>
      <c r="AN120" s="68">
        <v>18258</v>
      </c>
      <c r="AO120" s="68">
        <v>0</v>
      </c>
      <c r="AP120" s="68">
        <v>15815</v>
      </c>
      <c r="AQ120" s="68">
        <v>1237</v>
      </c>
      <c r="AR120" s="68">
        <v>0</v>
      </c>
      <c r="AS120" s="68">
        <v>5114</v>
      </c>
      <c r="AT120" s="68">
        <v>14735</v>
      </c>
      <c r="AU120" s="68">
        <v>9384</v>
      </c>
      <c r="AV120" s="68">
        <v>6047</v>
      </c>
      <c r="AW120" s="68">
        <v>6156</v>
      </c>
      <c r="AX120" s="68">
        <v>20417</v>
      </c>
      <c r="AY120" s="68">
        <v>10000</v>
      </c>
      <c r="AZ120" s="68">
        <v>0</v>
      </c>
    </row>
    <row r="121" spans="1:52" x14ac:dyDescent="0.2">
      <c r="A121" s="68" t="s">
        <v>1582</v>
      </c>
      <c r="B121" s="68" t="s">
        <v>1583</v>
      </c>
      <c r="C121" s="68" t="s">
        <v>1583</v>
      </c>
      <c r="D121" s="68" t="s">
        <v>1584</v>
      </c>
      <c r="E121" s="68" t="s">
        <v>1582</v>
      </c>
      <c r="F121" s="296">
        <v>2019</v>
      </c>
      <c r="G121" s="68" t="s">
        <v>1238</v>
      </c>
      <c r="H121" s="68" t="s">
        <v>1244</v>
      </c>
      <c r="I121" s="229">
        <v>2500</v>
      </c>
      <c r="J121" s="70">
        <v>1250</v>
      </c>
      <c r="K121" s="70">
        <v>3750</v>
      </c>
      <c r="L121" s="137">
        <v>9.5147122721702697</v>
      </c>
      <c r="M121" s="137">
        <v>-9515</v>
      </c>
      <c r="N121" s="70">
        <v>0</v>
      </c>
      <c r="O121" s="70">
        <v>0</v>
      </c>
      <c r="P121" s="68">
        <v>0</v>
      </c>
      <c r="Q121" s="70">
        <v>0</v>
      </c>
      <c r="R121" s="297">
        <v>0</v>
      </c>
      <c r="S121" s="70">
        <v>0</v>
      </c>
      <c r="T121" s="297"/>
      <c r="U121" s="70"/>
      <c r="V121" s="298">
        <v>0</v>
      </c>
      <c r="W121" s="70">
        <v>0</v>
      </c>
      <c r="X121" s="298">
        <v>0</v>
      </c>
      <c r="Y121" s="70">
        <v>0</v>
      </c>
      <c r="Z121" s="70">
        <v>0</v>
      </c>
      <c r="AA121" s="70">
        <v>0</v>
      </c>
      <c r="AB121" s="70">
        <v>0</v>
      </c>
      <c r="AC121" s="70">
        <v>0</v>
      </c>
      <c r="AD121" s="68">
        <v>0</v>
      </c>
      <c r="AE121" s="70">
        <v>0</v>
      </c>
      <c r="AF121" s="68">
        <v>0</v>
      </c>
      <c r="AG121" s="70">
        <v>0</v>
      </c>
      <c r="AH121" s="68">
        <v>0</v>
      </c>
      <c r="AI121" s="70">
        <v>0</v>
      </c>
      <c r="AJ121" s="298">
        <v>0</v>
      </c>
      <c r="AK121" s="70">
        <v>0</v>
      </c>
      <c r="AL121" s="167">
        <v>0</v>
      </c>
      <c r="AM121" s="70">
        <v>0</v>
      </c>
      <c r="AN121" s="68">
        <v>0</v>
      </c>
      <c r="AO121" s="68">
        <v>0</v>
      </c>
      <c r="AP121" s="68">
        <v>0</v>
      </c>
      <c r="AQ121" s="68">
        <v>0</v>
      </c>
      <c r="AR121" s="68">
        <v>0</v>
      </c>
      <c r="AS121" s="68">
        <v>0</v>
      </c>
      <c r="AT121" s="68">
        <v>0</v>
      </c>
      <c r="AU121" s="68">
        <v>1624</v>
      </c>
      <c r="AV121" s="68">
        <v>258</v>
      </c>
      <c r="AW121" s="68">
        <v>0</v>
      </c>
      <c r="AX121" s="68">
        <v>0</v>
      </c>
      <c r="AY121" s="68">
        <v>2280</v>
      </c>
      <c r="AZ121" s="68">
        <v>0</v>
      </c>
    </row>
    <row r="122" spans="1:52" x14ac:dyDescent="0.2">
      <c r="A122" s="68" t="s">
        <v>1585</v>
      </c>
      <c r="B122" s="68" t="s">
        <v>1586</v>
      </c>
      <c r="C122" s="68" t="s">
        <v>1586</v>
      </c>
      <c r="D122" s="68" t="s">
        <v>1587</v>
      </c>
      <c r="E122" s="68" t="s">
        <v>1585</v>
      </c>
      <c r="F122" s="296">
        <v>2019</v>
      </c>
      <c r="G122" s="68" t="s">
        <v>1220</v>
      </c>
      <c r="H122" s="68" t="s">
        <v>1221</v>
      </c>
      <c r="I122" s="229">
        <v>0</v>
      </c>
      <c r="J122" s="70">
        <v>0</v>
      </c>
      <c r="K122" s="70">
        <v>0</v>
      </c>
      <c r="L122" s="137">
        <v>3.9454914100013099</v>
      </c>
      <c r="M122" s="137">
        <v>-3945</v>
      </c>
      <c r="N122" s="70">
        <v>1.6526679743736199</v>
      </c>
      <c r="O122" s="70">
        <v>1653</v>
      </c>
      <c r="P122" s="68">
        <v>0</v>
      </c>
      <c r="Q122" s="70">
        <v>0</v>
      </c>
      <c r="R122" s="297">
        <v>0.27388369000000001</v>
      </c>
      <c r="S122" s="70">
        <v>274</v>
      </c>
      <c r="T122" s="297"/>
      <c r="U122" s="70"/>
      <c r="V122" s="298">
        <v>0</v>
      </c>
      <c r="W122" s="70">
        <v>0</v>
      </c>
      <c r="X122" s="298">
        <v>0.38763682999999999</v>
      </c>
      <c r="Y122" s="70">
        <v>388</v>
      </c>
      <c r="Z122" s="70">
        <v>0</v>
      </c>
      <c r="AA122" s="70">
        <v>0</v>
      </c>
      <c r="AB122" s="70">
        <v>0</v>
      </c>
      <c r="AC122" s="70">
        <v>0</v>
      </c>
      <c r="AD122" s="68">
        <v>0</v>
      </c>
      <c r="AE122" s="70">
        <v>0</v>
      </c>
      <c r="AF122" s="68">
        <v>0</v>
      </c>
      <c r="AG122" s="70">
        <v>0</v>
      </c>
      <c r="AH122" s="68">
        <v>0</v>
      </c>
      <c r="AI122" s="70">
        <v>0</v>
      </c>
      <c r="AJ122" s="298">
        <v>0</v>
      </c>
      <c r="AK122" s="70">
        <v>0</v>
      </c>
      <c r="AL122" s="167">
        <v>0.26692120000000003</v>
      </c>
      <c r="AM122" s="70">
        <v>267</v>
      </c>
      <c r="AN122" s="68">
        <v>0</v>
      </c>
      <c r="AO122" s="68">
        <v>0</v>
      </c>
      <c r="AP122" s="68">
        <v>0</v>
      </c>
      <c r="AQ122" s="68">
        <v>0</v>
      </c>
      <c r="AR122" s="68">
        <v>3367</v>
      </c>
      <c r="AS122" s="68">
        <v>0</v>
      </c>
      <c r="AT122" s="68">
        <v>0</v>
      </c>
      <c r="AU122" s="68">
        <v>0</v>
      </c>
      <c r="AV122" s="68">
        <v>400</v>
      </c>
      <c r="AW122" s="68">
        <v>0</v>
      </c>
      <c r="AX122" s="68">
        <v>0</v>
      </c>
      <c r="AY122" s="68">
        <v>2575</v>
      </c>
      <c r="AZ122" s="68">
        <v>0</v>
      </c>
    </row>
    <row r="123" spans="1:52" x14ac:dyDescent="0.2">
      <c r="A123" s="68" t="s">
        <v>1588</v>
      </c>
      <c r="B123" s="68" t="s">
        <v>1589</v>
      </c>
      <c r="C123" s="68" t="s">
        <v>1589</v>
      </c>
      <c r="D123" s="68" t="s">
        <v>1590</v>
      </c>
      <c r="E123" s="68" t="s">
        <v>1588</v>
      </c>
      <c r="F123" s="296">
        <v>2019</v>
      </c>
      <c r="G123" s="68" t="s">
        <v>1220</v>
      </c>
      <c r="H123" s="68" t="s">
        <v>1221</v>
      </c>
      <c r="I123" s="229">
        <v>0</v>
      </c>
      <c r="J123" s="70">
        <v>0</v>
      </c>
      <c r="K123" s="70">
        <v>0</v>
      </c>
      <c r="L123" s="137">
        <v>4.9852567160780001</v>
      </c>
      <c r="M123" s="137">
        <v>-4985</v>
      </c>
      <c r="N123" s="70">
        <v>0.62613269592006293</v>
      </c>
      <c r="O123" s="70">
        <v>626</v>
      </c>
      <c r="P123" s="68">
        <v>0</v>
      </c>
      <c r="Q123" s="70">
        <v>0</v>
      </c>
      <c r="R123" s="297">
        <v>0.14012235000000001</v>
      </c>
      <c r="S123" s="70">
        <v>140</v>
      </c>
      <c r="T123" s="297"/>
      <c r="U123" s="70"/>
      <c r="V123" s="298">
        <v>0</v>
      </c>
      <c r="W123" s="70">
        <v>0</v>
      </c>
      <c r="X123" s="298">
        <v>0</v>
      </c>
      <c r="Y123" s="70">
        <v>0</v>
      </c>
      <c r="Z123" s="70">
        <v>0</v>
      </c>
      <c r="AA123" s="70">
        <v>0</v>
      </c>
      <c r="AB123" s="70">
        <v>0</v>
      </c>
      <c r="AC123" s="70">
        <v>0</v>
      </c>
      <c r="AD123" s="68">
        <v>0</v>
      </c>
      <c r="AE123" s="70">
        <v>0</v>
      </c>
      <c r="AF123" s="68">
        <v>0</v>
      </c>
      <c r="AG123" s="70">
        <v>0</v>
      </c>
      <c r="AH123" s="68">
        <v>0</v>
      </c>
      <c r="AI123" s="70">
        <v>0</v>
      </c>
      <c r="AJ123" s="298">
        <v>5.6422960000000001E-2</v>
      </c>
      <c r="AK123" s="70">
        <v>56</v>
      </c>
      <c r="AL123" s="167">
        <v>0</v>
      </c>
      <c r="AM123" s="70">
        <v>0</v>
      </c>
      <c r="AN123" s="68">
        <v>0</v>
      </c>
      <c r="AO123" s="68">
        <v>0</v>
      </c>
      <c r="AP123" s="68">
        <v>0</v>
      </c>
      <c r="AQ123" s="68">
        <v>0</v>
      </c>
      <c r="AR123" s="68">
        <v>0</v>
      </c>
      <c r="AS123" s="68">
        <v>0</v>
      </c>
      <c r="AT123" s="68">
        <v>0</v>
      </c>
      <c r="AU123" s="68">
        <v>21525</v>
      </c>
      <c r="AV123" s="68">
        <v>0</v>
      </c>
      <c r="AW123" s="68">
        <v>10917</v>
      </c>
      <c r="AX123" s="68">
        <v>0</v>
      </c>
      <c r="AY123" s="68">
        <v>0</v>
      </c>
      <c r="AZ123" s="68">
        <v>0</v>
      </c>
    </row>
    <row r="124" spans="1:52" x14ac:dyDescent="0.2">
      <c r="A124" s="68" t="s">
        <v>1591</v>
      </c>
      <c r="B124" s="68" t="s">
        <v>1592</v>
      </c>
      <c r="C124" s="68" t="s">
        <v>1592</v>
      </c>
      <c r="D124" s="68" t="s">
        <v>1593</v>
      </c>
      <c r="E124" s="68" t="s">
        <v>1591</v>
      </c>
      <c r="F124" s="296">
        <v>2019</v>
      </c>
      <c r="G124" s="68" t="s">
        <v>1220</v>
      </c>
      <c r="H124" s="68" t="s">
        <v>1221</v>
      </c>
      <c r="I124" s="229">
        <v>7161</v>
      </c>
      <c r="J124" s="70">
        <v>3580.5</v>
      </c>
      <c r="K124" s="70">
        <v>10741.5</v>
      </c>
      <c r="L124" s="137">
        <v>4.1595161224304302</v>
      </c>
      <c r="M124" s="137">
        <v>-4160</v>
      </c>
      <c r="N124" s="70">
        <v>0.96183506555295895</v>
      </c>
      <c r="O124" s="70">
        <v>962</v>
      </c>
      <c r="P124" s="68">
        <v>0</v>
      </c>
      <c r="Q124" s="70">
        <v>0</v>
      </c>
      <c r="R124" s="297">
        <v>0.21750127999999999</v>
      </c>
      <c r="S124" s="70">
        <v>218</v>
      </c>
      <c r="T124" s="297"/>
      <c r="U124" s="70"/>
      <c r="V124" s="298">
        <v>0</v>
      </c>
      <c r="W124" s="70">
        <v>0</v>
      </c>
      <c r="X124" s="298">
        <v>0</v>
      </c>
      <c r="Y124" s="70">
        <v>0</v>
      </c>
      <c r="Z124" s="70">
        <v>0</v>
      </c>
      <c r="AA124" s="70">
        <v>0</v>
      </c>
      <c r="AB124" s="70">
        <v>0</v>
      </c>
      <c r="AC124" s="70">
        <v>0</v>
      </c>
      <c r="AD124" s="68">
        <v>0</v>
      </c>
      <c r="AE124" s="70">
        <v>0</v>
      </c>
      <c r="AF124" s="68">
        <v>0</v>
      </c>
      <c r="AG124" s="70">
        <v>0</v>
      </c>
      <c r="AH124" s="68">
        <v>0</v>
      </c>
      <c r="AI124" s="70">
        <v>0</v>
      </c>
      <c r="AJ124" s="298">
        <v>5.2359780000000002E-2</v>
      </c>
      <c r="AK124" s="70">
        <v>52</v>
      </c>
      <c r="AL124" s="167">
        <v>0</v>
      </c>
      <c r="AM124" s="70">
        <v>0</v>
      </c>
      <c r="AN124" s="68">
        <v>0</v>
      </c>
      <c r="AO124" s="68">
        <v>0</v>
      </c>
      <c r="AP124" s="68">
        <v>0</v>
      </c>
      <c r="AQ124" s="68">
        <v>0</v>
      </c>
      <c r="AR124" s="68">
        <v>0</v>
      </c>
      <c r="AS124" s="68">
        <v>0</v>
      </c>
      <c r="AT124" s="68">
        <v>0</v>
      </c>
      <c r="AU124" s="68">
        <v>29781</v>
      </c>
      <c r="AV124" s="68">
        <v>16857</v>
      </c>
      <c r="AW124" s="68">
        <v>692</v>
      </c>
      <c r="AX124" s="68">
        <v>0</v>
      </c>
      <c r="AY124" s="68">
        <v>4000</v>
      </c>
      <c r="AZ124" s="68">
        <v>0</v>
      </c>
    </row>
    <row r="125" spans="1:52" x14ac:dyDescent="0.2">
      <c r="A125" s="68" t="s">
        <v>1594</v>
      </c>
      <c r="B125" s="68" t="s">
        <v>1595</v>
      </c>
      <c r="C125" s="68" t="s">
        <v>1595</v>
      </c>
      <c r="D125" s="68" t="s">
        <v>1596</v>
      </c>
      <c r="E125" s="68" t="s">
        <v>1594</v>
      </c>
      <c r="F125" s="296">
        <v>2019</v>
      </c>
      <c r="G125" s="68" t="s">
        <v>1220</v>
      </c>
      <c r="H125" s="68" t="s">
        <v>1251</v>
      </c>
      <c r="I125" s="229">
        <v>0</v>
      </c>
      <c r="J125" s="70">
        <v>0</v>
      </c>
      <c r="K125" s="70">
        <v>0</v>
      </c>
      <c r="L125" s="137">
        <v>75.254289075816303</v>
      </c>
      <c r="M125" s="137">
        <v>-75254</v>
      </c>
      <c r="N125" s="70">
        <v>9.4195695308698006</v>
      </c>
      <c r="O125" s="70">
        <v>9420</v>
      </c>
      <c r="P125" s="68">
        <v>0</v>
      </c>
      <c r="Q125" s="70">
        <v>0</v>
      </c>
      <c r="R125" s="297">
        <v>7.3837287099999998</v>
      </c>
      <c r="S125" s="70">
        <v>7384</v>
      </c>
      <c r="T125" s="297"/>
      <c r="U125" s="70"/>
      <c r="V125" s="298">
        <v>14.465961679999999</v>
      </c>
      <c r="W125" s="70">
        <v>14466</v>
      </c>
      <c r="X125" s="298">
        <v>4.2933732400000002</v>
      </c>
      <c r="Y125" s="70">
        <v>4293</v>
      </c>
      <c r="Z125" s="70">
        <v>8.9791699999999999</v>
      </c>
      <c r="AA125" s="70">
        <v>8979</v>
      </c>
      <c r="AB125" s="70">
        <v>10.779782000000001</v>
      </c>
      <c r="AC125" s="70">
        <v>10780</v>
      </c>
      <c r="AD125" s="68">
        <v>23.026099879795819</v>
      </c>
      <c r="AE125" s="70">
        <v>23026</v>
      </c>
      <c r="AF125" s="68">
        <v>0</v>
      </c>
      <c r="AG125" s="70">
        <v>0</v>
      </c>
      <c r="AH125" s="68">
        <v>0</v>
      </c>
      <c r="AI125" s="70">
        <v>0</v>
      </c>
      <c r="AJ125" s="298">
        <v>0</v>
      </c>
      <c r="AK125" s="70">
        <v>0</v>
      </c>
      <c r="AL125" s="167">
        <v>0</v>
      </c>
      <c r="AM125" s="70">
        <v>0</v>
      </c>
      <c r="AN125" s="68">
        <v>0</v>
      </c>
      <c r="AO125" s="68">
        <v>-17647</v>
      </c>
      <c r="AP125" s="68">
        <v>0</v>
      </c>
      <c r="AQ125" s="68">
        <v>576</v>
      </c>
      <c r="AR125" s="68">
        <v>4983</v>
      </c>
      <c r="AS125" s="68">
        <v>0</v>
      </c>
      <c r="AT125" s="68">
        <v>0</v>
      </c>
      <c r="AU125" s="68">
        <v>17200</v>
      </c>
      <c r="AV125" s="68">
        <v>0</v>
      </c>
      <c r="AW125" s="68">
        <v>0</v>
      </c>
      <c r="AX125" s="68">
        <v>7021</v>
      </c>
      <c r="AY125" s="68">
        <v>14350</v>
      </c>
      <c r="AZ125" s="68">
        <v>37702</v>
      </c>
    </row>
    <row r="126" spans="1:52" x14ac:dyDescent="0.2">
      <c r="A126" s="68" t="s">
        <v>1597</v>
      </c>
      <c r="B126" s="68" t="s">
        <v>1598</v>
      </c>
      <c r="C126" s="68" t="s">
        <v>1598</v>
      </c>
      <c r="D126" s="68" t="s">
        <v>1599</v>
      </c>
      <c r="E126" s="68" t="s">
        <v>1597</v>
      </c>
      <c r="F126" s="296">
        <v>2019</v>
      </c>
      <c r="G126" s="68" t="s">
        <v>1220</v>
      </c>
      <c r="H126" s="68" t="s">
        <v>1221</v>
      </c>
      <c r="I126" s="229">
        <v>0</v>
      </c>
      <c r="J126" s="70">
        <v>0</v>
      </c>
      <c r="K126" s="70">
        <v>0</v>
      </c>
      <c r="L126" s="137">
        <v>5.2309637497515</v>
      </c>
      <c r="M126" s="137">
        <v>-5231</v>
      </c>
      <c r="N126" s="70">
        <v>0.93241166236721895</v>
      </c>
      <c r="O126" s="70">
        <v>932</v>
      </c>
      <c r="P126" s="68">
        <v>0</v>
      </c>
      <c r="Q126" s="70">
        <v>0</v>
      </c>
      <c r="R126" s="297">
        <v>0.12363212</v>
      </c>
      <c r="S126" s="70">
        <v>124</v>
      </c>
      <c r="T126" s="297"/>
      <c r="U126" s="70"/>
      <c r="V126" s="298">
        <v>0</v>
      </c>
      <c r="W126" s="70">
        <v>0</v>
      </c>
      <c r="X126" s="298">
        <v>0</v>
      </c>
      <c r="Y126" s="70">
        <v>0</v>
      </c>
      <c r="Z126" s="70">
        <v>0</v>
      </c>
      <c r="AA126" s="70">
        <v>0</v>
      </c>
      <c r="AB126" s="70">
        <v>0</v>
      </c>
      <c r="AC126" s="70">
        <v>0</v>
      </c>
      <c r="AD126" s="68">
        <v>0</v>
      </c>
      <c r="AE126" s="70">
        <v>0</v>
      </c>
      <c r="AF126" s="68">
        <v>0</v>
      </c>
      <c r="AG126" s="70">
        <v>0</v>
      </c>
      <c r="AH126" s="68">
        <v>0</v>
      </c>
      <c r="AI126" s="70">
        <v>0</v>
      </c>
      <c r="AJ126" s="298">
        <v>0.24409027</v>
      </c>
      <c r="AK126" s="70">
        <v>244</v>
      </c>
      <c r="AL126" s="167">
        <v>0.63476840000000001</v>
      </c>
      <c r="AM126" s="70">
        <v>635</v>
      </c>
      <c r="AN126" s="68">
        <v>0</v>
      </c>
      <c r="AO126" s="68">
        <v>0</v>
      </c>
      <c r="AP126" s="68">
        <v>0</v>
      </c>
      <c r="AQ126" s="68">
        <v>0</v>
      </c>
      <c r="AR126" s="68">
        <v>0</v>
      </c>
      <c r="AS126" s="68">
        <v>0</v>
      </c>
      <c r="AT126" s="68">
        <v>0</v>
      </c>
      <c r="AU126" s="68">
        <v>4394</v>
      </c>
      <c r="AV126" s="68">
        <v>1000</v>
      </c>
      <c r="AW126" s="68">
        <v>0</v>
      </c>
      <c r="AX126" s="68">
        <v>0</v>
      </c>
      <c r="AY126" s="68">
        <v>6614</v>
      </c>
      <c r="AZ126" s="68">
        <v>0</v>
      </c>
    </row>
    <row r="127" spans="1:52" x14ac:dyDescent="0.2">
      <c r="A127" s="68" t="s">
        <v>1600</v>
      </c>
      <c r="B127" s="68" t="s">
        <v>1601</v>
      </c>
      <c r="C127" s="68" t="s">
        <v>1601</v>
      </c>
      <c r="D127" s="68" t="s">
        <v>1602</v>
      </c>
      <c r="E127" s="68" t="s">
        <v>1600</v>
      </c>
      <c r="F127" s="296">
        <v>2019</v>
      </c>
      <c r="G127" s="68" t="s">
        <v>1220</v>
      </c>
      <c r="H127" s="68" t="s">
        <v>1221</v>
      </c>
      <c r="I127" s="229">
        <v>500</v>
      </c>
      <c r="J127" s="70">
        <v>250</v>
      </c>
      <c r="K127" s="70">
        <v>750</v>
      </c>
      <c r="L127" s="137">
        <v>1.56090570073751</v>
      </c>
      <c r="M127" s="137">
        <v>-1561</v>
      </c>
      <c r="N127" s="70">
        <v>0.52006556443833796</v>
      </c>
      <c r="O127" s="70">
        <v>520</v>
      </c>
      <c r="P127" s="68">
        <v>0</v>
      </c>
      <c r="Q127" s="70">
        <v>0</v>
      </c>
      <c r="R127" s="297">
        <v>0.12677904000000001</v>
      </c>
      <c r="S127" s="70">
        <v>127</v>
      </c>
      <c r="T127" s="297"/>
      <c r="U127" s="70"/>
      <c r="V127" s="298">
        <v>0</v>
      </c>
      <c r="W127" s="70">
        <v>0</v>
      </c>
      <c r="X127" s="298">
        <v>0</v>
      </c>
      <c r="Y127" s="70">
        <v>0</v>
      </c>
      <c r="Z127" s="70">
        <v>0</v>
      </c>
      <c r="AA127" s="70">
        <v>0</v>
      </c>
      <c r="AB127" s="70">
        <v>0</v>
      </c>
      <c r="AC127" s="70">
        <v>0</v>
      </c>
      <c r="AD127" s="68">
        <v>0</v>
      </c>
      <c r="AE127" s="70">
        <v>0</v>
      </c>
      <c r="AF127" s="68">
        <v>0</v>
      </c>
      <c r="AG127" s="70">
        <v>0</v>
      </c>
      <c r="AH127" s="68">
        <v>0</v>
      </c>
      <c r="AI127" s="70">
        <v>0</v>
      </c>
      <c r="AJ127" s="298">
        <v>0</v>
      </c>
      <c r="AK127" s="70">
        <v>0</v>
      </c>
      <c r="AL127" s="167">
        <v>0</v>
      </c>
      <c r="AM127" s="70">
        <v>0</v>
      </c>
      <c r="AN127" s="68">
        <v>0</v>
      </c>
      <c r="AO127" s="68">
        <v>0</v>
      </c>
      <c r="AP127" s="68">
        <v>0</v>
      </c>
      <c r="AQ127" s="68">
        <v>0</v>
      </c>
      <c r="AR127" s="68">
        <v>0</v>
      </c>
      <c r="AS127" s="68">
        <v>0</v>
      </c>
      <c r="AT127" s="68">
        <v>0</v>
      </c>
      <c r="AU127" s="68">
        <v>1930</v>
      </c>
      <c r="AV127" s="68">
        <v>6796</v>
      </c>
      <c r="AW127" s="68">
        <v>0</v>
      </c>
      <c r="AX127" s="68">
        <v>0</v>
      </c>
      <c r="AY127" s="68">
        <v>2767</v>
      </c>
      <c r="AZ127" s="68">
        <v>0</v>
      </c>
    </row>
    <row r="128" spans="1:52" x14ac:dyDescent="0.2">
      <c r="A128" s="68" t="s">
        <v>1603</v>
      </c>
      <c r="B128" s="68" t="s">
        <v>1604</v>
      </c>
      <c r="C128" s="68" t="s">
        <v>1604</v>
      </c>
      <c r="D128" s="68" t="s">
        <v>1605</v>
      </c>
      <c r="E128" s="68" t="s">
        <v>1603</v>
      </c>
      <c r="F128" s="296">
        <v>2019</v>
      </c>
      <c r="G128" s="68" t="s">
        <v>1220</v>
      </c>
      <c r="H128" s="68" t="s">
        <v>1221</v>
      </c>
      <c r="I128" s="229">
        <v>0</v>
      </c>
      <c r="J128" s="70">
        <v>0</v>
      </c>
      <c r="K128" s="70">
        <v>0</v>
      </c>
      <c r="L128" s="137">
        <v>3.5811159489299098</v>
      </c>
      <c r="M128" s="137">
        <v>-3581</v>
      </c>
      <c r="N128" s="70">
        <v>0.43820623134363401</v>
      </c>
      <c r="O128" s="70">
        <v>438</v>
      </c>
      <c r="P128" s="68">
        <v>0</v>
      </c>
      <c r="Q128" s="70">
        <v>0</v>
      </c>
      <c r="R128" s="297">
        <v>0.13825556999999999</v>
      </c>
      <c r="S128" s="70">
        <v>138</v>
      </c>
      <c r="T128" s="297"/>
      <c r="U128" s="70"/>
      <c r="V128" s="298">
        <v>0</v>
      </c>
      <c r="W128" s="70">
        <v>0</v>
      </c>
      <c r="X128" s="298">
        <v>0.34836092000000002</v>
      </c>
      <c r="Y128" s="70">
        <v>348</v>
      </c>
      <c r="Z128" s="70">
        <v>0</v>
      </c>
      <c r="AA128" s="70">
        <v>0</v>
      </c>
      <c r="AB128" s="70">
        <v>0</v>
      </c>
      <c r="AC128" s="70">
        <v>0</v>
      </c>
      <c r="AD128" s="68">
        <v>0</v>
      </c>
      <c r="AE128" s="70">
        <v>0</v>
      </c>
      <c r="AF128" s="68">
        <v>0</v>
      </c>
      <c r="AG128" s="70">
        <v>0</v>
      </c>
      <c r="AH128" s="68">
        <v>0</v>
      </c>
      <c r="AI128" s="70">
        <v>0</v>
      </c>
      <c r="AJ128" s="298">
        <v>0</v>
      </c>
      <c r="AK128" s="70">
        <v>0</v>
      </c>
      <c r="AL128" s="167">
        <v>0.29083609999999999</v>
      </c>
      <c r="AM128" s="70">
        <v>291</v>
      </c>
      <c r="AN128" s="68">
        <v>0</v>
      </c>
      <c r="AO128" s="68">
        <v>0</v>
      </c>
      <c r="AP128" s="68">
        <v>0</v>
      </c>
      <c r="AQ128" s="68">
        <v>0</v>
      </c>
      <c r="AR128" s="68">
        <v>0</v>
      </c>
      <c r="AS128" s="68">
        <v>0</v>
      </c>
      <c r="AT128" s="68">
        <v>0</v>
      </c>
      <c r="AU128" s="68">
        <v>4160</v>
      </c>
      <c r="AV128" s="68">
        <v>1454</v>
      </c>
      <c r="AW128" s="68">
        <v>875</v>
      </c>
      <c r="AX128" s="68">
        <v>313</v>
      </c>
      <c r="AY128" s="68">
        <v>0</v>
      </c>
      <c r="AZ128" s="68">
        <v>0</v>
      </c>
    </row>
    <row r="129" spans="1:52" x14ac:dyDescent="0.2">
      <c r="A129" s="68" t="s">
        <v>1606</v>
      </c>
      <c r="B129" s="68" t="s">
        <v>1607</v>
      </c>
      <c r="C129" s="68" t="s">
        <v>1607</v>
      </c>
      <c r="D129" s="68" t="s">
        <v>1608</v>
      </c>
      <c r="E129" s="68" t="s">
        <v>1606</v>
      </c>
      <c r="F129" s="296">
        <v>2019</v>
      </c>
      <c r="G129" s="68" t="s">
        <v>1238</v>
      </c>
      <c r="H129" s="68" t="s">
        <v>1373</v>
      </c>
      <c r="I129" s="229">
        <v>4613</v>
      </c>
      <c r="J129" s="70">
        <v>2306.5</v>
      </c>
      <c r="K129" s="70">
        <v>6919.5</v>
      </c>
      <c r="L129" s="137">
        <v>227.837058624766</v>
      </c>
      <c r="M129" s="137">
        <v>-227837</v>
      </c>
      <c r="N129" s="70">
        <v>3.5890590000000002</v>
      </c>
      <c r="O129" s="70">
        <v>3589</v>
      </c>
      <c r="P129" s="68">
        <v>0</v>
      </c>
      <c r="Q129" s="70">
        <v>0</v>
      </c>
      <c r="R129" s="297">
        <v>15.638848400000001</v>
      </c>
      <c r="S129" s="70">
        <v>15639</v>
      </c>
      <c r="T129" s="297"/>
      <c r="U129" s="70"/>
      <c r="V129" s="298">
        <v>57.218051010000003</v>
      </c>
      <c r="W129" s="70">
        <v>57218</v>
      </c>
      <c r="X129" s="298">
        <v>0</v>
      </c>
      <c r="Y129" s="70">
        <v>0</v>
      </c>
      <c r="Z129" s="70">
        <v>17.951885000000001</v>
      </c>
      <c r="AA129" s="70">
        <v>17952</v>
      </c>
      <c r="AB129" s="70">
        <v>22.704719999999998</v>
      </c>
      <c r="AC129" s="70">
        <v>22705</v>
      </c>
      <c r="AD129" s="68">
        <v>81.786608322738701</v>
      </c>
      <c r="AE129" s="70">
        <v>81787</v>
      </c>
      <c r="AF129" s="68">
        <v>0</v>
      </c>
      <c r="AG129" s="70">
        <v>0</v>
      </c>
      <c r="AH129" s="68">
        <v>0</v>
      </c>
      <c r="AI129" s="70">
        <v>0</v>
      </c>
      <c r="AJ129" s="298">
        <v>0</v>
      </c>
      <c r="AK129" s="70">
        <v>0</v>
      </c>
      <c r="AL129" s="167">
        <v>0</v>
      </c>
      <c r="AM129" s="70">
        <v>0</v>
      </c>
      <c r="AN129" s="68">
        <v>43704</v>
      </c>
      <c r="AO129" s="68">
        <v>0</v>
      </c>
      <c r="AP129" s="68">
        <v>0</v>
      </c>
      <c r="AQ129" s="68">
        <v>0</v>
      </c>
      <c r="AR129" s="68">
        <v>119816</v>
      </c>
      <c r="AS129" s="68">
        <v>3897</v>
      </c>
      <c r="AT129" s="68">
        <v>0</v>
      </c>
      <c r="AU129" s="68">
        <v>188848</v>
      </c>
      <c r="AV129" s="68">
        <v>80990</v>
      </c>
      <c r="AW129" s="68">
        <v>107173</v>
      </c>
      <c r="AX129" s="68">
        <v>65485</v>
      </c>
      <c r="AY129" s="68">
        <v>68092</v>
      </c>
      <c r="AZ129" s="68">
        <v>0</v>
      </c>
    </row>
    <row r="130" spans="1:52" x14ac:dyDescent="0.2">
      <c r="A130" s="68" t="s">
        <v>1609</v>
      </c>
      <c r="B130" s="68" t="s">
        <v>1610</v>
      </c>
      <c r="C130" s="68" t="s">
        <v>1610</v>
      </c>
      <c r="D130" s="68" t="s">
        <v>1611</v>
      </c>
      <c r="E130" s="68" t="s">
        <v>1609</v>
      </c>
      <c r="F130" s="296">
        <v>2019</v>
      </c>
      <c r="G130" s="68" t="s">
        <v>1238</v>
      </c>
      <c r="H130" s="68" t="s">
        <v>1239</v>
      </c>
      <c r="I130" s="229">
        <v>0</v>
      </c>
      <c r="J130" s="70">
        <v>0</v>
      </c>
      <c r="K130" s="70">
        <v>0</v>
      </c>
      <c r="L130" s="137">
        <v>0</v>
      </c>
      <c r="M130" s="137">
        <v>0</v>
      </c>
      <c r="N130" s="70">
        <v>0</v>
      </c>
      <c r="O130" s="70">
        <v>0</v>
      </c>
      <c r="P130" s="68">
        <v>242737217</v>
      </c>
      <c r="Q130" s="70">
        <v>-242737</v>
      </c>
      <c r="R130" s="297">
        <v>0</v>
      </c>
      <c r="S130" s="70">
        <v>0</v>
      </c>
      <c r="T130" s="297"/>
      <c r="U130" s="70"/>
      <c r="V130" s="298">
        <v>0</v>
      </c>
      <c r="W130" s="70">
        <v>0</v>
      </c>
      <c r="X130" s="298">
        <v>0</v>
      </c>
      <c r="Y130" s="70">
        <v>0</v>
      </c>
      <c r="Z130" s="70">
        <v>0</v>
      </c>
      <c r="AA130" s="70">
        <v>0</v>
      </c>
      <c r="AB130" s="70">
        <v>0</v>
      </c>
      <c r="AC130" s="70">
        <v>0</v>
      </c>
      <c r="AD130" s="68">
        <v>0</v>
      </c>
      <c r="AE130" s="70">
        <v>0</v>
      </c>
      <c r="AF130" s="68">
        <v>8221175.401585822</v>
      </c>
      <c r="AG130" s="70">
        <v>8221</v>
      </c>
      <c r="AH130" s="68">
        <v>5821087</v>
      </c>
      <c r="AI130" s="70">
        <v>5821</v>
      </c>
      <c r="AJ130" s="298">
        <v>0</v>
      </c>
      <c r="AK130" s="70">
        <v>0</v>
      </c>
      <c r="AL130" s="167">
        <v>0</v>
      </c>
      <c r="AM130" s="70">
        <v>0</v>
      </c>
      <c r="AN130" s="68">
        <v>0</v>
      </c>
      <c r="AO130" s="68">
        <v>0</v>
      </c>
      <c r="AP130" s="68">
        <v>0</v>
      </c>
      <c r="AQ130" s="68">
        <v>0</v>
      </c>
      <c r="AR130" s="68">
        <v>0</v>
      </c>
      <c r="AS130" s="68">
        <v>109</v>
      </c>
      <c r="AT130" s="68">
        <v>0</v>
      </c>
      <c r="AU130" s="68">
        <v>6166</v>
      </c>
      <c r="AV130" s="68">
        <v>967</v>
      </c>
      <c r="AW130" s="68">
        <v>0</v>
      </c>
      <c r="AX130" s="68">
        <v>0</v>
      </c>
      <c r="AY130" s="68">
        <v>13774</v>
      </c>
      <c r="AZ130" s="68">
        <v>0</v>
      </c>
    </row>
    <row r="131" spans="1:52" x14ac:dyDescent="0.2">
      <c r="A131" s="68" t="s">
        <v>1612</v>
      </c>
      <c r="B131" s="68" t="s">
        <v>1613</v>
      </c>
      <c r="C131" s="68" t="s">
        <v>1613</v>
      </c>
      <c r="D131" s="68" t="s">
        <v>1614</v>
      </c>
      <c r="E131" s="68" t="s">
        <v>1612</v>
      </c>
      <c r="F131" s="296">
        <v>2019</v>
      </c>
      <c r="G131" s="68" t="s">
        <v>1238</v>
      </c>
      <c r="H131" s="68" t="s">
        <v>1244</v>
      </c>
      <c r="I131" s="229">
        <v>0</v>
      </c>
      <c r="J131" s="70">
        <v>0</v>
      </c>
      <c r="K131" s="70">
        <v>0</v>
      </c>
      <c r="L131" s="137">
        <v>21.561449936080901</v>
      </c>
      <c r="M131" s="137">
        <v>-21561</v>
      </c>
      <c r="N131" s="70">
        <v>0</v>
      </c>
      <c r="O131" s="70">
        <v>0</v>
      </c>
      <c r="P131" s="68">
        <v>0</v>
      </c>
      <c r="Q131" s="70">
        <v>0</v>
      </c>
      <c r="R131" s="297">
        <v>0</v>
      </c>
      <c r="S131" s="70">
        <v>0</v>
      </c>
      <c r="T131" s="297"/>
      <c r="U131" s="70"/>
      <c r="V131" s="298">
        <v>0</v>
      </c>
      <c r="W131" s="70">
        <v>0</v>
      </c>
      <c r="X131" s="298">
        <v>0</v>
      </c>
      <c r="Y131" s="70">
        <v>0</v>
      </c>
      <c r="Z131" s="70">
        <v>0</v>
      </c>
      <c r="AA131" s="70">
        <v>0</v>
      </c>
      <c r="AB131" s="70">
        <v>0</v>
      </c>
      <c r="AC131" s="70">
        <v>0</v>
      </c>
      <c r="AD131" s="68">
        <v>0</v>
      </c>
      <c r="AE131" s="70">
        <v>0</v>
      </c>
      <c r="AF131" s="68">
        <v>0</v>
      </c>
      <c r="AG131" s="70">
        <v>0</v>
      </c>
      <c r="AH131" s="68">
        <v>0</v>
      </c>
      <c r="AI131" s="70">
        <v>0</v>
      </c>
      <c r="AJ131" s="298">
        <v>0.39251237999999999</v>
      </c>
      <c r="AK131" s="70">
        <v>393</v>
      </c>
      <c r="AL131" s="167">
        <v>0</v>
      </c>
      <c r="AM131" s="70">
        <v>0</v>
      </c>
      <c r="AN131" s="68">
        <v>0</v>
      </c>
      <c r="AO131" s="68">
        <v>0</v>
      </c>
      <c r="AP131" s="68">
        <v>0</v>
      </c>
      <c r="AQ131" s="68">
        <v>0</v>
      </c>
      <c r="AR131" s="68">
        <v>0</v>
      </c>
      <c r="AS131" s="68">
        <v>0</v>
      </c>
      <c r="AT131" s="68">
        <v>0</v>
      </c>
      <c r="AU131" s="68">
        <v>2166</v>
      </c>
      <c r="AV131" s="68">
        <v>1318</v>
      </c>
      <c r="AW131" s="68">
        <v>0</v>
      </c>
      <c r="AX131" s="68">
        <v>0</v>
      </c>
      <c r="AY131" s="68">
        <v>4157</v>
      </c>
      <c r="AZ131" s="68">
        <v>0</v>
      </c>
    </row>
    <row r="132" spans="1:52" x14ac:dyDescent="0.2">
      <c r="A132" s="68" t="s">
        <v>1615</v>
      </c>
      <c r="B132" s="68" t="s">
        <v>1616</v>
      </c>
      <c r="C132" s="68" t="s">
        <v>1616</v>
      </c>
      <c r="D132" s="68" t="s">
        <v>1617</v>
      </c>
      <c r="E132" s="68" t="s">
        <v>1615</v>
      </c>
      <c r="F132" s="296">
        <v>2019</v>
      </c>
      <c r="G132" s="68" t="s">
        <v>1220</v>
      </c>
      <c r="H132" s="68" t="s">
        <v>1221</v>
      </c>
      <c r="I132" s="229">
        <v>89</v>
      </c>
      <c r="J132" s="70">
        <v>44.5</v>
      </c>
      <c r="K132" s="70">
        <v>133.5</v>
      </c>
      <c r="L132" s="137">
        <v>6.9696602676778996</v>
      </c>
      <c r="M132" s="137">
        <v>-6970</v>
      </c>
      <c r="N132" s="70">
        <v>2.6757062199999999</v>
      </c>
      <c r="O132" s="70">
        <v>2676</v>
      </c>
      <c r="P132" s="68">
        <v>0</v>
      </c>
      <c r="Q132" s="70">
        <v>0</v>
      </c>
      <c r="R132" s="297">
        <v>0.15610038000000001</v>
      </c>
      <c r="S132" s="70">
        <v>156</v>
      </c>
      <c r="T132" s="297"/>
      <c r="U132" s="70"/>
      <c r="V132" s="298">
        <v>0</v>
      </c>
      <c r="W132" s="70">
        <v>0</v>
      </c>
      <c r="X132" s="298">
        <v>0.27104855</v>
      </c>
      <c r="Y132" s="70">
        <v>271</v>
      </c>
      <c r="Z132" s="70">
        <v>0</v>
      </c>
      <c r="AA132" s="70">
        <v>0</v>
      </c>
      <c r="AB132" s="70">
        <v>0</v>
      </c>
      <c r="AC132" s="70">
        <v>0</v>
      </c>
      <c r="AD132" s="68">
        <v>0</v>
      </c>
      <c r="AE132" s="70">
        <v>0</v>
      </c>
      <c r="AF132" s="68">
        <v>0</v>
      </c>
      <c r="AG132" s="70">
        <v>0</v>
      </c>
      <c r="AH132" s="68">
        <v>0</v>
      </c>
      <c r="AI132" s="70">
        <v>0</v>
      </c>
      <c r="AJ132" s="298">
        <v>0</v>
      </c>
      <c r="AK132" s="70">
        <v>0</v>
      </c>
      <c r="AL132" s="167">
        <v>1.0655697</v>
      </c>
      <c r="AM132" s="70">
        <v>1066</v>
      </c>
      <c r="AN132" s="68">
        <v>0</v>
      </c>
      <c r="AO132" s="68">
        <v>0</v>
      </c>
      <c r="AP132" s="68">
        <v>0</v>
      </c>
      <c r="AQ132" s="68">
        <v>0</v>
      </c>
      <c r="AR132" s="68">
        <v>0</v>
      </c>
      <c r="AS132" s="68">
        <v>0</v>
      </c>
      <c r="AT132" s="68">
        <v>0</v>
      </c>
      <c r="AU132" s="68">
        <v>5971</v>
      </c>
      <c r="AV132" s="68">
        <v>103</v>
      </c>
      <c r="AW132" s="68">
        <v>0</v>
      </c>
      <c r="AX132" s="68">
        <v>1622</v>
      </c>
      <c r="AY132" s="68">
        <v>4074</v>
      </c>
      <c r="AZ132" s="68">
        <v>3807</v>
      </c>
    </row>
    <row r="133" spans="1:52" x14ac:dyDescent="0.2">
      <c r="A133" s="68" t="s">
        <v>1618</v>
      </c>
      <c r="B133" s="68" t="s">
        <v>1619</v>
      </c>
      <c r="C133" s="68" t="s">
        <v>1619</v>
      </c>
      <c r="D133" s="68" t="s">
        <v>1620</v>
      </c>
      <c r="E133" s="68" t="s">
        <v>1618</v>
      </c>
      <c r="F133" s="296">
        <v>2019</v>
      </c>
      <c r="G133" s="68" t="s">
        <v>1490</v>
      </c>
      <c r="H133" s="68" t="s">
        <v>1490</v>
      </c>
      <c r="I133" s="229">
        <v>0</v>
      </c>
      <c r="J133" s="70">
        <v>0</v>
      </c>
      <c r="K133" s="70">
        <v>0</v>
      </c>
      <c r="L133" s="137">
        <v>0</v>
      </c>
      <c r="M133" s="137">
        <v>0</v>
      </c>
      <c r="N133" s="70">
        <v>0</v>
      </c>
      <c r="O133" s="70">
        <v>0</v>
      </c>
      <c r="P133" s="68">
        <v>0</v>
      </c>
      <c r="Q133" s="70">
        <v>0</v>
      </c>
      <c r="R133" s="297">
        <v>0</v>
      </c>
      <c r="S133" s="70">
        <v>0</v>
      </c>
      <c r="T133" s="297"/>
      <c r="U133" s="70"/>
      <c r="V133" s="298">
        <v>0</v>
      </c>
      <c r="W133" s="70">
        <v>0</v>
      </c>
      <c r="X133" s="298">
        <v>0</v>
      </c>
      <c r="Y133" s="70">
        <v>0</v>
      </c>
      <c r="Z133" s="70">
        <v>0</v>
      </c>
      <c r="AA133" s="70">
        <v>0</v>
      </c>
      <c r="AB133" s="70">
        <v>0</v>
      </c>
      <c r="AC133" s="70">
        <v>0</v>
      </c>
      <c r="AD133" s="68">
        <v>0</v>
      </c>
      <c r="AE133" s="70">
        <v>0</v>
      </c>
      <c r="AF133" s="68">
        <v>0</v>
      </c>
      <c r="AG133" s="70">
        <v>0</v>
      </c>
      <c r="AH133" s="68">
        <v>0</v>
      </c>
      <c r="AI133" s="70">
        <v>0</v>
      </c>
      <c r="AJ133" s="298">
        <v>0</v>
      </c>
      <c r="AK133" s="70">
        <v>0</v>
      </c>
      <c r="AL133" s="167">
        <v>0</v>
      </c>
      <c r="AM133" s="70">
        <v>0</v>
      </c>
      <c r="AN133" s="68">
        <v>0</v>
      </c>
      <c r="AO133" s="68">
        <v>0</v>
      </c>
      <c r="AP133" s="68">
        <v>0</v>
      </c>
      <c r="AQ133" s="68">
        <v>0</v>
      </c>
      <c r="AR133" s="68">
        <v>0</v>
      </c>
      <c r="AS133" s="68">
        <v>0</v>
      </c>
      <c r="AT133" s="68">
        <v>0</v>
      </c>
      <c r="AU133" s="68">
        <v>0</v>
      </c>
      <c r="AV133" s="68">
        <v>0</v>
      </c>
      <c r="AW133" s="68">
        <v>0</v>
      </c>
      <c r="AX133" s="68">
        <v>3000</v>
      </c>
      <c r="AY133" s="68">
        <v>0</v>
      </c>
      <c r="AZ133" s="68">
        <v>0</v>
      </c>
    </row>
    <row r="134" spans="1:52" x14ac:dyDescent="0.2">
      <c r="A134" s="68" t="s">
        <v>1621</v>
      </c>
      <c r="B134" s="68" t="s">
        <v>1622</v>
      </c>
      <c r="C134" s="68" t="s">
        <v>1622</v>
      </c>
      <c r="D134" s="68" t="s">
        <v>1623</v>
      </c>
      <c r="E134" s="68" t="s">
        <v>1621</v>
      </c>
      <c r="F134" s="296">
        <v>2019</v>
      </c>
      <c r="G134" s="68" t="s">
        <v>1220</v>
      </c>
      <c r="H134" s="68" t="s">
        <v>1221</v>
      </c>
      <c r="I134" s="229">
        <v>3137</v>
      </c>
      <c r="J134" s="70">
        <v>1568.5</v>
      </c>
      <c r="K134" s="70">
        <v>4705.5</v>
      </c>
      <c r="L134" s="137">
        <v>1.9931214777724</v>
      </c>
      <c r="M134" s="137">
        <v>-1993</v>
      </c>
      <c r="N134" s="70">
        <v>0.600701539417831</v>
      </c>
      <c r="O134" s="70">
        <v>601</v>
      </c>
      <c r="P134" s="68">
        <v>0</v>
      </c>
      <c r="Q134" s="70">
        <v>0</v>
      </c>
      <c r="R134" s="297">
        <v>9.8626179999999994E-2</v>
      </c>
      <c r="S134" s="70">
        <v>99</v>
      </c>
      <c r="T134" s="297"/>
      <c r="U134" s="70"/>
      <c r="V134" s="298">
        <v>0</v>
      </c>
      <c r="W134" s="70">
        <v>0</v>
      </c>
      <c r="X134" s="298">
        <v>0</v>
      </c>
      <c r="Y134" s="70">
        <v>0</v>
      </c>
      <c r="Z134" s="70">
        <v>0</v>
      </c>
      <c r="AA134" s="70">
        <v>0</v>
      </c>
      <c r="AB134" s="70">
        <v>0</v>
      </c>
      <c r="AC134" s="70">
        <v>0</v>
      </c>
      <c r="AD134" s="68">
        <v>0</v>
      </c>
      <c r="AE134" s="70">
        <v>0</v>
      </c>
      <c r="AF134" s="68">
        <v>0</v>
      </c>
      <c r="AG134" s="70">
        <v>0</v>
      </c>
      <c r="AH134" s="68">
        <v>0</v>
      </c>
      <c r="AI134" s="70">
        <v>0</v>
      </c>
      <c r="AJ134" s="298">
        <v>0</v>
      </c>
      <c r="AK134" s="70">
        <v>0</v>
      </c>
      <c r="AL134" s="167">
        <v>0</v>
      </c>
      <c r="AM134" s="70">
        <v>0</v>
      </c>
      <c r="AN134" s="68">
        <v>0</v>
      </c>
      <c r="AO134" s="68">
        <v>0</v>
      </c>
      <c r="AP134" s="68">
        <v>0</v>
      </c>
      <c r="AQ134" s="68">
        <v>0</v>
      </c>
      <c r="AR134" s="68">
        <v>0</v>
      </c>
      <c r="AS134" s="68">
        <v>0</v>
      </c>
      <c r="AT134" s="68">
        <v>1140</v>
      </c>
      <c r="AU134" s="68">
        <v>9458</v>
      </c>
      <c r="AV134" s="68">
        <v>861</v>
      </c>
      <c r="AW134" s="68">
        <v>4407</v>
      </c>
      <c r="AX134" s="68">
        <v>0</v>
      </c>
      <c r="AY134" s="68">
        <v>123</v>
      </c>
      <c r="AZ134" s="68">
        <v>856</v>
      </c>
    </row>
    <row r="135" spans="1:52" x14ac:dyDescent="0.2">
      <c r="A135" s="68" t="s">
        <v>1624</v>
      </c>
      <c r="B135" s="68" t="s">
        <v>1625</v>
      </c>
      <c r="C135" s="68" t="s">
        <v>1625</v>
      </c>
      <c r="D135" s="68" t="s">
        <v>1626</v>
      </c>
      <c r="E135" s="68" t="s">
        <v>1624</v>
      </c>
      <c r="F135" s="296">
        <v>2019</v>
      </c>
      <c r="G135" s="68" t="s">
        <v>1220</v>
      </c>
      <c r="H135" s="68" t="s">
        <v>1221</v>
      </c>
      <c r="I135" s="229">
        <v>0</v>
      </c>
      <c r="J135" s="70">
        <v>0</v>
      </c>
      <c r="K135" s="70">
        <v>0</v>
      </c>
      <c r="L135" s="137">
        <v>3.8462908833656901</v>
      </c>
      <c r="M135" s="137">
        <v>-3846</v>
      </c>
      <c r="N135" s="70">
        <v>0.85156453322851999</v>
      </c>
      <c r="O135" s="70">
        <v>852</v>
      </c>
      <c r="P135" s="68">
        <v>0</v>
      </c>
      <c r="Q135" s="70">
        <v>0</v>
      </c>
      <c r="R135" s="297">
        <v>0.15376824</v>
      </c>
      <c r="S135" s="70">
        <v>154</v>
      </c>
      <c r="T135" s="297"/>
      <c r="U135" s="70"/>
      <c r="V135" s="298">
        <v>0</v>
      </c>
      <c r="W135" s="70">
        <v>0</v>
      </c>
      <c r="X135" s="298">
        <v>0.43514895999999997</v>
      </c>
      <c r="Y135" s="70">
        <v>435</v>
      </c>
      <c r="Z135" s="70">
        <v>0</v>
      </c>
      <c r="AA135" s="70">
        <v>0</v>
      </c>
      <c r="AB135" s="70">
        <v>0</v>
      </c>
      <c r="AC135" s="70">
        <v>0</v>
      </c>
      <c r="AD135" s="68">
        <v>0</v>
      </c>
      <c r="AE135" s="70">
        <v>0</v>
      </c>
      <c r="AF135" s="68">
        <v>0</v>
      </c>
      <c r="AG135" s="70">
        <v>0</v>
      </c>
      <c r="AH135" s="68">
        <v>0</v>
      </c>
      <c r="AI135" s="70">
        <v>0</v>
      </c>
      <c r="AJ135" s="298">
        <v>0</v>
      </c>
      <c r="AK135" s="70">
        <v>0</v>
      </c>
      <c r="AL135" s="167">
        <v>0</v>
      </c>
      <c r="AM135" s="70">
        <v>0</v>
      </c>
      <c r="AN135" s="68">
        <v>0</v>
      </c>
      <c r="AO135" s="68">
        <v>0</v>
      </c>
      <c r="AP135" s="68">
        <v>0</v>
      </c>
      <c r="AQ135" s="68">
        <v>0</v>
      </c>
      <c r="AR135" s="68">
        <v>0</v>
      </c>
      <c r="AS135" s="68">
        <v>0</v>
      </c>
      <c r="AT135" s="68">
        <v>0</v>
      </c>
      <c r="AU135" s="68">
        <v>5641</v>
      </c>
      <c r="AV135" s="68">
        <v>0</v>
      </c>
      <c r="AW135" s="68">
        <v>1654</v>
      </c>
      <c r="AX135" s="68">
        <v>1308</v>
      </c>
      <c r="AY135" s="68">
        <v>0</v>
      </c>
      <c r="AZ135" s="68">
        <v>0</v>
      </c>
    </row>
    <row r="136" spans="1:52" x14ac:dyDescent="0.2">
      <c r="A136" s="68" t="s">
        <v>1627</v>
      </c>
      <c r="B136" s="68" t="s">
        <v>1628</v>
      </c>
      <c r="C136" s="68" t="s">
        <v>1628</v>
      </c>
      <c r="D136" s="68" t="s">
        <v>1629</v>
      </c>
      <c r="E136" s="68" t="s">
        <v>1627</v>
      </c>
      <c r="F136" s="296">
        <v>2019</v>
      </c>
      <c r="G136" s="68" t="s">
        <v>1220</v>
      </c>
      <c r="H136" s="68" t="s">
        <v>1221</v>
      </c>
      <c r="I136" s="229">
        <v>1205</v>
      </c>
      <c r="J136" s="70">
        <v>602.5</v>
      </c>
      <c r="K136" s="70">
        <v>1807.5</v>
      </c>
      <c r="L136" s="137">
        <v>5.9816540828386797</v>
      </c>
      <c r="M136" s="137">
        <v>-5982</v>
      </c>
      <c r="N136" s="70">
        <v>1.06804386952229</v>
      </c>
      <c r="O136" s="70">
        <v>1068</v>
      </c>
      <c r="P136" s="68">
        <v>0</v>
      </c>
      <c r="Q136" s="70">
        <v>0</v>
      </c>
      <c r="R136" s="297">
        <v>0.23717572000000001</v>
      </c>
      <c r="S136" s="70">
        <v>237</v>
      </c>
      <c r="T136" s="297"/>
      <c r="U136" s="70"/>
      <c r="V136" s="298">
        <v>0</v>
      </c>
      <c r="W136" s="70">
        <v>0</v>
      </c>
      <c r="X136" s="298">
        <v>0.47852370999999999</v>
      </c>
      <c r="Y136" s="70">
        <v>479</v>
      </c>
      <c r="Z136" s="70">
        <v>0</v>
      </c>
      <c r="AA136" s="70">
        <v>0</v>
      </c>
      <c r="AB136" s="70">
        <v>0</v>
      </c>
      <c r="AC136" s="70">
        <v>0</v>
      </c>
      <c r="AD136" s="68">
        <v>0</v>
      </c>
      <c r="AE136" s="70">
        <v>0</v>
      </c>
      <c r="AF136" s="68">
        <v>0</v>
      </c>
      <c r="AG136" s="70">
        <v>0</v>
      </c>
      <c r="AH136" s="68">
        <v>0</v>
      </c>
      <c r="AI136" s="70">
        <v>0</v>
      </c>
      <c r="AJ136" s="298">
        <v>0.20827608</v>
      </c>
      <c r="AK136" s="70">
        <v>208</v>
      </c>
      <c r="AL136" s="167">
        <v>0.4774332</v>
      </c>
      <c r="AM136" s="70">
        <v>477</v>
      </c>
      <c r="AN136" s="68">
        <v>0</v>
      </c>
      <c r="AO136" s="68">
        <v>0</v>
      </c>
      <c r="AP136" s="68">
        <v>0</v>
      </c>
      <c r="AQ136" s="68">
        <v>0</v>
      </c>
      <c r="AR136" s="68">
        <v>0</v>
      </c>
      <c r="AS136" s="68">
        <v>0</v>
      </c>
      <c r="AT136" s="68">
        <v>399</v>
      </c>
      <c r="AU136" s="68">
        <v>4428</v>
      </c>
      <c r="AV136" s="68">
        <v>2432</v>
      </c>
      <c r="AW136" s="68">
        <v>1196</v>
      </c>
      <c r="AX136" s="68">
        <v>0</v>
      </c>
      <c r="AY136" s="68">
        <v>4679</v>
      </c>
      <c r="AZ136" s="68">
        <v>3237</v>
      </c>
    </row>
    <row r="137" spans="1:52" x14ac:dyDescent="0.2">
      <c r="A137" s="68" t="s">
        <v>1630</v>
      </c>
      <c r="B137" s="68" t="s">
        <v>1631</v>
      </c>
      <c r="C137" s="68" t="s">
        <v>1631</v>
      </c>
      <c r="D137" s="68" t="s">
        <v>1632</v>
      </c>
      <c r="E137" s="68" t="s">
        <v>1630</v>
      </c>
      <c r="F137" s="296">
        <v>2019</v>
      </c>
      <c r="G137" s="68" t="s">
        <v>1220</v>
      </c>
      <c r="H137" s="68" t="s">
        <v>1221</v>
      </c>
      <c r="I137" s="229">
        <v>883</v>
      </c>
      <c r="J137" s="70">
        <v>441.5</v>
      </c>
      <c r="K137" s="70">
        <v>1324.5</v>
      </c>
      <c r="L137" s="137">
        <v>3.73849569737206</v>
      </c>
      <c r="M137" s="137">
        <v>-3738</v>
      </c>
      <c r="N137" s="70">
        <v>0.49348869247466298</v>
      </c>
      <c r="O137" s="70">
        <v>493</v>
      </c>
      <c r="P137" s="68">
        <v>0</v>
      </c>
      <c r="Q137" s="70">
        <v>0</v>
      </c>
      <c r="R137" s="297">
        <v>8.6913879999999999E-2</v>
      </c>
      <c r="S137" s="70">
        <v>87</v>
      </c>
      <c r="T137" s="297"/>
      <c r="U137" s="70"/>
      <c r="V137" s="298">
        <v>0</v>
      </c>
      <c r="W137" s="70">
        <v>0</v>
      </c>
      <c r="X137" s="298">
        <v>0.13595784999999999</v>
      </c>
      <c r="Y137" s="70">
        <v>136</v>
      </c>
      <c r="Z137" s="70">
        <v>0</v>
      </c>
      <c r="AA137" s="70">
        <v>0</v>
      </c>
      <c r="AB137" s="70">
        <v>0</v>
      </c>
      <c r="AC137" s="70">
        <v>0</v>
      </c>
      <c r="AD137" s="68">
        <v>0</v>
      </c>
      <c r="AE137" s="70">
        <v>0</v>
      </c>
      <c r="AF137" s="68">
        <v>0</v>
      </c>
      <c r="AG137" s="70">
        <v>0</v>
      </c>
      <c r="AH137" s="68">
        <v>0</v>
      </c>
      <c r="AI137" s="70">
        <v>0</v>
      </c>
      <c r="AJ137" s="298">
        <v>0.13826141</v>
      </c>
      <c r="AK137" s="70">
        <v>138</v>
      </c>
      <c r="AL137" s="167">
        <v>0.15673870000000001</v>
      </c>
      <c r="AM137" s="70">
        <v>157</v>
      </c>
      <c r="AN137" s="68">
        <v>0</v>
      </c>
      <c r="AO137" s="68">
        <v>0</v>
      </c>
      <c r="AP137" s="68">
        <v>0</v>
      </c>
      <c r="AQ137" s="68">
        <v>0</v>
      </c>
      <c r="AR137" s="68">
        <v>0</v>
      </c>
      <c r="AS137" s="68">
        <v>0</v>
      </c>
      <c r="AT137" s="68">
        <v>0</v>
      </c>
      <c r="AU137" s="68">
        <v>10135</v>
      </c>
      <c r="AV137" s="68">
        <v>0</v>
      </c>
      <c r="AW137" s="68">
        <v>0</v>
      </c>
      <c r="AX137" s="68">
        <v>0</v>
      </c>
      <c r="AY137" s="68">
        <v>0</v>
      </c>
      <c r="AZ137" s="68">
        <v>0</v>
      </c>
    </row>
    <row r="138" spans="1:52" x14ac:dyDescent="0.2">
      <c r="A138" s="68" t="s">
        <v>1633</v>
      </c>
      <c r="B138" s="68" t="s">
        <v>1634</v>
      </c>
      <c r="C138" s="68" t="s">
        <v>1634</v>
      </c>
      <c r="D138" s="68" t="s">
        <v>1635</v>
      </c>
      <c r="E138" s="68" t="s">
        <v>1633</v>
      </c>
      <c r="F138" s="296">
        <v>2019</v>
      </c>
      <c r="G138" s="68" t="s">
        <v>1220</v>
      </c>
      <c r="H138" s="68" t="s">
        <v>1221</v>
      </c>
      <c r="I138" s="229">
        <v>2882</v>
      </c>
      <c r="J138" s="70">
        <v>1441</v>
      </c>
      <c r="K138" s="70">
        <v>4323</v>
      </c>
      <c r="L138" s="137">
        <v>3.2299938167436402</v>
      </c>
      <c r="M138" s="137">
        <v>-3230</v>
      </c>
      <c r="N138" s="70">
        <v>0.250166404489929</v>
      </c>
      <c r="O138" s="70">
        <v>250</v>
      </c>
      <c r="P138" s="68">
        <v>0</v>
      </c>
      <c r="Q138" s="70">
        <v>0</v>
      </c>
      <c r="R138" s="297">
        <v>9.3001490000000006E-2</v>
      </c>
      <c r="S138" s="70">
        <v>93</v>
      </c>
      <c r="T138" s="297"/>
      <c r="U138" s="70"/>
      <c r="V138" s="298">
        <v>0</v>
      </c>
      <c r="W138" s="70">
        <v>0</v>
      </c>
      <c r="X138" s="298">
        <v>0</v>
      </c>
      <c r="Y138" s="70">
        <v>0</v>
      </c>
      <c r="Z138" s="70">
        <v>0</v>
      </c>
      <c r="AA138" s="70">
        <v>0</v>
      </c>
      <c r="AB138" s="70">
        <v>0</v>
      </c>
      <c r="AC138" s="70">
        <v>0</v>
      </c>
      <c r="AD138" s="68">
        <v>0</v>
      </c>
      <c r="AE138" s="70">
        <v>0</v>
      </c>
      <c r="AF138" s="68">
        <v>0</v>
      </c>
      <c r="AG138" s="70">
        <v>0</v>
      </c>
      <c r="AH138" s="68">
        <v>0</v>
      </c>
      <c r="AI138" s="70">
        <v>0</v>
      </c>
      <c r="AJ138" s="298">
        <v>1.489529E-2</v>
      </c>
      <c r="AK138" s="70">
        <v>15</v>
      </c>
      <c r="AL138" s="167">
        <v>0.37324099999999999</v>
      </c>
      <c r="AM138" s="70">
        <v>373</v>
      </c>
      <c r="AN138" s="68">
        <v>0</v>
      </c>
      <c r="AO138" s="68">
        <v>0</v>
      </c>
      <c r="AP138" s="68">
        <v>0</v>
      </c>
      <c r="AQ138" s="68">
        <v>0</v>
      </c>
      <c r="AR138" s="68">
        <v>0</v>
      </c>
      <c r="AS138" s="68">
        <v>0</v>
      </c>
      <c r="AT138" s="68">
        <v>0</v>
      </c>
      <c r="AU138" s="68">
        <v>5190</v>
      </c>
      <c r="AV138" s="68">
        <v>1691</v>
      </c>
      <c r="AW138" s="68">
        <v>0</v>
      </c>
      <c r="AX138" s="68">
        <v>0</v>
      </c>
      <c r="AY138" s="68">
        <v>4571</v>
      </c>
      <c r="AZ138" s="68">
        <v>0</v>
      </c>
    </row>
    <row r="139" spans="1:52" x14ac:dyDescent="0.2">
      <c r="A139" s="68" t="s">
        <v>1636</v>
      </c>
      <c r="B139" s="68" t="s">
        <v>1637</v>
      </c>
      <c r="C139" s="68" t="s">
        <v>1637</v>
      </c>
      <c r="D139" s="68" t="s">
        <v>1638</v>
      </c>
      <c r="E139" s="68" t="s">
        <v>1636</v>
      </c>
      <c r="F139" s="296">
        <v>2019</v>
      </c>
      <c r="G139" s="68" t="s">
        <v>1220</v>
      </c>
      <c r="H139" s="68" t="s">
        <v>1258</v>
      </c>
      <c r="I139" s="229">
        <v>0</v>
      </c>
      <c r="J139" s="70">
        <v>0</v>
      </c>
      <c r="K139" s="70">
        <v>0</v>
      </c>
      <c r="L139" s="137">
        <v>72.560619009512493</v>
      </c>
      <c r="M139" s="137">
        <v>-72561</v>
      </c>
      <c r="N139" s="70">
        <v>2.18732859280773</v>
      </c>
      <c r="O139" s="70">
        <v>2187</v>
      </c>
      <c r="P139" s="68">
        <v>0</v>
      </c>
      <c r="Q139" s="70">
        <v>0</v>
      </c>
      <c r="R139" s="297">
        <v>3.6376720699999998</v>
      </c>
      <c r="S139" s="70">
        <v>3638</v>
      </c>
      <c r="T139" s="297"/>
      <c r="U139" s="70"/>
      <c r="V139" s="298">
        <v>14.04728388</v>
      </c>
      <c r="W139" s="70">
        <v>14047</v>
      </c>
      <c r="X139" s="298">
        <v>17.49150465</v>
      </c>
      <c r="Y139" s="70">
        <v>17492</v>
      </c>
      <c r="Z139" s="70">
        <v>3.2090459999999998</v>
      </c>
      <c r="AA139" s="70">
        <v>3209</v>
      </c>
      <c r="AB139" s="70">
        <v>4.0858949999999998</v>
      </c>
      <c r="AC139" s="70">
        <v>4086</v>
      </c>
      <c r="AD139" s="68">
        <v>22.506502269455261</v>
      </c>
      <c r="AE139" s="70">
        <v>22507</v>
      </c>
      <c r="AF139" s="68">
        <v>0</v>
      </c>
      <c r="AG139" s="70">
        <v>0</v>
      </c>
      <c r="AH139" s="68">
        <v>0</v>
      </c>
      <c r="AI139" s="70">
        <v>0</v>
      </c>
      <c r="AJ139" s="298">
        <v>0</v>
      </c>
      <c r="AK139" s="70">
        <v>0</v>
      </c>
      <c r="AL139" s="167">
        <v>8.1861600000000007E-2</v>
      </c>
      <c r="AM139" s="70">
        <v>82</v>
      </c>
      <c r="AN139" s="68">
        <v>0</v>
      </c>
      <c r="AO139" s="68">
        <v>-2379</v>
      </c>
      <c r="AP139" s="68">
        <v>0</v>
      </c>
      <c r="AQ139" s="68">
        <v>5553</v>
      </c>
      <c r="AR139" s="68">
        <v>4207</v>
      </c>
      <c r="AS139" s="68">
        <v>0</v>
      </c>
      <c r="AT139" s="68">
        <v>3529</v>
      </c>
      <c r="AU139" s="68">
        <v>24615</v>
      </c>
      <c r="AV139" s="68">
        <v>0</v>
      </c>
      <c r="AW139" s="68">
        <v>8675</v>
      </c>
      <c r="AX139" s="68">
        <v>1657</v>
      </c>
      <c r="AY139" s="68">
        <v>16218</v>
      </c>
      <c r="AZ139" s="68">
        <v>7562</v>
      </c>
    </row>
    <row r="140" spans="1:52" x14ac:dyDescent="0.2">
      <c r="A140" s="68" t="s">
        <v>1639</v>
      </c>
      <c r="B140" s="68" t="s">
        <v>1640</v>
      </c>
      <c r="C140" s="68" t="s">
        <v>1640</v>
      </c>
      <c r="D140" s="68" t="s">
        <v>1641</v>
      </c>
      <c r="E140" s="68" t="s">
        <v>1639</v>
      </c>
      <c r="F140" s="296">
        <v>2019</v>
      </c>
      <c r="G140" s="68" t="s">
        <v>1220</v>
      </c>
      <c r="H140" s="68" t="s">
        <v>1221</v>
      </c>
      <c r="I140" s="229">
        <v>132</v>
      </c>
      <c r="J140" s="70">
        <v>66</v>
      </c>
      <c r="K140" s="70">
        <v>198</v>
      </c>
      <c r="L140" s="137">
        <v>4.0949506630876398</v>
      </c>
      <c r="M140" s="137">
        <v>-4095</v>
      </c>
      <c r="N140" s="70">
        <v>0.60683801670426696</v>
      </c>
      <c r="O140" s="70">
        <v>607</v>
      </c>
      <c r="P140" s="68">
        <v>0</v>
      </c>
      <c r="Q140" s="70">
        <v>0</v>
      </c>
      <c r="R140" s="297">
        <v>0.12134899</v>
      </c>
      <c r="S140" s="70">
        <v>121</v>
      </c>
      <c r="T140" s="297"/>
      <c r="U140" s="70"/>
      <c r="V140" s="298">
        <v>0</v>
      </c>
      <c r="W140" s="70">
        <v>0</v>
      </c>
      <c r="X140" s="298">
        <v>4.9094690000000003E-2</v>
      </c>
      <c r="Y140" s="70">
        <v>49</v>
      </c>
      <c r="Z140" s="70">
        <v>0</v>
      </c>
      <c r="AA140" s="70">
        <v>0</v>
      </c>
      <c r="AB140" s="70">
        <v>0</v>
      </c>
      <c r="AC140" s="70">
        <v>0</v>
      </c>
      <c r="AD140" s="68">
        <v>0</v>
      </c>
      <c r="AE140" s="70">
        <v>0</v>
      </c>
      <c r="AF140" s="68">
        <v>0</v>
      </c>
      <c r="AG140" s="70">
        <v>0</v>
      </c>
      <c r="AH140" s="68">
        <v>0</v>
      </c>
      <c r="AI140" s="70">
        <v>0</v>
      </c>
      <c r="AJ140" s="298">
        <v>0</v>
      </c>
      <c r="AK140" s="70">
        <v>0</v>
      </c>
      <c r="AL140" s="167">
        <v>0.39979900000000002</v>
      </c>
      <c r="AM140" s="70">
        <v>400</v>
      </c>
      <c r="AN140" s="68">
        <v>0</v>
      </c>
      <c r="AO140" s="68">
        <v>0</v>
      </c>
      <c r="AP140" s="68">
        <v>0</v>
      </c>
      <c r="AQ140" s="68">
        <v>0</v>
      </c>
      <c r="AR140" s="68">
        <v>0</v>
      </c>
      <c r="AS140" s="68">
        <v>0</v>
      </c>
      <c r="AT140" s="68">
        <v>0</v>
      </c>
      <c r="AU140" s="68">
        <v>6657</v>
      </c>
      <c r="AV140" s="68">
        <v>0</v>
      </c>
      <c r="AW140" s="68">
        <v>0</v>
      </c>
      <c r="AX140" s="68">
        <v>0</v>
      </c>
      <c r="AY140" s="68">
        <v>0</v>
      </c>
      <c r="AZ140" s="68">
        <v>0</v>
      </c>
    </row>
    <row r="141" spans="1:52" x14ac:dyDescent="0.2">
      <c r="A141" s="68" t="s">
        <v>1642</v>
      </c>
      <c r="B141" s="68" t="s">
        <v>1643</v>
      </c>
      <c r="C141" s="68" t="s">
        <v>1643</v>
      </c>
      <c r="D141" s="68" t="s">
        <v>1644</v>
      </c>
      <c r="E141" s="68" t="s">
        <v>1642</v>
      </c>
      <c r="F141" s="296">
        <v>2019</v>
      </c>
      <c r="G141" s="68" t="s">
        <v>1220</v>
      </c>
      <c r="H141" s="68" t="s">
        <v>1221</v>
      </c>
      <c r="I141" s="229">
        <v>0</v>
      </c>
      <c r="J141" s="70">
        <v>0</v>
      </c>
      <c r="K141" s="70">
        <v>0</v>
      </c>
      <c r="L141" s="137">
        <v>5.2890257523199304</v>
      </c>
      <c r="M141" s="137">
        <v>-5289</v>
      </c>
      <c r="N141" s="70">
        <v>1.74580612237568</v>
      </c>
      <c r="O141" s="70">
        <v>1746</v>
      </c>
      <c r="P141" s="68">
        <v>0</v>
      </c>
      <c r="Q141" s="70">
        <v>0</v>
      </c>
      <c r="R141" s="297">
        <v>0.21995540999999999</v>
      </c>
      <c r="S141" s="70">
        <v>220</v>
      </c>
      <c r="T141" s="297"/>
      <c r="U141" s="70"/>
      <c r="V141" s="298">
        <v>0</v>
      </c>
      <c r="W141" s="70">
        <v>0</v>
      </c>
      <c r="X141" s="298">
        <v>0.44991491</v>
      </c>
      <c r="Y141" s="70">
        <v>450</v>
      </c>
      <c r="Z141" s="70">
        <v>0</v>
      </c>
      <c r="AA141" s="70">
        <v>0</v>
      </c>
      <c r="AB141" s="70">
        <v>0</v>
      </c>
      <c r="AC141" s="70">
        <v>0</v>
      </c>
      <c r="AD141" s="68">
        <v>0</v>
      </c>
      <c r="AE141" s="70">
        <v>0</v>
      </c>
      <c r="AF141" s="68">
        <v>0</v>
      </c>
      <c r="AG141" s="70">
        <v>0</v>
      </c>
      <c r="AH141" s="68">
        <v>0</v>
      </c>
      <c r="AI141" s="70">
        <v>0</v>
      </c>
      <c r="AJ141" s="298">
        <v>1.19327E-3</v>
      </c>
      <c r="AK141" s="70">
        <v>1</v>
      </c>
      <c r="AL141" s="167">
        <v>0.9570168</v>
      </c>
      <c r="AM141" s="70">
        <v>957</v>
      </c>
      <c r="AN141" s="68">
        <v>0</v>
      </c>
      <c r="AO141" s="68">
        <v>0</v>
      </c>
      <c r="AP141" s="68">
        <v>0</v>
      </c>
      <c r="AQ141" s="68">
        <v>0</v>
      </c>
      <c r="AR141" s="68">
        <v>0</v>
      </c>
      <c r="AS141" s="68">
        <v>0</v>
      </c>
      <c r="AT141" s="68">
        <v>0</v>
      </c>
      <c r="AU141" s="68">
        <v>1733</v>
      </c>
      <c r="AV141" s="68">
        <v>960</v>
      </c>
      <c r="AW141" s="68">
        <v>120</v>
      </c>
      <c r="AX141" s="68">
        <v>0</v>
      </c>
      <c r="AY141" s="68">
        <v>1039</v>
      </c>
      <c r="AZ141" s="68">
        <v>0</v>
      </c>
    </row>
    <row r="142" spans="1:52" x14ac:dyDescent="0.2">
      <c r="A142" s="68" t="s">
        <v>1645</v>
      </c>
      <c r="B142" s="68" t="s">
        <v>1646</v>
      </c>
      <c r="C142" s="68" t="s">
        <v>1646</v>
      </c>
      <c r="D142" s="68" t="s">
        <v>1647</v>
      </c>
      <c r="E142" s="68" t="s">
        <v>1645</v>
      </c>
      <c r="F142" s="296">
        <v>2019</v>
      </c>
      <c r="G142" s="68" t="s">
        <v>1238</v>
      </c>
      <c r="H142" s="68" t="s">
        <v>1373</v>
      </c>
      <c r="I142" s="229">
        <v>0</v>
      </c>
      <c r="J142" s="70">
        <v>0</v>
      </c>
      <c r="K142" s="70">
        <v>0</v>
      </c>
      <c r="L142" s="137">
        <v>103.750570638965</v>
      </c>
      <c r="M142" s="137">
        <v>-103751</v>
      </c>
      <c r="N142" s="70">
        <v>1.4359850000000001</v>
      </c>
      <c r="O142" s="70">
        <v>1436</v>
      </c>
      <c r="P142" s="68">
        <v>0</v>
      </c>
      <c r="Q142" s="70">
        <v>0</v>
      </c>
      <c r="R142" s="297">
        <v>5.7289743399999997</v>
      </c>
      <c r="S142" s="70">
        <v>5729</v>
      </c>
      <c r="T142" s="297"/>
      <c r="U142" s="70"/>
      <c r="V142" s="298">
        <v>24.703722129999999</v>
      </c>
      <c r="W142" s="70">
        <v>24704</v>
      </c>
      <c r="X142" s="298">
        <v>0</v>
      </c>
      <c r="Y142" s="70">
        <v>0</v>
      </c>
      <c r="Z142" s="70">
        <v>6.4529259999999997</v>
      </c>
      <c r="AA142" s="70">
        <v>6453</v>
      </c>
      <c r="AB142" s="70">
        <v>8.3377549999999996</v>
      </c>
      <c r="AC142" s="70">
        <v>8338</v>
      </c>
      <c r="AD142" s="68">
        <v>31.77740827522404</v>
      </c>
      <c r="AE142" s="70">
        <v>31777</v>
      </c>
      <c r="AF142" s="68">
        <v>0</v>
      </c>
      <c r="AG142" s="70">
        <v>0</v>
      </c>
      <c r="AH142" s="68">
        <v>0</v>
      </c>
      <c r="AI142" s="70">
        <v>0</v>
      </c>
      <c r="AJ142" s="298">
        <v>0</v>
      </c>
      <c r="AK142" s="70">
        <v>0</v>
      </c>
      <c r="AL142" s="167">
        <v>0</v>
      </c>
      <c r="AM142" s="70">
        <v>0</v>
      </c>
      <c r="AN142" s="68">
        <v>26486</v>
      </c>
      <c r="AO142" s="68">
        <v>-45059</v>
      </c>
      <c r="AP142" s="68">
        <v>0</v>
      </c>
      <c r="AQ142" s="68">
        <v>1323</v>
      </c>
      <c r="AR142" s="68">
        <v>6227</v>
      </c>
      <c r="AS142" s="68">
        <v>21071</v>
      </c>
      <c r="AT142" s="68">
        <v>10009</v>
      </c>
      <c r="AU142" s="68">
        <v>121036</v>
      </c>
      <c r="AV142" s="68">
        <v>4538</v>
      </c>
      <c r="AW142" s="68">
        <v>1374</v>
      </c>
      <c r="AX142" s="68">
        <v>10039</v>
      </c>
      <c r="AY142" s="68">
        <v>14356</v>
      </c>
      <c r="AZ142" s="68">
        <v>0</v>
      </c>
    </row>
    <row r="143" spans="1:52" x14ac:dyDescent="0.2">
      <c r="A143" s="68" t="s">
        <v>1648</v>
      </c>
      <c r="B143" s="68" t="s">
        <v>1649</v>
      </c>
      <c r="C143" s="68" t="s">
        <v>1649</v>
      </c>
      <c r="D143" s="68" t="s">
        <v>1650</v>
      </c>
      <c r="E143" s="68" t="s">
        <v>1648</v>
      </c>
      <c r="F143" s="296">
        <v>2019</v>
      </c>
      <c r="G143" s="68" t="s">
        <v>1238</v>
      </c>
      <c r="H143" s="68" t="s">
        <v>1239</v>
      </c>
      <c r="I143" s="229">
        <v>0</v>
      </c>
      <c r="J143" s="70">
        <v>0</v>
      </c>
      <c r="K143" s="70">
        <v>0</v>
      </c>
      <c r="L143" s="137">
        <v>0</v>
      </c>
      <c r="M143" s="137">
        <v>0</v>
      </c>
      <c r="N143" s="70">
        <v>0</v>
      </c>
      <c r="O143" s="70">
        <v>0</v>
      </c>
      <c r="P143" s="68">
        <v>83567448</v>
      </c>
      <c r="Q143" s="70">
        <v>-83567</v>
      </c>
      <c r="R143" s="297">
        <v>0</v>
      </c>
      <c r="S143" s="70">
        <v>0</v>
      </c>
      <c r="T143" s="297"/>
      <c r="U143" s="70"/>
      <c r="V143" s="298">
        <v>0</v>
      </c>
      <c r="W143" s="70">
        <v>0</v>
      </c>
      <c r="X143" s="298">
        <v>0</v>
      </c>
      <c r="Y143" s="70">
        <v>0</v>
      </c>
      <c r="Z143" s="70">
        <v>0</v>
      </c>
      <c r="AA143" s="70">
        <v>0</v>
      </c>
      <c r="AB143" s="70">
        <v>0</v>
      </c>
      <c r="AC143" s="70">
        <v>0</v>
      </c>
      <c r="AD143" s="68">
        <v>0</v>
      </c>
      <c r="AE143" s="70">
        <v>0</v>
      </c>
      <c r="AF143" s="68">
        <v>2793079.7118360945</v>
      </c>
      <c r="AG143" s="70">
        <v>2793</v>
      </c>
      <c r="AH143" s="68">
        <v>2284069</v>
      </c>
      <c r="AI143" s="70">
        <v>2284</v>
      </c>
      <c r="AJ143" s="298">
        <v>0</v>
      </c>
      <c r="AK143" s="70">
        <v>0</v>
      </c>
      <c r="AL143" s="167">
        <v>0</v>
      </c>
      <c r="AM143" s="70">
        <v>0</v>
      </c>
      <c r="AN143" s="68">
        <v>0</v>
      </c>
      <c r="AO143" s="68">
        <v>0</v>
      </c>
      <c r="AP143" s="68">
        <v>0</v>
      </c>
      <c r="AQ143" s="68">
        <v>0</v>
      </c>
      <c r="AR143" s="68">
        <v>0</v>
      </c>
      <c r="AS143" s="68">
        <v>0</v>
      </c>
      <c r="AT143" s="68">
        <v>0</v>
      </c>
      <c r="AU143" s="68">
        <v>3490</v>
      </c>
      <c r="AV143" s="68">
        <v>10460</v>
      </c>
      <c r="AW143" s="68">
        <v>1570</v>
      </c>
      <c r="AX143" s="68">
        <v>0</v>
      </c>
      <c r="AY143" s="68">
        <v>0</v>
      </c>
      <c r="AZ143" s="68">
        <v>0</v>
      </c>
    </row>
    <row r="144" spans="1:52" x14ac:dyDescent="0.2">
      <c r="A144" s="68" t="s">
        <v>1651</v>
      </c>
      <c r="B144" s="68" t="s">
        <v>1652</v>
      </c>
      <c r="C144" s="68" t="s">
        <v>1652</v>
      </c>
      <c r="D144" s="68" t="s">
        <v>1653</v>
      </c>
      <c r="E144" s="68" t="s">
        <v>1651</v>
      </c>
      <c r="F144" s="296">
        <v>2019</v>
      </c>
      <c r="G144" s="68" t="s">
        <v>1220</v>
      </c>
      <c r="H144" s="68" t="s">
        <v>1221</v>
      </c>
      <c r="I144" s="229">
        <v>641</v>
      </c>
      <c r="J144" s="70">
        <v>320.5</v>
      </c>
      <c r="K144" s="70">
        <v>961.5</v>
      </c>
      <c r="L144" s="137">
        <v>3.1184570110965901</v>
      </c>
      <c r="M144" s="137">
        <v>-3118</v>
      </c>
      <c r="N144" s="70">
        <v>0.75958075650282098</v>
      </c>
      <c r="O144" s="70">
        <v>760</v>
      </c>
      <c r="P144" s="68">
        <v>0</v>
      </c>
      <c r="Q144" s="70">
        <v>0</v>
      </c>
      <c r="R144" s="297">
        <v>7.8923989999999999E-2</v>
      </c>
      <c r="S144" s="70">
        <v>79</v>
      </c>
      <c r="T144" s="297"/>
      <c r="U144" s="70"/>
      <c r="V144" s="298">
        <v>0</v>
      </c>
      <c r="W144" s="70">
        <v>0</v>
      </c>
      <c r="X144" s="298">
        <v>0.27506455000000002</v>
      </c>
      <c r="Y144" s="70">
        <v>275</v>
      </c>
      <c r="Z144" s="70">
        <v>0</v>
      </c>
      <c r="AA144" s="70">
        <v>0</v>
      </c>
      <c r="AB144" s="70">
        <v>0</v>
      </c>
      <c r="AC144" s="70">
        <v>0</v>
      </c>
      <c r="AD144" s="68">
        <v>0</v>
      </c>
      <c r="AE144" s="70">
        <v>0</v>
      </c>
      <c r="AF144" s="68">
        <v>0</v>
      </c>
      <c r="AG144" s="70">
        <v>0</v>
      </c>
      <c r="AH144" s="68">
        <v>0</v>
      </c>
      <c r="AI144" s="70">
        <v>0</v>
      </c>
      <c r="AJ144" s="298">
        <v>0</v>
      </c>
      <c r="AK144" s="70">
        <v>0</v>
      </c>
      <c r="AL144" s="167">
        <v>0.28030349999999998</v>
      </c>
      <c r="AM144" s="70">
        <v>280</v>
      </c>
      <c r="AN144" s="68">
        <v>0</v>
      </c>
      <c r="AO144" s="68">
        <v>0</v>
      </c>
      <c r="AP144" s="68">
        <v>0</v>
      </c>
      <c r="AQ144" s="68">
        <v>0</v>
      </c>
      <c r="AR144" s="68">
        <v>0</v>
      </c>
      <c r="AS144" s="68">
        <v>1296</v>
      </c>
      <c r="AT144" s="68">
        <v>0</v>
      </c>
      <c r="AU144" s="68">
        <v>980</v>
      </c>
      <c r="AV144" s="68">
        <v>0</v>
      </c>
      <c r="AW144" s="68">
        <v>3892</v>
      </c>
      <c r="AX144" s="68">
        <v>2706</v>
      </c>
      <c r="AY144" s="68">
        <v>1000</v>
      </c>
      <c r="AZ144" s="68">
        <v>6082</v>
      </c>
    </row>
    <row r="145" spans="1:52" x14ac:dyDescent="0.2">
      <c r="A145" s="68" t="s">
        <v>1654</v>
      </c>
      <c r="B145" s="68" t="s">
        <v>1655</v>
      </c>
      <c r="C145" s="68" t="s">
        <v>1655</v>
      </c>
      <c r="D145" s="68" t="s">
        <v>1656</v>
      </c>
      <c r="E145" s="68" t="s">
        <v>1654</v>
      </c>
      <c r="F145" s="296">
        <v>2019</v>
      </c>
      <c r="G145" s="68" t="s">
        <v>1220</v>
      </c>
      <c r="H145" s="68" t="s">
        <v>1221</v>
      </c>
      <c r="I145" s="229">
        <v>1778</v>
      </c>
      <c r="J145" s="70">
        <v>889</v>
      </c>
      <c r="K145" s="70">
        <v>2667</v>
      </c>
      <c r="L145" s="137">
        <v>3.6422213591702799</v>
      </c>
      <c r="M145" s="137">
        <v>-3642</v>
      </c>
      <c r="N145" s="70">
        <v>1.2460496415020199</v>
      </c>
      <c r="O145" s="70">
        <v>1246</v>
      </c>
      <c r="P145" s="68">
        <v>0</v>
      </c>
      <c r="Q145" s="70">
        <v>0</v>
      </c>
      <c r="R145" s="297">
        <v>0.20627123999999999</v>
      </c>
      <c r="S145" s="70">
        <v>206</v>
      </c>
      <c r="T145" s="297"/>
      <c r="U145" s="70"/>
      <c r="V145" s="298">
        <v>0</v>
      </c>
      <c r="W145" s="70">
        <v>0</v>
      </c>
      <c r="X145" s="298">
        <v>0.39770369</v>
      </c>
      <c r="Y145" s="70">
        <v>398</v>
      </c>
      <c r="Z145" s="70">
        <v>0</v>
      </c>
      <c r="AA145" s="70">
        <v>0</v>
      </c>
      <c r="AB145" s="70">
        <v>0</v>
      </c>
      <c r="AC145" s="70">
        <v>0</v>
      </c>
      <c r="AD145" s="68">
        <v>0</v>
      </c>
      <c r="AE145" s="70">
        <v>0</v>
      </c>
      <c r="AF145" s="68">
        <v>0</v>
      </c>
      <c r="AG145" s="70">
        <v>0</v>
      </c>
      <c r="AH145" s="68">
        <v>0</v>
      </c>
      <c r="AI145" s="70">
        <v>0</v>
      </c>
      <c r="AJ145" s="298">
        <v>0</v>
      </c>
      <c r="AK145" s="70">
        <v>0</v>
      </c>
      <c r="AL145" s="167">
        <v>0.38911259999999998</v>
      </c>
      <c r="AM145" s="70">
        <v>389</v>
      </c>
      <c r="AN145" s="68">
        <v>0</v>
      </c>
      <c r="AO145" s="68">
        <v>0</v>
      </c>
      <c r="AP145" s="68">
        <v>0</v>
      </c>
      <c r="AQ145" s="68">
        <v>0</v>
      </c>
      <c r="AR145" s="68">
        <v>0</v>
      </c>
      <c r="AS145" s="68">
        <v>0</v>
      </c>
      <c r="AT145" s="68">
        <v>0</v>
      </c>
      <c r="AU145" s="68">
        <v>6140</v>
      </c>
      <c r="AV145" s="68">
        <v>5634</v>
      </c>
      <c r="AW145" s="68">
        <v>0</v>
      </c>
      <c r="AX145" s="68">
        <v>0</v>
      </c>
      <c r="AY145" s="68">
        <v>2000</v>
      </c>
      <c r="AZ145" s="68">
        <v>0</v>
      </c>
    </row>
    <row r="146" spans="1:52" x14ac:dyDescent="0.2">
      <c r="A146" s="68" t="s">
        <v>1657</v>
      </c>
      <c r="B146" s="68" t="s">
        <v>1658</v>
      </c>
      <c r="C146" s="68" t="s">
        <v>1658</v>
      </c>
      <c r="D146" s="68" t="s">
        <v>1659</v>
      </c>
      <c r="E146" s="68" t="s">
        <v>1657</v>
      </c>
      <c r="F146" s="296">
        <v>2019</v>
      </c>
      <c r="G146" s="68" t="s">
        <v>1220</v>
      </c>
      <c r="H146" s="68" t="s">
        <v>1221</v>
      </c>
      <c r="I146" s="229">
        <v>0</v>
      </c>
      <c r="J146" s="70">
        <v>0</v>
      </c>
      <c r="K146" s="70">
        <v>0</v>
      </c>
      <c r="L146" s="137">
        <v>5.3695776648714002</v>
      </c>
      <c r="M146" s="137">
        <v>-5370</v>
      </c>
      <c r="N146" s="70">
        <v>1.30769172811782</v>
      </c>
      <c r="O146" s="70">
        <v>1308</v>
      </c>
      <c r="P146" s="68">
        <v>0</v>
      </c>
      <c r="Q146" s="70">
        <v>0</v>
      </c>
      <c r="R146" s="297">
        <v>0.20811611999999999</v>
      </c>
      <c r="S146" s="70">
        <v>208</v>
      </c>
      <c r="T146" s="297"/>
      <c r="U146" s="70"/>
      <c r="V146" s="298">
        <v>0</v>
      </c>
      <c r="W146" s="70">
        <v>0</v>
      </c>
      <c r="X146" s="298">
        <v>0.41751069000000002</v>
      </c>
      <c r="Y146" s="70">
        <v>418</v>
      </c>
      <c r="Z146" s="70">
        <v>0</v>
      </c>
      <c r="AA146" s="70">
        <v>0</v>
      </c>
      <c r="AB146" s="70">
        <v>0</v>
      </c>
      <c r="AC146" s="70">
        <v>0</v>
      </c>
      <c r="AD146" s="68">
        <v>0</v>
      </c>
      <c r="AE146" s="70">
        <v>0</v>
      </c>
      <c r="AF146" s="68">
        <v>0</v>
      </c>
      <c r="AG146" s="70">
        <v>0</v>
      </c>
      <c r="AH146" s="68">
        <v>0</v>
      </c>
      <c r="AI146" s="70">
        <v>0</v>
      </c>
      <c r="AJ146" s="298">
        <v>0</v>
      </c>
      <c r="AK146" s="70">
        <v>0</v>
      </c>
      <c r="AL146" s="167">
        <v>0.11737649999999999</v>
      </c>
      <c r="AM146" s="70">
        <v>117</v>
      </c>
      <c r="AN146" s="68">
        <v>0</v>
      </c>
      <c r="AO146" s="68">
        <v>0</v>
      </c>
      <c r="AP146" s="68">
        <v>0</v>
      </c>
      <c r="AQ146" s="68">
        <v>0</v>
      </c>
      <c r="AR146" s="68">
        <v>0</v>
      </c>
      <c r="AS146" s="68">
        <v>0</v>
      </c>
      <c r="AT146" s="68">
        <v>0</v>
      </c>
      <c r="AU146" s="68">
        <v>5342</v>
      </c>
      <c r="AV146" s="68">
        <v>3009</v>
      </c>
      <c r="AW146" s="68">
        <v>0</v>
      </c>
      <c r="AX146" s="68">
        <v>1749</v>
      </c>
      <c r="AY146" s="68">
        <v>5503</v>
      </c>
      <c r="AZ146" s="68">
        <v>109</v>
      </c>
    </row>
    <row r="147" spans="1:52" x14ac:dyDescent="0.2">
      <c r="A147" s="68" t="s">
        <v>1660</v>
      </c>
      <c r="B147" s="68" t="s">
        <v>1661</v>
      </c>
      <c r="C147" s="68" t="s">
        <v>1661</v>
      </c>
      <c r="D147" s="68" t="s">
        <v>1662</v>
      </c>
      <c r="E147" s="68" t="s">
        <v>1660</v>
      </c>
      <c r="F147" s="296"/>
      <c r="G147" s="68" t="s">
        <v>1377</v>
      </c>
      <c r="H147" s="68" t="s">
        <v>1377</v>
      </c>
      <c r="I147" s="229">
        <v>0</v>
      </c>
      <c r="J147" s="70">
        <v>0</v>
      </c>
      <c r="K147" s="70">
        <v>0</v>
      </c>
      <c r="L147" s="137">
        <v>0</v>
      </c>
      <c r="M147" s="137">
        <v>0</v>
      </c>
      <c r="N147" s="70">
        <v>0.20006387154986749</v>
      </c>
      <c r="O147" s="70">
        <v>200</v>
      </c>
      <c r="P147" s="68">
        <v>0</v>
      </c>
      <c r="Q147" s="70">
        <v>0</v>
      </c>
      <c r="R147" s="297">
        <v>0</v>
      </c>
      <c r="S147" s="70">
        <v>0</v>
      </c>
      <c r="T147" s="297"/>
      <c r="U147" s="70"/>
      <c r="V147" s="298">
        <v>0</v>
      </c>
      <c r="W147" s="70">
        <v>0</v>
      </c>
      <c r="X147" s="298">
        <v>0</v>
      </c>
      <c r="Y147" s="70">
        <v>0</v>
      </c>
      <c r="Z147" s="70">
        <v>0</v>
      </c>
      <c r="AA147" s="70">
        <v>0</v>
      </c>
      <c r="AB147" s="70">
        <v>0</v>
      </c>
      <c r="AC147" s="70">
        <v>0</v>
      </c>
      <c r="AD147" s="68">
        <v>0</v>
      </c>
      <c r="AE147" s="70">
        <v>0</v>
      </c>
      <c r="AF147" s="68">
        <v>0</v>
      </c>
      <c r="AG147" s="70">
        <v>0</v>
      </c>
      <c r="AH147" s="68">
        <v>0</v>
      </c>
      <c r="AI147" s="70">
        <v>0</v>
      </c>
      <c r="AJ147" s="298">
        <v>0</v>
      </c>
      <c r="AK147" s="70">
        <v>0</v>
      </c>
      <c r="AL147" s="167">
        <v>0</v>
      </c>
      <c r="AM147" s="70">
        <v>0</v>
      </c>
      <c r="AN147" s="68">
        <v>0</v>
      </c>
      <c r="AO147" s="68">
        <v>0</v>
      </c>
      <c r="AP147" s="68">
        <v>0</v>
      </c>
      <c r="AQ147" s="68">
        <v>0</v>
      </c>
      <c r="AR147" s="68">
        <v>0</v>
      </c>
      <c r="AS147" s="68">
        <v>0</v>
      </c>
      <c r="AT147" s="68">
        <v>0</v>
      </c>
      <c r="AU147" s="68">
        <v>0</v>
      </c>
      <c r="AV147" s="68">
        <v>0</v>
      </c>
      <c r="AW147" s="68">
        <v>0</v>
      </c>
      <c r="AX147" s="68">
        <v>340</v>
      </c>
      <c r="AY147" s="68">
        <v>0</v>
      </c>
      <c r="AZ147" s="68">
        <v>0</v>
      </c>
    </row>
    <row r="148" spans="1:52" x14ac:dyDescent="0.2">
      <c r="A148" s="68" t="s">
        <v>1663</v>
      </c>
      <c r="B148" s="68" t="s">
        <v>1664</v>
      </c>
      <c r="C148" s="68" t="s">
        <v>1664</v>
      </c>
      <c r="D148" s="68" t="s">
        <v>1665</v>
      </c>
      <c r="E148" s="68" t="s">
        <v>1663</v>
      </c>
      <c r="F148" s="296">
        <v>2019</v>
      </c>
      <c r="G148" s="68" t="s">
        <v>1238</v>
      </c>
      <c r="H148" s="68" t="s">
        <v>1666</v>
      </c>
      <c r="I148" s="229">
        <v>444149</v>
      </c>
      <c r="J148" s="70">
        <v>222074.5</v>
      </c>
      <c r="K148" s="70">
        <v>666223.5</v>
      </c>
      <c r="L148" s="137">
        <v>0</v>
      </c>
      <c r="M148" s="137">
        <v>0</v>
      </c>
      <c r="N148" s="70">
        <v>52.156728162508138</v>
      </c>
      <c r="O148" s="70">
        <v>52157</v>
      </c>
      <c r="P148" s="68">
        <v>2674611219</v>
      </c>
      <c r="Q148" s="70">
        <v>-2674611</v>
      </c>
      <c r="R148" s="297">
        <v>0</v>
      </c>
      <c r="S148" s="70">
        <v>0</v>
      </c>
      <c r="T148" s="297"/>
      <c r="U148" s="70"/>
      <c r="V148" s="298">
        <v>0</v>
      </c>
      <c r="W148" s="70">
        <v>0</v>
      </c>
      <c r="X148" s="298">
        <v>0</v>
      </c>
      <c r="Y148" s="70">
        <v>0</v>
      </c>
      <c r="Z148" s="70">
        <v>0</v>
      </c>
      <c r="AA148" s="70">
        <v>0</v>
      </c>
      <c r="AB148" s="70">
        <v>0</v>
      </c>
      <c r="AC148" s="70">
        <v>0</v>
      </c>
      <c r="AD148" s="68">
        <v>0</v>
      </c>
      <c r="AE148" s="70">
        <v>0</v>
      </c>
      <c r="AF148" s="68">
        <v>81065552.146041393</v>
      </c>
      <c r="AG148" s="70">
        <v>81066</v>
      </c>
      <c r="AH148" s="68">
        <v>44618311</v>
      </c>
      <c r="AI148" s="70">
        <v>44618</v>
      </c>
      <c r="AJ148" s="298">
        <v>0</v>
      </c>
      <c r="AK148" s="70">
        <v>0</v>
      </c>
      <c r="AL148" s="167">
        <v>0</v>
      </c>
      <c r="AM148" s="70">
        <v>0</v>
      </c>
      <c r="AN148" s="68">
        <v>0</v>
      </c>
      <c r="AO148" s="68">
        <v>0</v>
      </c>
      <c r="AP148" s="68">
        <v>0</v>
      </c>
      <c r="AQ148" s="68">
        <v>0</v>
      </c>
      <c r="AR148" s="68">
        <v>0</v>
      </c>
      <c r="AS148" s="68">
        <v>11494</v>
      </c>
      <c r="AT148" s="68">
        <v>4415</v>
      </c>
      <c r="AU148" s="68">
        <v>432476</v>
      </c>
      <c r="AV148" s="68">
        <v>0</v>
      </c>
      <c r="AW148" s="68">
        <v>419439</v>
      </c>
      <c r="AX148" s="68">
        <v>43996</v>
      </c>
      <c r="AY148" s="68">
        <v>259951</v>
      </c>
      <c r="AZ148" s="68">
        <v>0</v>
      </c>
    </row>
    <row r="149" spans="1:52" x14ac:dyDescent="0.2">
      <c r="A149" s="68" t="s">
        <v>1667</v>
      </c>
      <c r="B149" s="68" t="s">
        <v>1668</v>
      </c>
      <c r="C149" s="68" t="s">
        <v>1668</v>
      </c>
      <c r="D149" s="68" t="s">
        <v>1669</v>
      </c>
      <c r="E149" s="68" t="s">
        <v>1667</v>
      </c>
      <c r="F149" s="296">
        <v>2019</v>
      </c>
      <c r="G149" s="68" t="s">
        <v>1377</v>
      </c>
      <c r="H149" s="68" t="s">
        <v>1377</v>
      </c>
      <c r="I149" s="229">
        <v>0</v>
      </c>
      <c r="J149" s="70">
        <v>0</v>
      </c>
      <c r="K149" s="70">
        <v>0</v>
      </c>
      <c r="L149" s="137">
        <v>0</v>
      </c>
      <c r="M149" s="137">
        <v>0</v>
      </c>
      <c r="N149" s="70">
        <v>5.6632059999999997</v>
      </c>
      <c r="O149" s="70">
        <v>5663</v>
      </c>
      <c r="P149" s="68">
        <v>615716794</v>
      </c>
      <c r="Q149" s="70">
        <v>-615717</v>
      </c>
      <c r="R149" s="297">
        <v>0</v>
      </c>
      <c r="S149" s="70">
        <v>0</v>
      </c>
      <c r="T149" s="297"/>
      <c r="U149" s="70"/>
      <c r="V149" s="298">
        <v>0</v>
      </c>
      <c r="W149" s="70">
        <v>0</v>
      </c>
      <c r="X149" s="298">
        <v>0</v>
      </c>
      <c r="Y149" s="70">
        <v>0</v>
      </c>
      <c r="Z149" s="70">
        <v>0</v>
      </c>
      <c r="AA149" s="70">
        <v>0</v>
      </c>
      <c r="AB149" s="70">
        <v>0</v>
      </c>
      <c r="AC149" s="70">
        <v>0</v>
      </c>
      <c r="AD149" s="68">
        <v>0</v>
      </c>
      <c r="AE149" s="70">
        <v>0</v>
      </c>
      <c r="AF149" s="68">
        <v>21134362.373458937</v>
      </c>
      <c r="AG149" s="70">
        <v>21134</v>
      </c>
      <c r="AH149" s="68">
        <v>12139406</v>
      </c>
      <c r="AI149" s="70">
        <v>12139</v>
      </c>
      <c r="AJ149" s="298">
        <v>0</v>
      </c>
      <c r="AK149" s="70">
        <v>0</v>
      </c>
      <c r="AL149" s="167">
        <v>0</v>
      </c>
      <c r="AM149" s="70">
        <v>0</v>
      </c>
      <c r="AN149" s="68">
        <v>0</v>
      </c>
      <c r="AO149" s="68">
        <v>0</v>
      </c>
      <c r="AP149" s="68">
        <v>0</v>
      </c>
      <c r="AQ149" s="68">
        <v>0</v>
      </c>
      <c r="AR149" s="68">
        <v>6823</v>
      </c>
      <c r="AS149" s="68">
        <v>0</v>
      </c>
      <c r="AT149" s="68">
        <v>0</v>
      </c>
      <c r="AU149" s="68">
        <v>289868</v>
      </c>
      <c r="AV149" s="68">
        <v>2791</v>
      </c>
      <c r="AW149" s="68">
        <v>47456</v>
      </c>
      <c r="AX149" s="68">
        <v>0</v>
      </c>
      <c r="AY149" s="68">
        <v>0</v>
      </c>
      <c r="AZ149" s="68">
        <v>0</v>
      </c>
    </row>
    <row r="150" spans="1:52" x14ac:dyDescent="0.2">
      <c r="A150" s="68" t="s">
        <v>1670</v>
      </c>
      <c r="B150" s="68" t="s">
        <v>1671</v>
      </c>
      <c r="C150" s="68" t="s">
        <v>1671</v>
      </c>
      <c r="D150" s="68" t="s">
        <v>1672</v>
      </c>
      <c r="E150" s="68" t="s">
        <v>1670</v>
      </c>
      <c r="F150" s="296">
        <v>2019</v>
      </c>
      <c r="G150" s="68" t="s">
        <v>1220</v>
      </c>
      <c r="H150" s="68" t="s">
        <v>1251</v>
      </c>
      <c r="I150" s="229" t="s">
        <v>1431</v>
      </c>
      <c r="J150" s="70" t="s">
        <v>1432</v>
      </c>
      <c r="K150" s="70" t="s">
        <v>1432</v>
      </c>
      <c r="L150" s="137">
        <v>107.198184624756</v>
      </c>
      <c r="M150" s="137">
        <v>-107198</v>
      </c>
      <c r="N150" s="70">
        <v>6.95894376857557</v>
      </c>
      <c r="O150" s="70">
        <v>6959</v>
      </c>
      <c r="P150" s="68">
        <v>0</v>
      </c>
      <c r="Q150" s="70">
        <v>0</v>
      </c>
      <c r="R150" s="297">
        <v>4.7452430799999998</v>
      </c>
      <c r="S150" s="70">
        <v>4745</v>
      </c>
      <c r="T150" s="297"/>
      <c r="U150" s="70"/>
      <c r="V150" s="298">
        <v>19.040576189999999</v>
      </c>
      <c r="W150" s="70">
        <v>19041</v>
      </c>
      <c r="X150" s="298">
        <v>18.370828979999999</v>
      </c>
      <c r="Y150" s="70">
        <v>18371</v>
      </c>
      <c r="Z150" s="70">
        <v>4.8506499999999999</v>
      </c>
      <c r="AA150" s="70">
        <v>4851</v>
      </c>
      <c r="AB150" s="70">
        <v>6.2225640000000002</v>
      </c>
      <c r="AC150" s="70">
        <v>6223</v>
      </c>
      <c r="AD150" s="68">
        <v>30.2683722514872</v>
      </c>
      <c r="AE150" s="70">
        <v>30268</v>
      </c>
      <c r="AF150" s="68">
        <v>0</v>
      </c>
      <c r="AG150" s="70">
        <v>0</v>
      </c>
      <c r="AH150" s="68">
        <v>0</v>
      </c>
      <c r="AI150" s="70">
        <v>0</v>
      </c>
      <c r="AJ150" s="298">
        <v>0</v>
      </c>
      <c r="AK150" s="70">
        <v>0</v>
      </c>
      <c r="AL150" s="167">
        <v>0.14979039999999999</v>
      </c>
      <c r="AM150" s="70">
        <v>150</v>
      </c>
      <c r="AN150" s="68" t="s">
        <v>1431</v>
      </c>
      <c r="AO150" s="68" t="s">
        <v>1431</v>
      </c>
      <c r="AP150" s="68" t="s">
        <v>1431</v>
      </c>
      <c r="AQ150" s="68" t="s">
        <v>1431</v>
      </c>
      <c r="AR150" s="68" t="s">
        <v>1431</v>
      </c>
      <c r="AS150" s="68" t="s">
        <v>1431</v>
      </c>
      <c r="AT150" s="68" t="s">
        <v>1431</v>
      </c>
      <c r="AU150" s="68" t="s">
        <v>1431</v>
      </c>
      <c r="AV150" s="68" t="s">
        <v>1431</v>
      </c>
      <c r="AW150" s="68" t="s">
        <v>1431</v>
      </c>
      <c r="AX150" s="68" t="s">
        <v>1431</v>
      </c>
      <c r="AY150" s="68" t="s">
        <v>1431</v>
      </c>
      <c r="AZ150" s="68" t="s">
        <v>1431</v>
      </c>
    </row>
    <row r="151" spans="1:52" x14ac:dyDescent="0.2">
      <c r="A151" s="68" t="s">
        <v>1673</v>
      </c>
      <c r="B151" s="68" t="s">
        <v>1674</v>
      </c>
      <c r="C151" s="68" t="s">
        <v>1674</v>
      </c>
      <c r="D151" s="68" t="s">
        <v>1675</v>
      </c>
      <c r="E151" s="68" t="s">
        <v>1673</v>
      </c>
      <c r="F151" s="296">
        <v>2019</v>
      </c>
      <c r="G151" s="68" t="s">
        <v>1220</v>
      </c>
      <c r="H151" s="68" t="s">
        <v>1221</v>
      </c>
      <c r="I151" s="229">
        <v>0</v>
      </c>
      <c r="J151" s="70">
        <v>0</v>
      </c>
      <c r="K151" s="70">
        <v>0</v>
      </c>
      <c r="L151" s="137">
        <v>3.3394509365535301</v>
      </c>
      <c r="M151" s="137">
        <v>-3339</v>
      </c>
      <c r="N151" s="70">
        <v>1.0608117828974799</v>
      </c>
      <c r="O151" s="70">
        <v>1061</v>
      </c>
      <c r="P151" s="68">
        <v>0</v>
      </c>
      <c r="Q151" s="70">
        <v>0</v>
      </c>
      <c r="R151" s="297">
        <v>0.16889655000000001</v>
      </c>
      <c r="S151" s="70">
        <v>169</v>
      </c>
      <c r="T151" s="297"/>
      <c r="U151" s="70"/>
      <c r="V151" s="298">
        <v>0</v>
      </c>
      <c r="W151" s="70">
        <v>0</v>
      </c>
      <c r="X151" s="298">
        <v>0</v>
      </c>
      <c r="Y151" s="70">
        <v>0</v>
      </c>
      <c r="Z151" s="70">
        <v>0</v>
      </c>
      <c r="AA151" s="70">
        <v>0</v>
      </c>
      <c r="AB151" s="70">
        <v>0</v>
      </c>
      <c r="AC151" s="70">
        <v>0</v>
      </c>
      <c r="AD151" s="68">
        <v>0</v>
      </c>
      <c r="AE151" s="70">
        <v>0</v>
      </c>
      <c r="AF151" s="68">
        <v>0</v>
      </c>
      <c r="AG151" s="70">
        <v>0</v>
      </c>
      <c r="AH151" s="68">
        <v>0</v>
      </c>
      <c r="AI151" s="70">
        <v>0</v>
      </c>
      <c r="AJ151" s="298">
        <v>0</v>
      </c>
      <c r="AK151" s="70">
        <v>0</v>
      </c>
      <c r="AL151" s="167">
        <v>0</v>
      </c>
      <c r="AM151" s="70">
        <v>0</v>
      </c>
      <c r="AN151" s="68">
        <v>0</v>
      </c>
      <c r="AO151" s="68">
        <v>0</v>
      </c>
      <c r="AP151" s="68">
        <v>0</v>
      </c>
      <c r="AQ151" s="68">
        <v>0</v>
      </c>
      <c r="AR151" s="68">
        <v>0</v>
      </c>
      <c r="AS151" s="68">
        <v>17102</v>
      </c>
      <c r="AT151" s="68">
        <v>3151</v>
      </c>
      <c r="AU151" s="68">
        <v>0</v>
      </c>
      <c r="AV151" s="68">
        <v>0</v>
      </c>
      <c r="AW151" s="68">
        <v>0</v>
      </c>
      <c r="AX151" s="68">
        <v>0</v>
      </c>
      <c r="AY151" s="68">
        <v>11777</v>
      </c>
      <c r="AZ151" s="68">
        <v>16228</v>
      </c>
    </row>
    <row r="152" spans="1:52" x14ac:dyDescent="0.2">
      <c r="A152" s="68" t="s">
        <v>1676</v>
      </c>
      <c r="B152" s="68" t="s">
        <v>1677</v>
      </c>
      <c r="C152" s="68" t="s">
        <v>1677</v>
      </c>
      <c r="D152" s="68" t="s">
        <v>1678</v>
      </c>
      <c r="E152" s="68" t="s">
        <v>1676</v>
      </c>
      <c r="F152" s="296">
        <v>2019</v>
      </c>
      <c r="G152" s="68" t="s">
        <v>1220</v>
      </c>
      <c r="H152" s="68" t="s">
        <v>1251</v>
      </c>
      <c r="I152" s="229">
        <v>0</v>
      </c>
      <c r="J152" s="70">
        <v>0</v>
      </c>
      <c r="K152" s="70">
        <v>0</v>
      </c>
      <c r="L152" s="137">
        <v>137.89683337291399</v>
      </c>
      <c r="M152" s="137">
        <v>-137897</v>
      </c>
      <c r="N152" s="70">
        <v>7.3100844797787197</v>
      </c>
      <c r="O152" s="70">
        <v>7310</v>
      </c>
      <c r="P152" s="68">
        <v>0</v>
      </c>
      <c r="Q152" s="70">
        <v>0</v>
      </c>
      <c r="R152" s="297">
        <v>6.13272993</v>
      </c>
      <c r="S152" s="70">
        <v>6133</v>
      </c>
      <c r="T152" s="297"/>
      <c r="U152" s="70"/>
      <c r="V152" s="298">
        <v>20.52415465</v>
      </c>
      <c r="W152" s="70">
        <v>20524</v>
      </c>
      <c r="X152" s="298">
        <v>12.312040589999999</v>
      </c>
      <c r="Y152" s="70">
        <v>12312</v>
      </c>
      <c r="Z152" s="70">
        <v>7.7922890000000002</v>
      </c>
      <c r="AA152" s="70">
        <v>7792</v>
      </c>
      <c r="AB152" s="70">
        <v>9.2229120000000009</v>
      </c>
      <c r="AC152" s="70">
        <v>9223</v>
      </c>
      <c r="AD152" s="68">
        <v>46.186545560035867</v>
      </c>
      <c r="AE152" s="70">
        <v>46187</v>
      </c>
      <c r="AF152" s="68">
        <v>0</v>
      </c>
      <c r="AG152" s="70">
        <v>0</v>
      </c>
      <c r="AH152" s="68">
        <v>0</v>
      </c>
      <c r="AI152" s="70">
        <v>0</v>
      </c>
      <c r="AJ152" s="298">
        <v>0</v>
      </c>
      <c r="AK152" s="70">
        <v>0</v>
      </c>
      <c r="AL152" s="167">
        <v>0</v>
      </c>
      <c r="AM152" s="70">
        <v>0</v>
      </c>
      <c r="AN152" s="68">
        <v>0</v>
      </c>
      <c r="AO152" s="68">
        <v>-19080</v>
      </c>
      <c r="AP152" s="68">
        <v>0</v>
      </c>
      <c r="AQ152" s="68">
        <v>0</v>
      </c>
      <c r="AR152" s="68">
        <v>2821</v>
      </c>
      <c r="AS152" s="68">
        <v>6325</v>
      </c>
      <c r="AT152" s="68">
        <v>0</v>
      </c>
      <c r="AU152" s="68">
        <v>31277</v>
      </c>
      <c r="AV152" s="68">
        <v>7218</v>
      </c>
      <c r="AW152" s="68">
        <v>7980</v>
      </c>
      <c r="AX152" s="68">
        <v>0</v>
      </c>
      <c r="AY152" s="68">
        <v>18000</v>
      </c>
      <c r="AZ152" s="68">
        <v>16059</v>
      </c>
    </row>
    <row r="153" spans="1:52" x14ac:dyDescent="0.2">
      <c r="A153" s="68" t="s">
        <v>1679</v>
      </c>
      <c r="B153" s="68" t="s">
        <v>1680</v>
      </c>
      <c r="C153" s="68" t="s">
        <v>1680</v>
      </c>
      <c r="D153" s="68" t="s">
        <v>1681</v>
      </c>
      <c r="E153" s="68" t="s">
        <v>1679</v>
      </c>
      <c r="F153" s="296">
        <v>2019</v>
      </c>
      <c r="G153" s="68" t="s">
        <v>1220</v>
      </c>
      <c r="H153" s="68" t="s">
        <v>1271</v>
      </c>
      <c r="I153" s="229">
        <v>0</v>
      </c>
      <c r="J153" s="70">
        <v>0</v>
      </c>
      <c r="K153" s="70">
        <v>0</v>
      </c>
      <c r="L153" s="137">
        <v>0</v>
      </c>
      <c r="M153" s="137">
        <v>0</v>
      </c>
      <c r="N153" s="70">
        <v>1.0669478559393151</v>
      </c>
      <c r="O153" s="70">
        <v>1067</v>
      </c>
      <c r="P153" s="68">
        <v>0</v>
      </c>
      <c r="Q153" s="70">
        <v>0</v>
      </c>
      <c r="R153" s="297">
        <v>2.64048923</v>
      </c>
      <c r="S153" s="70">
        <v>2640</v>
      </c>
      <c r="T153" s="297"/>
      <c r="U153" s="70"/>
      <c r="V153" s="298">
        <v>0</v>
      </c>
      <c r="W153" s="70">
        <v>0</v>
      </c>
      <c r="X153" s="298">
        <v>9.0821711399999998</v>
      </c>
      <c r="Y153" s="70">
        <v>9082</v>
      </c>
      <c r="Z153" s="70">
        <v>2.8162379999999998</v>
      </c>
      <c r="AA153" s="70">
        <v>2816</v>
      </c>
      <c r="AB153" s="70">
        <v>3.594722</v>
      </c>
      <c r="AC153" s="70">
        <v>3595</v>
      </c>
      <c r="AD153" s="68">
        <v>0</v>
      </c>
      <c r="AE153" s="70">
        <v>0</v>
      </c>
      <c r="AF153" s="68">
        <v>0</v>
      </c>
      <c r="AG153" s="70">
        <v>0</v>
      </c>
      <c r="AH153" s="68">
        <v>0</v>
      </c>
      <c r="AI153" s="70">
        <v>0</v>
      </c>
      <c r="AJ153" s="298">
        <v>0</v>
      </c>
      <c r="AK153" s="70">
        <v>0</v>
      </c>
      <c r="AL153" s="167">
        <v>0</v>
      </c>
      <c r="AM153" s="70">
        <v>0</v>
      </c>
      <c r="AN153" s="68">
        <v>6519</v>
      </c>
      <c r="AO153" s="68">
        <v>-5349</v>
      </c>
      <c r="AP153" s="68">
        <v>0</v>
      </c>
      <c r="AQ153" s="68">
        <v>856</v>
      </c>
      <c r="AR153" s="68">
        <v>0</v>
      </c>
      <c r="AS153" s="68">
        <v>0</v>
      </c>
      <c r="AT153" s="68">
        <v>6529</v>
      </c>
      <c r="AU153" s="68">
        <v>7795</v>
      </c>
      <c r="AV153" s="68">
        <v>1000</v>
      </c>
      <c r="AW153" s="68">
        <v>6355</v>
      </c>
      <c r="AX153" s="68">
        <v>28969</v>
      </c>
      <c r="AY153" s="68">
        <v>0</v>
      </c>
      <c r="AZ153" s="68">
        <v>0</v>
      </c>
    </row>
    <row r="154" spans="1:52" x14ac:dyDescent="0.2">
      <c r="A154" s="68" t="s">
        <v>1682</v>
      </c>
      <c r="B154" s="68" t="s">
        <v>1683</v>
      </c>
      <c r="C154" s="68" t="s">
        <v>1683</v>
      </c>
      <c r="D154" s="68" t="s">
        <v>1684</v>
      </c>
      <c r="E154" s="68" t="s">
        <v>1682</v>
      </c>
      <c r="F154" s="296">
        <v>2019</v>
      </c>
      <c r="G154" s="68" t="s">
        <v>1220</v>
      </c>
      <c r="H154" s="68" t="s">
        <v>1251</v>
      </c>
      <c r="I154" s="229">
        <v>0</v>
      </c>
      <c r="J154" s="70">
        <v>0</v>
      </c>
      <c r="K154" s="70">
        <v>0</v>
      </c>
      <c r="L154" s="137">
        <v>81.424396685898699</v>
      </c>
      <c r="M154" s="137">
        <v>-81424</v>
      </c>
      <c r="N154" s="70">
        <v>4.5094551018924598</v>
      </c>
      <c r="O154" s="70">
        <v>4509</v>
      </c>
      <c r="P154" s="68">
        <v>0</v>
      </c>
      <c r="Q154" s="70">
        <v>0</v>
      </c>
      <c r="R154" s="297">
        <v>2.9277666500000001</v>
      </c>
      <c r="S154" s="70">
        <v>2928</v>
      </c>
      <c r="T154" s="297"/>
      <c r="U154" s="70"/>
      <c r="V154" s="298">
        <v>12.37024106</v>
      </c>
      <c r="W154" s="70">
        <v>12370</v>
      </c>
      <c r="X154" s="298">
        <v>0</v>
      </c>
      <c r="Y154" s="70">
        <v>0</v>
      </c>
      <c r="Z154" s="70">
        <v>2.38686</v>
      </c>
      <c r="AA154" s="70">
        <v>2387</v>
      </c>
      <c r="AB154" s="70">
        <v>2.98184</v>
      </c>
      <c r="AC154" s="70">
        <v>2982</v>
      </c>
      <c r="AD154" s="68">
        <v>28.139442750227222</v>
      </c>
      <c r="AE154" s="70">
        <v>28139</v>
      </c>
      <c r="AF154" s="68">
        <v>0</v>
      </c>
      <c r="AG154" s="70">
        <v>0</v>
      </c>
      <c r="AH154" s="68">
        <v>0</v>
      </c>
      <c r="AI154" s="70">
        <v>0</v>
      </c>
      <c r="AJ154" s="298">
        <v>6.0336298299999997</v>
      </c>
      <c r="AK154" s="70">
        <v>6034</v>
      </c>
      <c r="AL154" s="167">
        <v>0</v>
      </c>
      <c r="AM154" s="70">
        <v>0</v>
      </c>
      <c r="AN154" s="68">
        <v>3009</v>
      </c>
      <c r="AO154" s="68">
        <v>0</v>
      </c>
      <c r="AP154" s="68">
        <v>2279</v>
      </c>
      <c r="AQ154" s="68">
        <v>42</v>
      </c>
      <c r="AR154" s="68">
        <v>0</v>
      </c>
      <c r="AS154" s="68">
        <v>0</v>
      </c>
      <c r="AT154" s="68">
        <v>0</v>
      </c>
      <c r="AU154" s="68">
        <v>0</v>
      </c>
      <c r="AV154" s="68">
        <v>67400</v>
      </c>
      <c r="AW154" s="68">
        <v>0</v>
      </c>
      <c r="AX154" s="68">
        <v>0</v>
      </c>
      <c r="AY154" s="68">
        <v>21600</v>
      </c>
      <c r="AZ154" s="68">
        <v>5376</v>
      </c>
    </row>
    <row r="155" spans="1:52" x14ac:dyDescent="0.2">
      <c r="A155" s="68" t="s">
        <v>1685</v>
      </c>
      <c r="B155" s="68" t="s">
        <v>1686</v>
      </c>
      <c r="C155" s="68" t="s">
        <v>1686</v>
      </c>
      <c r="D155" s="68" t="s">
        <v>1687</v>
      </c>
      <c r="E155" s="68" t="s">
        <v>1685</v>
      </c>
      <c r="F155" s="296">
        <v>2019</v>
      </c>
      <c r="G155" s="68" t="s">
        <v>1238</v>
      </c>
      <c r="H155" s="68" t="s">
        <v>1373</v>
      </c>
      <c r="I155" s="229">
        <v>33015</v>
      </c>
      <c r="J155" s="70">
        <v>16507.5</v>
      </c>
      <c r="K155" s="70">
        <v>49522.5</v>
      </c>
      <c r="L155" s="137">
        <v>162.65529705339699</v>
      </c>
      <c r="M155" s="137">
        <v>-162655</v>
      </c>
      <c r="N155" s="70">
        <v>2.987428</v>
      </c>
      <c r="O155" s="70">
        <v>2987</v>
      </c>
      <c r="P155" s="68">
        <v>0</v>
      </c>
      <c r="Q155" s="70">
        <v>0</v>
      </c>
      <c r="R155" s="297">
        <v>10.44892177</v>
      </c>
      <c r="S155" s="70">
        <v>10449</v>
      </c>
      <c r="T155" s="297"/>
      <c r="U155" s="70"/>
      <c r="V155" s="298">
        <v>38.588303089999997</v>
      </c>
      <c r="W155" s="70">
        <v>38588</v>
      </c>
      <c r="X155" s="298">
        <v>0</v>
      </c>
      <c r="Y155" s="70">
        <v>0</v>
      </c>
      <c r="Z155" s="70">
        <v>13.030715000000001</v>
      </c>
      <c r="AA155" s="70">
        <v>13031</v>
      </c>
      <c r="AB155" s="70">
        <v>17.213058</v>
      </c>
      <c r="AC155" s="70">
        <v>17213</v>
      </c>
      <c r="AD155" s="68">
        <v>68.86702647479504</v>
      </c>
      <c r="AE155" s="70">
        <v>68867</v>
      </c>
      <c r="AF155" s="68">
        <v>0</v>
      </c>
      <c r="AG155" s="70">
        <v>0</v>
      </c>
      <c r="AH155" s="68">
        <v>0</v>
      </c>
      <c r="AI155" s="70">
        <v>0</v>
      </c>
      <c r="AJ155" s="298">
        <v>0</v>
      </c>
      <c r="AK155" s="70">
        <v>0</v>
      </c>
      <c r="AL155" s="167">
        <v>0</v>
      </c>
      <c r="AM155" s="70">
        <v>0</v>
      </c>
      <c r="AN155" s="68">
        <v>86817</v>
      </c>
      <c r="AO155" s="68">
        <v>-123919</v>
      </c>
      <c r="AP155" s="68">
        <v>0</v>
      </c>
      <c r="AQ155" s="68">
        <v>10731</v>
      </c>
      <c r="AR155" s="68">
        <v>24775</v>
      </c>
      <c r="AS155" s="68">
        <v>23255</v>
      </c>
      <c r="AT155" s="68">
        <v>0</v>
      </c>
      <c r="AU155" s="68">
        <v>352505</v>
      </c>
      <c r="AV155" s="68">
        <v>33779</v>
      </c>
      <c r="AW155" s="68">
        <v>21391</v>
      </c>
      <c r="AX155" s="68">
        <v>53734</v>
      </c>
      <c r="AY155" s="68">
        <v>51898</v>
      </c>
      <c r="AZ155" s="68">
        <v>0</v>
      </c>
    </row>
    <row r="156" spans="1:52" x14ac:dyDescent="0.2">
      <c r="A156" s="68" t="s">
        <v>1688</v>
      </c>
      <c r="B156" s="68" t="s">
        <v>1689</v>
      </c>
      <c r="C156" s="68" t="s">
        <v>1689</v>
      </c>
      <c r="D156" s="68" t="s">
        <v>1690</v>
      </c>
      <c r="E156" s="68" t="s">
        <v>1691</v>
      </c>
      <c r="F156" s="296">
        <v>2019</v>
      </c>
      <c r="G156" s="68" t="s">
        <v>1238</v>
      </c>
      <c r="H156" s="68" t="s">
        <v>1239</v>
      </c>
      <c r="I156" s="229">
        <v>15800</v>
      </c>
      <c r="J156" s="70">
        <v>7900</v>
      </c>
      <c r="K156" s="70">
        <v>23700</v>
      </c>
      <c r="L156" s="137">
        <v>0</v>
      </c>
      <c r="M156" s="137">
        <v>0</v>
      </c>
      <c r="N156" s="70">
        <v>0</v>
      </c>
      <c r="O156" s="70">
        <v>0</v>
      </c>
      <c r="P156" s="68">
        <v>277637582</v>
      </c>
      <c r="Q156" s="70">
        <v>-277638</v>
      </c>
      <c r="R156" s="297">
        <v>0</v>
      </c>
      <c r="S156" s="70">
        <v>0</v>
      </c>
      <c r="T156" s="297"/>
      <c r="U156" s="70"/>
      <c r="V156" s="298">
        <v>0</v>
      </c>
      <c r="W156" s="70">
        <v>0</v>
      </c>
      <c r="X156" s="298">
        <v>0</v>
      </c>
      <c r="Y156" s="70">
        <v>0</v>
      </c>
      <c r="Z156" s="70">
        <v>0</v>
      </c>
      <c r="AA156" s="70">
        <v>0</v>
      </c>
      <c r="AB156" s="70">
        <v>0</v>
      </c>
      <c r="AC156" s="70">
        <v>0</v>
      </c>
      <c r="AD156" s="68">
        <v>0</v>
      </c>
      <c r="AE156" s="70">
        <v>0</v>
      </c>
      <c r="AF156" s="68">
        <v>9486970.8322799411</v>
      </c>
      <c r="AG156" s="70">
        <v>9487</v>
      </c>
      <c r="AH156" s="68">
        <v>5614299</v>
      </c>
      <c r="AI156" s="70">
        <v>5614</v>
      </c>
      <c r="AJ156" s="298">
        <v>0</v>
      </c>
      <c r="AK156" s="70">
        <v>0</v>
      </c>
      <c r="AL156" s="167">
        <v>0</v>
      </c>
      <c r="AM156" s="70">
        <v>0</v>
      </c>
      <c r="AN156" s="68">
        <v>0</v>
      </c>
      <c r="AO156" s="68">
        <v>0</v>
      </c>
      <c r="AP156" s="68">
        <v>0</v>
      </c>
      <c r="AQ156" s="68">
        <v>0</v>
      </c>
      <c r="AR156" s="68">
        <v>0</v>
      </c>
      <c r="AS156" s="68">
        <v>4244</v>
      </c>
      <c r="AT156" s="68">
        <v>0</v>
      </c>
      <c r="AU156" s="68">
        <v>81352</v>
      </c>
      <c r="AV156" s="68">
        <v>6740</v>
      </c>
      <c r="AW156" s="68">
        <v>0</v>
      </c>
      <c r="AX156" s="68">
        <v>0</v>
      </c>
      <c r="AY156" s="68">
        <v>18178</v>
      </c>
      <c r="AZ156" s="68">
        <v>0</v>
      </c>
    </row>
    <row r="157" spans="1:52" x14ac:dyDescent="0.2">
      <c r="A157" s="68" t="s">
        <v>1692</v>
      </c>
      <c r="B157" s="68" t="s">
        <v>1693</v>
      </c>
      <c r="C157" s="68" t="s">
        <v>1693</v>
      </c>
      <c r="D157" s="68" t="s">
        <v>1694</v>
      </c>
      <c r="E157" s="68" t="s">
        <v>1692</v>
      </c>
      <c r="F157" s="296"/>
      <c r="G157" s="68" t="s">
        <v>1238</v>
      </c>
      <c r="H157" s="68" t="s">
        <v>1244</v>
      </c>
      <c r="I157" s="229">
        <v>9036</v>
      </c>
      <c r="J157" s="70">
        <v>4518</v>
      </c>
      <c r="K157" s="70">
        <v>13554</v>
      </c>
      <c r="L157" s="137">
        <v>21.067390263178101</v>
      </c>
      <c r="M157" s="137">
        <v>-21067</v>
      </c>
      <c r="N157" s="70">
        <v>0</v>
      </c>
      <c r="O157" s="70">
        <v>0</v>
      </c>
      <c r="P157" s="68">
        <v>0</v>
      </c>
      <c r="Q157" s="70">
        <v>0</v>
      </c>
      <c r="R157" s="297">
        <v>0</v>
      </c>
      <c r="S157" s="70">
        <v>0</v>
      </c>
      <c r="T157" s="297"/>
      <c r="U157" s="70"/>
      <c r="V157" s="298">
        <v>0</v>
      </c>
      <c r="W157" s="70">
        <v>0</v>
      </c>
      <c r="X157" s="298">
        <v>0</v>
      </c>
      <c r="Y157" s="70">
        <v>0</v>
      </c>
      <c r="Z157" s="70">
        <v>0</v>
      </c>
      <c r="AA157" s="70">
        <v>0</v>
      </c>
      <c r="AB157" s="70">
        <v>0</v>
      </c>
      <c r="AC157" s="70">
        <v>0</v>
      </c>
      <c r="AD157" s="68">
        <v>0</v>
      </c>
      <c r="AE157" s="70">
        <v>0</v>
      </c>
      <c r="AF157" s="68">
        <v>0</v>
      </c>
      <c r="AG157" s="70">
        <v>0</v>
      </c>
      <c r="AH157" s="68">
        <v>0</v>
      </c>
      <c r="AI157" s="70">
        <v>0</v>
      </c>
      <c r="AJ157" s="298">
        <v>7.0019830000000005E-2</v>
      </c>
      <c r="AK157" s="70">
        <v>70</v>
      </c>
      <c r="AL157" s="167">
        <v>0</v>
      </c>
      <c r="AM157" s="70">
        <v>0</v>
      </c>
      <c r="AN157" s="68">
        <v>0</v>
      </c>
      <c r="AO157" s="68">
        <v>0</v>
      </c>
      <c r="AP157" s="68">
        <v>0</v>
      </c>
      <c r="AQ157" s="68">
        <v>0</v>
      </c>
      <c r="AR157" s="68">
        <v>0</v>
      </c>
      <c r="AS157" s="68">
        <v>0</v>
      </c>
      <c r="AT157" s="68">
        <v>0</v>
      </c>
      <c r="AU157" s="68">
        <v>8989</v>
      </c>
      <c r="AV157" s="68">
        <v>502</v>
      </c>
      <c r="AW157" s="68">
        <v>2137</v>
      </c>
      <c r="AX157" s="68">
        <v>0</v>
      </c>
      <c r="AY157" s="68">
        <v>2500</v>
      </c>
      <c r="AZ157" s="68">
        <v>0</v>
      </c>
    </row>
    <row r="158" spans="1:52" x14ac:dyDescent="0.2">
      <c r="A158" s="68" t="s">
        <v>1695</v>
      </c>
      <c r="B158" s="68" t="s">
        <v>1696</v>
      </c>
      <c r="C158" s="68" t="s">
        <v>1696</v>
      </c>
      <c r="D158" s="68" t="s">
        <v>1697</v>
      </c>
      <c r="E158" s="68" t="s">
        <v>1695</v>
      </c>
      <c r="F158" s="296">
        <v>2019</v>
      </c>
      <c r="G158" s="68" t="s">
        <v>1220</v>
      </c>
      <c r="H158" s="68" t="s">
        <v>1221</v>
      </c>
      <c r="I158" s="229">
        <v>2527</v>
      </c>
      <c r="J158" s="70">
        <v>1263.5</v>
      </c>
      <c r="K158" s="70">
        <v>3790.5</v>
      </c>
      <c r="L158" s="137">
        <v>8.6645985566130808</v>
      </c>
      <c r="M158" s="137">
        <v>-8665</v>
      </c>
      <c r="N158" s="70">
        <v>0.33767078503104903</v>
      </c>
      <c r="O158" s="70">
        <v>338</v>
      </c>
      <c r="P158" s="68">
        <v>0</v>
      </c>
      <c r="Q158" s="70">
        <v>0</v>
      </c>
      <c r="R158" s="297">
        <v>5.9774340000000002E-2</v>
      </c>
      <c r="S158" s="70">
        <v>60</v>
      </c>
      <c r="T158" s="297"/>
      <c r="U158" s="70"/>
      <c r="V158" s="298">
        <v>0</v>
      </c>
      <c r="W158" s="70">
        <v>0</v>
      </c>
      <c r="X158" s="298">
        <v>0</v>
      </c>
      <c r="Y158" s="70">
        <v>0</v>
      </c>
      <c r="Z158" s="70">
        <v>0</v>
      </c>
      <c r="AA158" s="70">
        <v>0</v>
      </c>
      <c r="AB158" s="70">
        <v>0</v>
      </c>
      <c r="AC158" s="70">
        <v>0</v>
      </c>
      <c r="AD158" s="68">
        <v>0</v>
      </c>
      <c r="AE158" s="70">
        <v>0</v>
      </c>
      <c r="AF158" s="68">
        <v>0</v>
      </c>
      <c r="AG158" s="70">
        <v>0</v>
      </c>
      <c r="AH158" s="68">
        <v>0</v>
      </c>
      <c r="AI158" s="70">
        <v>0</v>
      </c>
      <c r="AJ158" s="298">
        <v>1.4600414500000001</v>
      </c>
      <c r="AK158" s="70">
        <v>1460</v>
      </c>
      <c r="AL158" s="167">
        <v>2.1317130999999998</v>
      </c>
      <c r="AM158" s="70">
        <v>2132</v>
      </c>
      <c r="AN158" s="68">
        <v>0</v>
      </c>
      <c r="AO158" s="68">
        <v>0</v>
      </c>
      <c r="AP158" s="68">
        <v>0</v>
      </c>
      <c r="AQ158" s="68">
        <v>0</v>
      </c>
      <c r="AR158" s="68">
        <v>0</v>
      </c>
      <c r="AS158" s="68">
        <v>0</v>
      </c>
      <c r="AT158" s="68">
        <v>0</v>
      </c>
      <c r="AU158" s="68">
        <v>2103</v>
      </c>
      <c r="AV158" s="68">
        <v>1873</v>
      </c>
      <c r="AW158" s="68">
        <v>11033</v>
      </c>
      <c r="AX158" s="68">
        <v>1229</v>
      </c>
      <c r="AY158" s="68">
        <v>0</v>
      </c>
      <c r="AZ158" s="68">
        <v>0</v>
      </c>
    </row>
    <row r="159" spans="1:52" x14ac:dyDescent="0.2">
      <c r="A159" s="68" t="s">
        <v>1698</v>
      </c>
      <c r="B159" s="68" t="s">
        <v>1699</v>
      </c>
      <c r="C159" s="68" t="s">
        <v>1699</v>
      </c>
      <c r="D159" s="68" t="s">
        <v>1700</v>
      </c>
      <c r="E159" s="68" t="s">
        <v>1698</v>
      </c>
      <c r="F159" s="296">
        <v>2019</v>
      </c>
      <c r="G159" s="68" t="s">
        <v>1220</v>
      </c>
      <c r="H159" s="68" t="s">
        <v>1251</v>
      </c>
      <c r="I159" s="229">
        <v>0</v>
      </c>
      <c r="J159" s="70">
        <v>0</v>
      </c>
      <c r="K159" s="70">
        <v>0</v>
      </c>
      <c r="L159" s="137">
        <v>97.140753246178505</v>
      </c>
      <c r="M159" s="137">
        <v>-97141</v>
      </c>
      <c r="N159" s="70">
        <v>8.4334020192221502</v>
      </c>
      <c r="O159" s="70">
        <v>8433</v>
      </c>
      <c r="P159" s="68">
        <v>0</v>
      </c>
      <c r="Q159" s="70">
        <v>0</v>
      </c>
      <c r="R159" s="297">
        <v>5.9321614599999997</v>
      </c>
      <c r="S159" s="70">
        <v>5932</v>
      </c>
      <c r="T159" s="297"/>
      <c r="U159" s="70"/>
      <c r="V159" s="298">
        <v>12.09780194</v>
      </c>
      <c r="W159" s="70">
        <v>12098</v>
      </c>
      <c r="X159" s="298">
        <v>8.3937612299999991</v>
      </c>
      <c r="Y159" s="70">
        <v>8394</v>
      </c>
      <c r="Z159" s="70">
        <v>5.3798769999999996</v>
      </c>
      <c r="AA159" s="70">
        <v>5380</v>
      </c>
      <c r="AB159" s="70">
        <v>6.3907350000000003</v>
      </c>
      <c r="AC159" s="70">
        <v>6391</v>
      </c>
      <c r="AD159" s="68">
        <v>28.893866249931008</v>
      </c>
      <c r="AE159" s="70">
        <v>28894</v>
      </c>
      <c r="AF159" s="68">
        <v>0</v>
      </c>
      <c r="AG159" s="70">
        <v>0</v>
      </c>
      <c r="AH159" s="68">
        <v>0</v>
      </c>
      <c r="AI159" s="70">
        <v>0</v>
      </c>
      <c r="AJ159" s="298">
        <v>0</v>
      </c>
      <c r="AK159" s="70">
        <v>0</v>
      </c>
      <c r="AL159" s="167">
        <v>0</v>
      </c>
      <c r="AM159" s="70">
        <v>0</v>
      </c>
      <c r="AN159" s="68">
        <v>2400</v>
      </c>
      <c r="AO159" s="68">
        <v>0</v>
      </c>
      <c r="AP159" s="68">
        <v>0</v>
      </c>
      <c r="AQ159" s="68">
        <v>0</v>
      </c>
      <c r="AR159" s="68">
        <v>3962</v>
      </c>
      <c r="AS159" s="68">
        <v>0</v>
      </c>
      <c r="AT159" s="68">
        <v>0</v>
      </c>
      <c r="AU159" s="68">
        <v>21555</v>
      </c>
      <c r="AV159" s="68">
        <v>7234</v>
      </c>
      <c r="AW159" s="68">
        <v>0</v>
      </c>
      <c r="AX159" s="68">
        <v>0</v>
      </c>
      <c r="AY159" s="68">
        <v>15140</v>
      </c>
      <c r="AZ159" s="68">
        <v>20000</v>
      </c>
    </row>
    <row r="160" spans="1:52" x14ac:dyDescent="0.2">
      <c r="A160" s="68" t="s">
        <v>1701</v>
      </c>
      <c r="B160" s="68" t="s">
        <v>1702</v>
      </c>
      <c r="C160" s="68" t="s">
        <v>1702</v>
      </c>
      <c r="D160" s="68" t="s">
        <v>1703</v>
      </c>
      <c r="E160" s="68" t="s">
        <v>1701</v>
      </c>
      <c r="F160" s="296">
        <v>2019</v>
      </c>
      <c r="G160" s="68" t="s">
        <v>1220</v>
      </c>
      <c r="H160" s="68" t="s">
        <v>1221</v>
      </c>
      <c r="I160" s="229">
        <v>136</v>
      </c>
      <c r="J160" s="70">
        <v>68</v>
      </c>
      <c r="K160" s="70">
        <v>204</v>
      </c>
      <c r="L160" s="137">
        <v>2.4463267863235201</v>
      </c>
      <c r="M160" s="137">
        <v>-2446</v>
      </c>
      <c r="N160" s="70">
        <v>1.0753551066696501</v>
      </c>
      <c r="O160" s="70">
        <v>1075</v>
      </c>
      <c r="P160" s="68">
        <v>0</v>
      </c>
      <c r="Q160" s="70">
        <v>0</v>
      </c>
      <c r="R160" s="297">
        <v>0.19722519999999999</v>
      </c>
      <c r="S160" s="70">
        <v>197</v>
      </c>
      <c r="T160" s="297"/>
      <c r="U160" s="70"/>
      <c r="V160" s="298">
        <v>0</v>
      </c>
      <c r="W160" s="70">
        <v>0</v>
      </c>
      <c r="X160" s="298">
        <v>0.40596164000000001</v>
      </c>
      <c r="Y160" s="70">
        <v>406</v>
      </c>
      <c r="Z160" s="70">
        <v>0</v>
      </c>
      <c r="AA160" s="70">
        <v>0</v>
      </c>
      <c r="AB160" s="70">
        <v>0</v>
      </c>
      <c r="AC160" s="70">
        <v>0</v>
      </c>
      <c r="AD160" s="68">
        <v>0</v>
      </c>
      <c r="AE160" s="70">
        <v>0</v>
      </c>
      <c r="AF160" s="68">
        <v>0</v>
      </c>
      <c r="AG160" s="70">
        <v>0</v>
      </c>
      <c r="AH160" s="68">
        <v>0</v>
      </c>
      <c r="AI160" s="70">
        <v>0</v>
      </c>
      <c r="AJ160" s="298">
        <v>0</v>
      </c>
      <c r="AK160" s="70">
        <v>0</v>
      </c>
      <c r="AL160" s="167">
        <v>0</v>
      </c>
      <c r="AM160" s="70">
        <v>0</v>
      </c>
      <c r="AN160" s="68">
        <v>0</v>
      </c>
      <c r="AO160" s="68">
        <v>0</v>
      </c>
      <c r="AP160" s="68">
        <v>0</v>
      </c>
      <c r="AQ160" s="68">
        <v>0</v>
      </c>
      <c r="AR160" s="68">
        <v>0</v>
      </c>
      <c r="AS160" s="68">
        <v>0</v>
      </c>
      <c r="AT160" s="68">
        <v>0</v>
      </c>
      <c r="AU160" s="68">
        <v>42</v>
      </c>
      <c r="AV160" s="68">
        <v>16365</v>
      </c>
      <c r="AW160" s="68">
        <v>2451</v>
      </c>
      <c r="AX160" s="68">
        <v>5801</v>
      </c>
      <c r="AY160" s="68">
        <v>4300</v>
      </c>
      <c r="AZ160" s="68">
        <v>22300</v>
      </c>
    </row>
    <row r="161" spans="1:52" x14ac:dyDescent="0.2">
      <c r="A161" s="68" t="s">
        <v>1704</v>
      </c>
      <c r="B161" s="68" t="s">
        <v>1705</v>
      </c>
      <c r="C161" s="68" t="s">
        <v>1705</v>
      </c>
      <c r="D161" s="68" t="s">
        <v>1706</v>
      </c>
      <c r="E161" s="68" t="s">
        <v>1704</v>
      </c>
      <c r="F161" s="296">
        <v>2019</v>
      </c>
      <c r="G161" s="68" t="s">
        <v>1220</v>
      </c>
      <c r="H161" s="68" t="s">
        <v>1251</v>
      </c>
      <c r="I161" s="229">
        <v>0</v>
      </c>
      <c r="J161" s="70">
        <v>0</v>
      </c>
      <c r="K161" s="70">
        <v>0</v>
      </c>
      <c r="L161" s="137">
        <v>40.1153219086438</v>
      </c>
      <c r="M161" s="137">
        <v>-40115</v>
      </c>
      <c r="N161" s="70">
        <v>2.8345028380378601</v>
      </c>
      <c r="O161" s="70">
        <v>2835</v>
      </c>
      <c r="P161" s="68">
        <v>0</v>
      </c>
      <c r="Q161" s="70">
        <v>0</v>
      </c>
      <c r="R161" s="297">
        <v>3.4538656099999998</v>
      </c>
      <c r="S161" s="70">
        <v>3454</v>
      </c>
      <c r="T161" s="297"/>
      <c r="U161" s="70"/>
      <c r="V161" s="298">
        <v>8.2205662200000003</v>
      </c>
      <c r="W161" s="70">
        <v>8221</v>
      </c>
      <c r="X161" s="298">
        <v>0</v>
      </c>
      <c r="Y161" s="70">
        <v>0</v>
      </c>
      <c r="Z161" s="70">
        <v>3.712879</v>
      </c>
      <c r="AA161" s="70">
        <v>3713</v>
      </c>
      <c r="AB161" s="70">
        <v>4.4675050000000001</v>
      </c>
      <c r="AC161" s="70">
        <v>4468</v>
      </c>
      <c r="AD161" s="68">
        <v>14.251158382006089</v>
      </c>
      <c r="AE161" s="70">
        <v>14251</v>
      </c>
      <c r="AF161" s="68">
        <v>0</v>
      </c>
      <c r="AG161" s="70">
        <v>0</v>
      </c>
      <c r="AH161" s="68">
        <v>0</v>
      </c>
      <c r="AI161" s="70">
        <v>0</v>
      </c>
      <c r="AJ161" s="298">
        <v>0</v>
      </c>
      <c r="AK161" s="70">
        <v>0</v>
      </c>
      <c r="AL161" s="167">
        <v>0</v>
      </c>
      <c r="AM161" s="70">
        <v>0</v>
      </c>
      <c r="AN161" s="68">
        <v>9922</v>
      </c>
      <c r="AO161" s="68">
        <v>-11651</v>
      </c>
      <c r="AP161" s="68">
        <v>0</v>
      </c>
      <c r="AQ161" s="68">
        <v>2774</v>
      </c>
      <c r="AR161" s="68">
        <v>3121</v>
      </c>
      <c r="AS161" s="68">
        <v>0</v>
      </c>
      <c r="AT161" s="68">
        <v>0</v>
      </c>
      <c r="AU161" s="68">
        <v>25034</v>
      </c>
      <c r="AV161" s="68">
        <v>500</v>
      </c>
      <c r="AW161" s="68">
        <v>24673</v>
      </c>
      <c r="AX161" s="68">
        <v>0</v>
      </c>
      <c r="AY161" s="68">
        <v>10008</v>
      </c>
      <c r="AZ161" s="68">
        <v>10815</v>
      </c>
    </row>
    <row r="162" spans="1:52" x14ac:dyDescent="0.2">
      <c r="A162" s="68" t="s">
        <v>1707</v>
      </c>
      <c r="B162" s="68" t="s">
        <v>1708</v>
      </c>
      <c r="C162" s="68" t="s">
        <v>1708</v>
      </c>
      <c r="D162" s="68" t="s">
        <v>1709</v>
      </c>
      <c r="E162" s="68" t="s">
        <v>1707</v>
      </c>
      <c r="F162" s="296">
        <v>2019</v>
      </c>
      <c r="G162" s="68" t="s">
        <v>1220</v>
      </c>
      <c r="H162" s="68" t="s">
        <v>1221</v>
      </c>
      <c r="I162" s="229">
        <v>966</v>
      </c>
      <c r="J162" s="70">
        <v>483</v>
      </c>
      <c r="K162" s="70">
        <v>1449</v>
      </c>
      <c r="L162" s="137">
        <v>2.8114404650815001</v>
      </c>
      <c r="M162" s="137">
        <v>-2811</v>
      </c>
      <c r="N162" s="70">
        <v>0.43389897516020198</v>
      </c>
      <c r="O162" s="70">
        <v>434</v>
      </c>
      <c r="P162" s="68">
        <v>0</v>
      </c>
      <c r="Q162" s="70">
        <v>0</v>
      </c>
      <c r="R162" s="297">
        <v>9.8928890000000005E-2</v>
      </c>
      <c r="S162" s="70">
        <v>99</v>
      </c>
      <c r="T162" s="297"/>
      <c r="U162" s="70"/>
      <c r="V162" s="298">
        <v>0</v>
      </c>
      <c r="W162" s="70">
        <v>0</v>
      </c>
      <c r="X162" s="298">
        <v>0</v>
      </c>
      <c r="Y162" s="70">
        <v>0</v>
      </c>
      <c r="Z162" s="70">
        <v>0</v>
      </c>
      <c r="AA162" s="70">
        <v>0</v>
      </c>
      <c r="AB162" s="70">
        <v>0</v>
      </c>
      <c r="AC162" s="70">
        <v>0</v>
      </c>
      <c r="AD162" s="68">
        <v>0</v>
      </c>
      <c r="AE162" s="70">
        <v>0</v>
      </c>
      <c r="AF162" s="68">
        <v>0</v>
      </c>
      <c r="AG162" s="70">
        <v>0</v>
      </c>
      <c r="AH162" s="68">
        <v>0</v>
      </c>
      <c r="AI162" s="70">
        <v>0</v>
      </c>
      <c r="AJ162" s="298">
        <v>0.25485095000000002</v>
      </c>
      <c r="AK162" s="70">
        <v>255</v>
      </c>
      <c r="AL162" s="167">
        <v>0</v>
      </c>
      <c r="AM162" s="70">
        <v>0</v>
      </c>
      <c r="AN162" s="68">
        <v>0</v>
      </c>
      <c r="AO162" s="68">
        <v>0</v>
      </c>
      <c r="AP162" s="68">
        <v>0</v>
      </c>
      <c r="AQ162" s="68">
        <v>0</v>
      </c>
      <c r="AR162" s="68">
        <v>0</v>
      </c>
      <c r="AS162" s="68">
        <v>0</v>
      </c>
      <c r="AT162" s="68">
        <v>0</v>
      </c>
      <c r="AU162" s="68">
        <v>18298</v>
      </c>
      <c r="AV162" s="68">
        <v>1138</v>
      </c>
      <c r="AW162" s="68">
        <v>3757</v>
      </c>
      <c r="AX162" s="68">
        <v>0</v>
      </c>
      <c r="AY162" s="68">
        <v>0</v>
      </c>
      <c r="AZ162" s="68">
        <v>0</v>
      </c>
    </row>
    <row r="163" spans="1:52" x14ac:dyDescent="0.2">
      <c r="A163" s="68" t="s">
        <v>1710</v>
      </c>
      <c r="B163" s="68" t="s">
        <v>1711</v>
      </c>
      <c r="C163" s="68" t="s">
        <v>1711</v>
      </c>
      <c r="D163" s="68" t="s">
        <v>1712</v>
      </c>
      <c r="E163" s="68" t="s">
        <v>1710</v>
      </c>
      <c r="F163" s="296">
        <v>2019</v>
      </c>
      <c r="G163" s="68" t="s">
        <v>1220</v>
      </c>
      <c r="H163" s="68" t="s">
        <v>1271</v>
      </c>
      <c r="I163" s="229">
        <v>0</v>
      </c>
      <c r="J163" s="70">
        <v>0</v>
      </c>
      <c r="K163" s="70">
        <v>0</v>
      </c>
      <c r="L163" s="137">
        <v>31.6346167340267</v>
      </c>
      <c r="M163" s="137">
        <v>-31635</v>
      </c>
      <c r="N163" s="70">
        <v>1.1503421953704991</v>
      </c>
      <c r="O163" s="70">
        <v>1150</v>
      </c>
      <c r="P163" s="68">
        <v>0</v>
      </c>
      <c r="Q163" s="70">
        <v>0</v>
      </c>
      <c r="R163" s="297">
        <v>2.3571132399999999</v>
      </c>
      <c r="S163" s="70">
        <v>2357</v>
      </c>
      <c r="T163" s="297"/>
      <c r="U163" s="70"/>
      <c r="V163" s="298">
        <v>6.6102586700000003</v>
      </c>
      <c r="W163" s="70">
        <v>6610</v>
      </c>
      <c r="X163" s="298">
        <v>3.6102110999999999</v>
      </c>
      <c r="Y163" s="70">
        <v>3610</v>
      </c>
      <c r="Z163" s="70">
        <v>2.2156380000000002</v>
      </c>
      <c r="AA163" s="70">
        <v>2216</v>
      </c>
      <c r="AB163" s="70">
        <v>2.8338380000000001</v>
      </c>
      <c r="AC163" s="70">
        <v>2834</v>
      </c>
      <c r="AD163" s="68">
        <v>12.06901123835631</v>
      </c>
      <c r="AE163" s="70">
        <v>12069</v>
      </c>
      <c r="AF163" s="68">
        <v>0</v>
      </c>
      <c r="AG163" s="70">
        <v>0</v>
      </c>
      <c r="AH163" s="68">
        <v>0</v>
      </c>
      <c r="AI163" s="70">
        <v>0</v>
      </c>
      <c r="AJ163" s="298">
        <v>0</v>
      </c>
      <c r="AK163" s="70">
        <v>0</v>
      </c>
      <c r="AL163" s="167">
        <v>0</v>
      </c>
      <c r="AM163" s="70">
        <v>0</v>
      </c>
      <c r="AN163" s="68">
        <v>1357</v>
      </c>
      <c r="AO163" s="68">
        <v>-10346</v>
      </c>
      <c r="AP163" s="68">
        <v>0</v>
      </c>
      <c r="AQ163" s="68">
        <v>1313</v>
      </c>
      <c r="AR163" s="68">
        <v>0</v>
      </c>
      <c r="AS163" s="68">
        <v>0</v>
      </c>
      <c r="AT163" s="68">
        <v>5151</v>
      </c>
      <c r="AU163" s="68">
        <v>3073</v>
      </c>
      <c r="AV163" s="68">
        <v>7975</v>
      </c>
      <c r="AW163" s="68">
        <v>9840</v>
      </c>
      <c r="AX163" s="68">
        <v>0</v>
      </c>
      <c r="AY163" s="68">
        <v>5500</v>
      </c>
      <c r="AZ163" s="68">
        <v>536</v>
      </c>
    </row>
    <row r="164" spans="1:52" x14ac:dyDescent="0.2">
      <c r="A164" s="68" t="s">
        <v>1713</v>
      </c>
      <c r="B164" s="68" t="s">
        <v>1714</v>
      </c>
      <c r="C164" s="68" t="s">
        <v>1714</v>
      </c>
      <c r="D164" s="68" t="s">
        <v>1715</v>
      </c>
      <c r="E164" s="68" t="s">
        <v>1713</v>
      </c>
      <c r="F164" s="296">
        <v>2019</v>
      </c>
      <c r="G164" s="68" t="s">
        <v>1220</v>
      </c>
      <c r="H164" s="68" t="s">
        <v>1221</v>
      </c>
      <c r="I164" s="229">
        <v>3</v>
      </c>
      <c r="J164" s="70">
        <v>1.5</v>
      </c>
      <c r="K164" s="70">
        <v>4.5</v>
      </c>
      <c r="L164" s="137">
        <v>4.3810810562393296</v>
      </c>
      <c r="M164" s="137">
        <v>-4381</v>
      </c>
      <c r="N164" s="70">
        <v>2.0778586246135702</v>
      </c>
      <c r="O164" s="70">
        <v>2078</v>
      </c>
      <c r="P164" s="68">
        <v>0</v>
      </c>
      <c r="Q164" s="70">
        <v>0</v>
      </c>
      <c r="R164" s="297">
        <v>0.25798808000000001</v>
      </c>
      <c r="S164" s="70">
        <v>258</v>
      </c>
      <c r="T164" s="297"/>
      <c r="U164" s="70"/>
      <c r="V164" s="298">
        <v>0</v>
      </c>
      <c r="W164" s="70">
        <v>0</v>
      </c>
      <c r="X164" s="298">
        <v>0.44497248</v>
      </c>
      <c r="Y164" s="70">
        <v>445</v>
      </c>
      <c r="Z164" s="70">
        <v>0</v>
      </c>
      <c r="AA164" s="70">
        <v>0</v>
      </c>
      <c r="AB164" s="70">
        <v>0</v>
      </c>
      <c r="AC164" s="70">
        <v>0</v>
      </c>
      <c r="AD164" s="68">
        <v>0</v>
      </c>
      <c r="AE164" s="70">
        <v>0</v>
      </c>
      <c r="AF164" s="68">
        <v>0</v>
      </c>
      <c r="AG164" s="70">
        <v>0</v>
      </c>
      <c r="AH164" s="68">
        <v>0</v>
      </c>
      <c r="AI164" s="70">
        <v>0</v>
      </c>
      <c r="AJ164" s="298">
        <v>0.51518094000000003</v>
      </c>
      <c r="AK164" s="70">
        <v>515</v>
      </c>
      <c r="AL164" s="167">
        <v>0.18676300000000001</v>
      </c>
      <c r="AM164" s="70">
        <v>187</v>
      </c>
      <c r="AN164" s="68">
        <v>0</v>
      </c>
      <c r="AO164" s="68">
        <v>0</v>
      </c>
      <c r="AP164" s="68">
        <v>0</v>
      </c>
      <c r="AQ164" s="68">
        <v>0</v>
      </c>
      <c r="AR164" s="68">
        <v>0</v>
      </c>
      <c r="AS164" s="68">
        <v>2053</v>
      </c>
      <c r="AT164" s="68">
        <v>167</v>
      </c>
      <c r="AU164" s="68">
        <v>902</v>
      </c>
      <c r="AV164" s="68">
        <v>300</v>
      </c>
      <c r="AW164" s="68">
        <v>4973</v>
      </c>
      <c r="AX164" s="68">
        <v>72</v>
      </c>
      <c r="AY164" s="68">
        <v>0</v>
      </c>
      <c r="AZ164" s="68">
        <v>0</v>
      </c>
    </row>
    <row r="165" spans="1:52" x14ac:dyDescent="0.2">
      <c r="A165" s="68" t="s">
        <v>1716</v>
      </c>
      <c r="B165" s="68" t="s">
        <v>1717</v>
      </c>
      <c r="C165" s="68" t="s">
        <v>1717</v>
      </c>
      <c r="D165" s="68" t="s">
        <v>1718</v>
      </c>
      <c r="E165" s="68" t="s">
        <v>1716</v>
      </c>
      <c r="F165" s="296">
        <v>2019</v>
      </c>
      <c r="G165" s="68" t="s">
        <v>1220</v>
      </c>
      <c r="H165" s="68" t="s">
        <v>1221</v>
      </c>
      <c r="I165" s="229">
        <v>3057</v>
      </c>
      <c r="J165" s="70">
        <v>1528.5</v>
      </c>
      <c r="K165" s="70">
        <v>4585.5</v>
      </c>
      <c r="L165" s="137">
        <v>4.3215933768839498</v>
      </c>
      <c r="M165" s="137">
        <v>-4322</v>
      </c>
      <c r="N165" s="70">
        <v>0.91200525128425003</v>
      </c>
      <c r="O165" s="70">
        <v>912</v>
      </c>
      <c r="P165" s="68">
        <v>0</v>
      </c>
      <c r="Q165" s="70">
        <v>0</v>
      </c>
      <c r="R165" s="297">
        <v>0.19548307000000001</v>
      </c>
      <c r="S165" s="70">
        <v>195</v>
      </c>
      <c r="T165" s="297"/>
      <c r="U165" s="70"/>
      <c r="V165" s="298">
        <v>0</v>
      </c>
      <c r="W165" s="70">
        <v>0</v>
      </c>
      <c r="X165" s="298">
        <v>0.46184075000000002</v>
      </c>
      <c r="Y165" s="70">
        <v>462</v>
      </c>
      <c r="Z165" s="70">
        <v>0</v>
      </c>
      <c r="AA165" s="70">
        <v>0</v>
      </c>
      <c r="AB165" s="70">
        <v>0</v>
      </c>
      <c r="AC165" s="70">
        <v>0</v>
      </c>
      <c r="AD165" s="68">
        <v>0</v>
      </c>
      <c r="AE165" s="70">
        <v>0</v>
      </c>
      <c r="AF165" s="68">
        <v>0</v>
      </c>
      <c r="AG165" s="70">
        <v>0</v>
      </c>
      <c r="AH165" s="68">
        <v>0</v>
      </c>
      <c r="AI165" s="70">
        <v>0</v>
      </c>
      <c r="AJ165" s="298">
        <v>0</v>
      </c>
      <c r="AK165" s="70">
        <v>0</v>
      </c>
      <c r="AL165" s="167">
        <v>0.45310590000000001</v>
      </c>
      <c r="AM165" s="70">
        <v>453</v>
      </c>
      <c r="AN165" s="68">
        <v>0</v>
      </c>
      <c r="AO165" s="68">
        <v>0</v>
      </c>
      <c r="AP165" s="68">
        <v>0</v>
      </c>
      <c r="AQ165" s="68">
        <v>0</v>
      </c>
      <c r="AR165" s="68">
        <v>0</v>
      </c>
      <c r="AS165" s="68">
        <v>0</v>
      </c>
      <c r="AT165" s="68">
        <v>0</v>
      </c>
      <c r="AU165" s="68">
        <v>2143</v>
      </c>
      <c r="AV165" s="68">
        <v>531</v>
      </c>
      <c r="AW165" s="68">
        <v>1484</v>
      </c>
      <c r="AX165" s="68">
        <v>1137</v>
      </c>
      <c r="AY165" s="68">
        <v>0</v>
      </c>
      <c r="AZ165" s="68">
        <v>0</v>
      </c>
    </row>
    <row r="166" spans="1:52" x14ac:dyDescent="0.2">
      <c r="A166" s="68" t="s">
        <v>1719</v>
      </c>
      <c r="B166" s="68" t="s">
        <v>1720</v>
      </c>
      <c r="C166" s="68" t="s">
        <v>1720</v>
      </c>
      <c r="D166" s="68" t="s">
        <v>1721</v>
      </c>
      <c r="E166" s="68" t="s">
        <v>1719</v>
      </c>
      <c r="F166" s="296">
        <v>2019</v>
      </c>
      <c r="G166" s="68" t="s">
        <v>1220</v>
      </c>
      <c r="H166" s="68" t="s">
        <v>1251</v>
      </c>
      <c r="I166" s="229">
        <v>0</v>
      </c>
      <c r="J166" s="70">
        <v>0</v>
      </c>
      <c r="K166" s="70">
        <v>0</v>
      </c>
      <c r="L166" s="137">
        <v>38.7809007818231</v>
      </c>
      <c r="M166" s="137">
        <v>-38781</v>
      </c>
      <c r="N166" s="70">
        <v>3.3399461431850801</v>
      </c>
      <c r="O166" s="70">
        <v>3340</v>
      </c>
      <c r="P166" s="68">
        <v>0</v>
      </c>
      <c r="Q166" s="70">
        <v>0</v>
      </c>
      <c r="R166" s="297">
        <v>3.1424051899999998</v>
      </c>
      <c r="S166" s="70">
        <v>3142</v>
      </c>
      <c r="T166" s="297"/>
      <c r="U166" s="70"/>
      <c r="V166" s="298">
        <v>8.4197032000000007</v>
      </c>
      <c r="W166" s="70">
        <v>8420</v>
      </c>
      <c r="X166" s="298">
        <v>0</v>
      </c>
      <c r="Y166" s="70">
        <v>0</v>
      </c>
      <c r="Z166" s="70">
        <v>3.621623</v>
      </c>
      <c r="AA166" s="70">
        <v>3622</v>
      </c>
      <c r="AB166" s="70">
        <v>4.5478129999999997</v>
      </c>
      <c r="AC166" s="70">
        <v>4548</v>
      </c>
      <c r="AD166" s="68">
        <v>14.62341235286768</v>
      </c>
      <c r="AE166" s="70">
        <v>14623</v>
      </c>
      <c r="AF166" s="68">
        <v>0</v>
      </c>
      <c r="AG166" s="70">
        <v>0</v>
      </c>
      <c r="AH166" s="68">
        <v>0</v>
      </c>
      <c r="AI166" s="70">
        <v>0</v>
      </c>
      <c r="AJ166" s="298">
        <v>0</v>
      </c>
      <c r="AK166" s="70">
        <v>0</v>
      </c>
      <c r="AL166" s="167">
        <v>0</v>
      </c>
      <c r="AM166" s="70">
        <v>0</v>
      </c>
      <c r="AN166" s="68">
        <v>5500</v>
      </c>
      <c r="AO166" s="68">
        <v>-65150</v>
      </c>
      <c r="AP166" s="68">
        <v>0</v>
      </c>
      <c r="AQ166" s="68">
        <v>1800</v>
      </c>
      <c r="AR166" s="68">
        <v>0</v>
      </c>
      <c r="AS166" s="68">
        <v>0</v>
      </c>
      <c r="AT166" s="68">
        <v>3034</v>
      </c>
      <c r="AU166" s="68">
        <v>6838</v>
      </c>
      <c r="AV166" s="68">
        <v>13512</v>
      </c>
      <c r="AW166" s="68">
        <v>0</v>
      </c>
      <c r="AX166" s="68">
        <v>14672</v>
      </c>
      <c r="AY166" s="68">
        <v>15113</v>
      </c>
      <c r="AZ166" s="68">
        <v>27158</v>
      </c>
    </row>
    <row r="167" spans="1:52" x14ac:dyDescent="0.2">
      <c r="A167" s="68" t="s">
        <v>1722</v>
      </c>
      <c r="B167" s="68" t="s">
        <v>1723</v>
      </c>
      <c r="C167" s="68" t="s">
        <v>1723</v>
      </c>
      <c r="D167" s="68" t="s">
        <v>1724</v>
      </c>
      <c r="E167" s="68" t="s">
        <v>1722</v>
      </c>
      <c r="F167" s="296">
        <v>2019</v>
      </c>
      <c r="G167" s="68" t="s">
        <v>1238</v>
      </c>
      <c r="H167" s="68" t="s">
        <v>1244</v>
      </c>
      <c r="I167" s="229">
        <v>1287</v>
      </c>
      <c r="J167" s="70">
        <v>643.5</v>
      </c>
      <c r="K167" s="70">
        <v>1930.5</v>
      </c>
      <c r="L167" s="137">
        <v>7.4854162314877</v>
      </c>
      <c r="M167" s="137">
        <v>-7485</v>
      </c>
      <c r="N167" s="70">
        <v>0</v>
      </c>
      <c r="O167" s="70">
        <v>0</v>
      </c>
      <c r="P167" s="68">
        <v>0</v>
      </c>
      <c r="Q167" s="70">
        <v>0</v>
      </c>
      <c r="R167" s="297">
        <v>0</v>
      </c>
      <c r="S167" s="70">
        <v>0</v>
      </c>
      <c r="T167" s="297"/>
      <c r="U167" s="70"/>
      <c r="V167" s="298">
        <v>0</v>
      </c>
      <c r="W167" s="70">
        <v>0</v>
      </c>
      <c r="X167" s="298">
        <v>0</v>
      </c>
      <c r="Y167" s="70">
        <v>0</v>
      </c>
      <c r="Z167" s="70">
        <v>0</v>
      </c>
      <c r="AA167" s="70">
        <v>0</v>
      </c>
      <c r="AB167" s="70">
        <v>0</v>
      </c>
      <c r="AC167" s="70">
        <v>0</v>
      </c>
      <c r="AD167" s="68">
        <v>0</v>
      </c>
      <c r="AE167" s="70">
        <v>0</v>
      </c>
      <c r="AF167" s="68">
        <v>0</v>
      </c>
      <c r="AG167" s="70">
        <v>0</v>
      </c>
      <c r="AH167" s="68">
        <v>0</v>
      </c>
      <c r="AI167" s="70">
        <v>0</v>
      </c>
      <c r="AJ167" s="298">
        <v>1.02478012</v>
      </c>
      <c r="AK167" s="70">
        <v>1025</v>
      </c>
      <c r="AL167" s="167">
        <v>0</v>
      </c>
      <c r="AM167" s="70">
        <v>0</v>
      </c>
      <c r="AN167" s="68">
        <v>0</v>
      </c>
      <c r="AO167" s="68">
        <v>0</v>
      </c>
      <c r="AP167" s="68">
        <v>0</v>
      </c>
      <c r="AQ167" s="68">
        <v>0</v>
      </c>
      <c r="AR167" s="68">
        <v>0</v>
      </c>
      <c r="AS167" s="68">
        <v>9592</v>
      </c>
      <c r="AT167" s="68">
        <v>0</v>
      </c>
      <c r="AU167" s="68">
        <v>0</v>
      </c>
      <c r="AV167" s="68">
        <v>0</v>
      </c>
      <c r="AW167" s="68">
        <v>1197</v>
      </c>
      <c r="AX167" s="68">
        <v>0</v>
      </c>
      <c r="AY167" s="68">
        <v>0</v>
      </c>
      <c r="AZ167" s="68">
        <v>0</v>
      </c>
    </row>
    <row r="168" spans="1:52" x14ac:dyDescent="0.2">
      <c r="A168" s="68" t="s">
        <v>1725</v>
      </c>
      <c r="B168" s="68" t="s">
        <v>1726</v>
      </c>
      <c r="C168" s="68" t="s">
        <v>1726</v>
      </c>
      <c r="D168" s="68" t="s">
        <v>1727</v>
      </c>
      <c r="E168" s="68" t="s">
        <v>1725</v>
      </c>
      <c r="F168" s="296">
        <v>2019</v>
      </c>
      <c r="G168" s="68" t="s">
        <v>1220</v>
      </c>
      <c r="H168" s="68" t="s">
        <v>1271</v>
      </c>
      <c r="I168" s="229">
        <v>5543</v>
      </c>
      <c r="J168" s="70">
        <v>2771.5</v>
      </c>
      <c r="K168" s="70">
        <v>8314.5</v>
      </c>
      <c r="L168" s="137">
        <v>42.544618112884997</v>
      </c>
      <c r="M168" s="137">
        <v>-42545</v>
      </c>
      <c r="N168" s="70">
        <v>1.90465072</v>
      </c>
      <c r="O168" s="70">
        <v>1905</v>
      </c>
      <c r="P168" s="68">
        <v>0</v>
      </c>
      <c r="Q168" s="70">
        <v>0</v>
      </c>
      <c r="R168" s="297">
        <v>2.2542429799999999</v>
      </c>
      <c r="S168" s="70">
        <v>2254</v>
      </c>
      <c r="T168" s="297"/>
      <c r="U168" s="70"/>
      <c r="V168" s="298">
        <v>8.3677475000000001</v>
      </c>
      <c r="W168" s="70">
        <v>8368</v>
      </c>
      <c r="X168" s="298">
        <v>0</v>
      </c>
      <c r="Y168" s="70">
        <v>0</v>
      </c>
      <c r="Z168" s="70">
        <v>1.8177570000000001</v>
      </c>
      <c r="AA168" s="70">
        <v>1818</v>
      </c>
      <c r="AB168" s="70">
        <v>2.3538459999999999</v>
      </c>
      <c r="AC168" s="70">
        <v>2354</v>
      </c>
      <c r="AD168" s="68">
        <v>12.18682550677225</v>
      </c>
      <c r="AE168" s="70">
        <v>12187</v>
      </c>
      <c r="AF168" s="68">
        <v>0</v>
      </c>
      <c r="AG168" s="70">
        <v>0</v>
      </c>
      <c r="AH168" s="68">
        <v>0</v>
      </c>
      <c r="AI168" s="70">
        <v>0</v>
      </c>
      <c r="AJ168" s="298">
        <v>0</v>
      </c>
      <c r="AK168" s="70">
        <v>0</v>
      </c>
      <c r="AL168" s="167">
        <v>0</v>
      </c>
      <c r="AM168" s="70">
        <v>0</v>
      </c>
      <c r="AN168" s="68">
        <v>9950</v>
      </c>
      <c r="AO168" s="68">
        <v>-38160</v>
      </c>
      <c r="AP168" s="68">
        <v>0</v>
      </c>
      <c r="AQ168" s="68">
        <v>290</v>
      </c>
      <c r="AR168" s="68">
        <v>1846</v>
      </c>
      <c r="AS168" s="68">
        <v>0</v>
      </c>
      <c r="AT168" s="68">
        <v>1905</v>
      </c>
      <c r="AU168" s="68">
        <v>17135</v>
      </c>
      <c r="AV168" s="68">
        <v>1496</v>
      </c>
      <c r="AW168" s="68">
        <v>19062</v>
      </c>
      <c r="AX168" s="68">
        <v>0</v>
      </c>
      <c r="AY168" s="68">
        <v>9600</v>
      </c>
      <c r="AZ168" s="68">
        <v>0</v>
      </c>
    </row>
    <row r="169" spans="1:52" x14ac:dyDescent="0.2">
      <c r="A169" s="68" t="s">
        <v>1728</v>
      </c>
      <c r="B169" s="68" t="s">
        <v>1729</v>
      </c>
      <c r="C169" s="68" t="s">
        <v>1729</v>
      </c>
      <c r="D169" s="68" t="s">
        <v>1730</v>
      </c>
      <c r="E169" s="68" t="s">
        <v>1728</v>
      </c>
      <c r="F169" s="296">
        <v>2019</v>
      </c>
      <c r="G169" s="68" t="s">
        <v>1238</v>
      </c>
      <c r="H169" s="68" t="s">
        <v>1373</v>
      </c>
      <c r="I169" s="229">
        <v>0</v>
      </c>
      <c r="J169" s="70">
        <v>0</v>
      </c>
      <c r="K169" s="70">
        <v>0</v>
      </c>
      <c r="L169" s="137">
        <v>157.88959060069499</v>
      </c>
      <c r="M169" s="137">
        <v>-157890</v>
      </c>
      <c r="N169" s="70">
        <v>2.6152519999999999</v>
      </c>
      <c r="O169" s="70">
        <v>2615</v>
      </c>
      <c r="P169" s="68">
        <v>0</v>
      </c>
      <c r="Q169" s="70">
        <v>0</v>
      </c>
      <c r="R169" s="297">
        <v>9.0858542500000006</v>
      </c>
      <c r="S169" s="70">
        <v>9086</v>
      </c>
      <c r="T169" s="297"/>
      <c r="U169" s="70"/>
      <c r="V169" s="298">
        <v>29.058951690000001</v>
      </c>
      <c r="W169" s="70">
        <v>29059</v>
      </c>
      <c r="X169" s="298">
        <v>0</v>
      </c>
      <c r="Y169" s="70">
        <v>0</v>
      </c>
      <c r="Z169" s="70">
        <v>13.115004000000001</v>
      </c>
      <c r="AA169" s="70">
        <v>13115</v>
      </c>
      <c r="AB169" s="70">
        <v>16.467545999999999</v>
      </c>
      <c r="AC169" s="70">
        <v>16468</v>
      </c>
      <c r="AD169" s="68">
        <v>65.024421461919445</v>
      </c>
      <c r="AE169" s="70">
        <v>65024</v>
      </c>
      <c r="AF169" s="68">
        <v>0</v>
      </c>
      <c r="AG169" s="70">
        <v>0</v>
      </c>
      <c r="AH169" s="68">
        <v>0</v>
      </c>
      <c r="AI169" s="70">
        <v>0</v>
      </c>
      <c r="AJ169" s="298">
        <v>0</v>
      </c>
      <c r="AK169" s="70">
        <v>0</v>
      </c>
      <c r="AL169" s="167">
        <v>0</v>
      </c>
      <c r="AM169" s="70">
        <v>0</v>
      </c>
      <c r="AN169" s="68">
        <v>81795</v>
      </c>
      <c r="AO169" s="68">
        <v>-52177</v>
      </c>
      <c r="AP169" s="68">
        <v>0</v>
      </c>
      <c r="AQ169" s="68">
        <v>11452</v>
      </c>
      <c r="AR169" s="68">
        <v>0</v>
      </c>
      <c r="AS169" s="68">
        <v>0</v>
      </c>
      <c r="AT169" s="68">
        <v>7036</v>
      </c>
      <c r="AU169" s="68">
        <v>60648</v>
      </c>
      <c r="AV169" s="68">
        <v>16546</v>
      </c>
      <c r="AW169" s="68">
        <v>42679</v>
      </c>
      <c r="AX169" s="68">
        <v>15027</v>
      </c>
      <c r="AY169" s="68">
        <v>62262</v>
      </c>
      <c r="AZ169" s="68">
        <v>0</v>
      </c>
    </row>
    <row r="170" spans="1:52" x14ac:dyDescent="0.2">
      <c r="A170" s="68" t="s">
        <v>1731</v>
      </c>
      <c r="B170" s="68" t="s">
        <v>1732</v>
      </c>
      <c r="C170" s="68" t="s">
        <v>1732</v>
      </c>
      <c r="D170" s="68" t="s">
        <v>1733</v>
      </c>
      <c r="E170" s="68" t="s">
        <v>1731</v>
      </c>
      <c r="F170" s="296">
        <v>2019</v>
      </c>
      <c r="G170" s="68" t="s">
        <v>1238</v>
      </c>
      <c r="H170" s="68" t="s">
        <v>1239</v>
      </c>
      <c r="I170" s="229">
        <v>0</v>
      </c>
      <c r="J170" s="70">
        <v>0</v>
      </c>
      <c r="K170" s="70">
        <v>0</v>
      </c>
      <c r="L170" s="137">
        <v>0</v>
      </c>
      <c r="M170" s="137">
        <v>0</v>
      </c>
      <c r="N170" s="70">
        <v>0</v>
      </c>
      <c r="O170" s="70">
        <v>0</v>
      </c>
      <c r="P170" s="68">
        <v>166272620</v>
      </c>
      <c r="Q170" s="70">
        <v>-166273</v>
      </c>
      <c r="R170" s="297">
        <v>0</v>
      </c>
      <c r="S170" s="70">
        <v>0</v>
      </c>
      <c r="T170" s="297"/>
      <c r="U170" s="70"/>
      <c r="V170" s="298">
        <v>0</v>
      </c>
      <c r="W170" s="70">
        <v>0</v>
      </c>
      <c r="X170" s="298">
        <v>0</v>
      </c>
      <c r="Y170" s="70">
        <v>0</v>
      </c>
      <c r="Z170" s="70">
        <v>0</v>
      </c>
      <c r="AA170" s="70">
        <v>0</v>
      </c>
      <c r="AB170" s="70">
        <v>0</v>
      </c>
      <c r="AC170" s="70">
        <v>0</v>
      </c>
      <c r="AD170" s="68">
        <v>0</v>
      </c>
      <c r="AE170" s="70">
        <v>0</v>
      </c>
      <c r="AF170" s="68">
        <v>5581986.6085363617</v>
      </c>
      <c r="AG170" s="70">
        <v>5582</v>
      </c>
      <c r="AH170" s="68">
        <v>3878218</v>
      </c>
      <c r="AI170" s="70">
        <v>3878</v>
      </c>
      <c r="AJ170" s="298">
        <v>0</v>
      </c>
      <c r="AK170" s="70">
        <v>0</v>
      </c>
      <c r="AL170" s="167">
        <v>0</v>
      </c>
      <c r="AM170" s="70">
        <v>0</v>
      </c>
      <c r="AN170" s="68">
        <v>0</v>
      </c>
      <c r="AO170" s="68">
        <v>0</v>
      </c>
      <c r="AP170" s="68">
        <v>0</v>
      </c>
      <c r="AQ170" s="68">
        <v>0</v>
      </c>
      <c r="AR170" s="68">
        <v>0</v>
      </c>
      <c r="AS170" s="68">
        <v>0</v>
      </c>
      <c r="AT170" s="68">
        <v>0</v>
      </c>
      <c r="AU170" s="68">
        <v>0</v>
      </c>
      <c r="AV170" s="68">
        <v>0</v>
      </c>
      <c r="AW170" s="68">
        <v>0</v>
      </c>
      <c r="AX170" s="68">
        <v>683</v>
      </c>
      <c r="AY170" s="68">
        <v>11887</v>
      </c>
      <c r="AZ170" s="68">
        <v>0</v>
      </c>
    </row>
    <row r="171" spans="1:52" x14ac:dyDescent="0.2">
      <c r="A171" s="68" t="s">
        <v>1734</v>
      </c>
      <c r="B171" s="68" t="s">
        <v>1735</v>
      </c>
      <c r="C171" s="68" t="s">
        <v>1735</v>
      </c>
      <c r="D171" s="68" t="s">
        <v>1736</v>
      </c>
      <c r="E171" s="68" t="s">
        <v>1734</v>
      </c>
      <c r="F171" s="296">
        <v>2019</v>
      </c>
      <c r="G171" s="68" t="s">
        <v>1220</v>
      </c>
      <c r="H171" s="68" t="s">
        <v>1221</v>
      </c>
      <c r="I171" s="229">
        <v>585</v>
      </c>
      <c r="J171" s="70">
        <v>292.5</v>
      </c>
      <c r="K171" s="70">
        <v>877.5</v>
      </c>
      <c r="L171" s="137">
        <v>5.3209876879425702</v>
      </c>
      <c r="M171" s="137">
        <v>-5321</v>
      </c>
      <c r="N171" s="70">
        <v>0.93133230429972702</v>
      </c>
      <c r="O171" s="70">
        <v>931</v>
      </c>
      <c r="P171" s="68">
        <v>0</v>
      </c>
      <c r="Q171" s="70">
        <v>0</v>
      </c>
      <c r="R171" s="297">
        <v>0.24541429000000001</v>
      </c>
      <c r="S171" s="70">
        <v>245</v>
      </c>
      <c r="T171" s="297"/>
      <c r="U171" s="70"/>
      <c r="V171" s="298">
        <v>0</v>
      </c>
      <c r="W171" s="70">
        <v>0</v>
      </c>
      <c r="X171" s="298">
        <v>0</v>
      </c>
      <c r="Y171" s="70">
        <v>0</v>
      </c>
      <c r="Z171" s="70">
        <v>0</v>
      </c>
      <c r="AA171" s="70">
        <v>0</v>
      </c>
      <c r="AB171" s="70">
        <v>0</v>
      </c>
      <c r="AC171" s="70">
        <v>0</v>
      </c>
      <c r="AD171" s="68">
        <v>0</v>
      </c>
      <c r="AE171" s="70">
        <v>0</v>
      </c>
      <c r="AF171" s="68">
        <v>0</v>
      </c>
      <c r="AG171" s="70">
        <v>0</v>
      </c>
      <c r="AH171" s="68">
        <v>0</v>
      </c>
      <c r="AI171" s="70">
        <v>0</v>
      </c>
      <c r="AJ171" s="298">
        <v>0.40289451999999998</v>
      </c>
      <c r="AK171" s="70">
        <v>403</v>
      </c>
      <c r="AL171" s="167">
        <v>0.25522549999999999</v>
      </c>
      <c r="AM171" s="70">
        <v>255</v>
      </c>
      <c r="AN171" s="68">
        <v>0</v>
      </c>
      <c r="AO171" s="68">
        <v>0</v>
      </c>
      <c r="AP171" s="68">
        <v>0</v>
      </c>
      <c r="AQ171" s="68">
        <v>0</v>
      </c>
      <c r="AR171" s="68">
        <v>0</v>
      </c>
      <c r="AS171" s="68">
        <v>0</v>
      </c>
      <c r="AT171" s="68">
        <v>0</v>
      </c>
      <c r="AU171" s="68">
        <v>3512</v>
      </c>
      <c r="AV171" s="68">
        <v>823</v>
      </c>
      <c r="AW171" s="68">
        <v>495</v>
      </c>
      <c r="AX171" s="68">
        <v>1072</v>
      </c>
      <c r="AY171" s="68">
        <v>8751</v>
      </c>
      <c r="AZ171" s="68">
        <v>0</v>
      </c>
    </row>
    <row r="172" spans="1:52" x14ac:dyDescent="0.2">
      <c r="A172" s="68" t="s">
        <v>1737</v>
      </c>
      <c r="B172" s="68" t="s">
        <v>1738</v>
      </c>
      <c r="C172" s="68" t="s">
        <v>1738</v>
      </c>
      <c r="D172" s="68" t="s">
        <v>1739</v>
      </c>
      <c r="E172" s="68" t="s">
        <v>1737</v>
      </c>
      <c r="F172" s="296">
        <v>2019</v>
      </c>
      <c r="G172" s="68" t="s">
        <v>1220</v>
      </c>
      <c r="H172" s="68" t="s">
        <v>1221</v>
      </c>
      <c r="I172" s="229">
        <v>0</v>
      </c>
      <c r="J172" s="70">
        <v>0</v>
      </c>
      <c r="K172" s="70">
        <v>0</v>
      </c>
      <c r="L172" s="137">
        <v>4.3481643981923899</v>
      </c>
      <c r="M172" s="137">
        <v>-4348</v>
      </c>
      <c r="N172" s="70">
        <v>0.50278918136120998</v>
      </c>
      <c r="O172" s="70">
        <v>503</v>
      </c>
      <c r="P172" s="68">
        <v>0</v>
      </c>
      <c r="Q172" s="70">
        <v>0</v>
      </c>
      <c r="R172" s="297">
        <v>9.5836789999999991E-2</v>
      </c>
      <c r="S172" s="70">
        <v>96</v>
      </c>
      <c r="T172" s="297"/>
      <c r="U172" s="70"/>
      <c r="V172" s="298">
        <v>0</v>
      </c>
      <c r="W172" s="70">
        <v>0</v>
      </c>
      <c r="X172" s="298">
        <v>2.8165079999999999E-2</v>
      </c>
      <c r="Y172" s="70">
        <v>28</v>
      </c>
      <c r="Z172" s="70">
        <v>0</v>
      </c>
      <c r="AA172" s="70">
        <v>0</v>
      </c>
      <c r="AB172" s="70">
        <v>0</v>
      </c>
      <c r="AC172" s="70">
        <v>0</v>
      </c>
      <c r="AD172" s="68">
        <v>0</v>
      </c>
      <c r="AE172" s="70">
        <v>0</v>
      </c>
      <c r="AF172" s="68">
        <v>0</v>
      </c>
      <c r="AG172" s="70">
        <v>0</v>
      </c>
      <c r="AH172" s="68">
        <v>0</v>
      </c>
      <c r="AI172" s="70">
        <v>0</v>
      </c>
      <c r="AJ172" s="298">
        <v>0</v>
      </c>
      <c r="AK172" s="70">
        <v>0</v>
      </c>
      <c r="AL172" s="167">
        <v>0.53029930000000003</v>
      </c>
      <c r="AM172" s="70">
        <v>530</v>
      </c>
      <c r="AN172" s="68">
        <v>0</v>
      </c>
      <c r="AO172" s="68">
        <v>0</v>
      </c>
      <c r="AP172" s="68">
        <v>0</v>
      </c>
      <c r="AQ172" s="68">
        <v>0</v>
      </c>
      <c r="AR172" s="68">
        <v>0</v>
      </c>
      <c r="AS172" s="68">
        <v>1149</v>
      </c>
      <c r="AT172" s="68">
        <v>7509</v>
      </c>
      <c r="AU172" s="68">
        <v>1664</v>
      </c>
      <c r="AV172" s="68">
        <v>0</v>
      </c>
      <c r="AW172" s="68">
        <v>548</v>
      </c>
      <c r="AX172" s="68">
        <v>0</v>
      </c>
      <c r="AY172" s="68">
        <v>0</v>
      </c>
      <c r="AZ172" s="68">
        <v>8721</v>
      </c>
    </row>
    <row r="173" spans="1:52" x14ac:dyDescent="0.2">
      <c r="A173" s="68" t="s">
        <v>1740</v>
      </c>
      <c r="B173" s="68" t="s">
        <v>1741</v>
      </c>
      <c r="C173" s="68" t="s">
        <v>1741</v>
      </c>
      <c r="D173" s="68" t="s">
        <v>1742</v>
      </c>
      <c r="E173" s="68" t="s">
        <v>1740</v>
      </c>
      <c r="F173" s="296">
        <v>2019</v>
      </c>
      <c r="G173" s="68" t="s">
        <v>1220</v>
      </c>
      <c r="H173" s="68" t="s">
        <v>1251</v>
      </c>
      <c r="I173" s="229">
        <v>0</v>
      </c>
      <c r="J173" s="70">
        <v>0</v>
      </c>
      <c r="K173" s="70">
        <v>0</v>
      </c>
      <c r="L173" s="137">
        <v>53.325095803050601</v>
      </c>
      <c r="M173" s="137">
        <v>-53325</v>
      </c>
      <c r="N173" s="70">
        <v>5.8940634552132094</v>
      </c>
      <c r="O173" s="70">
        <v>5894</v>
      </c>
      <c r="P173" s="68">
        <v>0</v>
      </c>
      <c r="Q173" s="70">
        <v>0</v>
      </c>
      <c r="R173" s="297">
        <v>4.6015974400000008</v>
      </c>
      <c r="S173" s="70">
        <v>4602</v>
      </c>
      <c r="T173" s="297"/>
      <c r="U173" s="70"/>
      <c r="V173" s="298">
        <v>9.2127605900000002</v>
      </c>
      <c r="W173" s="70">
        <v>9213</v>
      </c>
      <c r="X173" s="298">
        <v>0</v>
      </c>
      <c r="Y173" s="70">
        <v>0</v>
      </c>
      <c r="Z173" s="70">
        <v>5.1953699999999996</v>
      </c>
      <c r="AA173" s="70">
        <v>5195</v>
      </c>
      <c r="AB173" s="70">
        <v>6.44482</v>
      </c>
      <c r="AC173" s="70">
        <v>6445</v>
      </c>
      <c r="AD173" s="68">
        <v>23.439985250949199</v>
      </c>
      <c r="AE173" s="70">
        <v>23440</v>
      </c>
      <c r="AF173" s="68">
        <v>0</v>
      </c>
      <c r="AG173" s="70">
        <v>0</v>
      </c>
      <c r="AH173" s="68">
        <v>0</v>
      </c>
      <c r="AI173" s="70">
        <v>0</v>
      </c>
      <c r="AJ173" s="298">
        <v>0</v>
      </c>
      <c r="AK173" s="70">
        <v>0</v>
      </c>
      <c r="AL173" s="167">
        <v>0</v>
      </c>
      <c r="AM173" s="70">
        <v>0</v>
      </c>
      <c r="AN173" s="68">
        <v>14519</v>
      </c>
      <c r="AO173" s="68">
        <v>-66500</v>
      </c>
      <c r="AP173" s="68">
        <v>0</v>
      </c>
      <c r="AQ173" s="68">
        <v>597</v>
      </c>
      <c r="AR173" s="68">
        <v>0</v>
      </c>
      <c r="AS173" s="68">
        <v>0</v>
      </c>
      <c r="AT173" s="68">
        <v>0</v>
      </c>
      <c r="AU173" s="68">
        <v>2743</v>
      </c>
      <c r="AV173" s="68">
        <v>4389</v>
      </c>
      <c r="AW173" s="68">
        <v>399</v>
      </c>
      <c r="AX173" s="68">
        <v>0</v>
      </c>
      <c r="AY173" s="68">
        <v>20305</v>
      </c>
      <c r="AZ173" s="68">
        <v>15000</v>
      </c>
    </row>
    <row r="174" spans="1:52" x14ac:dyDescent="0.2">
      <c r="A174" s="68" t="s">
        <v>1743</v>
      </c>
      <c r="B174" s="68" t="s">
        <v>1744</v>
      </c>
      <c r="C174" s="68" t="s">
        <v>1744</v>
      </c>
      <c r="D174" s="68" t="s">
        <v>1745</v>
      </c>
      <c r="E174" s="68" t="s">
        <v>1743</v>
      </c>
      <c r="F174" s="296">
        <v>2019</v>
      </c>
      <c r="G174" s="68" t="s">
        <v>1220</v>
      </c>
      <c r="H174" s="68" t="s">
        <v>1221</v>
      </c>
      <c r="I174" s="229">
        <v>0</v>
      </c>
      <c r="J174" s="70">
        <v>0</v>
      </c>
      <c r="K174" s="70">
        <v>0</v>
      </c>
      <c r="L174" s="137">
        <v>6.06397667173571</v>
      </c>
      <c r="M174" s="137">
        <v>-6064</v>
      </c>
      <c r="N174" s="70">
        <v>0.57318777030686108</v>
      </c>
      <c r="O174" s="70">
        <v>573</v>
      </c>
      <c r="P174" s="68">
        <v>0</v>
      </c>
      <c r="Q174" s="70">
        <v>0</v>
      </c>
      <c r="R174" s="297">
        <v>9.3489030000000001E-2</v>
      </c>
      <c r="S174" s="70">
        <v>93</v>
      </c>
      <c r="T174" s="297"/>
      <c r="U174" s="70"/>
      <c r="V174" s="298">
        <v>0</v>
      </c>
      <c r="W174" s="70">
        <v>0</v>
      </c>
      <c r="X174" s="298">
        <v>0</v>
      </c>
      <c r="Y174" s="70">
        <v>0</v>
      </c>
      <c r="Z174" s="70">
        <v>0</v>
      </c>
      <c r="AA174" s="70">
        <v>0</v>
      </c>
      <c r="AB174" s="70">
        <v>0</v>
      </c>
      <c r="AC174" s="70">
        <v>0</v>
      </c>
      <c r="AD174" s="68">
        <v>0</v>
      </c>
      <c r="AE174" s="70">
        <v>0</v>
      </c>
      <c r="AF174" s="68">
        <v>0</v>
      </c>
      <c r="AG174" s="70">
        <v>0</v>
      </c>
      <c r="AH174" s="68">
        <v>0</v>
      </c>
      <c r="AI174" s="70">
        <v>0</v>
      </c>
      <c r="AJ174" s="298">
        <v>0.16077159999999999</v>
      </c>
      <c r="AK174" s="70">
        <v>161</v>
      </c>
      <c r="AL174" s="167">
        <v>1.3124716000000001</v>
      </c>
      <c r="AM174" s="70">
        <v>1312</v>
      </c>
      <c r="AN174" s="68">
        <v>0</v>
      </c>
      <c r="AO174" s="68">
        <v>0</v>
      </c>
      <c r="AP174" s="68">
        <v>0</v>
      </c>
      <c r="AQ174" s="68">
        <v>0</v>
      </c>
      <c r="AR174" s="68">
        <v>0</v>
      </c>
      <c r="AS174" s="68">
        <v>0</v>
      </c>
      <c r="AT174" s="68">
        <v>52</v>
      </c>
      <c r="AU174" s="68">
        <v>3621</v>
      </c>
      <c r="AV174" s="68">
        <v>1520</v>
      </c>
      <c r="AW174" s="68">
        <v>0</v>
      </c>
      <c r="AX174" s="68">
        <v>0</v>
      </c>
      <c r="AY174" s="68">
        <v>630</v>
      </c>
      <c r="AZ174" s="68">
        <v>3222</v>
      </c>
    </row>
    <row r="175" spans="1:52" x14ac:dyDescent="0.2">
      <c r="A175" s="68" t="s">
        <v>1746</v>
      </c>
      <c r="B175" s="68" t="s">
        <v>1747</v>
      </c>
      <c r="C175" s="68" t="s">
        <v>1747</v>
      </c>
      <c r="D175" s="68" t="s">
        <v>1748</v>
      </c>
      <c r="E175" s="68" t="s">
        <v>1746</v>
      </c>
      <c r="F175" s="296">
        <v>2019</v>
      </c>
      <c r="G175" s="68" t="s">
        <v>1220</v>
      </c>
      <c r="H175" s="68" t="s">
        <v>1221</v>
      </c>
      <c r="I175" s="229">
        <v>9273</v>
      </c>
      <c r="J175" s="70">
        <v>4636.5</v>
      </c>
      <c r="K175" s="70">
        <v>13909.5</v>
      </c>
      <c r="L175" s="137">
        <v>6.8379459891558998</v>
      </c>
      <c r="M175" s="137">
        <v>-6838</v>
      </c>
      <c r="N175" s="70">
        <v>0.81883105748571894</v>
      </c>
      <c r="O175" s="70">
        <v>819</v>
      </c>
      <c r="P175" s="68">
        <v>0</v>
      </c>
      <c r="Q175" s="70">
        <v>0</v>
      </c>
      <c r="R175" s="297">
        <v>0.14821923000000001</v>
      </c>
      <c r="S175" s="70">
        <v>148</v>
      </c>
      <c r="T175" s="297"/>
      <c r="U175" s="70"/>
      <c r="V175" s="298">
        <v>0</v>
      </c>
      <c r="W175" s="70">
        <v>0</v>
      </c>
      <c r="X175" s="298">
        <v>0</v>
      </c>
      <c r="Y175" s="70">
        <v>0</v>
      </c>
      <c r="Z175" s="70">
        <v>0</v>
      </c>
      <c r="AA175" s="70">
        <v>0</v>
      </c>
      <c r="AB175" s="70">
        <v>0</v>
      </c>
      <c r="AC175" s="70">
        <v>0</v>
      </c>
      <c r="AD175" s="68">
        <v>0</v>
      </c>
      <c r="AE175" s="70">
        <v>0</v>
      </c>
      <c r="AF175" s="68">
        <v>0</v>
      </c>
      <c r="AG175" s="70">
        <v>0</v>
      </c>
      <c r="AH175" s="68">
        <v>0</v>
      </c>
      <c r="AI175" s="70">
        <v>0</v>
      </c>
      <c r="AJ175" s="298">
        <v>0</v>
      </c>
      <c r="AK175" s="70">
        <v>0</v>
      </c>
      <c r="AL175" s="167">
        <v>0.8573809</v>
      </c>
      <c r="AM175" s="70">
        <v>857</v>
      </c>
      <c r="AN175" s="68">
        <v>0</v>
      </c>
      <c r="AO175" s="68">
        <v>0</v>
      </c>
      <c r="AP175" s="68">
        <v>0</v>
      </c>
      <c r="AQ175" s="68">
        <v>0</v>
      </c>
      <c r="AR175" s="68">
        <v>0</v>
      </c>
      <c r="AS175" s="68">
        <v>0</v>
      </c>
      <c r="AT175" s="68">
        <v>0</v>
      </c>
      <c r="AU175" s="68">
        <v>21863</v>
      </c>
      <c r="AV175" s="68">
        <v>0</v>
      </c>
      <c r="AW175" s="68">
        <v>0</v>
      </c>
      <c r="AX175" s="68">
        <v>0</v>
      </c>
      <c r="AY175" s="68">
        <v>19200</v>
      </c>
      <c r="AZ175" s="68">
        <v>0</v>
      </c>
    </row>
    <row r="176" spans="1:52" x14ac:dyDescent="0.2">
      <c r="A176" s="68" t="s">
        <v>1749</v>
      </c>
      <c r="B176" s="68" t="s">
        <v>1750</v>
      </c>
      <c r="C176" s="68" t="s">
        <v>1750</v>
      </c>
      <c r="D176" s="68" t="s">
        <v>1751</v>
      </c>
      <c r="E176" s="68" t="s">
        <v>1749</v>
      </c>
      <c r="F176" s="296">
        <v>2019</v>
      </c>
      <c r="G176" s="68" t="s">
        <v>1220</v>
      </c>
      <c r="H176" s="68" t="s">
        <v>1251</v>
      </c>
      <c r="I176" s="229">
        <v>5214</v>
      </c>
      <c r="J176" s="70">
        <v>2607</v>
      </c>
      <c r="K176" s="70">
        <v>7821</v>
      </c>
      <c r="L176" s="137">
        <v>52.830848247686298</v>
      </c>
      <c r="M176" s="137">
        <v>-52831</v>
      </c>
      <c r="N176" s="70">
        <v>5.1285421331571097</v>
      </c>
      <c r="O176" s="70">
        <v>5129</v>
      </c>
      <c r="P176" s="68">
        <v>0</v>
      </c>
      <c r="Q176" s="70">
        <v>0</v>
      </c>
      <c r="R176" s="297">
        <v>5.14326522</v>
      </c>
      <c r="S176" s="70">
        <v>5143</v>
      </c>
      <c r="T176" s="297"/>
      <c r="U176" s="70"/>
      <c r="V176" s="298">
        <v>10.08427253</v>
      </c>
      <c r="W176" s="70">
        <v>10084</v>
      </c>
      <c r="X176" s="298">
        <v>1.0428818200000001</v>
      </c>
      <c r="Y176" s="70">
        <v>1043</v>
      </c>
      <c r="Z176" s="70">
        <v>5.0376989999999999</v>
      </c>
      <c r="AA176" s="70">
        <v>5038</v>
      </c>
      <c r="AB176" s="70">
        <v>6.1636839999999999</v>
      </c>
      <c r="AC176" s="70">
        <v>6164</v>
      </c>
      <c r="AD176" s="68">
        <v>20.861579489323159</v>
      </c>
      <c r="AE176" s="70">
        <v>20862</v>
      </c>
      <c r="AF176" s="68">
        <v>0</v>
      </c>
      <c r="AG176" s="70">
        <v>0</v>
      </c>
      <c r="AH176" s="68">
        <v>0</v>
      </c>
      <c r="AI176" s="70">
        <v>0</v>
      </c>
      <c r="AJ176" s="298">
        <v>0</v>
      </c>
      <c r="AK176" s="70">
        <v>0</v>
      </c>
      <c r="AL176" s="167">
        <v>0</v>
      </c>
      <c r="AM176" s="70">
        <v>0</v>
      </c>
      <c r="AN176" s="68">
        <v>7917</v>
      </c>
      <c r="AO176" s="68">
        <v>-18274</v>
      </c>
      <c r="AP176" s="68">
        <v>374</v>
      </c>
      <c r="AQ176" s="68">
        <v>110</v>
      </c>
      <c r="AR176" s="68">
        <v>13607</v>
      </c>
      <c r="AS176" s="68">
        <v>0</v>
      </c>
      <c r="AT176" s="68">
        <v>0</v>
      </c>
      <c r="AU176" s="68">
        <v>46185</v>
      </c>
      <c r="AV176" s="68">
        <v>13802</v>
      </c>
      <c r="AW176" s="68">
        <v>0</v>
      </c>
      <c r="AX176" s="68">
        <v>0</v>
      </c>
      <c r="AY176" s="68">
        <v>18000</v>
      </c>
      <c r="AZ176" s="68">
        <v>10523</v>
      </c>
    </row>
    <row r="177" spans="1:52" x14ac:dyDescent="0.2">
      <c r="A177" s="68" t="s">
        <v>1752</v>
      </c>
      <c r="B177" s="68" t="s">
        <v>1753</v>
      </c>
      <c r="C177" s="68" t="s">
        <v>1753</v>
      </c>
      <c r="D177" s="68" t="s">
        <v>1754</v>
      </c>
      <c r="E177" s="68" t="s">
        <v>1752</v>
      </c>
      <c r="F177" s="296"/>
      <c r="G177" s="68" t="s">
        <v>1377</v>
      </c>
      <c r="H177" s="68" t="s">
        <v>1377</v>
      </c>
      <c r="I177" s="229">
        <v>0</v>
      </c>
      <c r="J177" s="70">
        <v>0</v>
      </c>
      <c r="K177" s="70">
        <v>0</v>
      </c>
      <c r="L177" s="137">
        <v>0</v>
      </c>
      <c r="M177" s="137">
        <v>0</v>
      </c>
      <c r="N177" s="70">
        <v>0.11789182873404561</v>
      </c>
      <c r="O177" s="70">
        <v>118</v>
      </c>
      <c r="P177" s="68">
        <v>0</v>
      </c>
      <c r="Q177" s="70">
        <v>0</v>
      </c>
      <c r="R177" s="297">
        <v>0</v>
      </c>
      <c r="S177" s="70">
        <v>0</v>
      </c>
      <c r="T177" s="297"/>
      <c r="U177" s="70"/>
      <c r="V177" s="298">
        <v>0</v>
      </c>
      <c r="W177" s="70">
        <v>0</v>
      </c>
      <c r="X177" s="298">
        <v>0</v>
      </c>
      <c r="Y177" s="70">
        <v>0</v>
      </c>
      <c r="Z177" s="70">
        <v>0</v>
      </c>
      <c r="AA177" s="70">
        <v>0</v>
      </c>
      <c r="AB177" s="70">
        <v>0</v>
      </c>
      <c r="AC177" s="70">
        <v>0</v>
      </c>
      <c r="AD177" s="68">
        <v>0</v>
      </c>
      <c r="AE177" s="70">
        <v>0</v>
      </c>
      <c r="AF177" s="68">
        <v>0</v>
      </c>
      <c r="AG177" s="70">
        <v>0</v>
      </c>
      <c r="AH177" s="68">
        <v>0</v>
      </c>
      <c r="AI177" s="70">
        <v>0</v>
      </c>
      <c r="AJ177" s="298">
        <v>0</v>
      </c>
      <c r="AK177" s="70">
        <v>0</v>
      </c>
      <c r="AL177" s="167">
        <v>0</v>
      </c>
      <c r="AM177" s="70">
        <v>0</v>
      </c>
      <c r="AN177" s="68">
        <v>0</v>
      </c>
      <c r="AO177" s="68">
        <v>0</v>
      </c>
      <c r="AP177" s="68">
        <v>0</v>
      </c>
      <c r="AQ177" s="68">
        <v>0</v>
      </c>
      <c r="AR177" s="68">
        <v>0</v>
      </c>
      <c r="AS177" s="68">
        <v>0</v>
      </c>
      <c r="AT177" s="68">
        <v>0</v>
      </c>
      <c r="AU177" s="68">
        <v>250</v>
      </c>
      <c r="AV177" s="68">
        <v>0</v>
      </c>
      <c r="AW177" s="68">
        <v>0</v>
      </c>
      <c r="AX177" s="68">
        <v>0</v>
      </c>
      <c r="AY177" s="68">
        <v>0</v>
      </c>
      <c r="AZ177" s="68">
        <v>0</v>
      </c>
    </row>
    <row r="178" spans="1:52" x14ac:dyDescent="0.2">
      <c r="A178" s="68" t="s">
        <v>1755</v>
      </c>
      <c r="B178" s="68" t="s">
        <v>1756</v>
      </c>
      <c r="C178" s="68" t="s">
        <v>1756</v>
      </c>
      <c r="D178" s="68" t="s">
        <v>1757</v>
      </c>
      <c r="E178" s="68" t="s">
        <v>1755</v>
      </c>
      <c r="F178" s="296">
        <v>2019</v>
      </c>
      <c r="G178" s="68" t="s">
        <v>1238</v>
      </c>
      <c r="H178" s="68" t="s">
        <v>1244</v>
      </c>
      <c r="I178" s="229">
        <v>2087</v>
      </c>
      <c r="J178" s="70">
        <v>1043.5</v>
      </c>
      <c r="K178" s="70">
        <v>3130.5</v>
      </c>
      <c r="L178" s="137">
        <v>16.876343614837701</v>
      </c>
      <c r="M178" s="137">
        <v>-16876</v>
      </c>
      <c r="N178" s="70">
        <v>0</v>
      </c>
      <c r="O178" s="70">
        <v>0</v>
      </c>
      <c r="P178" s="68">
        <v>0</v>
      </c>
      <c r="Q178" s="70">
        <v>0</v>
      </c>
      <c r="R178" s="297">
        <v>0</v>
      </c>
      <c r="S178" s="70">
        <v>0</v>
      </c>
      <c r="T178" s="297"/>
      <c r="U178" s="70"/>
      <c r="V178" s="298">
        <v>0</v>
      </c>
      <c r="W178" s="70">
        <v>0</v>
      </c>
      <c r="X178" s="298">
        <v>0</v>
      </c>
      <c r="Y178" s="70">
        <v>0</v>
      </c>
      <c r="Z178" s="70">
        <v>0</v>
      </c>
      <c r="AA178" s="70">
        <v>0</v>
      </c>
      <c r="AB178" s="70">
        <v>0</v>
      </c>
      <c r="AC178" s="70">
        <v>0</v>
      </c>
      <c r="AD178" s="68">
        <v>0</v>
      </c>
      <c r="AE178" s="70">
        <v>0</v>
      </c>
      <c r="AF178" s="68">
        <v>0</v>
      </c>
      <c r="AG178" s="70">
        <v>0</v>
      </c>
      <c r="AH178" s="68">
        <v>0</v>
      </c>
      <c r="AI178" s="70">
        <v>0</v>
      </c>
      <c r="AJ178" s="298">
        <v>1.2776993999999999</v>
      </c>
      <c r="AK178" s="70">
        <v>1278</v>
      </c>
      <c r="AL178" s="167">
        <v>0</v>
      </c>
      <c r="AM178" s="70">
        <v>0</v>
      </c>
      <c r="AN178" s="68">
        <v>0</v>
      </c>
      <c r="AO178" s="68">
        <v>0</v>
      </c>
      <c r="AP178" s="68">
        <v>0</v>
      </c>
      <c r="AQ178" s="68">
        <v>0</v>
      </c>
      <c r="AR178" s="68">
        <v>0</v>
      </c>
      <c r="AS178" s="68">
        <v>0</v>
      </c>
      <c r="AT178" s="68">
        <v>0</v>
      </c>
      <c r="AU178" s="68">
        <v>5693</v>
      </c>
      <c r="AV178" s="68">
        <v>1000</v>
      </c>
      <c r="AW178" s="68">
        <v>0</v>
      </c>
      <c r="AX178" s="68">
        <v>0</v>
      </c>
      <c r="AY178" s="68">
        <v>6469</v>
      </c>
      <c r="AZ178" s="68">
        <v>0</v>
      </c>
    </row>
    <row r="179" spans="1:52" x14ac:dyDescent="0.2">
      <c r="A179" s="68" t="s">
        <v>1758</v>
      </c>
      <c r="B179" s="68" t="s">
        <v>1759</v>
      </c>
      <c r="C179" s="68" t="s">
        <v>1759</v>
      </c>
      <c r="D179" s="68" t="s">
        <v>1760</v>
      </c>
      <c r="E179" s="68" t="s">
        <v>1758</v>
      </c>
      <c r="F179" s="296">
        <v>2019</v>
      </c>
      <c r="G179" s="68" t="s">
        <v>1238</v>
      </c>
      <c r="H179" s="68" t="s">
        <v>1239</v>
      </c>
      <c r="I179" s="229">
        <v>0</v>
      </c>
      <c r="J179" s="70">
        <v>0</v>
      </c>
      <c r="K179" s="70">
        <v>0</v>
      </c>
      <c r="L179" s="137">
        <v>0</v>
      </c>
      <c r="M179" s="137">
        <v>0</v>
      </c>
      <c r="N179" s="70">
        <v>0</v>
      </c>
      <c r="O179" s="70">
        <v>0</v>
      </c>
      <c r="P179" s="68">
        <v>174491110</v>
      </c>
      <c r="Q179" s="70">
        <v>-174491</v>
      </c>
      <c r="R179" s="297">
        <v>0</v>
      </c>
      <c r="S179" s="70">
        <v>0</v>
      </c>
      <c r="T179" s="297"/>
      <c r="U179" s="70"/>
      <c r="V179" s="298">
        <v>0</v>
      </c>
      <c r="W179" s="70">
        <v>0</v>
      </c>
      <c r="X179" s="298">
        <v>0</v>
      </c>
      <c r="Y179" s="70">
        <v>0</v>
      </c>
      <c r="Z179" s="70">
        <v>0</v>
      </c>
      <c r="AA179" s="70">
        <v>0</v>
      </c>
      <c r="AB179" s="70">
        <v>0</v>
      </c>
      <c r="AC179" s="70">
        <v>0</v>
      </c>
      <c r="AD179" s="68">
        <v>0</v>
      </c>
      <c r="AE179" s="70">
        <v>0</v>
      </c>
      <c r="AF179" s="68">
        <v>5895414.1068104394</v>
      </c>
      <c r="AG179" s="70">
        <v>5895</v>
      </c>
      <c r="AH179" s="68">
        <v>3648872</v>
      </c>
      <c r="AI179" s="70">
        <v>3649</v>
      </c>
      <c r="AJ179" s="298">
        <v>0</v>
      </c>
      <c r="AK179" s="70">
        <v>0</v>
      </c>
      <c r="AL179" s="167">
        <v>0</v>
      </c>
      <c r="AM179" s="70">
        <v>0</v>
      </c>
      <c r="AN179" s="68">
        <v>0</v>
      </c>
      <c r="AO179" s="68">
        <v>0</v>
      </c>
      <c r="AP179" s="68">
        <v>0</v>
      </c>
      <c r="AQ179" s="68">
        <v>0</v>
      </c>
      <c r="AR179" s="68">
        <v>0</v>
      </c>
      <c r="AS179" s="68">
        <v>0</v>
      </c>
      <c r="AT179" s="68">
        <v>0</v>
      </c>
      <c r="AU179" s="68">
        <v>0</v>
      </c>
      <c r="AV179" s="68">
        <v>2000</v>
      </c>
      <c r="AW179" s="68">
        <v>1000</v>
      </c>
      <c r="AX179" s="68">
        <v>2200</v>
      </c>
      <c r="AY179" s="68">
        <v>7748</v>
      </c>
      <c r="AZ179" s="68">
        <v>0</v>
      </c>
    </row>
    <row r="180" spans="1:52" x14ac:dyDescent="0.2">
      <c r="A180" s="68" t="s">
        <v>1761</v>
      </c>
      <c r="B180" s="68" t="s">
        <v>1762</v>
      </c>
      <c r="C180" s="68" t="s">
        <v>1762</v>
      </c>
      <c r="D180" s="68" t="s">
        <v>1763</v>
      </c>
      <c r="E180" s="68" t="s">
        <v>1761</v>
      </c>
      <c r="F180" s="296">
        <v>2019</v>
      </c>
      <c r="G180" s="68" t="s">
        <v>1220</v>
      </c>
      <c r="H180" s="68" t="s">
        <v>1221</v>
      </c>
      <c r="I180" s="229">
        <v>0</v>
      </c>
      <c r="J180" s="70">
        <v>0</v>
      </c>
      <c r="K180" s="70">
        <v>0</v>
      </c>
      <c r="L180" s="137">
        <v>7.5684674038656397</v>
      </c>
      <c r="M180" s="137">
        <v>-7568</v>
      </c>
      <c r="N180" s="70">
        <v>1.0431740410605601</v>
      </c>
      <c r="O180" s="70">
        <v>1043</v>
      </c>
      <c r="P180" s="68">
        <v>0</v>
      </c>
      <c r="Q180" s="70">
        <v>0</v>
      </c>
      <c r="R180" s="297">
        <v>0.18822958000000001</v>
      </c>
      <c r="S180" s="70">
        <v>188</v>
      </c>
      <c r="T180" s="297"/>
      <c r="U180" s="70"/>
      <c r="V180" s="298">
        <v>0</v>
      </c>
      <c r="W180" s="70">
        <v>0</v>
      </c>
      <c r="X180" s="298">
        <v>0</v>
      </c>
      <c r="Y180" s="70">
        <v>0</v>
      </c>
      <c r="Z180" s="70">
        <v>0</v>
      </c>
      <c r="AA180" s="70">
        <v>0</v>
      </c>
      <c r="AB180" s="70">
        <v>0</v>
      </c>
      <c r="AC180" s="70">
        <v>0</v>
      </c>
      <c r="AD180" s="68">
        <v>0</v>
      </c>
      <c r="AE180" s="70">
        <v>0</v>
      </c>
      <c r="AF180" s="68">
        <v>0</v>
      </c>
      <c r="AG180" s="70">
        <v>0</v>
      </c>
      <c r="AH180" s="68">
        <v>0</v>
      </c>
      <c r="AI180" s="70">
        <v>0</v>
      </c>
      <c r="AJ180" s="298">
        <v>0.37100263999999999</v>
      </c>
      <c r="AK180" s="70">
        <v>371</v>
      </c>
      <c r="AL180" s="167">
        <v>0</v>
      </c>
      <c r="AM180" s="70">
        <v>0</v>
      </c>
      <c r="AN180" s="68">
        <v>0</v>
      </c>
      <c r="AO180" s="68">
        <v>0</v>
      </c>
      <c r="AP180" s="68">
        <v>0</v>
      </c>
      <c r="AQ180" s="68">
        <v>0</v>
      </c>
      <c r="AR180" s="68">
        <v>0</v>
      </c>
      <c r="AS180" s="68">
        <v>0</v>
      </c>
      <c r="AT180" s="68">
        <v>7334</v>
      </c>
      <c r="AU180" s="68">
        <v>15426</v>
      </c>
      <c r="AV180" s="68">
        <v>635</v>
      </c>
      <c r="AW180" s="68">
        <v>6466</v>
      </c>
      <c r="AX180" s="68">
        <v>0</v>
      </c>
      <c r="AY180" s="68">
        <v>8492</v>
      </c>
      <c r="AZ180" s="68">
        <v>0</v>
      </c>
    </row>
    <row r="181" spans="1:52" x14ac:dyDescent="0.2">
      <c r="A181" s="68" t="s">
        <v>1764</v>
      </c>
      <c r="B181" s="68" t="s">
        <v>1765</v>
      </c>
      <c r="C181" s="68" t="s">
        <v>1765</v>
      </c>
      <c r="D181" s="68" t="s">
        <v>1766</v>
      </c>
      <c r="E181" s="68" t="s">
        <v>1764</v>
      </c>
      <c r="F181" s="296">
        <v>2019</v>
      </c>
      <c r="G181" s="68" t="s">
        <v>1220</v>
      </c>
      <c r="H181" s="68" t="s">
        <v>1221</v>
      </c>
      <c r="I181" s="229">
        <v>6597</v>
      </c>
      <c r="J181" s="70">
        <v>3298.5</v>
      </c>
      <c r="K181" s="70">
        <v>9895.5</v>
      </c>
      <c r="L181" s="137">
        <v>5.7151756065593</v>
      </c>
      <c r="M181" s="137">
        <v>-5715</v>
      </c>
      <c r="N181" s="70">
        <v>0.66420980306442001</v>
      </c>
      <c r="O181" s="70">
        <v>664</v>
      </c>
      <c r="P181" s="68">
        <v>0</v>
      </c>
      <c r="Q181" s="70">
        <v>0</v>
      </c>
      <c r="R181" s="297">
        <v>0.15622860999999999</v>
      </c>
      <c r="S181" s="70">
        <v>156</v>
      </c>
      <c r="T181" s="297"/>
      <c r="U181" s="70"/>
      <c r="V181" s="298">
        <v>0</v>
      </c>
      <c r="W181" s="70">
        <v>0</v>
      </c>
      <c r="X181" s="298">
        <v>0.39006751000000001</v>
      </c>
      <c r="Y181" s="70">
        <v>390</v>
      </c>
      <c r="Z181" s="70">
        <v>0</v>
      </c>
      <c r="AA181" s="70">
        <v>0</v>
      </c>
      <c r="AB181" s="70">
        <v>0</v>
      </c>
      <c r="AC181" s="70">
        <v>0</v>
      </c>
      <c r="AD181" s="68">
        <v>0</v>
      </c>
      <c r="AE181" s="70">
        <v>0</v>
      </c>
      <c r="AF181" s="68">
        <v>0</v>
      </c>
      <c r="AG181" s="70">
        <v>0</v>
      </c>
      <c r="AH181" s="68">
        <v>0</v>
      </c>
      <c r="AI181" s="70">
        <v>0</v>
      </c>
      <c r="AJ181" s="298">
        <v>0</v>
      </c>
      <c r="AK181" s="70">
        <v>0</v>
      </c>
      <c r="AL181" s="167">
        <v>0.45791870000000001</v>
      </c>
      <c r="AM181" s="70">
        <v>458</v>
      </c>
      <c r="AN181" s="68">
        <v>0</v>
      </c>
      <c r="AO181" s="68">
        <v>0</v>
      </c>
      <c r="AP181" s="68">
        <v>0</v>
      </c>
      <c r="AQ181" s="68">
        <v>0</v>
      </c>
      <c r="AR181" s="68">
        <v>0</v>
      </c>
      <c r="AS181" s="68">
        <v>217</v>
      </c>
      <c r="AT181" s="68">
        <v>0</v>
      </c>
      <c r="AU181" s="68">
        <v>5617</v>
      </c>
      <c r="AV181" s="68">
        <v>378</v>
      </c>
      <c r="AW181" s="68">
        <v>0</v>
      </c>
      <c r="AX181" s="68">
        <v>4</v>
      </c>
      <c r="AY181" s="68">
        <v>2476</v>
      </c>
      <c r="AZ181" s="68">
        <v>0</v>
      </c>
    </row>
    <row r="182" spans="1:52" x14ac:dyDescent="0.2">
      <c r="A182" s="68" t="s">
        <v>1767</v>
      </c>
      <c r="B182" s="68" t="s">
        <v>1768</v>
      </c>
      <c r="C182" s="68" t="s">
        <v>1768</v>
      </c>
      <c r="D182" s="68" t="s">
        <v>1769</v>
      </c>
      <c r="E182" s="68" t="s">
        <v>1767</v>
      </c>
      <c r="F182" s="296">
        <v>2019</v>
      </c>
      <c r="G182" s="68" t="s">
        <v>1220</v>
      </c>
      <c r="H182" s="68" t="s">
        <v>1221</v>
      </c>
      <c r="I182" s="229">
        <v>0</v>
      </c>
      <c r="J182" s="70">
        <v>0</v>
      </c>
      <c r="K182" s="70">
        <v>0</v>
      </c>
      <c r="L182" s="137">
        <v>5.03001602111362</v>
      </c>
      <c r="M182" s="137">
        <v>-5030</v>
      </c>
      <c r="N182" s="70">
        <v>1.63323078592578</v>
      </c>
      <c r="O182" s="70">
        <v>1633</v>
      </c>
      <c r="P182" s="68">
        <v>0</v>
      </c>
      <c r="Q182" s="70">
        <v>0</v>
      </c>
      <c r="R182" s="297">
        <v>0.23760878999999999</v>
      </c>
      <c r="S182" s="70">
        <v>238</v>
      </c>
      <c r="T182" s="297"/>
      <c r="U182" s="70"/>
      <c r="V182" s="298">
        <v>0</v>
      </c>
      <c r="W182" s="70">
        <v>0</v>
      </c>
      <c r="X182" s="298">
        <v>0.68758441999999997</v>
      </c>
      <c r="Y182" s="70">
        <v>688</v>
      </c>
      <c r="Z182" s="70">
        <v>0</v>
      </c>
      <c r="AA182" s="70">
        <v>0</v>
      </c>
      <c r="AB182" s="70">
        <v>0</v>
      </c>
      <c r="AC182" s="70">
        <v>0</v>
      </c>
      <c r="AD182" s="68">
        <v>0</v>
      </c>
      <c r="AE182" s="70">
        <v>0</v>
      </c>
      <c r="AF182" s="68">
        <v>0</v>
      </c>
      <c r="AG182" s="70">
        <v>0</v>
      </c>
      <c r="AH182" s="68">
        <v>0</v>
      </c>
      <c r="AI182" s="70">
        <v>0</v>
      </c>
      <c r="AJ182" s="298">
        <v>0</v>
      </c>
      <c r="AK182" s="70">
        <v>0</v>
      </c>
      <c r="AL182" s="167">
        <v>0.4484013</v>
      </c>
      <c r="AM182" s="70">
        <v>448</v>
      </c>
      <c r="AN182" s="68">
        <v>0</v>
      </c>
      <c r="AO182" s="68">
        <v>0</v>
      </c>
      <c r="AP182" s="68">
        <v>0</v>
      </c>
      <c r="AQ182" s="68">
        <v>0</v>
      </c>
      <c r="AR182" s="68">
        <v>0</v>
      </c>
      <c r="AS182" s="68">
        <v>0</v>
      </c>
      <c r="AT182" s="68">
        <v>4721</v>
      </c>
      <c r="AU182" s="68">
        <v>6690</v>
      </c>
      <c r="AV182" s="68">
        <v>678</v>
      </c>
      <c r="AW182" s="68">
        <v>0</v>
      </c>
      <c r="AX182" s="68">
        <v>0</v>
      </c>
      <c r="AY182" s="68">
        <v>2100</v>
      </c>
      <c r="AZ182" s="68">
        <v>11132</v>
      </c>
    </row>
    <row r="183" spans="1:52" x14ac:dyDescent="0.2">
      <c r="A183" s="68" t="s">
        <v>1770</v>
      </c>
      <c r="B183" s="68" t="s">
        <v>1771</v>
      </c>
      <c r="C183" s="68" t="s">
        <v>1771</v>
      </c>
      <c r="D183" s="68" t="s">
        <v>1772</v>
      </c>
      <c r="E183" s="68" t="s">
        <v>1770</v>
      </c>
      <c r="F183" s="296">
        <v>2019</v>
      </c>
      <c r="G183" s="68" t="s">
        <v>1220</v>
      </c>
      <c r="H183" s="68" t="s">
        <v>1271</v>
      </c>
      <c r="I183" s="229">
        <v>3393</v>
      </c>
      <c r="J183" s="70">
        <v>1696.5</v>
      </c>
      <c r="K183" s="70">
        <v>5089.5</v>
      </c>
      <c r="L183" s="137">
        <v>42.800454839251302</v>
      </c>
      <c r="M183" s="137">
        <v>-42800</v>
      </c>
      <c r="N183" s="70">
        <v>1.4147390500000001</v>
      </c>
      <c r="O183" s="70">
        <v>1415</v>
      </c>
      <c r="P183" s="68">
        <v>0</v>
      </c>
      <c r="Q183" s="70">
        <v>0</v>
      </c>
      <c r="R183" s="297">
        <v>2.2321566399999999</v>
      </c>
      <c r="S183" s="70">
        <v>2232</v>
      </c>
      <c r="T183" s="297"/>
      <c r="U183" s="70"/>
      <c r="V183" s="298">
        <v>7.6241819800000004</v>
      </c>
      <c r="W183" s="70">
        <v>7624</v>
      </c>
      <c r="X183" s="298">
        <v>0</v>
      </c>
      <c r="Y183" s="70">
        <v>0</v>
      </c>
      <c r="Z183" s="70">
        <v>1.650255</v>
      </c>
      <c r="AA183" s="70">
        <v>1650</v>
      </c>
      <c r="AB183" s="70">
        <v>2.109864</v>
      </c>
      <c r="AC183" s="70">
        <v>2110</v>
      </c>
      <c r="AD183" s="68">
        <v>9.941713452106459</v>
      </c>
      <c r="AE183" s="70">
        <v>9942</v>
      </c>
      <c r="AF183" s="68">
        <v>0</v>
      </c>
      <c r="AG183" s="70">
        <v>0</v>
      </c>
      <c r="AH183" s="68">
        <v>0</v>
      </c>
      <c r="AI183" s="70">
        <v>0</v>
      </c>
      <c r="AJ183" s="298">
        <v>0</v>
      </c>
      <c r="AK183" s="70">
        <v>0</v>
      </c>
      <c r="AL183" s="167">
        <v>0</v>
      </c>
      <c r="AM183" s="70">
        <v>0</v>
      </c>
      <c r="AN183" s="68">
        <v>4174</v>
      </c>
      <c r="AO183" s="68">
        <v>0</v>
      </c>
      <c r="AP183" s="68">
        <v>0</v>
      </c>
      <c r="AQ183" s="68">
        <v>1218</v>
      </c>
      <c r="AR183" s="68">
        <v>0</v>
      </c>
      <c r="AS183" s="68">
        <v>0</v>
      </c>
      <c r="AT183" s="68">
        <v>42434</v>
      </c>
      <c r="AU183" s="68">
        <v>38647</v>
      </c>
      <c r="AV183" s="68">
        <v>18935</v>
      </c>
      <c r="AW183" s="68">
        <v>10547</v>
      </c>
      <c r="AX183" s="68">
        <v>0</v>
      </c>
      <c r="AY183" s="68">
        <v>10821</v>
      </c>
      <c r="AZ183" s="68">
        <v>0</v>
      </c>
    </row>
    <row r="184" spans="1:52" x14ac:dyDescent="0.2">
      <c r="A184" s="68" t="s">
        <v>1773</v>
      </c>
      <c r="B184" s="68" t="s">
        <v>1774</v>
      </c>
      <c r="C184" s="68" t="s">
        <v>1774</v>
      </c>
      <c r="D184" s="68" t="s">
        <v>1775</v>
      </c>
      <c r="E184" s="68" t="s">
        <v>1773</v>
      </c>
      <c r="F184" s="296">
        <v>2019</v>
      </c>
      <c r="G184" s="68" t="s">
        <v>1220</v>
      </c>
      <c r="H184" s="68" t="s">
        <v>1271</v>
      </c>
      <c r="I184" s="229">
        <v>0</v>
      </c>
      <c r="J184" s="70">
        <v>0</v>
      </c>
      <c r="K184" s="70">
        <v>0</v>
      </c>
      <c r="L184" s="137">
        <v>2.8775504551601299</v>
      </c>
      <c r="M184" s="137">
        <v>-2878</v>
      </c>
      <c r="N184" s="70">
        <v>6.5016923908573873E-2</v>
      </c>
      <c r="O184" s="70">
        <v>65</v>
      </c>
      <c r="P184" s="68">
        <v>0</v>
      </c>
      <c r="Q184" s="70">
        <v>0</v>
      </c>
      <c r="R184" s="297">
        <v>1.729849E-2</v>
      </c>
      <c r="S184" s="70">
        <v>17</v>
      </c>
      <c r="T184" s="297"/>
      <c r="U184" s="70"/>
      <c r="V184" s="298">
        <v>0.10053078</v>
      </c>
      <c r="W184" s="70">
        <v>101</v>
      </c>
      <c r="X184" s="298">
        <v>0</v>
      </c>
      <c r="Y184" s="70">
        <v>0</v>
      </c>
      <c r="Z184" s="70">
        <v>0.03</v>
      </c>
      <c r="AA184" s="70">
        <v>30</v>
      </c>
      <c r="AB184" s="70">
        <v>4.0660000000000002E-2</v>
      </c>
      <c r="AC184" s="70">
        <v>41</v>
      </c>
      <c r="AD184" s="68">
        <v>0.15594647313353849</v>
      </c>
      <c r="AE184" s="70">
        <v>156</v>
      </c>
      <c r="AF184" s="68">
        <v>0</v>
      </c>
      <c r="AG184" s="70">
        <v>0</v>
      </c>
      <c r="AH184" s="68">
        <v>0</v>
      </c>
      <c r="AI184" s="70">
        <v>0</v>
      </c>
      <c r="AJ184" s="298">
        <v>0</v>
      </c>
      <c r="AK184" s="70">
        <v>0</v>
      </c>
      <c r="AL184" s="167">
        <v>0</v>
      </c>
      <c r="AM184" s="70">
        <v>0</v>
      </c>
      <c r="AN184" s="68">
        <v>0</v>
      </c>
      <c r="AO184" s="68">
        <v>0</v>
      </c>
      <c r="AP184" s="68">
        <v>0</v>
      </c>
      <c r="AQ184" s="68">
        <v>0</v>
      </c>
      <c r="AR184" s="68">
        <v>0</v>
      </c>
      <c r="AS184" s="68">
        <v>0</v>
      </c>
      <c r="AT184" s="68">
        <v>0</v>
      </c>
      <c r="AU184" s="68">
        <v>441</v>
      </c>
      <c r="AV184" s="68">
        <v>0</v>
      </c>
      <c r="AW184" s="68">
        <v>0</v>
      </c>
      <c r="AX184" s="68">
        <v>0</v>
      </c>
      <c r="AY184" s="68">
        <v>2034</v>
      </c>
      <c r="AZ184" s="68">
        <v>0</v>
      </c>
    </row>
    <row r="185" spans="1:52" x14ac:dyDescent="0.2">
      <c r="A185" s="68" t="s">
        <v>1776</v>
      </c>
      <c r="B185" s="68" t="s">
        <v>1777</v>
      </c>
      <c r="C185" s="68" t="s">
        <v>1777</v>
      </c>
      <c r="D185" s="68" t="s">
        <v>1778</v>
      </c>
      <c r="E185" s="68" t="s">
        <v>1776</v>
      </c>
      <c r="F185" s="296">
        <v>2019</v>
      </c>
      <c r="G185" s="68" t="s">
        <v>1220</v>
      </c>
      <c r="H185" s="68" t="s">
        <v>1251</v>
      </c>
      <c r="I185" s="229">
        <v>0</v>
      </c>
      <c r="J185" s="70">
        <v>0</v>
      </c>
      <c r="K185" s="70">
        <v>0</v>
      </c>
      <c r="L185" s="137">
        <v>114.277478207329</v>
      </c>
      <c r="M185" s="137">
        <v>-114277</v>
      </c>
      <c r="N185" s="70">
        <v>6.9488485017727397</v>
      </c>
      <c r="O185" s="70">
        <v>6949</v>
      </c>
      <c r="P185" s="68">
        <v>0</v>
      </c>
      <c r="Q185" s="70">
        <v>0</v>
      </c>
      <c r="R185" s="297">
        <v>4.07456599</v>
      </c>
      <c r="S185" s="70">
        <v>4075</v>
      </c>
      <c r="T185" s="297"/>
      <c r="U185" s="70"/>
      <c r="V185" s="298">
        <v>17.889240709999999</v>
      </c>
      <c r="W185" s="70">
        <v>17889</v>
      </c>
      <c r="X185" s="298">
        <v>14.144086270000001</v>
      </c>
      <c r="Y185" s="70">
        <v>14144</v>
      </c>
      <c r="Z185" s="70">
        <v>4.3655049999999997</v>
      </c>
      <c r="AA185" s="70">
        <v>4366</v>
      </c>
      <c r="AB185" s="70">
        <v>5.4473250000000002</v>
      </c>
      <c r="AC185" s="70">
        <v>5447</v>
      </c>
      <c r="AD185" s="68">
        <v>36.607790935925017</v>
      </c>
      <c r="AE185" s="70">
        <v>36608</v>
      </c>
      <c r="AF185" s="68">
        <v>0</v>
      </c>
      <c r="AG185" s="70">
        <v>0</v>
      </c>
      <c r="AH185" s="68">
        <v>0</v>
      </c>
      <c r="AI185" s="70">
        <v>0</v>
      </c>
      <c r="AJ185" s="298">
        <v>7.3419886700000001</v>
      </c>
      <c r="AK185" s="70">
        <v>7342</v>
      </c>
      <c r="AL185" s="167">
        <v>0</v>
      </c>
      <c r="AM185" s="70">
        <v>0</v>
      </c>
      <c r="AN185" s="68">
        <v>5985</v>
      </c>
      <c r="AO185" s="68">
        <v>0</v>
      </c>
      <c r="AP185" s="68">
        <v>5768</v>
      </c>
      <c r="AQ185" s="68">
        <v>1591</v>
      </c>
      <c r="AR185" s="68">
        <v>3478</v>
      </c>
      <c r="AS185" s="68">
        <v>0</v>
      </c>
      <c r="AT185" s="68">
        <v>0</v>
      </c>
      <c r="AU185" s="68">
        <v>21063</v>
      </c>
      <c r="AV185" s="68">
        <v>46660</v>
      </c>
      <c r="AW185" s="68">
        <v>0</v>
      </c>
      <c r="AX185" s="68">
        <v>31087</v>
      </c>
      <c r="AY185" s="68">
        <v>31657</v>
      </c>
      <c r="AZ185" s="68">
        <v>61691</v>
      </c>
    </row>
    <row r="186" spans="1:52" x14ac:dyDescent="0.2">
      <c r="A186" s="68" t="s">
        <v>1779</v>
      </c>
      <c r="B186" s="68" t="s">
        <v>1780</v>
      </c>
      <c r="C186" s="68" t="s">
        <v>1780</v>
      </c>
      <c r="D186" s="68" t="s">
        <v>1781</v>
      </c>
      <c r="E186" s="68" t="s">
        <v>1779</v>
      </c>
      <c r="F186" s="296">
        <v>2019</v>
      </c>
      <c r="G186" s="68" t="s">
        <v>1220</v>
      </c>
      <c r="H186" s="68" t="s">
        <v>1251</v>
      </c>
      <c r="I186" s="229">
        <v>5628</v>
      </c>
      <c r="J186" s="70">
        <v>2814</v>
      </c>
      <c r="K186" s="70">
        <v>8442</v>
      </c>
      <c r="L186" s="137">
        <v>69.668541950477007</v>
      </c>
      <c r="M186" s="137">
        <v>-69669</v>
      </c>
      <c r="N186" s="70">
        <v>5.6436058596213803</v>
      </c>
      <c r="O186" s="70">
        <v>5644</v>
      </c>
      <c r="P186" s="68">
        <v>0</v>
      </c>
      <c r="Q186" s="70">
        <v>0</v>
      </c>
      <c r="R186" s="297">
        <v>2.2934585200000002</v>
      </c>
      <c r="S186" s="70">
        <v>2293</v>
      </c>
      <c r="T186" s="297"/>
      <c r="U186" s="70"/>
      <c r="V186" s="298">
        <v>9.4522565899999993</v>
      </c>
      <c r="W186" s="70">
        <v>9452</v>
      </c>
      <c r="X186" s="298">
        <v>0</v>
      </c>
      <c r="Y186" s="70">
        <v>0</v>
      </c>
      <c r="Z186" s="70">
        <v>1.3484529999999999</v>
      </c>
      <c r="AA186" s="70">
        <v>1348</v>
      </c>
      <c r="AB186" s="70">
        <v>1.837259</v>
      </c>
      <c r="AC186" s="70">
        <v>1837</v>
      </c>
      <c r="AD186" s="68">
        <v>26.930871678858409</v>
      </c>
      <c r="AE186" s="70">
        <v>26931</v>
      </c>
      <c r="AF186" s="68">
        <v>0</v>
      </c>
      <c r="AG186" s="70">
        <v>0</v>
      </c>
      <c r="AH186" s="68">
        <v>0</v>
      </c>
      <c r="AI186" s="70">
        <v>0</v>
      </c>
      <c r="AJ186" s="298">
        <v>19.87639193</v>
      </c>
      <c r="AK186" s="70">
        <v>19876</v>
      </c>
      <c r="AL186" s="167">
        <v>8.9645699999999995E-2</v>
      </c>
      <c r="AM186" s="70">
        <v>90</v>
      </c>
      <c r="AN186" s="68">
        <v>3769</v>
      </c>
      <c r="AO186" s="68">
        <v>-3380</v>
      </c>
      <c r="AP186" s="68">
        <v>0</v>
      </c>
      <c r="AQ186" s="68">
        <v>4042</v>
      </c>
      <c r="AR186" s="68">
        <v>0</v>
      </c>
      <c r="AS186" s="68">
        <v>0</v>
      </c>
      <c r="AT186" s="68">
        <v>0</v>
      </c>
      <c r="AU186" s="68">
        <v>28521</v>
      </c>
      <c r="AV186" s="68">
        <v>2791</v>
      </c>
      <c r="AW186" s="68">
        <v>19821</v>
      </c>
      <c r="AX186" s="68">
        <v>21246</v>
      </c>
      <c r="AY186" s="68">
        <v>10000</v>
      </c>
      <c r="AZ186" s="68">
        <v>5000</v>
      </c>
    </row>
    <row r="187" spans="1:52" x14ac:dyDescent="0.2">
      <c r="A187" s="68" t="s">
        <v>1782</v>
      </c>
      <c r="B187" s="68" t="s">
        <v>1783</v>
      </c>
      <c r="C187" s="68" t="s">
        <v>1783</v>
      </c>
      <c r="D187" s="68" t="s">
        <v>1784</v>
      </c>
      <c r="E187" s="68" t="s">
        <v>1782</v>
      </c>
      <c r="F187" s="296">
        <v>2019</v>
      </c>
      <c r="G187" s="68" t="s">
        <v>1238</v>
      </c>
      <c r="H187" s="68" t="s">
        <v>1373</v>
      </c>
      <c r="I187" s="229">
        <v>8492</v>
      </c>
      <c r="J187" s="70">
        <v>4246</v>
      </c>
      <c r="K187" s="70">
        <v>12738</v>
      </c>
      <c r="L187" s="137">
        <v>219.96351900757199</v>
      </c>
      <c r="M187" s="137">
        <v>-219964</v>
      </c>
      <c r="N187" s="70">
        <v>4.0312219999999996</v>
      </c>
      <c r="O187" s="70">
        <v>4031</v>
      </c>
      <c r="P187" s="68">
        <v>0</v>
      </c>
      <c r="Q187" s="70">
        <v>0</v>
      </c>
      <c r="R187" s="297">
        <v>19.171519440000001</v>
      </c>
      <c r="S187" s="70">
        <v>19172</v>
      </c>
      <c r="T187" s="297"/>
      <c r="U187" s="70"/>
      <c r="V187" s="298">
        <v>61.701292780000003</v>
      </c>
      <c r="W187" s="70">
        <v>61701</v>
      </c>
      <c r="X187" s="298">
        <v>0</v>
      </c>
      <c r="Y187" s="70">
        <v>0</v>
      </c>
      <c r="Z187" s="70">
        <v>21.712472999999999</v>
      </c>
      <c r="AA187" s="70">
        <v>21712</v>
      </c>
      <c r="AB187" s="70">
        <v>28.286715999999998</v>
      </c>
      <c r="AC187" s="70">
        <v>28287</v>
      </c>
      <c r="AD187" s="68">
        <v>91.287021577474775</v>
      </c>
      <c r="AE187" s="70">
        <v>91287</v>
      </c>
      <c r="AF187" s="68">
        <v>0</v>
      </c>
      <c r="AG187" s="70">
        <v>0</v>
      </c>
      <c r="AH187" s="68">
        <v>0</v>
      </c>
      <c r="AI187" s="70">
        <v>0</v>
      </c>
      <c r="AJ187" s="298">
        <v>0</v>
      </c>
      <c r="AK187" s="70">
        <v>0</v>
      </c>
      <c r="AL187" s="167">
        <v>0</v>
      </c>
      <c r="AM187" s="70">
        <v>0</v>
      </c>
      <c r="AN187" s="68">
        <v>57434</v>
      </c>
      <c r="AO187" s="68">
        <v>-133247</v>
      </c>
      <c r="AP187" s="68">
        <v>0</v>
      </c>
      <c r="AQ187" s="68">
        <v>12298</v>
      </c>
      <c r="AR187" s="68">
        <v>21466</v>
      </c>
      <c r="AS187" s="68">
        <v>9948</v>
      </c>
      <c r="AT187" s="68">
        <v>21728</v>
      </c>
      <c r="AU187" s="68">
        <v>71409</v>
      </c>
      <c r="AV187" s="68">
        <v>46912</v>
      </c>
      <c r="AW187" s="68">
        <v>67783</v>
      </c>
      <c r="AX187" s="68">
        <v>2595</v>
      </c>
      <c r="AY187" s="68">
        <v>81109</v>
      </c>
      <c r="AZ187" s="68">
        <v>0</v>
      </c>
    </row>
    <row r="188" spans="1:52" x14ac:dyDescent="0.2">
      <c r="A188" s="68" t="s">
        <v>1785</v>
      </c>
      <c r="B188" s="68" t="s">
        <v>1786</v>
      </c>
      <c r="C188" s="68" t="s">
        <v>1786</v>
      </c>
      <c r="D188" s="68" t="s">
        <v>1787</v>
      </c>
      <c r="E188" s="68" t="s">
        <v>1785</v>
      </c>
      <c r="F188" s="296">
        <v>2019</v>
      </c>
      <c r="G188" s="68" t="s">
        <v>1238</v>
      </c>
      <c r="H188" s="68" t="s">
        <v>1244</v>
      </c>
      <c r="I188" s="229">
        <v>2722</v>
      </c>
      <c r="J188" s="70">
        <v>1361</v>
      </c>
      <c r="K188" s="70">
        <v>4083</v>
      </c>
      <c r="L188" s="137">
        <v>19.1222452197559</v>
      </c>
      <c r="M188" s="137">
        <v>-19122</v>
      </c>
      <c r="N188" s="70">
        <v>0</v>
      </c>
      <c r="O188" s="70">
        <v>0</v>
      </c>
      <c r="P188" s="68">
        <v>0</v>
      </c>
      <c r="Q188" s="70">
        <v>0</v>
      </c>
      <c r="R188" s="297">
        <v>0</v>
      </c>
      <c r="S188" s="70">
        <v>0</v>
      </c>
      <c r="T188" s="297"/>
      <c r="U188" s="70"/>
      <c r="V188" s="298">
        <v>0</v>
      </c>
      <c r="W188" s="70">
        <v>0</v>
      </c>
      <c r="X188" s="298">
        <v>0</v>
      </c>
      <c r="Y188" s="70">
        <v>0</v>
      </c>
      <c r="Z188" s="70">
        <v>0</v>
      </c>
      <c r="AA188" s="70">
        <v>0</v>
      </c>
      <c r="AB188" s="70">
        <v>0</v>
      </c>
      <c r="AC188" s="70">
        <v>0</v>
      </c>
      <c r="AD188" s="68">
        <v>0</v>
      </c>
      <c r="AE188" s="70">
        <v>0</v>
      </c>
      <c r="AF188" s="68">
        <v>0</v>
      </c>
      <c r="AG188" s="70">
        <v>0</v>
      </c>
      <c r="AH188" s="68">
        <v>0</v>
      </c>
      <c r="AI188" s="70">
        <v>0</v>
      </c>
      <c r="AJ188" s="298">
        <v>0</v>
      </c>
      <c r="AK188" s="70">
        <v>0</v>
      </c>
      <c r="AL188" s="167">
        <v>0</v>
      </c>
      <c r="AM188" s="70">
        <v>0</v>
      </c>
      <c r="AN188" s="68">
        <v>0</v>
      </c>
      <c r="AO188" s="68">
        <v>0</v>
      </c>
      <c r="AP188" s="68">
        <v>0</v>
      </c>
      <c r="AQ188" s="68">
        <v>0</v>
      </c>
      <c r="AR188" s="68">
        <v>0</v>
      </c>
      <c r="AS188" s="68">
        <v>0</v>
      </c>
      <c r="AT188" s="68">
        <v>0</v>
      </c>
      <c r="AU188" s="68">
        <v>19187</v>
      </c>
      <c r="AV188" s="68">
        <v>4273</v>
      </c>
      <c r="AW188" s="68">
        <v>162</v>
      </c>
      <c r="AX188" s="68">
        <v>0</v>
      </c>
      <c r="AY188" s="68">
        <v>4890</v>
      </c>
      <c r="AZ188" s="68">
        <v>0</v>
      </c>
    </row>
    <row r="189" spans="1:52" x14ac:dyDescent="0.2">
      <c r="A189" s="68" t="s">
        <v>1788</v>
      </c>
      <c r="B189" s="68" t="s">
        <v>1789</v>
      </c>
      <c r="C189" s="68" t="s">
        <v>1789</v>
      </c>
      <c r="D189" s="68" t="s">
        <v>1790</v>
      </c>
      <c r="E189" s="68" t="s">
        <v>1788</v>
      </c>
      <c r="F189" s="296">
        <v>2019</v>
      </c>
      <c r="G189" s="68" t="s">
        <v>1238</v>
      </c>
      <c r="H189" s="68" t="s">
        <v>1239</v>
      </c>
      <c r="I189" s="229">
        <v>3773</v>
      </c>
      <c r="J189" s="70">
        <v>1886.5</v>
      </c>
      <c r="K189" s="70">
        <v>5659.5</v>
      </c>
      <c r="L189" s="137">
        <v>0</v>
      </c>
      <c r="M189" s="137">
        <v>0</v>
      </c>
      <c r="N189" s="70">
        <v>0</v>
      </c>
      <c r="O189" s="70">
        <v>0</v>
      </c>
      <c r="P189" s="68">
        <v>263109760</v>
      </c>
      <c r="Q189" s="70">
        <v>-263110</v>
      </c>
      <c r="R189" s="297">
        <v>0</v>
      </c>
      <c r="S189" s="70">
        <v>0</v>
      </c>
      <c r="T189" s="297"/>
      <c r="U189" s="70"/>
      <c r="V189" s="298">
        <v>0</v>
      </c>
      <c r="W189" s="70">
        <v>0</v>
      </c>
      <c r="X189" s="298">
        <v>0</v>
      </c>
      <c r="Y189" s="70">
        <v>0</v>
      </c>
      <c r="Z189" s="70">
        <v>0</v>
      </c>
      <c r="AA189" s="70">
        <v>0</v>
      </c>
      <c r="AB189" s="70">
        <v>0</v>
      </c>
      <c r="AC189" s="70">
        <v>0</v>
      </c>
      <c r="AD189" s="68">
        <v>0</v>
      </c>
      <c r="AE189" s="70">
        <v>0</v>
      </c>
      <c r="AF189" s="68">
        <v>8955017.2930941284</v>
      </c>
      <c r="AG189" s="70">
        <v>8955</v>
      </c>
      <c r="AH189" s="68">
        <v>6299520</v>
      </c>
      <c r="AI189" s="70">
        <v>6300</v>
      </c>
      <c r="AJ189" s="298">
        <v>0</v>
      </c>
      <c r="AK189" s="70">
        <v>0</v>
      </c>
      <c r="AL189" s="167">
        <v>0</v>
      </c>
      <c r="AM189" s="70">
        <v>0</v>
      </c>
      <c r="AN189" s="68">
        <v>0</v>
      </c>
      <c r="AO189" s="68">
        <v>0</v>
      </c>
      <c r="AP189" s="68">
        <v>0</v>
      </c>
      <c r="AQ189" s="68">
        <v>0</v>
      </c>
      <c r="AR189" s="68">
        <v>0</v>
      </c>
      <c r="AS189" s="68">
        <v>0</v>
      </c>
      <c r="AT189" s="68">
        <v>0</v>
      </c>
      <c r="AU189" s="68">
        <v>100</v>
      </c>
      <c r="AV189" s="68">
        <v>10772</v>
      </c>
      <c r="AW189" s="68">
        <v>2109</v>
      </c>
      <c r="AX189" s="68">
        <v>0</v>
      </c>
      <c r="AY189" s="68">
        <v>12500</v>
      </c>
      <c r="AZ189" s="68">
        <v>0</v>
      </c>
    </row>
    <row r="190" spans="1:52" x14ac:dyDescent="0.2">
      <c r="A190" s="68" t="s">
        <v>1791</v>
      </c>
      <c r="B190" s="68" t="s">
        <v>1792</v>
      </c>
      <c r="C190" s="68" t="s">
        <v>1792</v>
      </c>
      <c r="D190" s="68" t="s">
        <v>1793</v>
      </c>
      <c r="E190" s="68" t="s">
        <v>1791</v>
      </c>
      <c r="F190" s="296">
        <v>2019</v>
      </c>
      <c r="G190" s="68" t="s">
        <v>1220</v>
      </c>
      <c r="H190" s="68" t="s">
        <v>1221</v>
      </c>
      <c r="I190" s="229">
        <v>0</v>
      </c>
      <c r="J190" s="70">
        <v>0</v>
      </c>
      <c r="K190" s="70">
        <v>0</v>
      </c>
      <c r="L190" s="137">
        <v>7.8331316301000697</v>
      </c>
      <c r="M190" s="137">
        <v>-7833</v>
      </c>
      <c r="N190" s="70">
        <v>0.92644088598108809</v>
      </c>
      <c r="O190" s="70">
        <v>926</v>
      </c>
      <c r="P190" s="68">
        <v>0</v>
      </c>
      <c r="Q190" s="70">
        <v>0</v>
      </c>
      <c r="R190" s="297">
        <v>0.21985334000000001</v>
      </c>
      <c r="S190" s="70">
        <v>220</v>
      </c>
      <c r="T190" s="297"/>
      <c r="U190" s="70"/>
      <c r="V190" s="298">
        <v>0</v>
      </c>
      <c r="W190" s="70">
        <v>0</v>
      </c>
      <c r="X190" s="298">
        <v>0.55232992000000003</v>
      </c>
      <c r="Y190" s="70">
        <v>552</v>
      </c>
      <c r="Z190" s="70">
        <v>0</v>
      </c>
      <c r="AA190" s="70">
        <v>0</v>
      </c>
      <c r="AB190" s="70">
        <v>0</v>
      </c>
      <c r="AC190" s="70">
        <v>0</v>
      </c>
      <c r="AD190" s="68">
        <v>0</v>
      </c>
      <c r="AE190" s="70">
        <v>0</v>
      </c>
      <c r="AF190" s="68">
        <v>0</v>
      </c>
      <c r="AG190" s="70">
        <v>0</v>
      </c>
      <c r="AH190" s="68">
        <v>0</v>
      </c>
      <c r="AI190" s="70">
        <v>0</v>
      </c>
      <c r="AJ190" s="298">
        <v>0.19123477</v>
      </c>
      <c r="AK190" s="70">
        <v>191</v>
      </c>
      <c r="AL190" s="167">
        <v>0.56360149999999998</v>
      </c>
      <c r="AM190" s="70">
        <v>564</v>
      </c>
      <c r="AN190" s="68">
        <v>0</v>
      </c>
      <c r="AO190" s="68">
        <v>0</v>
      </c>
      <c r="AP190" s="68">
        <v>0</v>
      </c>
      <c r="AQ190" s="68">
        <v>0</v>
      </c>
      <c r="AR190" s="68">
        <v>0</v>
      </c>
      <c r="AS190" s="68">
        <v>0</v>
      </c>
      <c r="AT190" s="68">
        <v>16757</v>
      </c>
      <c r="AU190" s="68">
        <v>12550</v>
      </c>
      <c r="AV190" s="68">
        <v>510</v>
      </c>
      <c r="AW190" s="68">
        <v>0</v>
      </c>
      <c r="AX190" s="68">
        <v>0</v>
      </c>
      <c r="AY190" s="68">
        <v>6167</v>
      </c>
      <c r="AZ190" s="68">
        <v>0</v>
      </c>
    </row>
    <row r="191" spans="1:52" x14ac:dyDescent="0.2">
      <c r="A191" s="68" t="s">
        <v>1794</v>
      </c>
      <c r="B191" s="68" t="s">
        <v>1795</v>
      </c>
      <c r="C191" s="68" t="s">
        <v>1795</v>
      </c>
      <c r="D191" s="68" t="s">
        <v>1796</v>
      </c>
      <c r="E191" s="68" t="s">
        <v>1794</v>
      </c>
      <c r="F191" s="296">
        <v>2019</v>
      </c>
      <c r="G191" s="68" t="s">
        <v>1220</v>
      </c>
      <c r="H191" s="68" t="s">
        <v>1271</v>
      </c>
      <c r="I191" s="229">
        <v>0</v>
      </c>
      <c r="J191" s="70">
        <v>0</v>
      </c>
      <c r="K191" s="70">
        <v>0</v>
      </c>
      <c r="L191" s="137">
        <v>96.898713328179397</v>
      </c>
      <c r="M191" s="137">
        <v>-96899</v>
      </c>
      <c r="N191" s="70">
        <v>4.2578152974685297</v>
      </c>
      <c r="O191" s="70">
        <v>4258</v>
      </c>
      <c r="P191" s="68">
        <v>0</v>
      </c>
      <c r="Q191" s="70">
        <v>0</v>
      </c>
      <c r="R191" s="297">
        <v>6.4487764000000007</v>
      </c>
      <c r="S191" s="70">
        <v>6449</v>
      </c>
      <c r="T191" s="297"/>
      <c r="U191" s="70"/>
      <c r="V191" s="298">
        <v>22.107780640000001</v>
      </c>
      <c r="W191" s="70">
        <v>22108</v>
      </c>
      <c r="X191" s="298">
        <v>12.730164519999999</v>
      </c>
      <c r="Y191" s="70">
        <v>12730</v>
      </c>
      <c r="Z191" s="70">
        <v>6.511444</v>
      </c>
      <c r="AA191" s="70">
        <v>6511</v>
      </c>
      <c r="AB191" s="70">
        <v>8.0915809999999997</v>
      </c>
      <c r="AC191" s="70">
        <v>8092</v>
      </c>
      <c r="AD191" s="68">
        <v>34.313045778421539</v>
      </c>
      <c r="AE191" s="70">
        <v>34313</v>
      </c>
      <c r="AF191" s="68">
        <v>0</v>
      </c>
      <c r="AG191" s="70">
        <v>0</v>
      </c>
      <c r="AH191" s="68">
        <v>0</v>
      </c>
      <c r="AI191" s="70">
        <v>0</v>
      </c>
      <c r="AJ191" s="298">
        <v>0</v>
      </c>
      <c r="AK191" s="70">
        <v>0</v>
      </c>
      <c r="AL191" s="167">
        <v>0</v>
      </c>
      <c r="AM191" s="70">
        <v>0</v>
      </c>
      <c r="AN191" s="68">
        <v>120</v>
      </c>
      <c r="AO191" s="68">
        <v>-8865</v>
      </c>
      <c r="AP191" s="68">
        <v>0</v>
      </c>
      <c r="AQ191" s="68">
        <v>0</v>
      </c>
      <c r="AR191" s="68">
        <v>0</v>
      </c>
      <c r="AS191" s="68">
        <v>0</v>
      </c>
      <c r="AT191" s="68">
        <v>1598</v>
      </c>
      <c r="AU191" s="68">
        <v>5576</v>
      </c>
      <c r="AV191" s="68">
        <v>3206</v>
      </c>
      <c r="AW191" s="68">
        <v>0</v>
      </c>
      <c r="AX191" s="68">
        <v>3853</v>
      </c>
      <c r="AY191" s="68">
        <v>20968</v>
      </c>
      <c r="AZ191" s="68">
        <v>27021</v>
      </c>
    </row>
    <row r="192" spans="1:52" x14ac:dyDescent="0.2">
      <c r="A192" s="68" t="s">
        <v>1797</v>
      </c>
      <c r="B192" s="68" t="s">
        <v>1798</v>
      </c>
      <c r="C192" s="68" t="s">
        <v>1798</v>
      </c>
      <c r="D192" s="68" t="s">
        <v>1799</v>
      </c>
      <c r="E192" s="68" t="s">
        <v>1797</v>
      </c>
      <c r="F192" s="296">
        <v>2019</v>
      </c>
      <c r="G192" s="68" t="s">
        <v>1220</v>
      </c>
      <c r="H192" s="68" t="s">
        <v>1251</v>
      </c>
      <c r="I192" s="229">
        <v>0</v>
      </c>
      <c r="J192" s="70">
        <v>0</v>
      </c>
      <c r="K192" s="70">
        <v>0</v>
      </c>
      <c r="L192" s="137">
        <v>25.1964869865247</v>
      </c>
      <c r="M192" s="137">
        <v>-25196</v>
      </c>
      <c r="N192" s="70">
        <v>2.6256719524293199</v>
      </c>
      <c r="O192" s="70">
        <v>2626</v>
      </c>
      <c r="P192" s="68">
        <v>0</v>
      </c>
      <c r="Q192" s="70">
        <v>0</v>
      </c>
      <c r="R192" s="297">
        <v>1.4357713599999999</v>
      </c>
      <c r="S192" s="70">
        <v>1436</v>
      </c>
      <c r="T192" s="297"/>
      <c r="U192" s="70"/>
      <c r="V192" s="298">
        <v>2.2697553500000001</v>
      </c>
      <c r="W192" s="70">
        <v>2270</v>
      </c>
      <c r="X192" s="298">
        <v>0</v>
      </c>
      <c r="Y192" s="70">
        <v>0</v>
      </c>
      <c r="Z192" s="70">
        <v>1.6190290000000001</v>
      </c>
      <c r="AA192" s="70">
        <v>1619</v>
      </c>
      <c r="AB192" s="70">
        <v>2.0623459999999998</v>
      </c>
      <c r="AC192" s="70">
        <v>2062</v>
      </c>
      <c r="AD192" s="68">
        <v>13.690761199676549</v>
      </c>
      <c r="AE192" s="70">
        <v>13691</v>
      </c>
      <c r="AF192" s="68">
        <v>0</v>
      </c>
      <c r="AG192" s="70">
        <v>0</v>
      </c>
      <c r="AH192" s="68">
        <v>0</v>
      </c>
      <c r="AI192" s="70">
        <v>0</v>
      </c>
      <c r="AJ192" s="298">
        <v>0</v>
      </c>
      <c r="AK192" s="70">
        <v>0</v>
      </c>
      <c r="AL192" s="167">
        <v>0</v>
      </c>
      <c r="AM192" s="70">
        <v>0</v>
      </c>
      <c r="AN192" s="68">
        <v>6943</v>
      </c>
      <c r="AO192" s="68">
        <v>-7800</v>
      </c>
      <c r="AP192" s="68">
        <v>0</v>
      </c>
      <c r="AQ192" s="68">
        <v>1062</v>
      </c>
      <c r="AR192" s="68">
        <v>0</v>
      </c>
      <c r="AS192" s="68">
        <v>0</v>
      </c>
      <c r="AT192" s="68">
        <v>0</v>
      </c>
      <c r="AU192" s="68">
        <v>30129</v>
      </c>
      <c r="AV192" s="68">
        <v>10528</v>
      </c>
      <c r="AW192" s="68">
        <v>0</v>
      </c>
      <c r="AX192" s="68">
        <v>0</v>
      </c>
      <c r="AY192" s="68">
        <v>19633</v>
      </c>
      <c r="AZ192" s="68">
        <v>15502</v>
      </c>
    </row>
    <row r="193" spans="1:52" x14ac:dyDescent="0.2">
      <c r="A193" s="68" t="s">
        <v>1800</v>
      </c>
      <c r="B193" s="68" t="s">
        <v>1801</v>
      </c>
      <c r="C193" s="68" t="s">
        <v>1801</v>
      </c>
      <c r="D193" s="68" t="s">
        <v>1802</v>
      </c>
      <c r="E193" s="68" t="s">
        <v>1800</v>
      </c>
      <c r="F193" s="296">
        <v>2019</v>
      </c>
      <c r="G193" s="68" t="s">
        <v>1220</v>
      </c>
      <c r="H193" s="68" t="s">
        <v>1258</v>
      </c>
      <c r="I193" s="229">
        <v>0</v>
      </c>
      <c r="J193" s="70">
        <v>0</v>
      </c>
      <c r="K193" s="70">
        <v>0</v>
      </c>
      <c r="L193" s="137">
        <v>92.892869752104104</v>
      </c>
      <c r="M193" s="137">
        <v>-92893</v>
      </c>
      <c r="N193" s="70">
        <v>3.27191573143035</v>
      </c>
      <c r="O193" s="70">
        <v>3272</v>
      </c>
      <c r="P193" s="68">
        <v>0</v>
      </c>
      <c r="Q193" s="70">
        <v>0</v>
      </c>
      <c r="R193" s="297">
        <v>7.08918377</v>
      </c>
      <c r="S193" s="70">
        <v>7089</v>
      </c>
      <c r="T193" s="297"/>
      <c r="U193" s="70"/>
      <c r="V193" s="298">
        <v>21.98607166</v>
      </c>
      <c r="W193" s="70">
        <v>21986</v>
      </c>
      <c r="X193" s="298">
        <v>8.3955136400000008</v>
      </c>
      <c r="Y193" s="70">
        <v>8396</v>
      </c>
      <c r="Z193" s="70">
        <v>7.4269759999999998</v>
      </c>
      <c r="AA193" s="70">
        <v>7427</v>
      </c>
      <c r="AB193" s="70">
        <v>9.3595799999999993</v>
      </c>
      <c r="AC193" s="70">
        <v>9360</v>
      </c>
      <c r="AD193" s="68">
        <v>34.852429285092143</v>
      </c>
      <c r="AE193" s="70">
        <v>34852</v>
      </c>
      <c r="AF193" s="68">
        <v>0</v>
      </c>
      <c r="AG193" s="70">
        <v>0</v>
      </c>
      <c r="AH193" s="68">
        <v>0</v>
      </c>
      <c r="AI193" s="70">
        <v>0</v>
      </c>
      <c r="AJ193" s="298">
        <v>0</v>
      </c>
      <c r="AK193" s="70">
        <v>0</v>
      </c>
      <c r="AL193" s="167">
        <v>0</v>
      </c>
      <c r="AM193" s="70">
        <v>0</v>
      </c>
      <c r="AN193" s="68">
        <v>11228</v>
      </c>
      <c r="AO193" s="68">
        <v>-61700</v>
      </c>
      <c r="AP193" s="68">
        <v>0</v>
      </c>
      <c r="AQ193" s="68">
        <v>559</v>
      </c>
      <c r="AR193" s="68">
        <v>0</v>
      </c>
      <c r="AS193" s="68">
        <v>0</v>
      </c>
      <c r="AT193" s="68">
        <v>0</v>
      </c>
      <c r="AU193" s="68">
        <v>33755</v>
      </c>
      <c r="AV193" s="68">
        <v>0</v>
      </c>
      <c r="AW193" s="68">
        <v>0</v>
      </c>
      <c r="AX193" s="68">
        <v>0</v>
      </c>
      <c r="AY193" s="68">
        <v>23002</v>
      </c>
      <c r="AZ193" s="68">
        <v>20015</v>
      </c>
    </row>
    <row r="194" spans="1:52" x14ac:dyDescent="0.2">
      <c r="A194" s="68" t="s">
        <v>1803</v>
      </c>
      <c r="B194" s="68" t="s">
        <v>1804</v>
      </c>
      <c r="C194" s="68" t="s">
        <v>1804</v>
      </c>
      <c r="D194" s="68" t="s">
        <v>1805</v>
      </c>
      <c r="E194" s="68" t="s">
        <v>1803</v>
      </c>
      <c r="F194" s="296">
        <v>2019</v>
      </c>
      <c r="G194" s="68" t="s">
        <v>1220</v>
      </c>
      <c r="H194" s="68" t="s">
        <v>1258</v>
      </c>
      <c r="I194" s="229">
        <v>494</v>
      </c>
      <c r="J194" s="70">
        <v>247</v>
      </c>
      <c r="K194" s="70">
        <v>741</v>
      </c>
      <c r="L194" s="137">
        <v>0</v>
      </c>
      <c r="M194" s="137">
        <v>0</v>
      </c>
      <c r="N194" s="70">
        <v>1.71306966334166</v>
      </c>
      <c r="O194" s="70">
        <v>1713</v>
      </c>
      <c r="P194" s="68">
        <v>0</v>
      </c>
      <c r="Q194" s="70">
        <v>0</v>
      </c>
      <c r="R194" s="297">
        <v>3.78578831</v>
      </c>
      <c r="S194" s="70">
        <v>3786</v>
      </c>
      <c r="T194" s="297"/>
      <c r="U194" s="70"/>
      <c r="V194" s="298">
        <v>0</v>
      </c>
      <c r="W194" s="70">
        <v>0</v>
      </c>
      <c r="X194" s="298">
        <v>18.87208837</v>
      </c>
      <c r="Y194" s="70">
        <v>18872</v>
      </c>
      <c r="Z194" s="70">
        <v>3.8422909999999999</v>
      </c>
      <c r="AA194" s="70">
        <v>3842</v>
      </c>
      <c r="AB194" s="70">
        <v>4.7939679999999996</v>
      </c>
      <c r="AC194" s="70">
        <v>4794</v>
      </c>
      <c r="AD194" s="68">
        <v>0</v>
      </c>
      <c r="AE194" s="70">
        <v>0</v>
      </c>
      <c r="AF194" s="68">
        <v>0</v>
      </c>
      <c r="AG194" s="70">
        <v>0</v>
      </c>
      <c r="AH194" s="68">
        <v>0</v>
      </c>
      <c r="AI194" s="70">
        <v>0</v>
      </c>
      <c r="AJ194" s="298">
        <v>0</v>
      </c>
      <c r="AK194" s="70">
        <v>0</v>
      </c>
      <c r="AL194" s="167">
        <v>5.7439999999999998E-2</v>
      </c>
      <c r="AM194" s="70">
        <v>57</v>
      </c>
      <c r="AN194" s="68">
        <v>0</v>
      </c>
      <c r="AO194" s="68">
        <v>-45365</v>
      </c>
      <c r="AP194" s="68">
        <v>34385</v>
      </c>
      <c r="AQ194" s="68">
        <v>1333</v>
      </c>
      <c r="AR194" s="68">
        <v>29641</v>
      </c>
      <c r="AS194" s="68">
        <v>0</v>
      </c>
      <c r="AT194" s="68">
        <v>2880</v>
      </c>
      <c r="AU194" s="68">
        <v>4104</v>
      </c>
      <c r="AV194" s="68">
        <v>1941</v>
      </c>
      <c r="AW194" s="68">
        <v>0</v>
      </c>
      <c r="AX194" s="68">
        <v>656</v>
      </c>
      <c r="AY194" s="68">
        <v>7402</v>
      </c>
      <c r="AZ194" s="68">
        <v>0</v>
      </c>
    </row>
    <row r="195" spans="1:52" x14ac:dyDescent="0.2">
      <c r="A195" s="68" t="s">
        <v>1806</v>
      </c>
      <c r="B195" s="68" t="s">
        <v>1807</v>
      </c>
      <c r="C195" s="68" t="s">
        <v>1807</v>
      </c>
      <c r="D195" s="68" t="s">
        <v>1808</v>
      </c>
      <c r="E195" s="68" t="s">
        <v>1806</v>
      </c>
      <c r="F195" s="296">
        <v>2019</v>
      </c>
      <c r="G195" s="68" t="s">
        <v>1490</v>
      </c>
      <c r="H195" s="68" t="s">
        <v>1490</v>
      </c>
      <c r="I195" s="229">
        <v>0</v>
      </c>
      <c r="J195" s="70">
        <v>0</v>
      </c>
      <c r="K195" s="70">
        <v>0</v>
      </c>
      <c r="L195" s="137">
        <v>0</v>
      </c>
      <c r="M195" s="137">
        <v>0</v>
      </c>
      <c r="N195" s="70">
        <v>0</v>
      </c>
      <c r="O195" s="70">
        <v>0</v>
      </c>
      <c r="P195" s="68">
        <v>0</v>
      </c>
      <c r="Q195" s="70">
        <v>0</v>
      </c>
      <c r="R195" s="297">
        <v>0</v>
      </c>
      <c r="S195" s="70">
        <v>0</v>
      </c>
      <c r="T195" s="297"/>
      <c r="U195" s="70"/>
      <c r="V195" s="298">
        <v>0</v>
      </c>
      <c r="W195" s="70">
        <v>0</v>
      </c>
      <c r="X195" s="298">
        <v>0</v>
      </c>
      <c r="Y195" s="70">
        <v>0</v>
      </c>
      <c r="Z195" s="70">
        <v>0</v>
      </c>
      <c r="AA195" s="70">
        <v>0</v>
      </c>
      <c r="AB195" s="70">
        <v>0</v>
      </c>
      <c r="AC195" s="70">
        <v>0</v>
      </c>
      <c r="AD195" s="68">
        <v>0</v>
      </c>
      <c r="AE195" s="70">
        <v>0</v>
      </c>
      <c r="AF195" s="68">
        <v>0</v>
      </c>
      <c r="AG195" s="70">
        <v>0</v>
      </c>
      <c r="AH195" s="68">
        <v>0</v>
      </c>
      <c r="AI195" s="70">
        <v>0</v>
      </c>
      <c r="AJ195" s="298">
        <v>0</v>
      </c>
      <c r="AK195" s="70">
        <v>0</v>
      </c>
      <c r="AL195" s="167">
        <v>0</v>
      </c>
      <c r="AM195" s="70">
        <v>0</v>
      </c>
      <c r="AN195" s="68">
        <v>0</v>
      </c>
      <c r="AO195" s="68">
        <v>0</v>
      </c>
      <c r="AP195" s="68">
        <v>0</v>
      </c>
      <c r="AQ195" s="68">
        <v>0</v>
      </c>
      <c r="AR195" s="68">
        <v>0</v>
      </c>
      <c r="AS195" s="68">
        <v>0</v>
      </c>
      <c r="AT195" s="68">
        <v>0</v>
      </c>
      <c r="AU195" s="68">
        <v>1226</v>
      </c>
      <c r="AV195" s="68">
        <v>280</v>
      </c>
      <c r="AW195" s="68">
        <v>0</v>
      </c>
      <c r="AX195" s="68">
        <v>0</v>
      </c>
      <c r="AY195" s="68">
        <v>0</v>
      </c>
      <c r="AZ195" s="68">
        <v>0</v>
      </c>
    </row>
    <row r="196" spans="1:52" x14ac:dyDescent="0.2">
      <c r="A196" s="68" t="s">
        <v>1809</v>
      </c>
      <c r="B196" s="68" t="s">
        <v>1810</v>
      </c>
      <c r="C196" s="68" t="s">
        <v>1810</v>
      </c>
      <c r="D196" s="68" t="s">
        <v>1811</v>
      </c>
      <c r="E196" s="68" t="s">
        <v>1809</v>
      </c>
      <c r="F196" s="296">
        <v>2019</v>
      </c>
      <c r="G196" s="68" t="s">
        <v>1220</v>
      </c>
      <c r="H196" s="68" t="s">
        <v>1251</v>
      </c>
      <c r="I196" s="229">
        <v>22835</v>
      </c>
      <c r="J196" s="70">
        <v>11417.5</v>
      </c>
      <c r="K196" s="70">
        <v>34252.5</v>
      </c>
      <c r="L196" s="137">
        <v>143.42547969633901</v>
      </c>
      <c r="M196" s="137">
        <v>-143425</v>
      </c>
      <c r="N196" s="70">
        <v>8.4092901684836505</v>
      </c>
      <c r="O196" s="70">
        <v>8409</v>
      </c>
      <c r="P196" s="68">
        <v>0</v>
      </c>
      <c r="Q196" s="70">
        <v>0</v>
      </c>
      <c r="R196" s="297">
        <v>5.2036443399999994</v>
      </c>
      <c r="S196" s="70">
        <v>5204</v>
      </c>
      <c r="T196" s="297"/>
      <c r="U196" s="70"/>
      <c r="V196" s="298">
        <v>18.438850630000001</v>
      </c>
      <c r="W196" s="70">
        <v>18439</v>
      </c>
      <c r="X196" s="298">
        <v>13.67341338</v>
      </c>
      <c r="Y196" s="70">
        <v>13673</v>
      </c>
      <c r="Z196" s="70">
        <v>4.8443149999999999</v>
      </c>
      <c r="AA196" s="70">
        <v>4844</v>
      </c>
      <c r="AB196" s="70">
        <v>6.1914619999999996</v>
      </c>
      <c r="AC196" s="70">
        <v>6191</v>
      </c>
      <c r="AD196" s="68">
        <v>43.871109393356221</v>
      </c>
      <c r="AE196" s="70">
        <v>43871</v>
      </c>
      <c r="AF196" s="68">
        <v>0</v>
      </c>
      <c r="AG196" s="70">
        <v>0</v>
      </c>
      <c r="AH196" s="68">
        <v>0</v>
      </c>
      <c r="AI196" s="70">
        <v>0</v>
      </c>
      <c r="AJ196" s="298">
        <v>5.8611059399999998</v>
      </c>
      <c r="AK196" s="70">
        <v>5861</v>
      </c>
      <c r="AL196" s="167">
        <v>0</v>
      </c>
      <c r="AM196" s="70">
        <v>0</v>
      </c>
      <c r="AN196" s="68">
        <v>0</v>
      </c>
      <c r="AO196" s="68">
        <v>0</v>
      </c>
      <c r="AP196" s="68">
        <v>0</v>
      </c>
      <c r="AQ196" s="68">
        <v>0</v>
      </c>
      <c r="AR196" s="68">
        <v>0</v>
      </c>
      <c r="AS196" s="68">
        <v>0</v>
      </c>
      <c r="AT196" s="68">
        <v>0</v>
      </c>
      <c r="AU196" s="68">
        <v>0</v>
      </c>
      <c r="AV196" s="68">
        <v>0</v>
      </c>
      <c r="AW196" s="68">
        <v>0</v>
      </c>
      <c r="AX196" s="68">
        <v>0</v>
      </c>
      <c r="AY196" s="68">
        <v>0</v>
      </c>
      <c r="AZ196" s="68">
        <v>0</v>
      </c>
    </row>
    <row r="197" spans="1:52" x14ac:dyDescent="0.2">
      <c r="A197" s="68" t="s">
        <v>1812</v>
      </c>
      <c r="B197" s="68" t="s">
        <v>1813</v>
      </c>
      <c r="C197" s="68" t="s">
        <v>1813</v>
      </c>
      <c r="D197" s="68" t="s">
        <v>1814</v>
      </c>
      <c r="E197" s="68" t="s">
        <v>1812</v>
      </c>
      <c r="F197" s="296">
        <v>2019</v>
      </c>
      <c r="G197" s="68" t="s">
        <v>1238</v>
      </c>
      <c r="H197" s="68" t="s">
        <v>1373</v>
      </c>
      <c r="I197" s="229">
        <v>2500</v>
      </c>
      <c r="J197" s="70">
        <v>1250</v>
      </c>
      <c r="K197" s="70">
        <v>3750</v>
      </c>
      <c r="L197" s="137">
        <v>235.29289148789999</v>
      </c>
      <c r="M197" s="137">
        <v>-235293</v>
      </c>
      <c r="N197" s="70">
        <v>3.238483</v>
      </c>
      <c r="O197" s="70">
        <v>3238</v>
      </c>
      <c r="P197" s="68">
        <v>0</v>
      </c>
      <c r="Q197" s="70">
        <v>0</v>
      </c>
      <c r="R197" s="297">
        <v>17.239161459999998</v>
      </c>
      <c r="S197" s="70">
        <v>17239</v>
      </c>
      <c r="T197" s="297"/>
      <c r="U197" s="70"/>
      <c r="V197" s="298">
        <v>67.786094430000006</v>
      </c>
      <c r="W197" s="70">
        <v>67786</v>
      </c>
      <c r="X197" s="298">
        <v>4.9653394500000001</v>
      </c>
      <c r="Y197" s="70">
        <v>4965</v>
      </c>
      <c r="Z197" s="70">
        <v>17.674554000000001</v>
      </c>
      <c r="AA197" s="70">
        <v>17675</v>
      </c>
      <c r="AB197" s="70">
        <v>22.403884999999999</v>
      </c>
      <c r="AC197" s="70">
        <v>22404</v>
      </c>
      <c r="AD197" s="68">
        <v>95.364183290360643</v>
      </c>
      <c r="AE197" s="70">
        <v>95364</v>
      </c>
      <c r="AF197" s="68">
        <v>0</v>
      </c>
      <c r="AG197" s="70">
        <v>0</v>
      </c>
      <c r="AH197" s="68">
        <v>0</v>
      </c>
      <c r="AI197" s="70">
        <v>0</v>
      </c>
      <c r="AJ197" s="298">
        <v>0</v>
      </c>
      <c r="AK197" s="70">
        <v>0</v>
      </c>
      <c r="AL197" s="167">
        <v>0</v>
      </c>
      <c r="AM197" s="70">
        <v>0</v>
      </c>
      <c r="AN197" s="68">
        <v>79314</v>
      </c>
      <c r="AO197" s="68">
        <v>0</v>
      </c>
      <c r="AP197" s="68">
        <v>18429</v>
      </c>
      <c r="AQ197" s="68">
        <v>7788</v>
      </c>
      <c r="AR197" s="68">
        <v>7500</v>
      </c>
      <c r="AS197" s="68">
        <v>746</v>
      </c>
      <c r="AT197" s="68">
        <v>4426</v>
      </c>
      <c r="AU197" s="68">
        <v>57610</v>
      </c>
      <c r="AV197" s="68">
        <v>28986</v>
      </c>
      <c r="AW197" s="68">
        <v>132364</v>
      </c>
      <c r="AX197" s="68">
        <v>1309</v>
      </c>
      <c r="AY197" s="68">
        <v>56000</v>
      </c>
      <c r="AZ197" s="68">
        <v>0</v>
      </c>
    </row>
    <row r="198" spans="1:52" x14ac:dyDescent="0.2">
      <c r="A198" s="68" t="s">
        <v>1815</v>
      </c>
      <c r="B198" s="68" t="s">
        <v>1816</v>
      </c>
      <c r="C198" s="68" t="s">
        <v>1816</v>
      </c>
      <c r="D198" s="68" t="s">
        <v>1817</v>
      </c>
      <c r="E198" s="68" t="s">
        <v>1815</v>
      </c>
      <c r="F198" s="296"/>
      <c r="G198" s="68" t="s">
        <v>1377</v>
      </c>
      <c r="H198" s="68" t="s">
        <v>1377</v>
      </c>
      <c r="I198" s="229">
        <v>0</v>
      </c>
      <c r="J198" s="70">
        <v>0</v>
      </c>
      <c r="K198" s="70">
        <v>0</v>
      </c>
      <c r="L198" s="137">
        <v>0</v>
      </c>
      <c r="M198" s="137">
        <v>0</v>
      </c>
      <c r="N198" s="70">
        <v>0</v>
      </c>
      <c r="O198" s="70">
        <v>0</v>
      </c>
      <c r="P198" s="68">
        <v>0</v>
      </c>
      <c r="Q198" s="70">
        <v>0</v>
      </c>
      <c r="R198" s="297">
        <v>0</v>
      </c>
      <c r="S198" s="70">
        <v>0</v>
      </c>
      <c r="T198" s="297"/>
      <c r="U198" s="70"/>
      <c r="V198" s="298">
        <v>0</v>
      </c>
      <c r="W198" s="70">
        <v>0</v>
      </c>
      <c r="X198" s="298">
        <v>0</v>
      </c>
      <c r="Y198" s="70">
        <v>0</v>
      </c>
      <c r="Z198" s="70">
        <v>0</v>
      </c>
      <c r="AA198" s="70">
        <v>0</v>
      </c>
      <c r="AB198" s="70">
        <v>0</v>
      </c>
      <c r="AC198" s="70">
        <v>0</v>
      </c>
      <c r="AD198" s="68">
        <v>0</v>
      </c>
      <c r="AE198" s="70">
        <v>0</v>
      </c>
      <c r="AF198" s="68">
        <v>0</v>
      </c>
      <c r="AG198" s="70">
        <v>0</v>
      </c>
      <c r="AH198" s="68">
        <v>0</v>
      </c>
      <c r="AI198" s="70">
        <v>0</v>
      </c>
      <c r="AJ198" s="298">
        <v>0</v>
      </c>
      <c r="AK198" s="70">
        <v>0</v>
      </c>
      <c r="AL198" s="167">
        <v>0</v>
      </c>
      <c r="AM198" s="70">
        <v>0</v>
      </c>
      <c r="AN198" s="68">
        <v>0</v>
      </c>
      <c r="AO198" s="68">
        <v>0</v>
      </c>
      <c r="AP198" s="68">
        <v>0</v>
      </c>
      <c r="AQ198" s="68">
        <v>0</v>
      </c>
      <c r="AR198" s="68">
        <v>0</v>
      </c>
      <c r="AS198" s="68">
        <v>1803</v>
      </c>
      <c r="AT198" s="68">
        <v>0</v>
      </c>
      <c r="AU198" s="68">
        <v>0</v>
      </c>
      <c r="AV198" s="68">
        <v>0</v>
      </c>
      <c r="AW198" s="68">
        <v>0</v>
      </c>
      <c r="AX198" s="68">
        <v>0</v>
      </c>
      <c r="AY198" s="68">
        <v>0</v>
      </c>
      <c r="AZ198" s="68">
        <v>0</v>
      </c>
    </row>
    <row r="199" spans="1:52" x14ac:dyDescent="0.2">
      <c r="A199" s="68" t="s">
        <v>1818</v>
      </c>
      <c r="B199" s="68" t="s">
        <v>1819</v>
      </c>
      <c r="C199" s="68" t="s">
        <v>1819</v>
      </c>
      <c r="D199" s="68" t="s">
        <v>1820</v>
      </c>
      <c r="E199" s="68" t="s">
        <v>1818</v>
      </c>
      <c r="F199" s="296">
        <v>2019</v>
      </c>
      <c r="G199" s="68" t="s">
        <v>1238</v>
      </c>
      <c r="H199" s="68" t="s">
        <v>1244</v>
      </c>
      <c r="I199" s="229">
        <v>2500</v>
      </c>
      <c r="J199" s="70">
        <v>1250</v>
      </c>
      <c r="K199" s="70">
        <v>3750</v>
      </c>
      <c r="L199" s="137">
        <v>19.979614868533901</v>
      </c>
      <c r="M199" s="137">
        <v>-19980</v>
      </c>
      <c r="N199" s="70">
        <v>0</v>
      </c>
      <c r="O199" s="70">
        <v>0</v>
      </c>
      <c r="P199" s="68">
        <v>0</v>
      </c>
      <c r="Q199" s="70">
        <v>0</v>
      </c>
      <c r="R199" s="297">
        <v>0</v>
      </c>
      <c r="S199" s="70">
        <v>0</v>
      </c>
      <c r="T199" s="297"/>
      <c r="U199" s="70"/>
      <c r="V199" s="298">
        <v>0</v>
      </c>
      <c r="W199" s="70">
        <v>0</v>
      </c>
      <c r="X199" s="298">
        <v>0</v>
      </c>
      <c r="Y199" s="70">
        <v>0</v>
      </c>
      <c r="Z199" s="70">
        <v>0</v>
      </c>
      <c r="AA199" s="70">
        <v>0</v>
      </c>
      <c r="AB199" s="70">
        <v>0</v>
      </c>
      <c r="AC199" s="70">
        <v>0</v>
      </c>
      <c r="AD199" s="68">
        <v>0</v>
      </c>
      <c r="AE199" s="70">
        <v>0</v>
      </c>
      <c r="AF199" s="68">
        <v>0</v>
      </c>
      <c r="AG199" s="70">
        <v>0</v>
      </c>
      <c r="AH199" s="68">
        <v>0</v>
      </c>
      <c r="AI199" s="70">
        <v>0</v>
      </c>
      <c r="AJ199" s="298">
        <v>0.15272740000000001</v>
      </c>
      <c r="AK199" s="70">
        <v>153</v>
      </c>
      <c r="AL199" s="167">
        <v>0</v>
      </c>
      <c r="AM199" s="70">
        <v>0</v>
      </c>
      <c r="AN199" s="68">
        <v>0</v>
      </c>
      <c r="AO199" s="68">
        <v>0</v>
      </c>
      <c r="AP199" s="68">
        <v>0</v>
      </c>
      <c r="AQ199" s="68">
        <v>0</v>
      </c>
      <c r="AR199" s="68">
        <v>4974</v>
      </c>
      <c r="AS199" s="68">
        <v>0</v>
      </c>
      <c r="AT199" s="68">
        <v>0</v>
      </c>
      <c r="AU199" s="68">
        <v>3141</v>
      </c>
      <c r="AV199" s="68">
        <v>0</v>
      </c>
      <c r="AW199" s="68">
        <v>0</v>
      </c>
      <c r="AX199" s="68">
        <v>0</v>
      </c>
      <c r="AY199" s="68">
        <v>0</v>
      </c>
      <c r="AZ199" s="68">
        <v>0</v>
      </c>
    </row>
    <row r="200" spans="1:52" x14ac:dyDescent="0.2">
      <c r="A200" s="68" t="s">
        <v>1821</v>
      </c>
      <c r="B200" s="68" t="s">
        <v>1822</v>
      </c>
      <c r="C200" s="68" t="s">
        <v>1822</v>
      </c>
      <c r="D200" s="68" t="s">
        <v>1823</v>
      </c>
      <c r="E200" s="68" t="s">
        <v>1821</v>
      </c>
      <c r="F200" s="296">
        <v>2019</v>
      </c>
      <c r="G200" s="68" t="s">
        <v>1238</v>
      </c>
      <c r="H200" s="68" t="s">
        <v>1239</v>
      </c>
      <c r="I200" s="229">
        <v>11244</v>
      </c>
      <c r="J200" s="70">
        <v>5622</v>
      </c>
      <c r="K200" s="70">
        <v>16866</v>
      </c>
      <c r="L200" s="137">
        <v>0</v>
      </c>
      <c r="M200" s="137">
        <v>0</v>
      </c>
      <c r="N200" s="70">
        <v>0</v>
      </c>
      <c r="O200" s="70">
        <v>0</v>
      </c>
      <c r="P200" s="68">
        <v>271629192</v>
      </c>
      <c r="Q200" s="70">
        <v>-271629</v>
      </c>
      <c r="R200" s="297">
        <v>0</v>
      </c>
      <c r="S200" s="70">
        <v>0</v>
      </c>
      <c r="T200" s="297"/>
      <c r="U200" s="70"/>
      <c r="V200" s="298">
        <v>0</v>
      </c>
      <c r="W200" s="70">
        <v>0</v>
      </c>
      <c r="X200" s="298">
        <v>0</v>
      </c>
      <c r="Y200" s="70">
        <v>0</v>
      </c>
      <c r="Z200" s="70">
        <v>0</v>
      </c>
      <c r="AA200" s="70">
        <v>0</v>
      </c>
      <c r="AB200" s="70">
        <v>0</v>
      </c>
      <c r="AC200" s="70">
        <v>0</v>
      </c>
      <c r="AD200" s="68">
        <v>0</v>
      </c>
      <c r="AE200" s="70">
        <v>0</v>
      </c>
      <c r="AF200" s="68">
        <v>9308708.3710838109</v>
      </c>
      <c r="AG200" s="70">
        <v>9309</v>
      </c>
      <c r="AH200" s="68">
        <v>5737432</v>
      </c>
      <c r="AI200" s="70">
        <v>5737</v>
      </c>
      <c r="AJ200" s="298">
        <v>0</v>
      </c>
      <c r="AK200" s="70">
        <v>0</v>
      </c>
      <c r="AL200" s="167">
        <v>0</v>
      </c>
      <c r="AM200" s="70">
        <v>0</v>
      </c>
      <c r="AN200" s="68">
        <v>0</v>
      </c>
      <c r="AO200" s="68">
        <v>0</v>
      </c>
      <c r="AP200" s="68">
        <v>0</v>
      </c>
      <c r="AQ200" s="68">
        <v>0</v>
      </c>
      <c r="AR200" s="68">
        <v>0</v>
      </c>
      <c r="AS200" s="68">
        <v>0</v>
      </c>
      <c r="AT200" s="68">
        <v>0</v>
      </c>
      <c r="AU200" s="68">
        <v>7015</v>
      </c>
      <c r="AV200" s="68">
        <v>685</v>
      </c>
      <c r="AW200" s="68">
        <v>1691</v>
      </c>
      <c r="AX200" s="68">
        <v>1917</v>
      </c>
      <c r="AY200" s="68">
        <v>15280</v>
      </c>
      <c r="AZ200" s="68">
        <v>0</v>
      </c>
    </row>
    <row r="201" spans="1:52" x14ac:dyDescent="0.2">
      <c r="A201" s="68" t="s">
        <v>1824</v>
      </c>
      <c r="B201" s="68" t="s">
        <v>1825</v>
      </c>
      <c r="C201" s="68" t="s">
        <v>1825</v>
      </c>
      <c r="D201" s="68" t="s">
        <v>1826</v>
      </c>
      <c r="E201" s="68" t="s">
        <v>1824</v>
      </c>
      <c r="F201" s="296">
        <v>2019</v>
      </c>
      <c r="G201" s="68" t="s">
        <v>1220</v>
      </c>
      <c r="H201" s="68" t="s">
        <v>1221</v>
      </c>
      <c r="I201" s="229">
        <v>109</v>
      </c>
      <c r="J201" s="70">
        <v>54.5</v>
      </c>
      <c r="K201" s="70">
        <v>163.5</v>
      </c>
      <c r="L201" s="137">
        <v>6.0310200810759396</v>
      </c>
      <c r="M201" s="137">
        <v>-6031</v>
      </c>
      <c r="N201" s="70">
        <v>1.012487259660938</v>
      </c>
      <c r="O201" s="70">
        <v>1012</v>
      </c>
      <c r="P201" s="68">
        <v>0</v>
      </c>
      <c r="Q201" s="70">
        <v>0</v>
      </c>
      <c r="R201" s="297">
        <v>0.22265377</v>
      </c>
      <c r="S201" s="70">
        <v>223</v>
      </c>
      <c r="T201" s="297"/>
      <c r="U201" s="70"/>
      <c r="V201" s="298">
        <v>0</v>
      </c>
      <c r="W201" s="70">
        <v>0</v>
      </c>
      <c r="X201" s="298">
        <v>0.60263042</v>
      </c>
      <c r="Y201" s="70">
        <v>603</v>
      </c>
      <c r="Z201" s="70">
        <v>0</v>
      </c>
      <c r="AA201" s="70">
        <v>0</v>
      </c>
      <c r="AB201" s="70">
        <v>0</v>
      </c>
      <c r="AC201" s="70">
        <v>0</v>
      </c>
      <c r="AD201" s="68">
        <v>0</v>
      </c>
      <c r="AE201" s="70">
        <v>0</v>
      </c>
      <c r="AF201" s="68">
        <v>0</v>
      </c>
      <c r="AG201" s="70">
        <v>0</v>
      </c>
      <c r="AH201" s="68">
        <v>0</v>
      </c>
      <c r="AI201" s="70">
        <v>0</v>
      </c>
      <c r="AJ201" s="298">
        <v>0</v>
      </c>
      <c r="AK201" s="70">
        <v>0</v>
      </c>
      <c r="AL201" s="167">
        <v>0</v>
      </c>
      <c r="AM201" s="70">
        <v>0</v>
      </c>
      <c r="AN201" s="68">
        <v>0</v>
      </c>
      <c r="AO201" s="68">
        <v>0</v>
      </c>
      <c r="AP201" s="68">
        <v>0</v>
      </c>
      <c r="AQ201" s="68">
        <v>0</v>
      </c>
      <c r="AR201" s="68">
        <v>0</v>
      </c>
      <c r="AS201" s="68">
        <v>0</v>
      </c>
      <c r="AT201" s="68">
        <v>0</v>
      </c>
      <c r="AU201" s="68">
        <v>2854</v>
      </c>
      <c r="AV201" s="68">
        <v>409</v>
      </c>
      <c r="AW201" s="68">
        <v>105</v>
      </c>
      <c r="AX201" s="68">
        <v>14573</v>
      </c>
      <c r="AY201" s="68">
        <v>8693</v>
      </c>
      <c r="AZ201" s="68">
        <v>2038</v>
      </c>
    </row>
    <row r="202" spans="1:52" x14ac:dyDescent="0.2">
      <c r="A202" s="68" t="s">
        <v>1827</v>
      </c>
      <c r="B202" s="68" t="s">
        <v>1828</v>
      </c>
      <c r="C202" s="68" t="s">
        <v>1828</v>
      </c>
      <c r="D202" s="68" t="s">
        <v>1828</v>
      </c>
      <c r="E202" s="68" t="s">
        <v>1827</v>
      </c>
      <c r="F202" s="296">
        <v>2019</v>
      </c>
      <c r="G202" s="68" t="s">
        <v>1490</v>
      </c>
      <c r="H202" s="68" t="s">
        <v>1490</v>
      </c>
      <c r="I202" s="229">
        <v>0</v>
      </c>
      <c r="J202" s="70">
        <v>0</v>
      </c>
      <c r="K202" s="70">
        <v>0</v>
      </c>
      <c r="L202" s="137">
        <v>0</v>
      </c>
      <c r="M202" s="137">
        <v>0</v>
      </c>
      <c r="N202" s="70">
        <v>0</v>
      </c>
      <c r="O202" s="70">
        <v>0</v>
      </c>
      <c r="P202" s="68">
        <v>0</v>
      </c>
      <c r="Q202" s="70">
        <v>0</v>
      </c>
      <c r="R202" s="297">
        <v>0</v>
      </c>
      <c r="S202" s="70">
        <v>0</v>
      </c>
      <c r="T202" s="297"/>
      <c r="U202" s="70"/>
      <c r="V202" s="298">
        <v>0</v>
      </c>
      <c r="W202" s="70">
        <v>0</v>
      </c>
      <c r="X202" s="298">
        <v>0</v>
      </c>
      <c r="Y202" s="70">
        <v>0</v>
      </c>
      <c r="Z202" s="70">
        <v>0</v>
      </c>
      <c r="AA202" s="70">
        <v>0</v>
      </c>
      <c r="AB202" s="70">
        <v>0</v>
      </c>
      <c r="AC202" s="70">
        <v>0</v>
      </c>
      <c r="AD202" s="68">
        <v>0</v>
      </c>
      <c r="AE202" s="70">
        <v>0</v>
      </c>
      <c r="AF202" s="68">
        <v>0</v>
      </c>
      <c r="AG202" s="70">
        <v>0</v>
      </c>
      <c r="AH202" s="68">
        <v>0</v>
      </c>
      <c r="AI202" s="70">
        <v>0</v>
      </c>
      <c r="AJ202" s="298">
        <v>0</v>
      </c>
      <c r="AK202" s="70">
        <v>0</v>
      </c>
      <c r="AL202" s="167">
        <v>0</v>
      </c>
      <c r="AM202" s="70">
        <v>0</v>
      </c>
      <c r="AN202" s="68">
        <v>0</v>
      </c>
      <c r="AO202" s="68">
        <v>0</v>
      </c>
      <c r="AP202" s="68">
        <v>0</v>
      </c>
      <c r="AQ202" s="68">
        <v>0</v>
      </c>
      <c r="AR202" s="68">
        <v>0</v>
      </c>
      <c r="AS202" s="68">
        <v>0</v>
      </c>
      <c r="AT202" s="68">
        <v>0</v>
      </c>
      <c r="AU202" s="68">
        <v>1120</v>
      </c>
      <c r="AV202" s="68">
        <v>0</v>
      </c>
      <c r="AW202" s="68">
        <v>0</v>
      </c>
      <c r="AX202" s="68">
        <v>0</v>
      </c>
      <c r="AY202" s="68">
        <v>5266</v>
      </c>
      <c r="AZ202" s="68">
        <v>0</v>
      </c>
    </row>
    <row r="203" spans="1:52" x14ac:dyDescent="0.2">
      <c r="A203" s="68" t="s">
        <v>1829</v>
      </c>
      <c r="B203" s="68" t="s">
        <v>1830</v>
      </c>
      <c r="C203" s="68" t="s">
        <v>1830</v>
      </c>
      <c r="D203" s="68" t="s">
        <v>1831</v>
      </c>
      <c r="E203" s="68" t="s">
        <v>1829</v>
      </c>
      <c r="F203" s="296">
        <v>2019</v>
      </c>
      <c r="G203" s="68" t="s">
        <v>1220</v>
      </c>
      <c r="H203" s="68" t="s">
        <v>1258</v>
      </c>
      <c r="I203" s="229">
        <v>0</v>
      </c>
      <c r="J203" s="70">
        <v>0</v>
      </c>
      <c r="K203" s="70">
        <v>0</v>
      </c>
      <c r="L203" s="137">
        <v>185.458600317292</v>
      </c>
      <c r="M203" s="137">
        <v>-185459</v>
      </c>
      <c r="N203" s="70">
        <v>10.2178238853758</v>
      </c>
      <c r="O203" s="70">
        <v>10218</v>
      </c>
      <c r="P203" s="68">
        <v>0</v>
      </c>
      <c r="Q203" s="70">
        <v>0</v>
      </c>
      <c r="R203" s="297">
        <v>12.937614610000001</v>
      </c>
      <c r="S203" s="70">
        <v>12938</v>
      </c>
      <c r="T203" s="297"/>
      <c r="U203" s="70"/>
      <c r="V203" s="298">
        <v>39.033963589999999</v>
      </c>
      <c r="W203" s="70">
        <v>39034</v>
      </c>
      <c r="X203" s="298">
        <v>20.523552080000002</v>
      </c>
      <c r="Y203" s="70">
        <v>20524</v>
      </c>
      <c r="Z203" s="70">
        <v>14.707345999999999</v>
      </c>
      <c r="AA203" s="70">
        <v>14707</v>
      </c>
      <c r="AB203" s="70">
        <v>18.423952</v>
      </c>
      <c r="AC203" s="70">
        <v>18424</v>
      </c>
      <c r="AD203" s="68">
        <v>65.69476978440062</v>
      </c>
      <c r="AE203" s="70">
        <v>65695</v>
      </c>
      <c r="AF203" s="68">
        <v>0</v>
      </c>
      <c r="AG203" s="70">
        <v>0</v>
      </c>
      <c r="AH203" s="68">
        <v>0</v>
      </c>
      <c r="AI203" s="70">
        <v>0</v>
      </c>
      <c r="AJ203" s="298">
        <v>0</v>
      </c>
      <c r="AK203" s="70">
        <v>0</v>
      </c>
      <c r="AL203" s="167">
        <v>0.5559539</v>
      </c>
      <c r="AM203" s="70">
        <v>556</v>
      </c>
      <c r="AN203" s="68">
        <v>-6585</v>
      </c>
      <c r="AO203" s="68">
        <v>-13495</v>
      </c>
      <c r="AP203" s="68">
        <v>6456</v>
      </c>
      <c r="AQ203" s="68">
        <v>871</v>
      </c>
      <c r="AR203" s="68">
        <v>285</v>
      </c>
      <c r="AS203" s="68">
        <v>0</v>
      </c>
      <c r="AT203" s="68">
        <v>0</v>
      </c>
      <c r="AU203" s="68">
        <v>56417</v>
      </c>
      <c r="AV203" s="68">
        <v>3289</v>
      </c>
      <c r="AW203" s="68">
        <v>21637</v>
      </c>
      <c r="AX203" s="68">
        <v>0</v>
      </c>
      <c r="AY203" s="68">
        <v>37748</v>
      </c>
      <c r="AZ203" s="68">
        <v>9227</v>
      </c>
    </row>
    <row r="204" spans="1:52" x14ac:dyDescent="0.2">
      <c r="A204" s="68" t="s">
        <v>1832</v>
      </c>
      <c r="B204" s="68" t="s">
        <v>1833</v>
      </c>
      <c r="C204" s="68" t="s">
        <v>1833</v>
      </c>
      <c r="D204" s="68" t="s">
        <v>1834</v>
      </c>
      <c r="E204" s="68" t="s">
        <v>1832</v>
      </c>
      <c r="F204" s="296">
        <v>2019</v>
      </c>
      <c r="G204" s="68" t="s">
        <v>1220</v>
      </c>
      <c r="H204" s="68" t="s">
        <v>1271</v>
      </c>
      <c r="I204" s="229">
        <v>0</v>
      </c>
      <c r="J204" s="70">
        <v>0</v>
      </c>
      <c r="K204" s="70">
        <v>0</v>
      </c>
      <c r="L204" s="137">
        <v>117.045392252989</v>
      </c>
      <c r="M204" s="137">
        <v>-117045</v>
      </c>
      <c r="N204" s="70">
        <v>4.6844419457684996</v>
      </c>
      <c r="O204" s="70">
        <v>4684</v>
      </c>
      <c r="P204" s="68">
        <v>0</v>
      </c>
      <c r="Q204" s="70">
        <v>0</v>
      </c>
      <c r="R204" s="297">
        <v>8.3071946299999997</v>
      </c>
      <c r="S204" s="70">
        <v>8307</v>
      </c>
      <c r="T204" s="297"/>
      <c r="U204" s="70"/>
      <c r="V204" s="298">
        <v>21.658790549999999</v>
      </c>
      <c r="W204" s="70">
        <v>21659</v>
      </c>
      <c r="X204" s="298">
        <v>11.66288481</v>
      </c>
      <c r="Y204" s="70">
        <v>11663</v>
      </c>
      <c r="Z204" s="70">
        <v>7.3370249999999997</v>
      </c>
      <c r="AA204" s="70">
        <v>7337</v>
      </c>
      <c r="AB204" s="70">
        <v>9.1145130000000005</v>
      </c>
      <c r="AC204" s="70">
        <v>9115</v>
      </c>
      <c r="AD204" s="68">
        <v>37.933830578407552</v>
      </c>
      <c r="AE204" s="70">
        <v>37934</v>
      </c>
      <c r="AF204" s="68">
        <v>0</v>
      </c>
      <c r="AG204" s="70">
        <v>0</v>
      </c>
      <c r="AH204" s="68">
        <v>0</v>
      </c>
      <c r="AI204" s="70">
        <v>0</v>
      </c>
      <c r="AJ204" s="298">
        <v>0</v>
      </c>
      <c r="AK204" s="70">
        <v>0</v>
      </c>
      <c r="AL204" s="167">
        <v>0</v>
      </c>
      <c r="AM204" s="70">
        <v>0</v>
      </c>
      <c r="AN204" s="68">
        <v>20715</v>
      </c>
      <c r="AO204" s="68">
        <v>-52443</v>
      </c>
      <c r="AP204" s="68">
        <v>0</v>
      </c>
      <c r="AQ204" s="68">
        <v>0</v>
      </c>
      <c r="AR204" s="68">
        <v>6374</v>
      </c>
      <c r="AS204" s="68">
        <v>0</v>
      </c>
      <c r="AT204" s="68">
        <v>1157</v>
      </c>
      <c r="AU204" s="68">
        <v>128122</v>
      </c>
      <c r="AV204" s="68">
        <v>18293</v>
      </c>
      <c r="AW204" s="68">
        <v>50135</v>
      </c>
      <c r="AX204" s="68">
        <v>0</v>
      </c>
      <c r="AY204" s="68">
        <v>15000</v>
      </c>
      <c r="AZ204" s="68">
        <v>25378</v>
      </c>
    </row>
    <row r="205" spans="1:52" x14ac:dyDescent="0.2">
      <c r="A205" s="68" t="s">
        <v>1835</v>
      </c>
      <c r="B205" s="68" t="s">
        <v>1836</v>
      </c>
      <c r="C205" s="68" t="s">
        <v>1836</v>
      </c>
      <c r="D205" s="68" t="s">
        <v>1837</v>
      </c>
      <c r="E205" s="68" t="s">
        <v>1835</v>
      </c>
      <c r="F205" s="296">
        <v>2019</v>
      </c>
      <c r="G205" s="68" t="s">
        <v>1238</v>
      </c>
      <c r="H205" s="68" t="s">
        <v>1373</v>
      </c>
      <c r="I205" s="229">
        <v>40986</v>
      </c>
      <c r="J205" s="70">
        <v>20493</v>
      </c>
      <c r="K205" s="70">
        <v>61479</v>
      </c>
      <c r="L205" s="137">
        <v>82.846580742592394</v>
      </c>
      <c r="M205" s="137">
        <v>-82847</v>
      </c>
      <c r="N205" s="70">
        <v>1.463965</v>
      </c>
      <c r="O205" s="70">
        <v>1464</v>
      </c>
      <c r="P205" s="68">
        <v>0</v>
      </c>
      <c r="Q205" s="70">
        <v>0</v>
      </c>
      <c r="R205" s="297">
        <v>5.3962259100000001</v>
      </c>
      <c r="S205" s="70">
        <v>5396</v>
      </c>
      <c r="T205" s="297"/>
      <c r="U205" s="70"/>
      <c r="V205" s="298">
        <v>21.824275029999999</v>
      </c>
      <c r="W205" s="70">
        <v>21824</v>
      </c>
      <c r="X205" s="298">
        <v>0</v>
      </c>
      <c r="Y205" s="70">
        <v>0</v>
      </c>
      <c r="Z205" s="70">
        <v>6.5714160000000001</v>
      </c>
      <c r="AA205" s="70">
        <v>6571</v>
      </c>
      <c r="AB205" s="70">
        <v>8.4484910000000006</v>
      </c>
      <c r="AC205" s="70">
        <v>8448</v>
      </c>
      <c r="AD205" s="68">
        <v>33.109798351680183</v>
      </c>
      <c r="AE205" s="70">
        <v>33110</v>
      </c>
      <c r="AF205" s="68">
        <v>0</v>
      </c>
      <c r="AG205" s="70">
        <v>0</v>
      </c>
      <c r="AH205" s="68">
        <v>0</v>
      </c>
      <c r="AI205" s="70">
        <v>0</v>
      </c>
      <c r="AJ205" s="298">
        <v>0</v>
      </c>
      <c r="AK205" s="70">
        <v>0</v>
      </c>
      <c r="AL205" s="167">
        <v>0</v>
      </c>
      <c r="AM205" s="70">
        <v>0</v>
      </c>
      <c r="AN205" s="68">
        <v>4956</v>
      </c>
      <c r="AO205" s="68">
        <v>-68774</v>
      </c>
      <c r="AP205" s="68">
        <v>0</v>
      </c>
      <c r="AQ205" s="68">
        <v>990</v>
      </c>
      <c r="AR205" s="68">
        <v>0</v>
      </c>
      <c r="AS205" s="68">
        <v>8998</v>
      </c>
      <c r="AT205" s="68">
        <v>0</v>
      </c>
      <c r="AU205" s="68">
        <v>59744</v>
      </c>
      <c r="AV205" s="68">
        <v>16735</v>
      </c>
      <c r="AW205" s="68">
        <v>95133</v>
      </c>
      <c r="AX205" s="68">
        <v>0</v>
      </c>
      <c r="AY205" s="68">
        <v>22006</v>
      </c>
      <c r="AZ205" s="68">
        <v>0</v>
      </c>
    </row>
    <row r="206" spans="1:52" x14ac:dyDescent="0.2">
      <c r="A206" s="68" t="s">
        <v>1838</v>
      </c>
      <c r="B206" s="68" t="s">
        <v>1839</v>
      </c>
      <c r="C206" s="68" t="s">
        <v>1839</v>
      </c>
      <c r="D206" s="68" t="s">
        <v>1840</v>
      </c>
      <c r="E206" s="68" t="s">
        <v>1838</v>
      </c>
      <c r="F206" s="296">
        <v>2019</v>
      </c>
      <c r="G206" s="68" t="s">
        <v>1238</v>
      </c>
      <c r="H206" s="68" t="s">
        <v>1244</v>
      </c>
      <c r="I206" s="229">
        <v>11748</v>
      </c>
      <c r="J206" s="70">
        <v>5874</v>
      </c>
      <c r="K206" s="70">
        <v>17622</v>
      </c>
      <c r="L206" s="137">
        <v>11.3269811813785</v>
      </c>
      <c r="M206" s="137">
        <v>-11327</v>
      </c>
      <c r="N206" s="70">
        <v>0</v>
      </c>
      <c r="O206" s="70">
        <v>0</v>
      </c>
      <c r="P206" s="68">
        <v>0</v>
      </c>
      <c r="Q206" s="70">
        <v>0</v>
      </c>
      <c r="R206" s="297">
        <v>0</v>
      </c>
      <c r="S206" s="70">
        <v>0</v>
      </c>
      <c r="T206" s="297"/>
      <c r="U206" s="70"/>
      <c r="V206" s="298">
        <v>0</v>
      </c>
      <c r="W206" s="70">
        <v>0</v>
      </c>
      <c r="X206" s="298">
        <v>0</v>
      </c>
      <c r="Y206" s="70">
        <v>0</v>
      </c>
      <c r="Z206" s="70">
        <v>0</v>
      </c>
      <c r="AA206" s="70">
        <v>0</v>
      </c>
      <c r="AB206" s="70">
        <v>0</v>
      </c>
      <c r="AC206" s="70">
        <v>0</v>
      </c>
      <c r="AD206" s="68">
        <v>0</v>
      </c>
      <c r="AE206" s="70">
        <v>0</v>
      </c>
      <c r="AF206" s="68">
        <v>0</v>
      </c>
      <c r="AG206" s="70">
        <v>0</v>
      </c>
      <c r="AH206" s="68">
        <v>0</v>
      </c>
      <c r="AI206" s="70">
        <v>0</v>
      </c>
      <c r="AJ206" s="298">
        <v>0</v>
      </c>
      <c r="AK206" s="70">
        <v>0</v>
      </c>
      <c r="AL206" s="167">
        <v>0</v>
      </c>
      <c r="AM206" s="70">
        <v>0</v>
      </c>
      <c r="AN206" s="68">
        <v>0</v>
      </c>
      <c r="AO206" s="68">
        <v>0</v>
      </c>
      <c r="AP206" s="68">
        <v>0</v>
      </c>
      <c r="AQ206" s="68">
        <v>0</v>
      </c>
      <c r="AR206" s="68">
        <v>0</v>
      </c>
      <c r="AS206" s="68">
        <v>0</v>
      </c>
      <c r="AT206" s="68">
        <v>0</v>
      </c>
      <c r="AU206" s="68">
        <v>9791</v>
      </c>
      <c r="AV206" s="68">
        <v>346</v>
      </c>
      <c r="AW206" s="68">
        <v>1003</v>
      </c>
      <c r="AX206" s="68">
        <v>0</v>
      </c>
      <c r="AY206" s="68">
        <v>0</v>
      </c>
      <c r="AZ206" s="68">
        <v>0</v>
      </c>
    </row>
    <row r="207" spans="1:52" x14ac:dyDescent="0.2">
      <c r="A207" s="68" t="s">
        <v>1841</v>
      </c>
      <c r="B207" s="68" t="s">
        <v>1842</v>
      </c>
      <c r="C207" s="68" t="s">
        <v>1842</v>
      </c>
      <c r="D207" s="68" t="s">
        <v>1843</v>
      </c>
      <c r="E207" s="68" t="s">
        <v>1841</v>
      </c>
      <c r="F207" s="296">
        <v>2019</v>
      </c>
      <c r="G207" s="68" t="s">
        <v>1238</v>
      </c>
      <c r="H207" s="68" t="s">
        <v>1239</v>
      </c>
      <c r="I207" s="229">
        <v>0</v>
      </c>
      <c r="J207" s="70">
        <v>0</v>
      </c>
      <c r="K207" s="70">
        <v>0</v>
      </c>
      <c r="L207" s="137">
        <v>0</v>
      </c>
      <c r="M207" s="137">
        <v>0</v>
      </c>
      <c r="N207" s="70">
        <v>0</v>
      </c>
      <c r="O207" s="70">
        <v>0</v>
      </c>
      <c r="P207" s="68">
        <v>160142871</v>
      </c>
      <c r="Q207" s="70">
        <v>-160143</v>
      </c>
      <c r="R207" s="297">
        <v>0</v>
      </c>
      <c r="S207" s="70">
        <v>0</v>
      </c>
      <c r="T207" s="297"/>
      <c r="U207" s="70"/>
      <c r="V207" s="298">
        <v>0</v>
      </c>
      <c r="W207" s="70">
        <v>0</v>
      </c>
      <c r="X207" s="298">
        <v>0</v>
      </c>
      <c r="Y207" s="70">
        <v>0</v>
      </c>
      <c r="Z207" s="70">
        <v>0</v>
      </c>
      <c r="AA207" s="70">
        <v>0</v>
      </c>
      <c r="AB207" s="70">
        <v>0</v>
      </c>
      <c r="AC207" s="70">
        <v>0</v>
      </c>
      <c r="AD207" s="68">
        <v>0</v>
      </c>
      <c r="AE207" s="70">
        <v>0</v>
      </c>
      <c r="AF207" s="68">
        <v>5438530.0289918426</v>
      </c>
      <c r="AG207" s="70">
        <v>5439</v>
      </c>
      <c r="AH207" s="68">
        <v>3794563</v>
      </c>
      <c r="AI207" s="70">
        <v>3795</v>
      </c>
      <c r="AJ207" s="298">
        <v>0</v>
      </c>
      <c r="AK207" s="70">
        <v>0</v>
      </c>
      <c r="AL207" s="167">
        <v>0</v>
      </c>
      <c r="AM207" s="70">
        <v>0</v>
      </c>
      <c r="AN207" s="68">
        <v>0</v>
      </c>
      <c r="AO207" s="68">
        <v>0</v>
      </c>
      <c r="AP207" s="68">
        <v>0</v>
      </c>
      <c r="AQ207" s="68">
        <v>0</v>
      </c>
      <c r="AR207" s="68">
        <v>0</v>
      </c>
      <c r="AS207" s="68">
        <v>0</v>
      </c>
      <c r="AT207" s="68">
        <v>0</v>
      </c>
      <c r="AU207" s="68">
        <v>0</v>
      </c>
      <c r="AV207" s="68">
        <v>0</v>
      </c>
      <c r="AW207" s="68">
        <v>7754</v>
      </c>
      <c r="AX207" s="68">
        <v>7129</v>
      </c>
      <c r="AY207" s="68">
        <v>0</v>
      </c>
      <c r="AZ207" s="68">
        <v>0</v>
      </c>
    </row>
    <row r="208" spans="1:52" x14ac:dyDescent="0.2">
      <c r="A208" s="68" t="s">
        <v>1844</v>
      </c>
      <c r="B208" s="68" t="s">
        <v>1845</v>
      </c>
      <c r="C208" s="68" t="s">
        <v>1845</v>
      </c>
      <c r="D208" s="68" t="s">
        <v>1846</v>
      </c>
      <c r="E208" s="68" t="s">
        <v>1844</v>
      </c>
      <c r="F208" s="296">
        <v>2019</v>
      </c>
      <c r="G208" s="68" t="s">
        <v>1220</v>
      </c>
      <c r="H208" s="68" t="s">
        <v>1221</v>
      </c>
      <c r="I208" s="229">
        <v>0</v>
      </c>
      <c r="J208" s="70">
        <v>0</v>
      </c>
      <c r="K208" s="70">
        <v>0</v>
      </c>
      <c r="L208" s="137">
        <v>3.5773115218442202</v>
      </c>
      <c r="M208" s="137">
        <v>-3577</v>
      </c>
      <c r="N208" s="70">
        <v>0.81616084613624407</v>
      </c>
      <c r="O208" s="70">
        <v>816</v>
      </c>
      <c r="P208" s="68">
        <v>0</v>
      </c>
      <c r="Q208" s="70">
        <v>0</v>
      </c>
      <c r="R208" s="297">
        <v>0.19011991</v>
      </c>
      <c r="S208" s="70">
        <v>190</v>
      </c>
      <c r="T208" s="297"/>
      <c r="U208" s="70"/>
      <c r="V208" s="298">
        <v>0</v>
      </c>
      <c r="W208" s="70">
        <v>0</v>
      </c>
      <c r="X208" s="298">
        <v>0</v>
      </c>
      <c r="Y208" s="70">
        <v>0</v>
      </c>
      <c r="Z208" s="70">
        <v>0</v>
      </c>
      <c r="AA208" s="70">
        <v>0</v>
      </c>
      <c r="AB208" s="70">
        <v>0</v>
      </c>
      <c r="AC208" s="70">
        <v>0</v>
      </c>
      <c r="AD208" s="68">
        <v>0</v>
      </c>
      <c r="AE208" s="70">
        <v>0</v>
      </c>
      <c r="AF208" s="68">
        <v>0</v>
      </c>
      <c r="AG208" s="70">
        <v>0</v>
      </c>
      <c r="AH208" s="68">
        <v>0</v>
      </c>
      <c r="AI208" s="70">
        <v>0</v>
      </c>
      <c r="AJ208" s="298">
        <v>0</v>
      </c>
      <c r="AK208" s="70">
        <v>0</v>
      </c>
      <c r="AL208" s="167">
        <v>0.3563849</v>
      </c>
      <c r="AM208" s="70">
        <v>356</v>
      </c>
      <c r="AN208" s="68">
        <v>0</v>
      </c>
      <c r="AO208" s="68">
        <v>0</v>
      </c>
      <c r="AP208" s="68">
        <v>0</v>
      </c>
      <c r="AQ208" s="68">
        <v>0</v>
      </c>
      <c r="AR208" s="68">
        <v>0</v>
      </c>
      <c r="AS208" s="68">
        <v>0</v>
      </c>
      <c r="AT208" s="68">
        <v>0</v>
      </c>
      <c r="AU208" s="68">
        <v>0</v>
      </c>
      <c r="AV208" s="68">
        <v>0</v>
      </c>
      <c r="AW208" s="68">
        <v>0</v>
      </c>
      <c r="AX208" s="68">
        <v>5848</v>
      </c>
      <c r="AY208" s="68">
        <v>3613</v>
      </c>
      <c r="AZ208" s="68">
        <v>0</v>
      </c>
    </row>
    <row r="209" spans="1:52" x14ac:dyDescent="0.2">
      <c r="A209" s="68" t="s">
        <v>1847</v>
      </c>
      <c r="B209" s="68" t="s">
        <v>1848</v>
      </c>
      <c r="C209" s="68" t="s">
        <v>1848</v>
      </c>
      <c r="D209" s="68" t="s">
        <v>1849</v>
      </c>
      <c r="E209" s="68" t="s">
        <v>1847</v>
      </c>
      <c r="F209" s="296">
        <v>2019</v>
      </c>
      <c r="G209" s="68" t="s">
        <v>1220</v>
      </c>
      <c r="H209" s="68" t="s">
        <v>1251</v>
      </c>
      <c r="I209" s="229">
        <v>5329</v>
      </c>
      <c r="J209" s="70">
        <v>2664.5</v>
      </c>
      <c r="K209" s="70">
        <v>7993.5</v>
      </c>
      <c r="L209" s="137">
        <v>112.99131621791901</v>
      </c>
      <c r="M209" s="137">
        <v>-112991</v>
      </c>
      <c r="N209" s="70">
        <v>6.7586526071347102</v>
      </c>
      <c r="O209" s="70">
        <v>6759</v>
      </c>
      <c r="P209" s="68">
        <v>0</v>
      </c>
      <c r="Q209" s="70">
        <v>0</v>
      </c>
      <c r="R209" s="297">
        <v>5.3828585700000007</v>
      </c>
      <c r="S209" s="70">
        <v>5383</v>
      </c>
      <c r="T209" s="297"/>
      <c r="U209" s="70"/>
      <c r="V209" s="298">
        <v>18.433042279999999</v>
      </c>
      <c r="W209" s="70">
        <v>18433</v>
      </c>
      <c r="X209" s="298">
        <v>18.847456430000001</v>
      </c>
      <c r="Y209" s="70">
        <v>5279</v>
      </c>
      <c r="Z209" s="70">
        <v>4.8989890000000003</v>
      </c>
      <c r="AA209" s="70">
        <v>4899</v>
      </c>
      <c r="AB209" s="70">
        <v>6.0485179999999996</v>
      </c>
      <c r="AC209" s="70">
        <v>6049</v>
      </c>
      <c r="AD209" s="68">
        <v>33.380217911075917</v>
      </c>
      <c r="AE209" s="70">
        <v>33380</v>
      </c>
      <c r="AF209" s="68">
        <v>0</v>
      </c>
      <c r="AG209" s="70">
        <v>0</v>
      </c>
      <c r="AH209" s="68">
        <v>0</v>
      </c>
      <c r="AI209" s="70">
        <v>0</v>
      </c>
      <c r="AJ209" s="298">
        <v>0</v>
      </c>
      <c r="AK209" s="70">
        <v>0</v>
      </c>
      <c r="AL209" s="167">
        <v>0.17311969999999999</v>
      </c>
      <c r="AM209" s="70">
        <v>173</v>
      </c>
      <c r="AN209" s="68">
        <v>10000</v>
      </c>
      <c r="AO209" s="68">
        <v>-20269</v>
      </c>
      <c r="AP209" s="68">
        <v>0</v>
      </c>
      <c r="AQ209" s="68">
        <v>250</v>
      </c>
      <c r="AR209" s="68">
        <v>30441</v>
      </c>
      <c r="AS209" s="68">
        <v>12558</v>
      </c>
      <c r="AT209" s="68">
        <v>0</v>
      </c>
      <c r="AU209" s="68">
        <v>67788</v>
      </c>
      <c r="AV209" s="68">
        <v>35228</v>
      </c>
      <c r="AW209" s="68">
        <v>10282</v>
      </c>
      <c r="AX209" s="68">
        <v>14285</v>
      </c>
      <c r="AY209" s="68">
        <v>20000</v>
      </c>
      <c r="AZ209" s="68">
        <v>1239</v>
      </c>
    </row>
    <row r="210" spans="1:52" x14ac:dyDescent="0.2">
      <c r="A210" s="68" t="s">
        <v>1850</v>
      </c>
      <c r="B210" s="68" t="s">
        <v>1851</v>
      </c>
      <c r="C210" s="68" t="s">
        <v>1851</v>
      </c>
      <c r="D210" s="68" t="s">
        <v>1852</v>
      </c>
      <c r="E210" s="68" t="s">
        <v>1850</v>
      </c>
      <c r="F210" s="296">
        <v>2019</v>
      </c>
      <c r="G210" s="68" t="s">
        <v>1220</v>
      </c>
      <c r="H210" s="68" t="s">
        <v>1221</v>
      </c>
      <c r="I210" s="229">
        <v>4485</v>
      </c>
      <c r="J210" s="70">
        <v>2242.5</v>
      </c>
      <c r="K210" s="70">
        <v>6727.5</v>
      </c>
      <c r="L210" s="137">
        <v>4.3117203556144599</v>
      </c>
      <c r="M210" s="137">
        <v>-4312</v>
      </c>
      <c r="N210" s="70">
        <v>0.62136668528538996</v>
      </c>
      <c r="O210" s="70">
        <v>621</v>
      </c>
      <c r="P210" s="68">
        <v>0</v>
      </c>
      <c r="Q210" s="70">
        <v>0</v>
      </c>
      <c r="R210" s="297">
        <v>8.7015800000000004E-2</v>
      </c>
      <c r="S210" s="70">
        <v>87</v>
      </c>
      <c r="T210" s="297"/>
      <c r="U210" s="70"/>
      <c r="V210" s="298">
        <v>0</v>
      </c>
      <c r="W210" s="70">
        <v>0</v>
      </c>
      <c r="X210" s="298">
        <v>0</v>
      </c>
      <c r="Y210" s="70">
        <v>0</v>
      </c>
      <c r="Z210" s="70">
        <v>0</v>
      </c>
      <c r="AA210" s="70">
        <v>0</v>
      </c>
      <c r="AB210" s="70">
        <v>0</v>
      </c>
      <c r="AC210" s="70">
        <v>0</v>
      </c>
      <c r="AD210" s="68">
        <v>0</v>
      </c>
      <c r="AE210" s="70">
        <v>0</v>
      </c>
      <c r="AF210" s="68">
        <v>0</v>
      </c>
      <c r="AG210" s="70">
        <v>0</v>
      </c>
      <c r="AH210" s="68">
        <v>0</v>
      </c>
      <c r="AI210" s="70">
        <v>0</v>
      </c>
      <c r="AJ210" s="298">
        <v>0.23302807</v>
      </c>
      <c r="AK210" s="70">
        <v>233</v>
      </c>
      <c r="AL210" s="167">
        <v>0.24537519999999999</v>
      </c>
      <c r="AM210" s="70">
        <v>245</v>
      </c>
      <c r="AN210" s="68">
        <v>0</v>
      </c>
      <c r="AO210" s="68">
        <v>0</v>
      </c>
      <c r="AP210" s="68">
        <v>0</v>
      </c>
      <c r="AQ210" s="68">
        <v>0</v>
      </c>
      <c r="AR210" s="68">
        <v>0</v>
      </c>
      <c r="AS210" s="68">
        <v>1059</v>
      </c>
      <c r="AT210" s="68">
        <v>0</v>
      </c>
      <c r="AU210" s="68">
        <v>7072</v>
      </c>
      <c r="AV210" s="68">
        <v>0</v>
      </c>
      <c r="AW210" s="68">
        <v>0</v>
      </c>
      <c r="AX210" s="68">
        <v>0</v>
      </c>
      <c r="AY210" s="68">
        <v>0</v>
      </c>
      <c r="AZ210" s="68">
        <v>0</v>
      </c>
    </row>
    <row r="211" spans="1:52" x14ac:dyDescent="0.2">
      <c r="A211" s="68" t="s">
        <v>1853</v>
      </c>
      <c r="B211" s="68" t="s">
        <v>1854</v>
      </c>
      <c r="C211" s="68" t="s">
        <v>1854</v>
      </c>
      <c r="D211" s="68" t="s">
        <v>1855</v>
      </c>
      <c r="E211" s="68" t="s">
        <v>1853</v>
      </c>
      <c r="F211" s="296">
        <v>2019</v>
      </c>
      <c r="G211" s="68" t="s">
        <v>1220</v>
      </c>
      <c r="H211" s="68" t="s">
        <v>1221</v>
      </c>
      <c r="I211" s="229">
        <v>4769</v>
      </c>
      <c r="J211" s="70">
        <v>2384.5</v>
      </c>
      <c r="K211" s="70">
        <v>7153.5</v>
      </c>
      <c r="L211" s="137">
        <v>4.1138971586193103</v>
      </c>
      <c r="M211" s="137">
        <v>-4114</v>
      </c>
      <c r="N211" s="70">
        <v>1.4184344499999999</v>
      </c>
      <c r="O211" s="70">
        <v>1418</v>
      </c>
      <c r="P211" s="68">
        <v>0</v>
      </c>
      <c r="Q211" s="70">
        <v>0</v>
      </c>
      <c r="R211" s="297">
        <v>0.16021017000000001</v>
      </c>
      <c r="S211" s="70">
        <v>160</v>
      </c>
      <c r="T211" s="297"/>
      <c r="U211" s="70"/>
      <c r="V211" s="298">
        <v>0</v>
      </c>
      <c r="W211" s="70">
        <v>0</v>
      </c>
      <c r="X211" s="298">
        <v>0.41439984000000002</v>
      </c>
      <c r="Y211" s="70">
        <v>414</v>
      </c>
      <c r="Z211" s="70">
        <v>0</v>
      </c>
      <c r="AA211" s="70">
        <v>0</v>
      </c>
      <c r="AB211" s="70">
        <v>0</v>
      </c>
      <c r="AC211" s="70">
        <v>0</v>
      </c>
      <c r="AD211" s="68">
        <v>0</v>
      </c>
      <c r="AE211" s="70">
        <v>0</v>
      </c>
      <c r="AF211" s="68">
        <v>0</v>
      </c>
      <c r="AG211" s="70">
        <v>0</v>
      </c>
      <c r="AH211" s="68">
        <v>0</v>
      </c>
      <c r="AI211" s="70">
        <v>0</v>
      </c>
      <c r="AJ211" s="298">
        <v>0</v>
      </c>
      <c r="AK211" s="70">
        <v>0</v>
      </c>
      <c r="AL211" s="167">
        <v>0.3789846</v>
      </c>
      <c r="AM211" s="70">
        <v>379</v>
      </c>
      <c r="AN211" s="68">
        <v>0</v>
      </c>
      <c r="AO211" s="68">
        <v>0</v>
      </c>
      <c r="AP211" s="68">
        <v>0</v>
      </c>
      <c r="AQ211" s="68">
        <v>0</v>
      </c>
      <c r="AR211" s="68">
        <v>0</v>
      </c>
      <c r="AS211" s="68">
        <v>32</v>
      </c>
      <c r="AT211" s="68">
        <v>0</v>
      </c>
      <c r="AU211" s="68">
        <v>4366</v>
      </c>
      <c r="AV211" s="68">
        <v>3163</v>
      </c>
      <c r="AW211" s="68">
        <v>500</v>
      </c>
      <c r="AX211" s="68">
        <v>9</v>
      </c>
      <c r="AY211" s="68">
        <v>2668</v>
      </c>
      <c r="AZ211" s="68">
        <v>5870</v>
      </c>
    </row>
    <row r="212" spans="1:52" x14ac:dyDescent="0.2">
      <c r="A212" s="68" t="s">
        <v>1856</v>
      </c>
      <c r="B212" s="68" t="s">
        <v>1857</v>
      </c>
      <c r="C212" s="68" t="s">
        <v>1857</v>
      </c>
      <c r="D212" s="68" t="s">
        <v>1858</v>
      </c>
      <c r="E212" s="68" t="s">
        <v>1856</v>
      </c>
      <c r="F212" s="296">
        <v>2019</v>
      </c>
      <c r="G212" s="68" t="s">
        <v>1238</v>
      </c>
      <c r="H212" s="68" t="s">
        <v>1373</v>
      </c>
      <c r="I212" s="229">
        <v>12756</v>
      </c>
      <c r="J212" s="70">
        <v>6378</v>
      </c>
      <c r="K212" s="70">
        <v>19134</v>
      </c>
      <c r="L212" s="137">
        <v>135.52569798169699</v>
      </c>
      <c r="M212" s="137">
        <v>-135526</v>
      </c>
      <c r="N212" s="70">
        <v>1.888565</v>
      </c>
      <c r="O212" s="70">
        <v>1889</v>
      </c>
      <c r="P212" s="68">
        <v>0</v>
      </c>
      <c r="Q212" s="70">
        <v>0</v>
      </c>
      <c r="R212" s="297">
        <v>9.9215117399999997</v>
      </c>
      <c r="S212" s="70">
        <v>9922</v>
      </c>
      <c r="T212" s="297"/>
      <c r="U212" s="70"/>
      <c r="V212" s="298">
        <v>42.261257550000003</v>
      </c>
      <c r="W212" s="70">
        <v>42261</v>
      </c>
      <c r="X212" s="298">
        <v>0</v>
      </c>
      <c r="Y212" s="70">
        <v>0</v>
      </c>
      <c r="Z212" s="70">
        <v>10.057442999999999</v>
      </c>
      <c r="AA212" s="70">
        <v>10057</v>
      </c>
      <c r="AB212" s="70">
        <v>13.150365000000001</v>
      </c>
      <c r="AC212" s="70">
        <v>13150</v>
      </c>
      <c r="AD212" s="68">
        <v>44.953277913564627</v>
      </c>
      <c r="AE212" s="70">
        <v>44953</v>
      </c>
      <c r="AF212" s="68">
        <v>0</v>
      </c>
      <c r="AG212" s="70">
        <v>0</v>
      </c>
      <c r="AH212" s="68">
        <v>0</v>
      </c>
      <c r="AI212" s="70">
        <v>0</v>
      </c>
      <c r="AJ212" s="298">
        <v>0</v>
      </c>
      <c r="AK212" s="70">
        <v>0</v>
      </c>
      <c r="AL212" s="167">
        <v>0</v>
      </c>
      <c r="AM212" s="70">
        <v>0</v>
      </c>
      <c r="AN212" s="68">
        <v>4761</v>
      </c>
      <c r="AO212" s="68">
        <v>0</v>
      </c>
      <c r="AP212" s="68">
        <v>4012</v>
      </c>
      <c r="AQ212" s="68">
        <v>14193</v>
      </c>
      <c r="AR212" s="68">
        <v>39559</v>
      </c>
      <c r="AS212" s="68">
        <v>0</v>
      </c>
      <c r="AT212" s="68">
        <v>1858</v>
      </c>
      <c r="AU212" s="68">
        <v>13435</v>
      </c>
      <c r="AV212" s="68">
        <v>406</v>
      </c>
      <c r="AW212" s="68">
        <v>45332</v>
      </c>
      <c r="AX212" s="68">
        <v>0</v>
      </c>
      <c r="AY212" s="68">
        <v>0</v>
      </c>
      <c r="AZ212" s="68">
        <v>0</v>
      </c>
    </row>
    <row r="213" spans="1:52" x14ac:dyDescent="0.2">
      <c r="A213" s="68" t="s">
        <v>1859</v>
      </c>
      <c r="B213" s="68" t="s">
        <v>1860</v>
      </c>
      <c r="C213" s="68" t="s">
        <v>1860</v>
      </c>
      <c r="D213" s="68" t="s">
        <v>1861</v>
      </c>
      <c r="E213" s="68" t="s">
        <v>1859</v>
      </c>
      <c r="F213" s="296">
        <v>2019</v>
      </c>
      <c r="G213" s="68" t="s">
        <v>1238</v>
      </c>
      <c r="H213" s="68" t="s">
        <v>1239</v>
      </c>
      <c r="I213" s="229">
        <v>0</v>
      </c>
      <c r="J213" s="70">
        <v>0</v>
      </c>
      <c r="K213" s="70">
        <v>0</v>
      </c>
      <c r="L213" s="137">
        <v>0</v>
      </c>
      <c r="M213" s="137">
        <v>0</v>
      </c>
      <c r="N213" s="70">
        <v>0</v>
      </c>
      <c r="O213" s="70">
        <v>0</v>
      </c>
      <c r="P213" s="68">
        <v>91516108</v>
      </c>
      <c r="Q213" s="70">
        <v>-91516</v>
      </c>
      <c r="R213" s="297">
        <v>0</v>
      </c>
      <c r="S213" s="70">
        <v>0</v>
      </c>
      <c r="T213" s="297"/>
      <c r="U213" s="70"/>
      <c r="V213" s="298">
        <v>0</v>
      </c>
      <c r="W213" s="70">
        <v>0</v>
      </c>
      <c r="X213" s="298">
        <v>0</v>
      </c>
      <c r="Y213" s="70">
        <v>0</v>
      </c>
      <c r="Z213" s="70">
        <v>0</v>
      </c>
      <c r="AA213" s="70">
        <v>0</v>
      </c>
      <c r="AB213" s="70">
        <v>0</v>
      </c>
      <c r="AC213" s="70">
        <v>0</v>
      </c>
      <c r="AD213" s="68">
        <v>0</v>
      </c>
      <c r="AE213" s="70">
        <v>0</v>
      </c>
      <c r="AF213" s="68">
        <v>3042015.7366276886</v>
      </c>
      <c r="AG213" s="70">
        <v>3042</v>
      </c>
      <c r="AH213" s="68">
        <v>2162816</v>
      </c>
      <c r="AI213" s="70">
        <v>2163</v>
      </c>
      <c r="AJ213" s="298">
        <v>0</v>
      </c>
      <c r="AK213" s="70">
        <v>0</v>
      </c>
      <c r="AL213" s="167">
        <v>0</v>
      </c>
      <c r="AM213" s="70">
        <v>0</v>
      </c>
      <c r="AN213" s="68">
        <v>0</v>
      </c>
      <c r="AO213" s="68">
        <v>0</v>
      </c>
      <c r="AP213" s="68">
        <v>0</v>
      </c>
      <c r="AQ213" s="68">
        <v>0</v>
      </c>
      <c r="AR213" s="68">
        <v>0</v>
      </c>
      <c r="AS213" s="68">
        <v>0</v>
      </c>
      <c r="AT213" s="68">
        <v>0</v>
      </c>
      <c r="AU213" s="68">
        <v>1100</v>
      </c>
      <c r="AV213" s="68">
        <v>8603</v>
      </c>
      <c r="AW213" s="68">
        <v>37</v>
      </c>
      <c r="AX213" s="68">
        <v>4229</v>
      </c>
      <c r="AY213" s="68">
        <v>7838</v>
      </c>
      <c r="AZ213" s="68">
        <v>0</v>
      </c>
    </row>
    <row r="214" spans="1:52" x14ac:dyDescent="0.2">
      <c r="A214" s="68" t="s">
        <v>1862</v>
      </c>
      <c r="B214" s="68" t="s">
        <v>1863</v>
      </c>
      <c r="C214" s="68" t="s">
        <v>1863</v>
      </c>
      <c r="D214" s="68" t="s">
        <v>1864</v>
      </c>
      <c r="E214" s="68" t="s">
        <v>1862</v>
      </c>
      <c r="F214" s="296">
        <v>2019</v>
      </c>
      <c r="G214" s="68" t="s">
        <v>1220</v>
      </c>
      <c r="H214" s="68" t="s">
        <v>1258</v>
      </c>
      <c r="I214" s="229">
        <v>200</v>
      </c>
      <c r="J214" s="70">
        <v>100</v>
      </c>
      <c r="K214" s="70">
        <v>300</v>
      </c>
      <c r="L214" s="137">
        <v>0</v>
      </c>
      <c r="M214" s="137">
        <v>0</v>
      </c>
      <c r="N214" s="70">
        <v>8.26055307947572</v>
      </c>
      <c r="O214" s="70">
        <v>8261</v>
      </c>
      <c r="P214" s="68">
        <v>0</v>
      </c>
      <c r="Q214" s="70">
        <v>0</v>
      </c>
      <c r="R214" s="297">
        <v>12.071935740000001</v>
      </c>
      <c r="S214" s="70">
        <v>12072</v>
      </c>
      <c r="T214" s="297"/>
      <c r="U214" s="70"/>
      <c r="V214" s="298">
        <v>0</v>
      </c>
      <c r="W214" s="70">
        <v>0</v>
      </c>
      <c r="X214" s="298">
        <v>22.657758350000002</v>
      </c>
      <c r="Y214" s="70">
        <v>20044</v>
      </c>
      <c r="Z214" s="70">
        <v>11.944269</v>
      </c>
      <c r="AA214" s="70">
        <v>11944</v>
      </c>
      <c r="AB214" s="70">
        <v>14.685843999999999</v>
      </c>
      <c r="AC214" s="70">
        <v>14686</v>
      </c>
      <c r="AD214" s="68">
        <v>0</v>
      </c>
      <c r="AE214" s="70">
        <v>0</v>
      </c>
      <c r="AF214" s="68">
        <v>0</v>
      </c>
      <c r="AG214" s="70">
        <v>0</v>
      </c>
      <c r="AH214" s="68">
        <v>0</v>
      </c>
      <c r="AI214" s="70">
        <v>0</v>
      </c>
      <c r="AJ214" s="298">
        <v>0</v>
      </c>
      <c r="AK214" s="70">
        <v>0</v>
      </c>
      <c r="AL214" s="167">
        <v>0</v>
      </c>
      <c r="AM214" s="70">
        <v>0</v>
      </c>
      <c r="AN214" s="68">
        <v>10302</v>
      </c>
      <c r="AO214" s="68">
        <v>0</v>
      </c>
      <c r="AP214" s="68">
        <v>0</v>
      </c>
      <c r="AQ214" s="68">
        <v>5282</v>
      </c>
      <c r="AR214" s="68">
        <v>403</v>
      </c>
      <c r="AS214" s="68">
        <v>0</v>
      </c>
      <c r="AT214" s="68">
        <v>0</v>
      </c>
      <c r="AU214" s="68">
        <v>20154</v>
      </c>
      <c r="AV214" s="68">
        <v>17848</v>
      </c>
      <c r="AW214" s="68">
        <v>0</v>
      </c>
      <c r="AX214" s="68">
        <v>23519</v>
      </c>
      <c r="AY214" s="68">
        <v>40203</v>
      </c>
      <c r="AZ214" s="68">
        <v>0</v>
      </c>
    </row>
    <row r="215" spans="1:52" x14ac:dyDescent="0.2">
      <c r="A215" s="68" t="s">
        <v>1865</v>
      </c>
      <c r="B215" s="68" t="s">
        <v>1866</v>
      </c>
      <c r="C215" s="68" t="s">
        <v>1866</v>
      </c>
      <c r="D215" s="68" t="s">
        <v>1867</v>
      </c>
      <c r="E215" s="68" t="s">
        <v>1865</v>
      </c>
      <c r="F215" s="296">
        <v>2019</v>
      </c>
      <c r="G215" s="68" t="s">
        <v>1377</v>
      </c>
      <c r="H215" s="68" t="s">
        <v>1377</v>
      </c>
      <c r="I215" s="229">
        <v>16334</v>
      </c>
      <c r="J215" s="70">
        <v>8167</v>
      </c>
      <c r="K215" s="70">
        <v>24501</v>
      </c>
      <c r="L215" s="137">
        <v>0</v>
      </c>
      <c r="M215" s="137">
        <v>0</v>
      </c>
      <c r="N215" s="70">
        <v>3.677597</v>
      </c>
      <c r="O215" s="70">
        <v>3678</v>
      </c>
      <c r="P215" s="68">
        <v>0</v>
      </c>
      <c r="Q215" s="70">
        <v>0</v>
      </c>
      <c r="R215" s="297">
        <v>0</v>
      </c>
      <c r="S215" s="70">
        <v>0</v>
      </c>
      <c r="T215" s="297"/>
      <c r="U215" s="70"/>
      <c r="V215" s="298">
        <v>0</v>
      </c>
      <c r="W215" s="70">
        <v>0</v>
      </c>
      <c r="X215" s="298">
        <v>0</v>
      </c>
      <c r="Y215" s="70">
        <v>0</v>
      </c>
      <c r="Z215" s="70">
        <v>0</v>
      </c>
      <c r="AA215" s="70">
        <v>0</v>
      </c>
      <c r="AB215" s="70">
        <v>0</v>
      </c>
      <c r="AC215" s="70">
        <v>0</v>
      </c>
      <c r="AD215" s="68">
        <v>0</v>
      </c>
      <c r="AE215" s="70">
        <v>0</v>
      </c>
      <c r="AF215" s="68">
        <v>0</v>
      </c>
      <c r="AG215" s="70">
        <v>0</v>
      </c>
      <c r="AH215" s="68">
        <v>0</v>
      </c>
      <c r="AI215" s="70">
        <v>0</v>
      </c>
      <c r="AJ215" s="298">
        <v>0</v>
      </c>
      <c r="AK215" s="70">
        <v>0</v>
      </c>
      <c r="AL215" s="167">
        <v>0</v>
      </c>
      <c r="AM215" s="70">
        <v>0</v>
      </c>
      <c r="AN215" s="68">
        <v>0</v>
      </c>
      <c r="AO215" s="68">
        <v>0</v>
      </c>
      <c r="AP215" s="68">
        <v>0</v>
      </c>
      <c r="AQ215" s="68">
        <v>0</v>
      </c>
      <c r="AR215" s="68">
        <v>0</v>
      </c>
      <c r="AS215" s="68">
        <v>0</v>
      </c>
      <c r="AT215" s="68">
        <v>0</v>
      </c>
      <c r="AU215" s="68">
        <v>102689</v>
      </c>
      <c r="AV215" s="68">
        <v>2000</v>
      </c>
      <c r="AW215" s="68">
        <v>96451</v>
      </c>
      <c r="AX215" s="68">
        <v>0</v>
      </c>
      <c r="AY215" s="68">
        <v>29737</v>
      </c>
      <c r="AZ215" s="68">
        <v>0</v>
      </c>
    </row>
    <row r="216" spans="1:52" x14ac:dyDescent="0.2">
      <c r="A216" s="68" t="s">
        <v>1868</v>
      </c>
      <c r="B216" s="68" t="s">
        <v>1869</v>
      </c>
      <c r="C216" s="68" t="s">
        <v>1869</v>
      </c>
      <c r="D216" s="68" t="s">
        <v>1870</v>
      </c>
      <c r="E216" s="68" t="s">
        <v>1868</v>
      </c>
      <c r="F216" s="296">
        <v>2019</v>
      </c>
      <c r="G216" s="68" t="s">
        <v>1220</v>
      </c>
      <c r="H216" s="68" t="s">
        <v>1271</v>
      </c>
      <c r="I216" s="229">
        <v>5053</v>
      </c>
      <c r="J216" s="70">
        <v>2526.5</v>
      </c>
      <c r="K216" s="70">
        <v>7579.5</v>
      </c>
      <c r="L216" s="137">
        <v>45.521613630253697</v>
      </c>
      <c r="M216" s="137">
        <v>-45522</v>
      </c>
      <c r="N216" s="70">
        <v>5.6380462199999997</v>
      </c>
      <c r="O216" s="70">
        <v>5638</v>
      </c>
      <c r="P216" s="68">
        <v>0</v>
      </c>
      <c r="Q216" s="70">
        <v>0</v>
      </c>
      <c r="R216" s="297">
        <v>4.5462945700000006</v>
      </c>
      <c r="S216" s="70">
        <v>4546</v>
      </c>
      <c r="T216" s="297"/>
      <c r="U216" s="70"/>
      <c r="V216" s="298">
        <v>9.2289336300000002</v>
      </c>
      <c r="W216" s="70">
        <v>9229</v>
      </c>
      <c r="X216" s="298">
        <v>6.26703162</v>
      </c>
      <c r="Y216" s="70">
        <v>6267</v>
      </c>
      <c r="Z216" s="70">
        <v>5.8530129999999998</v>
      </c>
      <c r="AA216" s="70">
        <v>5853</v>
      </c>
      <c r="AB216" s="70">
        <v>7.0528779999999998</v>
      </c>
      <c r="AC216" s="70">
        <v>7053</v>
      </c>
      <c r="AD216" s="68">
        <v>20.599277469353439</v>
      </c>
      <c r="AE216" s="70">
        <v>20599</v>
      </c>
      <c r="AF216" s="68">
        <v>0</v>
      </c>
      <c r="AG216" s="70">
        <v>0</v>
      </c>
      <c r="AH216" s="68">
        <v>0</v>
      </c>
      <c r="AI216" s="70">
        <v>0</v>
      </c>
      <c r="AJ216" s="298">
        <v>0</v>
      </c>
      <c r="AK216" s="70">
        <v>0</v>
      </c>
      <c r="AL216" s="167">
        <v>0</v>
      </c>
      <c r="AM216" s="70">
        <v>0</v>
      </c>
      <c r="AN216" s="68">
        <v>20780</v>
      </c>
      <c r="AO216" s="68">
        <v>0</v>
      </c>
      <c r="AP216" s="68">
        <v>5137</v>
      </c>
      <c r="AQ216" s="68">
        <v>1585</v>
      </c>
      <c r="AR216" s="68">
        <v>0</v>
      </c>
      <c r="AS216" s="68">
        <v>0</v>
      </c>
      <c r="AT216" s="68">
        <v>0</v>
      </c>
      <c r="AU216" s="68">
        <v>44410</v>
      </c>
      <c r="AV216" s="68">
        <v>24393</v>
      </c>
      <c r="AW216" s="68">
        <v>31864</v>
      </c>
      <c r="AX216" s="68">
        <v>0</v>
      </c>
      <c r="AY216" s="68">
        <v>17190</v>
      </c>
      <c r="AZ216" s="68">
        <v>29524</v>
      </c>
    </row>
    <row r="217" spans="1:52" x14ac:dyDescent="0.2">
      <c r="A217" s="68" t="s">
        <v>1871</v>
      </c>
      <c r="B217" s="68" t="s">
        <v>1872</v>
      </c>
      <c r="C217" s="68" t="s">
        <v>1872</v>
      </c>
      <c r="D217" s="68" t="s">
        <v>1873</v>
      </c>
      <c r="E217" s="68" t="s">
        <v>1871</v>
      </c>
      <c r="F217" s="296">
        <v>2019</v>
      </c>
      <c r="G217" s="68" t="s">
        <v>1220</v>
      </c>
      <c r="H217" s="68" t="s">
        <v>1221</v>
      </c>
      <c r="I217" s="229">
        <v>1262</v>
      </c>
      <c r="J217" s="70">
        <v>631</v>
      </c>
      <c r="K217" s="70">
        <v>1893</v>
      </c>
      <c r="L217" s="137">
        <v>7.8773955390727499</v>
      </c>
      <c r="M217" s="137">
        <v>-7877</v>
      </c>
      <c r="N217" s="70">
        <v>1.6090083799999999</v>
      </c>
      <c r="O217" s="70">
        <v>1609</v>
      </c>
      <c r="P217" s="68">
        <v>0</v>
      </c>
      <c r="Q217" s="70">
        <v>0</v>
      </c>
      <c r="R217" s="297">
        <v>0.26673332999999999</v>
      </c>
      <c r="S217" s="70">
        <v>267</v>
      </c>
      <c r="T217" s="297"/>
      <c r="U217" s="70"/>
      <c r="V217" s="298">
        <v>0</v>
      </c>
      <c r="W217" s="70">
        <v>0</v>
      </c>
      <c r="X217" s="298">
        <v>6.280007E-2</v>
      </c>
      <c r="Y217" s="70">
        <v>63</v>
      </c>
      <c r="Z217" s="70">
        <v>0</v>
      </c>
      <c r="AA217" s="70">
        <v>0</v>
      </c>
      <c r="AB217" s="70">
        <v>0</v>
      </c>
      <c r="AC217" s="70">
        <v>0</v>
      </c>
      <c r="AD217" s="68">
        <v>0</v>
      </c>
      <c r="AE217" s="70">
        <v>0</v>
      </c>
      <c r="AF217" s="68">
        <v>0</v>
      </c>
      <c r="AG217" s="70">
        <v>0</v>
      </c>
      <c r="AH217" s="68">
        <v>0</v>
      </c>
      <c r="AI217" s="70">
        <v>0</v>
      </c>
      <c r="AJ217" s="298">
        <v>0</v>
      </c>
      <c r="AK217" s="70">
        <v>0</v>
      </c>
      <c r="AL217" s="167">
        <v>0.81283380000000005</v>
      </c>
      <c r="AM217" s="70">
        <v>813</v>
      </c>
      <c r="AN217" s="68">
        <v>0</v>
      </c>
      <c r="AO217" s="68">
        <v>0</v>
      </c>
      <c r="AP217" s="68">
        <v>0</v>
      </c>
      <c r="AQ217" s="68">
        <v>0</v>
      </c>
      <c r="AR217" s="68">
        <v>0</v>
      </c>
      <c r="AS217" s="68">
        <v>37</v>
      </c>
      <c r="AT217" s="68">
        <v>0</v>
      </c>
      <c r="AU217" s="68">
        <v>24022</v>
      </c>
      <c r="AV217" s="68">
        <v>1755</v>
      </c>
      <c r="AW217" s="68">
        <v>0</v>
      </c>
      <c r="AX217" s="68">
        <v>9842</v>
      </c>
      <c r="AY217" s="68">
        <v>15270</v>
      </c>
      <c r="AZ217" s="68">
        <v>0</v>
      </c>
    </row>
    <row r="218" spans="1:52" x14ac:dyDescent="0.2">
      <c r="A218" s="68" t="s">
        <v>1874</v>
      </c>
      <c r="B218" s="68" t="s">
        <v>1875</v>
      </c>
      <c r="C218" s="68" t="s">
        <v>1875</v>
      </c>
      <c r="D218" s="68" t="s">
        <v>1876</v>
      </c>
      <c r="E218" s="68" t="s">
        <v>1874</v>
      </c>
      <c r="F218" s="296">
        <v>2019</v>
      </c>
      <c r="G218" s="68" t="s">
        <v>1220</v>
      </c>
      <c r="H218" s="68" t="s">
        <v>1221</v>
      </c>
      <c r="I218" s="229">
        <v>0</v>
      </c>
      <c r="J218" s="70">
        <v>0</v>
      </c>
      <c r="K218" s="70">
        <v>0</v>
      </c>
      <c r="L218" s="137">
        <v>2.8610338083217002</v>
      </c>
      <c r="M218" s="137">
        <v>-2861</v>
      </c>
      <c r="N218" s="70">
        <v>0.30567351607583798</v>
      </c>
      <c r="O218" s="70">
        <v>306</v>
      </c>
      <c r="P218" s="68">
        <v>0</v>
      </c>
      <c r="Q218" s="70">
        <v>0</v>
      </c>
      <c r="R218" s="297">
        <v>6.9660910000000006E-2</v>
      </c>
      <c r="S218" s="70">
        <v>70</v>
      </c>
      <c r="T218" s="297"/>
      <c r="U218" s="70"/>
      <c r="V218" s="298">
        <v>0</v>
      </c>
      <c r="W218" s="70">
        <v>0</v>
      </c>
      <c r="X218" s="298">
        <v>0</v>
      </c>
      <c r="Y218" s="70">
        <v>0</v>
      </c>
      <c r="Z218" s="70">
        <v>0</v>
      </c>
      <c r="AA218" s="70">
        <v>0</v>
      </c>
      <c r="AB218" s="70">
        <v>0</v>
      </c>
      <c r="AC218" s="70">
        <v>0</v>
      </c>
      <c r="AD218" s="68">
        <v>0</v>
      </c>
      <c r="AE218" s="70">
        <v>0</v>
      </c>
      <c r="AF218" s="68">
        <v>0</v>
      </c>
      <c r="AG218" s="70">
        <v>0</v>
      </c>
      <c r="AH218" s="68">
        <v>0</v>
      </c>
      <c r="AI218" s="70">
        <v>0</v>
      </c>
      <c r="AJ218" s="298">
        <v>0.11671184</v>
      </c>
      <c r="AK218" s="70">
        <v>117</v>
      </c>
      <c r="AL218" s="167">
        <v>0.1287336</v>
      </c>
      <c r="AM218" s="70">
        <v>129</v>
      </c>
      <c r="AN218" s="68">
        <v>0</v>
      </c>
      <c r="AO218" s="68">
        <v>0</v>
      </c>
      <c r="AP218" s="68">
        <v>0</v>
      </c>
      <c r="AQ218" s="68">
        <v>0</v>
      </c>
      <c r="AR218" s="68">
        <v>0</v>
      </c>
      <c r="AS218" s="68">
        <v>0</v>
      </c>
      <c r="AT218" s="68">
        <v>0</v>
      </c>
      <c r="AU218" s="68">
        <v>174</v>
      </c>
      <c r="AV218" s="68">
        <v>0</v>
      </c>
      <c r="AW218" s="68">
        <v>0</v>
      </c>
      <c r="AX218" s="68">
        <v>4860</v>
      </c>
      <c r="AY218" s="68">
        <v>7259</v>
      </c>
      <c r="AZ218" s="68">
        <v>0</v>
      </c>
    </row>
    <row r="219" spans="1:52" x14ac:dyDescent="0.2">
      <c r="A219" s="68" t="s">
        <v>1877</v>
      </c>
      <c r="B219" s="68" t="s">
        <v>1878</v>
      </c>
      <c r="C219" s="68" t="s">
        <v>1878</v>
      </c>
      <c r="D219" s="68" t="s">
        <v>1879</v>
      </c>
      <c r="E219" s="68" t="s">
        <v>1877</v>
      </c>
      <c r="F219" s="296">
        <v>2019</v>
      </c>
      <c r="G219" s="68" t="s">
        <v>1220</v>
      </c>
      <c r="H219" s="68" t="s">
        <v>1221</v>
      </c>
      <c r="I219" s="229">
        <v>0</v>
      </c>
      <c r="J219" s="70">
        <v>0</v>
      </c>
      <c r="K219" s="70">
        <v>0</v>
      </c>
      <c r="L219" s="137">
        <v>3.6385827257885399</v>
      </c>
      <c r="M219" s="137">
        <v>-3639</v>
      </c>
      <c r="N219" s="70">
        <v>0.44217440987961898</v>
      </c>
      <c r="O219" s="70">
        <v>442</v>
      </c>
      <c r="P219" s="68">
        <v>0</v>
      </c>
      <c r="Q219" s="70">
        <v>0</v>
      </c>
      <c r="R219" s="297">
        <v>8.8974940000000002E-2</v>
      </c>
      <c r="S219" s="70">
        <v>89</v>
      </c>
      <c r="T219" s="297"/>
      <c r="U219" s="70"/>
      <c r="V219" s="298">
        <v>0</v>
      </c>
      <c r="W219" s="70">
        <v>0</v>
      </c>
      <c r="X219" s="298">
        <v>0</v>
      </c>
      <c r="Y219" s="70">
        <v>0</v>
      </c>
      <c r="Z219" s="70">
        <v>0</v>
      </c>
      <c r="AA219" s="70">
        <v>0</v>
      </c>
      <c r="AB219" s="70">
        <v>0</v>
      </c>
      <c r="AC219" s="70">
        <v>0</v>
      </c>
      <c r="AD219" s="68">
        <v>0</v>
      </c>
      <c r="AE219" s="70">
        <v>0</v>
      </c>
      <c r="AF219" s="68">
        <v>0</v>
      </c>
      <c r="AG219" s="70">
        <v>0</v>
      </c>
      <c r="AH219" s="68">
        <v>0</v>
      </c>
      <c r="AI219" s="70">
        <v>0</v>
      </c>
      <c r="AJ219" s="298">
        <v>0</v>
      </c>
      <c r="AK219" s="70">
        <v>0</v>
      </c>
      <c r="AL219" s="167">
        <v>0.24241019999999999</v>
      </c>
      <c r="AM219" s="70">
        <v>242</v>
      </c>
      <c r="AN219" s="68">
        <v>0</v>
      </c>
      <c r="AO219" s="68">
        <v>0</v>
      </c>
      <c r="AP219" s="68">
        <v>0</v>
      </c>
      <c r="AQ219" s="68">
        <v>0</v>
      </c>
      <c r="AR219" s="68">
        <v>0</v>
      </c>
      <c r="AS219" s="68">
        <v>8827</v>
      </c>
      <c r="AT219" s="68">
        <v>0</v>
      </c>
      <c r="AU219" s="68">
        <v>0</v>
      </c>
      <c r="AV219" s="68">
        <v>0</v>
      </c>
      <c r="AW219" s="68">
        <v>0</v>
      </c>
      <c r="AX219" s="68">
        <v>18679</v>
      </c>
      <c r="AY219" s="68">
        <v>6318</v>
      </c>
      <c r="AZ219" s="68">
        <v>0</v>
      </c>
    </row>
    <row r="220" spans="1:52" x14ac:dyDescent="0.2">
      <c r="A220" s="68" t="s">
        <v>1880</v>
      </c>
      <c r="B220" s="68" t="s">
        <v>1881</v>
      </c>
      <c r="C220" s="68" t="s">
        <v>1881</v>
      </c>
      <c r="D220" s="68" t="s">
        <v>1882</v>
      </c>
      <c r="E220" s="68" t="s">
        <v>1880</v>
      </c>
      <c r="F220" s="296">
        <v>2019</v>
      </c>
      <c r="G220" s="68" t="s">
        <v>1220</v>
      </c>
      <c r="H220" s="68" t="s">
        <v>1258</v>
      </c>
      <c r="I220" s="229">
        <v>3460</v>
      </c>
      <c r="J220" s="70">
        <v>1730</v>
      </c>
      <c r="K220" s="70">
        <v>5190</v>
      </c>
      <c r="L220" s="137">
        <v>0</v>
      </c>
      <c r="M220" s="137">
        <v>0</v>
      </c>
      <c r="N220" s="70">
        <v>11.34122253785131</v>
      </c>
      <c r="O220" s="70">
        <v>11341</v>
      </c>
      <c r="P220" s="68">
        <v>0</v>
      </c>
      <c r="Q220" s="70">
        <v>0</v>
      </c>
      <c r="R220" s="297">
        <v>14.534007130000001</v>
      </c>
      <c r="S220" s="70">
        <v>14534</v>
      </c>
      <c r="T220" s="297"/>
      <c r="U220" s="70"/>
      <c r="V220" s="298">
        <v>0</v>
      </c>
      <c r="W220" s="70">
        <v>0</v>
      </c>
      <c r="X220" s="298">
        <v>19.658010900000001</v>
      </c>
      <c r="Y220" s="70">
        <v>19658</v>
      </c>
      <c r="Z220" s="70">
        <v>15.421408</v>
      </c>
      <c r="AA220" s="70">
        <v>15421</v>
      </c>
      <c r="AB220" s="70">
        <v>20.077614000000001</v>
      </c>
      <c r="AC220" s="70">
        <v>20078</v>
      </c>
      <c r="AD220" s="68">
        <v>0</v>
      </c>
      <c r="AE220" s="70">
        <v>0</v>
      </c>
      <c r="AF220" s="68">
        <v>0</v>
      </c>
      <c r="AG220" s="70">
        <v>0</v>
      </c>
      <c r="AH220" s="68">
        <v>0</v>
      </c>
      <c r="AI220" s="70">
        <v>0</v>
      </c>
      <c r="AJ220" s="298">
        <v>0</v>
      </c>
      <c r="AK220" s="70">
        <v>0</v>
      </c>
      <c r="AL220" s="167">
        <v>0</v>
      </c>
      <c r="AM220" s="70">
        <v>0</v>
      </c>
      <c r="AN220" s="68">
        <v>15240</v>
      </c>
      <c r="AO220" s="68">
        <v>-30124</v>
      </c>
      <c r="AP220" s="68">
        <v>0</v>
      </c>
      <c r="AQ220" s="68">
        <v>0</v>
      </c>
      <c r="AR220" s="68">
        <v>1798</v>
      </c>
      <c r="AS220" s="68">
        <v>215</v>
      </c>
      <c r="AT220" s="68">
        <v>10228</v>
      </c>
      <c r="AU220" s="68">
        <v>103127</v>
      </c>
      <c r="AV220" s="68">
        <v>33072</v>
      </c>
      <c r="AW220" s="68">
        <v>36523</v>
      </c>
      <c r="AX220" s="68">
        <v>915</v>
      </c>
      <c r="AY220" s="68">
        <v>25842</v>
      </c>
      <c r="AZ220" s="68">
        <v>63435</v>
      </c>
    </row>
    <row r="221" spans="1:52" x14ac:dyDescent="0.2">
      <c r="A221" s="68" t="s">
        <v>1883</v>
      </c>
      <c r="B221" s="68" t="s">
        <v>1884</v>
      </c>
      <c r="C221" s="68" t="s">
        <v>1884</v>
      </c>
      <c r="D221" s="68" t="s">
        <v>1885</v>
      </c>
      <c r="E221" s="68" t="s">
        <v>1883</v>
      </c>
      <c r="F221" s="296">
        <v>2019</v>
      </c>
      <c r="G221" s="68" t="s">
        <v>1220</v>
      </c>
      <c r="H221" s="68" t="s">
        <v>1221</v>
      </c>
      <c r="I221" s="229">
        <v>0</v>
      </c>
      <c r="J221" s="70">
        <v>0</v>
      </c>
      <c r="K221" s="70">
        <v>0</v>
      </c>
      <c r="L221" s="137">
        <v>4.0957856045228498</v>
      </c>
      <c r="M221" s="137">
        <v>-4096</v>
      </c>
      <c r="N221" s="70">
        <v>1.028709921274348</v>
      </c>
      <c r="O221" s="70">
        <v>1029</v>
      </c>
      <c r="P221" s="68">
        <v>0</v>
      </c>
      <c r="Q221" s="70">
        <v>0</v>
      </c>
      <c r="R221" s="297">
        <v>0.11728785</v>
      </c>
      <c r="S221" s="70">
        <v>117</v>
      </c>
      <c r="T221" s="297"/>
      <c r="U221" s="70"/>
      <c r="V221" s="298">
        <v>0</v>
      </c>
      <c r="W221" s="70">
        <v>0</v>
      </c>
      <c r="X221" s="298">
        <v>0.37503086000000002</v>
      </c>
      <c r="Y221" s="70">
        <v>375</v>
      </c>
      <c r="Z221" s="70">
        <v>0</v>
      </c>
      <c r="AA221" s="70">
        <v>0</v>
      </c>
      <c r="AB221" s="70">
        <v>0</v>
      </c>
      <c r="AC221" s="70">
        <v>0</v>
      </c>
      <c r="AD221" s="68">
        <v>0</v>
      </c>
      <c r="AE221" s="70">
        <v>0</v>
      </c>
      <c r="AF221" s="68">
        <v>0</v>
      </c>
      <c r="AG221" s="70">
        <v>0</v>
      </c>
      <c r="AH221" s="68">
        <v>0</v>
      </c>
      <c r="AI221" s="70">
        <v>0</v>
      </c>
      <c r="AJ221" s="298">
        <v>0</v>
      </c>
      <c r="AK221" s="70">
        <v>0</v>
      </c>
      <c r="AL221" s="167">
        <v>0.27268140000000002</v>
      </c>
      <c r="AM221" s="70">
        <v>273</v>
      </c>
      <c r="AN221" s="68">
        <v>0</v>
      </c>
      <c r="AO221" s="68">
        <v>0</v>
      </c>
      <c r="AP221" s="68">
        <v>0</v>
      </c>
      <c r="AQ221" s="68">
        <v>0</v>
      </c>
      <c r="AR221" s="68">
        <v>0</v>
      </c>
      <c r="AS221" s="68">
        <v>0</v>
      </c>
      <c r="AT221" s="68">
        <v>0</v>
      </c>
      <c r="AU221" s="68">
        <v>8299</v>
      </c>
      <c r="AV221" s="68">
        <v>3150</v>
      </c>
      <c r="AW221" s="68">
        <v>1135</v>
      </c>
      <c r="AX221" s="68">
        <v>0</v>
      </c>
      <c r="AY221" s="68">
        <v>2125</v>
      </c>
      <c r="AZ221" s="68">
        <v>24832</v>
      </c>
    </row>
    <row r="222" spans="1:52" x14ac:dyDescent="0.2">
      <c r="A222" s="68" t="s">
        <v>1886</v>
      </c>
      <c r="B222" s="68" t="s">
        <v>1887</v>
      </c>
      <c r="C222" s="68" t="s">
        <v>1887</v>
      </c>
      <c r="D222" s="68" t="s">
        <v>1888</v>
      </c>
      <c r="E222" s="68" t="s">
        <v>1886</v>
      </c>
      <c r="F222" s="296">
        <v>2019</v>
      </c>
      <c r="G222" s="68" t="s">
        <v>1220</v>
      </c>
      <c r="H222" s="68" t="s">
        <v>1271</v>
      </c>
      <c r="I222" s="229">
        <v>0</v>
      </c>
      <c r="J222" s="70">
        <v>0</v>
      </c>
      <c r="K222" s="70">
        <v>0</v>
      </c>
      <c r="L222" s="137">
        <v>56.108156566802897</v>
      </c>
      <c r="M222" s="137">
        <v>-56108</v>
      </c>
      <c r="N222" s="70">
        <v>3.7029053232132401</v>
      </c>
      <c r="O222" s="70">
        <v>3703</v>
      </c>
      <c r="P222" s="68">
        <v>0</v>
      </c>
      <c r="Q222" s="70">
        <v>0</v>
      </c>
      <c r="R222" s="297">
        <v>4.5901125800000004</v>
      </c>
      <c r="S222" s="70">
        <v>4590</v>
      </c>
      <c r="T222" s="297"/>
      <c r="U222" s="70"/>
      <c r="V222" s="298">
        <v>9.0150117000000005</v>
      </c>
      <c r="W222" s="70">
        <v>9015</v>
      </c>
      <c r="X222" s="298">
        <v>2.6749957800000002</v>
      </c>
      <c r="Y222" s="70">
        <v>2675</v>
      </c>
      <c r="Z222" s="70">
        <v>4.6777870000000004</v>
      </c>
      <c r="AA222" s="70">
        <v>4678</v>
      </c>
      <c r="AB222" s="70">
        <v>6.0160049999999998</v>
      </c>
      <c r="AC222" s="70">
        <v>6016</v>
      </c>
      <c r="AD222" s="68">
        <v>22.686450365882759</v>
      </c>
      <c r="AE222" s="70">
        <v>22686</v>
      </c>
      <c r="AF222" s="68">
        <v>0</v>
      </c>
      <c r="AG222" s="70">
        <v>0</v>
      </c>
      <c r="AH222" s="68">
        <v>0</v>
      </c>
      <c r="AI222" s="70">
        <v>0</v>
      </c>
      <c r="AJ222" s="298">
        <v>0</v>
      </c>
      <c r="AK222" s="70">
        <v>0</v>
      </c>
      <c r="AL222" s="167">
        <v>0</v>
      </c>
      <c r="AM222" s="70">
        <v>0</v>
      </c>
      <c r="AN222" s="68">
        <v>1400</v>
      </c>
      <c r="AO222" s="68">
        <v>-16724</v>
      </c>
      <c r="AP222" s="68">
        <v>0</v>
      </c>
      <c r="AQ222" s="68">
        <v>1100</v>
      </c>
      <c r="AR222" s="68">
        <v>0</v>
      </c>
      <c r="AS222" s="68">
        <v>3784</v>
      </c>
      <c r="AT222" s="68">
        <v>0</v>
      </c>
      <c r="AU222" s="68">
        <v>13093</v>
      </c>
      <c r="AV222" s="68">
        <v>529</v>
      </c>
      <c r="AW222" s="68">
        <v>2580</v>
      </c>
      <c r="AX222" s="68">
        <v>0</v>
      </c>
      <c r="AY222" s="68">
        <v>10011</v>
      </c>
      <c r="AZ222" s="68">
        <v>2200</v>
      </c>
    </row>
    <row r="223" spans="1:52" x14ac:dyDescent="0.2">
      <c r="A223" s="68" t="s">
        <v>1889</v>
      </c>
      <c r="B223" s="68" t="s">
        <v>1890</v>
      </c>
      <c r="C223" s="68" t="s">
        <v>1890</v>
      </c>
      <c r="D223" s="68" t="s">
        <v>1891</v>
      </c>
      <c r="E223" s="68" t="s">
        <v>1889</v>
      </c>
      <c r="F223" s="296">
        <v>2019</v>
      </c>
      <c r="G223" s="68" t="s">
        <v>1220</v>
      </c>
      <c r="H223" s="68" t="s">
        <v>1221</v>
      </c>
      <c r="I223" s="229">
        <v>65</v>
      </c>
      <c r="J223" s="70">
        <v>32.5</v>
      </c>
      <c r="K223" s="70">
        <v>97.5</v>
      </c>
      <c r="L223" s="137">
        <v>2.5203473669755598</v>
      </c>
      <c r="M223" s="137">
        <v>-2520</v>
      </c>
      <c r="N223" s="70">
        <v>0.26724271028074398</v>
      </c>
      <c r="O223" s="70">
        <v>267</v>
      </c>
      <c r="P223" s="68">
        <v>0</v>
      </c>
      <c r="Q223" s="70">
        <v>0</v>
      </c>
      <c r="R223" s="297">
        <v>4.2086569999999997E-2</v>
      </c>
      <c r="S223" s="70">
        <v>42</v>
      </c>
      <c r="T223" s="297"/>
      <c r="U223" s="70"/>
      <c r="V223" s="298">
        <v>0</v>
      </c>
      <c r="W223" s="70">
        <v>0</v>
      </c>
      <c r="X223" s="298">
        <v>0</v>
      </c>
      <c r="Y223" s="70">
        <v>0</v>
      </c>
      <c r="Z223" s="70">
        <v>0</v>
      </c>
      <c r="AA223" s="70">
        <v>0</v>
      </c>
      <c r="AB223" s="70">
        <v>0</v>
      </c>
      <c r="AC223" s="70">
        <v>0</v>
      </c>
      <c r="AD223" s="68">
        <v>0</v>
      </c>
      <c r="AE223" s="70">
        <v>0</v>
      </c>
      <c r="AF223" s="68">
        <v>0</v>
      </c>
      <c r="AG223" s="70">
        <v>0</v>
      </c>
      <c r="AH223" s="68">
        <v>0</v>
      </c>
      <c r="AI223" s="70">
        <v>0</v>
      </c>
      <c r="AJ223" s="298">
        <v>0</v>
      </c>
      <c r="AK223" s="70">
        <v>0</v>
      </c>
      <c r="AL223" s="167">
        <v>0.24114289999999999</v>
      </c>
      <c r="AM223" s="70">
        <v>241</v>
      </c>
      <c r="AN223" s="68">
        <v>0</v>
      </c>
      <c r="AO223" s="68">
        <v>0</v>
      </c>
      <c r="AP223" s="68">
        <v>0</v>
      </c>
      <c r="AQ223" s="68">
        <v>0</v>
      </c>
      <c r="AR223" s="68">
        <v>0</v>
      </c>
      <c r="AS223" s="68">
        <v>0</v>
      </c>
      <c r="AT223" s="68">
        <v>0</v>
      </c>
      <c r="AU223" s="68">
        <v>2065</v>
      </c>
      <c r="AV223" s="68">
        <v>3166</v>
      </c>
      <c r="AW223" s="68">
        <v>0</v>
      </c>
      <c r="AX223" s="68">
        <v>0</v>
      </c>
      <c r="AY223" s="68">
        <v>1050</v>
      </c>
      <c r="AZ223" s="68">
        <v>1000</v>
      </c>
    </row>
    <row r="224" spans="1:52" x14ac:dyDescent="0.2">
      <c r="A224" s="68" t="s">
        <v>1892</v>
      </c>
      <c r="B224" s="68" t="s">
        <v>1893</v>
      </c>
      <c r="C224" s="68" t="s">
        <v>1893</v>
      </c>
      <c r="D224" s="68" t="s">
        <v>1894</v>
      </c>
      <c r="E224" s="68" t="s">
        <v>1892</v>
      </c>
      <c r="F224" s="296">
        <v>2019</v>
      </c>
      <c r="G224" s="68" t="s">
        <v>1238</v>
      </c>
      <c r="H224" s="68" t="s">
        <v>1244</v>
      </c>
      <c r="I224" s="229">
        <v>375</v>
      </c>
      <c r="J224" s="70">
        <v>187.5</v>
      </c>
      <c r="K224" s="70">
        <v>562.5</v>
      </c>
      <c r="L224" s="137">
        <v>24.7963069365256</v>
      </c>
      <c r="M224" s="137">
        <v>-24796</v>
      </c>
      <c r="N224" s="70">
        <v>0</v>
      </c>
      <c r="O224" s="70">
        <v>0</v>
      </c>
      <c r="P224" s="68">
        <v>0</v>
      </c>
      <c r="Q224" s="70">
        <v>0</v>
      </c>
      <c r="R224" s="297">
        <v>0</v>
      </c>
      <c r="S224" s="70">
        <v>0</v>
      </c>
      <c r="T224" s="297"/>
      <c r="U224" s="70"/>
      <c r="V224" s="298">
        <v>0</v>
      </c>
      <c r="W224" s="70">
        <v>0</v>
      </c>
      <c r="X224" s="298">
        <v>0</v>
      </c>
      <c r="Y224" s="70">
        <v>0</v>
      </c>
      <c r="Z224" s="70">
        <v>0</v>
      </c>
      <c r="AA224" s="70">
        <v>0</v>
      </c>
      <c r="AB224" s="70">
        <v>0</v>
      </c>
      <c r="AC224" s="70">
        <v>0</v>
      </c>
      <c r="AD224" s="68">
        <v>0</v>
      </c>
      <c r="AE224" s="70">
        <v>0</v>
      </c>
      <c r="AF224" s="68">
        <v>0</v>
      </c>
      <c r="AG224" s="70">
        <v>0</v>
      </c>
      <c r="AH224" s="68">
        <v>0</v>
      </c>
      <c r="AI224" s="70">
        <v>0</v>
      </c>
      <c r="AJ224" s="298">
        <v>0.40807552000000002</v>
      </c>
      <c r="AK224" s="70">
        <v>408</v>
      </c>
      <c r="AL224" s="167">
        <v>0</v>
      </c>
      <c r="AM224" s="70">
        <v>0</v>
      </c>
      <c r="AN224" s="68">
        <v>0</v>
      </c>
      <c r="AO224" s="68">
        <v>0</v>
      </c>
      <c r="AP224" s="68">
        <v>0</v>
      </c>
      <c r="AQ224" s="68">
        <v>0</v>
      </c>
      <c r="AR224" s="68">
        <v>1166</v>
      </c>
      <c r="AS224" s="68">
        <v>704</v>
      </c>
      <c r="AT224" s="68">
        <v>495</v>
      </c>
      <c r="AU224" s="68">
        <v>2084</v>
      </c>
      <c r="AV224" s="68">
        <v>756</v>
      </c>
      <c r="AW224" s="68">
        <v>4814</v>
      </c>
      <c r="AX224" s="68">
        <v>0</v>
      </c>
      <c r="AY224" s="68">
        <v>3700</v>
      </c>
      <c r="AZ224" s="68">
        <v>0</v>
      </c>
    </row>
    <row r="225" spans="1:52" x14ac:dyDescent="0.2">
      <c r="A225" s="68" t="s">
        <v>1895</v>
      </c>
      <c r="B225" s="68" t="s">
        <v>1896</v>
      </c>
      <c r="C225" s="68" t="s">
        <v>1896</v>
      </c>
      <c r="D225" s="68" t="s">
        <v>1897</v>
      </c>
      <c r="E225" s="68" t="s">
        <v>1895</v>
      </c>
      <c r="F225" s="296">
        <v>2019</v>
      </c>
      <c r="G225" s="68" t="s">
        <v>1238</v>
      </c>
      <c r="H225" s="68" t="s">
        <v>1239</v>
      </c>
      <c r="I225" s="229">
        <v>0</v>
      </c>
      <c r="J225" s="70">
        <v>0</v>
      </c>
      <c r="K225" s="70">
        <v>0</v>
      </c>
      <c r="L225" s="137">
        <v>0</v>
      </c>
      <c r="M225" s="137">
        <v>0</v>
      </c>
      <c r="N225" s="70">
        <v>0</v>
      </c>
      <c r="O225" s="70">
        <v>0</v>
      </c>
      <c r="P225" s="68">
        <v>355717830</v>
      </c>
      <c r="Q225" s="70">
        <v>-355718</v>
      </c>
      <c r="R225" s="297">
        <v>0</v>
      </c>
      <c r="S225" s="70">
        <v>0</v>
      </c>
      <c r="T225" s="297"/>
      <c r="U225" s="70"/>
      <c r="V225" s="298">
        <v>0</v>
      </c>
      <c r="W225" s="70">
        <v>0</v>
      </c>
      <c r="X225" s="298">
        <v>0</v>
      </c>
      <c r="Y225" s="70">
        <v>0</v>
      </c>
      <c r="Z225" s="70">
        <v>0</v>
      </c>
      <c r="AA225" s="70">
        <v>0</v>
      </c>
      <c r="AB225" s="70">
        <v>0</v>
      </c>
      <c r="AC225" s="70">
        <v>0</v>
      </c>
      <c r="AD225" s="68">
        <v>0</v>
      </c>
      <c r="AE225" s="70">
        <v>0</v>
      </c>
      <c r="AF225" s="68">
        <v>12188706.061995251</v>
      </c>
      <c r="AG225" s="70">
        <v>12189</v>
      </c>
      <c r="AH225" s="68">
        <v>6477170</v>
      </c>
      <c r="AI225" s="70">
        <v>6477</v>
      </c>
      <c r="AJ225" s="298">
        <v>0</v>
      </c>
      <c r="AK225" s="70">
        <v>0</v>
      </c>
      <c r="AL225" s="167">
        <v>0</v>
      </c>
      <c r="AM225" s="70">
        <v>0</v>
      </c>
      <c r="AN225" s="68">
        <v>0</v>
      </c>
      <c r="AO225" s="68">
        <v>0</v>
      </c>
      <c r="AP225" s="68">
        <v>0</v>
      </c>
      <c r="AQ225" s="68">
        <v>0</v>
      </c>
      <c r="AR225" s="68">
        <v>0</v>
      </c>
      <c r="AS225" s="68">
        <v>0</v>
      </c>
      <c r="AT225" s="68">
        <v>0</v>
      </c>
      <c r="AU225" s="68">
        <v>408</v>
      </c>
      <c r="AV225" s="68">
        <v>1514</v>
      </c>
      <c r="AW225" s="68">
        <v>703</v>
      </c>
      <c r="AX225" s="68">
        <v>16789</v>
      </c>
      <c r="AY225" s="68">
        <v>13100</v>
      </c>
      <c r="AZ225" s="68">
        <v>0</v>
      </c>
    </row>
    <row r="226" spans="1:52" x14ac:dyDescent="0.2">
      <c r="A226" s="68" t="s">
        <v>1898</v>
      </c>
      <c r="B226" s="68" t="s">
        <v>1899</v>
      </c>
      <c r="C226" s="68" t="s">
        <v>1899</v>
      </c>
      <c r="D226" s="68" t="s">
        <v>1900</v>
      </c>
      <c r="E226" s="68" t="s">
        <v>1898</v>
      </c>
      <c r="F226" s="296">
        <v>2019</v>
      </c>
      <c r="G226" s="68" t="s">
        <v>1566</v>
      </c>
      <c r="H226" s="68" t="s">
        <v>1566</v>
      </c>
      <c r="I226" s="229">
        <v>0</v>
      </c>
      <c r="J226" s="70">
        <v>0</v>
      </c>
      <c r="K226" s="70">
        <v>0</v>
      </c>
      <c r="L226" s="137">
        <v>0</v>
      </c>
      <c r="M226" s="137">
        <v>0</v>
      </c>
      <c r="N226" s="70">
        <v>0</v>
      </c>
      <c r="O226" s="70">
        <v>0</v>
      </c>
      <c r="P226" s="68">
        <v>0</v>
      </c>
      <c r="Q226" s="70">
        <v>0</v>
      </c>
      <c r="R226" s="297">
        <v>0</v>
      </c>
      <c r="S226" s="70">
        <v>0</v>
      </c>
      <c r="T226" s="297"/>
      <c r="U226" s="70"/>
      <c r="V226" s="298">
        <v>0</v>
      </c>
      <c r="W226" s="70">
        <v>0</v>
      </c>
      <c r="X226" s="298">
        <v>0</v>
      </c>
      <c r="Y226" s="70">
        <v>0</v>
      </c>
      <c r="Z226" s="70">
        <v>0</v>
      </c>
      <c r="AA226" s="70">
        <v>0</v>
      </c>
      <c r="AB226" s="70">
        <v>0</v>
      </c>
      <c r="AC226" s="70">
        <v>0</v>
      </c>
      <c r="AD226" s="68">
        <v>0</v>
      </c>
      <c r="AE226" s="70">
        <v>0</v>
      </c>
      <c r="AF226" s="68">
        <v>0</v>
      </c>
      <c r="AG226" s="70">
        <v>0</v>
      </c>
      <c r="AH226" s="68">
        <v>0</v>
      </c>
      <c r="AI226" s="70">
        <v>0</v>
      </c>
      <c r="AJ226" s="298">
        <v>0</v>
      </c>
      <c r="AK226" s="70">
        <v>0</v>
      </c>
      <c r="AL226" s="167">
        <v>0</v>
      </c>
      <c r="AM226" s="70">
        <v>0</v>
      </c>
      <c r="AN226" s="68">
        <v>0</v>
      </c>
      <c r="AO226" s="68">
        <v>0</v>
      </c>
      <c r="AP226" s="68">
        <v>0</v>
      </c>
      <c r="AQ226" s="68">
        <v>0</v>
      </c>
      <c r="AR226" s="68">
        <v>12201</v>
      </c>
      <c r="AS226" s="68">
        <v>0</v>
      </c>
      <c r="AT226" s="68">
        <v>0</v>
      </c>
      <c r="AU226" s="68">
        <v>5000</v>
      </c>
      <c r="AV226" s="68">
        <v>0</v>
      </c>
      <c r="AW226" s="68">
        <v>0</v>
      </c>
      <c r="AX226" s="68">
        <v>0</v>
      </c>
      <c r="AY226" s="68">
        <v>0</v>
      </c>
      <c r="AZ226" s="68">
        <v>0</v>
      </c>
    </row>
    <row r="227" spans="1:52" x14ac:dyDescent="0.2">
      <c r="A227" s="68" t="s">
        <v>1901</v>
      </c>
      <c r="B227" s="68" t="s">
        <v>1902</v>
      </c>
      <c r="C227" s="68" t="s">
        <v>1902</v>
      </c>
      <c r="D227" s="68" t="s">
        <v>1903</v>
      </c>
      <c r="E227" s="68" t="s">
        <v>1901</v>
      </c>
      <c r="F227" s="296">
        <v>2019</v>
      </c>
      <c r="G227" s="68" t="s">
        <v>1220</v>
      </c>
      <c r="H227" s="68" t="s">
        <v>1251</v>
      </c>
      <c r="I227" s="229">
        <v>1811</v>
      </c>
      <c r="J227" s="70">
        <v>905.5</v>
      </c>
      <c r="K227" s="70">
        <v>2716.5</v>
      </c>
      <c r="L227" s="137">
        <v>44.205403811495898</v>
      </c>
      <c r="M227" s="137">
        <v>-44205</v>
      </c>
      <c r="N227" s="70">
        <v>2.3674870007085</v>
      </c>
      <c r="O227" s="70">
        <v>2367</v>
      </c>
      <c r="P227" s="68">
        <v>0</v>
      </c>
      <c r="Q227" s="70">
        <v>0</v>
      </c>
      <c r="R227" s="297">
        <v>2.2584053000000002</v>
      </c>
      <c r="S227" s="70">
        <v>2258</v>
      </c>
      <c r="T227" s="297"/>
      <c r="U227" s="70"/>
      <c r="V227" s="298">
        <v>6.18026081</v>
      </c>
      <c r="W227" s="70">
        <v>6180</v>
      </c>
      <c r="X227" s="298">
        <v>0</v>
      </c>
      <c r="Y227" s="70">
        <v>0</v>
      </c>
      <c r="Z227" s="70">
        <v>2.6868259999999999</v>
      </c>
      <c r="AA227" s="70">
        <v>2687</v>
      </c>
      <c r="AB227" s="70">
        <v>3.4061729999999999</v>
      </c>
      <c r="AC227" s="70">
        <v>3406</v>
      </c>
      <c r="AD227" s="68">
        <v>14.014393756495849</v>
      </c>
      <c r="AE227" s="70">
        <v>14014</v>
      </c>
      <c r="AF227" s="68">
        <v>0</v>
      </c>
      <c r="AG227" s="70">
        <v>0</v>
      </c>
      <c r="AH227" s="68">
        <v>0</v>
      </c>
      <c r="AI227" s="70">
        <v>0</v>
      </c>
      <c r="AJ227" s="298">
        <v>0</v>
      </c>
      <c r="AK227" s="70">
        <v>0</v>
      </c>
      <c r="AL227" s="167">
        <v>0</v>
      </c>
      <c r="AM227" s="70">
        <v>0</v>
      </c>
      <c r="AN227" s="68">
        <v>13707</v>
      </c>
      <c r="AO227" s="68">
        <v>-59096</v>
      </c>
      <c r="AP227" s="68">
        <v>0</v>
      </c>
      <c r="AQ227" s="68">
        <v>913</v>
      </c>
      <c r="AR227" s="68">
        <v>0</v>
      </c>
      <c r="AS227" s="68">
        <v>0</v>
      </c>
      <c r="AT227" s="68">
        <v>0</v>
      </c>
      <c r="AU227" s="68">
        <v>19148</v>
      </c>
      <c r="AV227" s="68">
        <v>62717</v>
      </c>
      <c r="AW227" s="68">
        <v>3883</v>
      </c>
      <c r="AX227" s="68">
        <v>3457</v>
      </c>
      <c r="AY227" s="68">
        <v>14000</v>
      </c>
      <c r="AZ227" s="68">
        <v>0</v>
      </c>
    </row>
    <row r="228" spans="1:52" x14ac:dyDescent="0.2">
      <c r="A228" s="68" t="s">
        <v>1904</v>
      </c>
      <c r="B228" s="68" t="s">
        <v>1905</v>
      </c>
      <c r="C228" s="68" t="s">
        <v>1905</v>
      </c>
      <c r="D228" s="68" t="s">
        <v>1906</v>
      </c>
      <c r="E228" s="68" t="s">
        <v>1904</v>
      </c>
      <c r="F228" s="296">
        <v>2019</v>
      </c>
      <c r="G228" s="68" t="s">
        <v>1220</v>
      </c>
      <c r="H228" s="68" t="s">
        <v>1221</v>
      </c>
      <c r="I228" s="229">
        <v>0</v>
      </c>
      <c r="J228" s="70">
        <v>0</v>
      </c>
      <c r="K228" s="70">
        <v>0</v>
      </c>
      <c r="L228" s="137">
        <v>4.1919416884862102</v>
      </c>
      <c r="M228" s="137">
        <v>-4192</v>
      </c>
      <c r="N228" s="70">
        <v>0.503614927741595</v>
      </c>
      <c r="O228" s="70">
        <v>504</v>
      </c>
      <c r="P228" s="68">
        <v>0</v>
      </c>
      <c r="Q228" s="70">
        <v>0</v>
      </c>
      <c r="R228" s="297">
        <v>9.1675350000000003E-2</v>
      </c>
      <c r="S228" s="70">
        <v>92</v>
      </c>
      <c r="T228" s="297"/>
      <c r="U228" s="70"/>
      <c r="V228" s="298">
        <v>0</v>
      </c>
      <c r="W228" s="70">
        <v>0</v>
      </c>
      <c r="X228" s="298">
        <v>5.7495440000000002E-2</v>
      </c>
      <c r="Y228" s="70">
        <v>57</v>
      </c>
      <c r="Z228" s="70">
        <v>0</v>
      </c>
      <c r="AA228" s="70">
        <v>0</v>
      </c>
      <c r="AB228" s="70">
        <v>0</v>
      </c>
      <c r="AC228" s="70">
        <v>0</v>
      </c>
      <c r="AD228" s="68">
        <v>0</v>
      </c>
      <c r="AE228" s="70">
        <v>0</v>
      </c>
      <c r="AF228" s="68">
        <v>0</v>
      </c>
      <c r="AG228" s="70">
        <v>0</v>
      </c>
      <c r="AH228" s="68">
        <v>0</v>
      </c>
      <c r="AI228" s="70">
        <v>0</v>
      </c>
      <c r="AJ228" s="298">
        <v>0</v>
      </c>
      <c r="AK228" s="70">
        <v>0</v>
      </c>
      <c r="AL228" s="167">
        <v>0.42679929999999999</v>
      </c>
      <c r="AM228" s="70">
        <v>427</v>
      </c>
      <c r="AN228" s="68">
        <v>0</v>
      </c>
      <c r="AO228" s="68">
        <v>0</v>
      </c>
      <c r="AP228" s="68">
        <v>0</v>
      </c>
      <c r="AQ228" s="68">
        <v>0</v>
      </c>
      <c r="AR228" s="68">
        <v>0</v>
      </c>
      <c r="AS228" s="68">
        <v>0</v>
      </c>
      <c r="AT228" s="68">
        <v>0</v>
      </c>
      <c r="AU228" s="68">
        <v>5840</v>
      </c>
      <c r="AV228" s="68">
        <v>414</v>
      </c>
      <c r="AW228" s="68">
        <v>5544</v>
      </c>
      <c r="AX228" s="68">
        <v>312</v>
      </c>
      <c r="AY228" s="68">
        <v>1347</v>
      </c>
      <c r="AZ228" s="68">
        <v>24327</v>
      </c>
    </row>
    <row r="229" spans="1:52" x14ac:dyDescent="0.2">
      <c r="A229" s="68" t="s">
        <v>1907</v>
      </c>
      <c r="B229" s="68" t="s">
        <v>1908</v>
      </c>
      <c r="C229" s="68" t="s">
        <v>1908</v>
      </c>
      <c r="D229" s="68" t="s">
        <v>1909</v>
      </c>
      <c r="E229" s="68" t="s">
        <v>1907</v>
      </c>
      <c r="F229" s="296">
        <v>2019</v>
      </c>
      <c r="G229" s="68" t="s">
        <v>1220</v>
      </c>
      <c r="H229" s="68" t="s">
        <v>1221</v>
      </c>
      <c r="I229" s="229">
        <v>24196</v>
      </c>
      <c r="J229" s="70">
        <v>12098</v>
      </c>
      <c r="K229" s="70">
        <v>36294</v>
      </c>
      <c r="L229" s="137">
        <v>6.1984111464552596</v>
      </c>
      <c r="M229" s="137">
        <v>-6198</v>
      </c>
      <c r="N229" s="70">
        <v>0.55170964412494705</v>
      </c>
      <c r="O229" s="70">
        <v>552</v>
      </c>
      <c r="P229" s="68">
        <v>0</v>
      </c>
      <c r="Q229" s="70">
        <v>0</v>
      </c>
      <c r="R229" s="297">
        <v>8.3293080000000005E-2</v>
      </c>
      <c r="S229" s="70">
        <v>83</v>
      </c>
      <c r="T229" s="297"/>
      <c r="U229" s="70"/>
      <c r="V229" s="298">
        <v>0</v>
      </c>
      <c r="W229" s="70">
        <v>0</v>
      </c>
      <c r="X229" s="298">
        <v>0</v>
      </c>
      <c r="Y229" s="70">
        <v>0</v>
      </c>
      <c r="Z229" s="70">
        <v>0</v>
      </c>
      <c r="AA229" s="70">
        <v>0</v>
      </c>
      <c r="AB229" s="70">
        <v>0</v>
      </c>
      <c r="AC229" s="70">
        <v>0</v>
      </c>
      <c r="AD229" s="68">
        <v>0</v>
      </c>
      <c r="AE229" s="70">
        <v>0</v>
      </c>
      <c r="AF229" s="68">
        <v>0</v>
      </c>
      <c r="AG229" s="70">
        <v>0</v>
      </c>
      <c r="AH229" s="68">
        <v>0</v>
      </c>
      <c r="AI229" s="70">
        <v>0</v>
      </c>
      <c r="AJ229" s="298">
        <v>0.19407368999999999</v>
      </c>
      <c r="AK229" s="70">
        <v>194</v>
      </c>
      <c r="AL229" s="167">
        <v>1.0609128000000001</v>
      </c>
      <c r="AM229" s="70">
        <v>1061</v>
      </c>
      <c r="AN229" s="68">
        <v>0</v>
      </c>
      <c r="AO229" s="68">
        <v>0</v>
      </c>
      <c r="AP229" s="68">
        <v>0</v>
      </c>
      <c r="AQ229" s="68">
        <v>0</v>
      </c>
      <c r="AR229" s="68">
        <v>4081</v>
      </c>
      <c r="AS229" s="68">
        <v>0</v>
      </c>
      <c r="AT229" s="68">
        <v>0</v>
      </c>
      <c r="AU229" s="68">
        <v>0</v>
      </c>
      <c r="AV229" s="68">
        <v>0</v>
      </c>
      <c r="AW229" s="68">
        <v>1000</v>
      </c>
      <c r="AX229" s="68">
        <v>43252</v>
      </c>
      <c r="AY229" s="68">
        <v>0</v>
      </c>
      <c r="AZ229" s="68">
        <v>2897</v>
      </c>
    </row>
    <row r="230" spans="1:52" x14ac:dyDescent="0.2">
      <c r="A230" s="68" t="s">
        <v>1910</v>
      </c>
      <c r="B230" s="68" t="s">
        <v>1911</v>
      </c>
      <c r="C230" s="68" t="s">
        <v>1911</v>
      </c>
      <c r="D230" s="68" t="s">
        <v>1912</v>
      </c>
      <c r="E230" s="68" t="s">
        <v>1910</v>
      </c>
      <c r="F230" s="296">
        <v>2019</v>
      </c>
      <c r="G230" s="68" t="s">
        <v>1220</v>
      </c>
      <c r="H230" s="68" t="s">
        <v>1221</v>
      </c>
      <c r="I230" s="229">
        <v>0</v>
      </c>
      <c r="J230" s="70">
        <v>0</v>
      </c>
      <c r="K230" s="70">
        <v>0</v>
      </c>
      <c r="L230" s="137">
        <v>6.35998554744533</v>
      </c>
      <c r="M230" s="137">
        <v>-6360</v>
      </c>
      <c r="N230" s="70">
        <v>0.83875794305658402</v>
      </c>
      <c r="O230" s="70">
        <v>839</v>
      </c>
      <c r="P230" s="68">
        <v>0</v>
      </c>
      <c r="Q230" s="70">
        <v>0</v>
      </c>
      <c r="R230" s="297">
        <v>0.17143663000000001</v>
      </c>
      <c r="S230" s="70">
        <v>171</v>
      </c>
      <c r="T230" s="297"/>
      <c r="U230" s="70"/>
      <c r="V230" s="298">
        <v>0</v>
      </c>
      <c r="W230" s="70">
        <v>0</v>
      </c>
      <c r="X230" s="298">
        <v>0</v>
      </c>
      <c r="Y230" s="70">
        <v>0</v>
      </c>
      <c r="Z230" s="70">
        <v>0</v>
      </c>
      <c r="AA230" s="70">
        <v>0</v>
      </c>
      <c r="AB230" s="70">
        <v>0</v>
      </c>
      <c r="AC230" s="70">
        <v>0</v>
      </c>
      <c r="AD230" s="68">
        <v>0</v>
      </c>
      <c r="AE230" s="70">
        <v>0</v>
      </c>
      <c r="AF230" s="68">
        <v>0</v>
      </c>
      <c r="AG230" s="70">
        <v>0</v>
      </c>
      <c r="AH230" s="68">
        <v>0</v>
      </c>
      <c r="AI230" s="70">
        <v>0</v>
      </c>
      <c r="AJ230" s="298">
        <v>0</v>
      </c>
      <c r="AK230" s="70">
        <v>0</v>
      </c>
      <c r="AL230" s="167">
        <v>0.73582420000000004</v>
      </c>
      <c r="AM230" s="70">
        <v>736</v>
      </c>
      <c r="AN230" s="68">
        <v>0</v>
      </c>
      <c r="AO230" s="68">
        <v>0</v>
      </c>
      <c r="AP230" s="68">
        <v>0</v>
      </c>
      <c r="AQ230" s="68">
        <v>0</v>
      </c>
      <c r="AR230" s="68">
        <v>0</v>
      </c>
      <c r="AS230" s="68">
        <v>730</v>
      </c>
      <c r="AT230" s="68">
        <v>0</v>
      </c>
      <c r="AU230" s="68">
        <v>12069</v>
      </c>
      <c r="AV230" s="68">
        <v>0</v>
      </c>
      <c r="AW230" s="68">
        <v>7777</v>
      </c>
      <c r="AX230" s="68">
        <v>0</v>
      </c>
      <c r="AY230" s="68">
        <v>10526</v>
      </c>
      <c r="AZ230" s="68">
        <v>0</v>
      </c>
    </row>
    <row r="231" spans="1:52" x14ac:dyDescent="0.2">
      <c r="A231" s="68" t="s">
        <v>1913</v>
      </c>
      <c r="B231" s="68" t="s">
        <v>1914</v>
      </c>
      <c r="C231" s="68" t="s">
        <v>1914</v>
      </c>
      <c r="D231" s="68" t="s">
        <v>1915</v>
      </c>
      <c r="E231" s="68" t="s">
        <v>1913</v>
      </c>
      <c r="F231" s="296">
        <v>2019</v>
      </c>
      <c r="G231" s="68" t="s">
        <v>1220</v>
      </c>
      <c r="H231" s="68" t="s">
        <v>1271</v>
      </c>
      <c r="I231" s="229">
        <v>0</v>
      </c>
      <c r="J231" s="70">
        <v>0</v>
      </c>
      <c r="K231" s="70">
        <v>0</v>
      </c>
      <c r="L231" s="137">
        <v>49.068947403240898</v>
      </c>
      <c r="M231" s="137">
        <v>-49069</v>
      </c>
      <c r="N231" s="70">
        <v>1.70702117100484</v>
      </c>
      <c r="O231" s="70">
        <v>1707</v>
      </c>
      <c r="P231" s="68">
        <v>0</v>
      </c>
      <c r="Q231" s="70">
        <v>0</v>
      </c>
      <c r="R231" s="297">
        <v>3.9992417200000001</v>
      </c>
      <c r="S231" s="70">
        <v>3999</v>
      </c>
      <c r="T231" s="297"/>
      <c r="U231" s="70"/>
      <c r="V231" s="298">
        <v>10.6660991</v>
      </c>
      <c r="W231" s="70">
        <v>10666</v>
      </c>
      <c r="X231" s="298">
        <v>5.4102939299999999</v>
      </c>
      <c r="Y231" s="70">
        <v>5410</v>
      </c>
      <c r="Z231" s="70">
        <v>4.2431989999999997</v>
      </c>
      <c r="AA231" s="70">
        <v>4243</v>
      </c>
      <c r="AB231" s="70">
        <v>5.415394</v>
      </c>
      <c r="AC231" s="70">
        <v>5415</v>
      </c>
      <c r="AD231" s="68">
        <v>24.040963612504751</v>
      </c>
      <c r="AE231" s="70">
        <v>24041</v>
      </c>
      <c r="AF231" s="68">
        <v>0</v>
      </c>
      <c r="AG231" s="70">
        <v>0</v>
      </c>
      <c r="AH231" s="68">
        <v>0</v>
      </c>
      <c r="AI231" s="70">
        <v>0</v>
      </c>
      <c r="AJ231" s="298">
        <v>0</v>
      </c>
      <c r="AK231" s="70">
        <v>0</v>
      </c>
      <c r="AL231" s="167">
        <v>0</v>
      </c>
      <c r="AM231" s="70">
        <v>0</v>
      </c>
      <c r="AN231" s="68">
        <v>4599</v>
      </c>
      <c r="AO231" s="68">
        <v>-20693</v>
      </c>
      <c r="AP231" s="68">
        <v>0</v>
      </c>
      <c r="AQ231" s="68">
        <v>1412</v>
      </c>
      <c r="AR231" s="68">
        <v>0</v>
      </c>
      <c r="AS231" s="68">
        <v>0</v>
      </c>
      <c r="AT231" s="68">
        <v>0</v>
      </c>
      <c r="AU231" s="68">
        <v>3196</v>
      </c>
      <c r="AV231" s="68">
        <v>3552</v>
      </c>
      <c r="AW231" s="68">
        <v>10553</v>
      </c>
      <c r="AX231" s="68">
        <v>6272</v>
      </c>
      <c r="AY231" s="68">
        <v>11100</v>
      </c>
      <c r="AZ231" s="68">
        <v>0</v>
      </c>
    </row>
    <row r="232" spans="1:52" x14ac:dyDescent="0.2">
      <c r="A232" s="68" t="s">
        <v>1916</v>
      </c>
      <c r="B232" s="68" t="s">
        <v>1917</v>
      </c>
      <c r="C232" s="68" t="s">
        <v>1917</v>
      </c>
      <c r="D232" s="68" t="s">
        <v>1918</v>
      </c>
      <c r="E232" s="68" t="s">
        <v>1916</v>
      </c>
      <c r="F232" s="296">
        <v>2019</v>
      </c>
      <c r="G232" s="68" t="s">
        <v>1220</v>
      </c>
      <c r="H232" s="68" t="s">
        <v>1271</v>
      </c>
      <c r="I232" s="229">
        <v>8438</v>
      </c>
      <c r="J232" s="70">
        <v>4219</v>
      </c>
      <c r="K232" s="70">
        <v>12657</v>
      </c>
      <c r="L232" s="137">
        <v>61.317138207169201</v>
      </c>
      <c r="M232" s="137">
        <v>-61317</v>
      </c>
      <c r="N232" s="70">
        <v>4.7687792800000004</v>
      </c>
      <c r="O232" s="70">
        <v>4769</v>
      </c>
      <c r="P232" s="68">
        <v>0</v>
      </c>
      <c r="Q232" s="70">
        <v>0</v>
      </c>
      <c r="R232" s="297">
        <v>3.72854251</v>
      </c>
      <c r="S232" s="70">
        <v>3729</v>
      </c>
      <c r="T232" s="297"/>
      <c r="U232" s="70"/>
      <c r="V232" s="298">
        <v>7.6192937299999999</v>
      </c>
      <c r="W232" s="70">
        <v>7619</v>
      </c>
      <c r="X232" s="298">
        <v>0</v>
      </c>
      <c r="Y232" s="70">
        <v>0</v>
      </c>
      <c r="Z232" s="70">
        <v>4.2410430000000003</v>
      </c>
      <c r="AA232" s="70">
        <v>4241</v>
      </c>
      <c r="AB232" s="70">
        <v>5.5499130000000001</v>
      </c>
      <c r="AC232" s="70">
        <v>5550</v>
      </c>
      <c r="AD232" s="68">
        <v>15.704941437461891</v>
      </c>
      <c r="AE232" s="70">
        <v>15705</v>
      </c>
      <c r="AF232" s="68">
        <v>0</v>
      </c>
      <c r="AG232" s="70">
        <v>0</v>
      </c>
      <c r="AH232" s="68">
        <v>0</v>
      </c>
      <c r="AI232" s="70">
        <v>0</v>
      </c>
      <c r="AJ232" s="298">
        <v>0</v>
      </c>
      <c r="AK232" s="70">
        <v>0</v>
      </c>
      <c r="AL232" s="167">
        <v>0</v>
      </c>
      <c r="AM232" s="70">
        <v>0</v>
      </c>
      <c r="AN232" s="68">
        <v>9330</v>
      </c>
      <c r="AO232" s="68">
        <v>0</v>
      </c>
      <c r="AP232" s="68">
        <v>0</v>
      </c>
      <c r="AQ232" s="68">
        <v>1808</v>
      </c>
      <c r="AR232" s="68">
        <v>0</v>
      </c>
      <c r="AS232" s="68">
        <v>0</v>
      </c>
      <c r="AT232" s="68">
        <v>0</v>
      </c>
      <c r="AU232" s="68">
        <v>85518</v>
      </c>
      <c r="AV232" s="68">
        <v>36048</v>
      </c>
      <c r="AW232" s="68">
        <v>13159</v>
      </c>
      <c r="AX232" s="68">
        <v>3074</v>
      </c>
      <c r="AY232" s="68">
        <v>34583</v>
      </c>
      <c r="AZ232" s="68">
        <v>8016</v>
      </c>
    </row>
    <row r="233" spans="1:52" x14ac:dyDescent="0.2">
      <c r="A233" s="68" t="s">
        <v>1919</v>
      </c>
      <c r="B233" s="68" t="s">
        <v>1920</v>
      </c>
      <c r="C233" s="68" t="s">
        <v>1920</v>
      </c>
      <c r="D233" s="68" t="s">
        <v>1921</v>
      </c>
      <c r="E233" s="68" t="s">
        <v>1919</v>
      </c>
      <c r="F233" s="296">
        <v>2019</v>
      </c>
      <c r="G233" s="68" t="s">
        <v>1220</v>
      </c>
      <c r="H233" s="68" t="s">
        <v>1221</v>
      </c>
      <c r="I233" s="229">
        <v>0</v>
      </c>
      <c r="J233" s="70">
        <v>0</v>
      </c>
      <c r="K233" s="70">
        <v>0</v>
      </c>
      <c r="L233" s="137">
        <v>1.59725904880312</v>
      </c>
      <c r="M233" s="137">
        <v>-1597</v>
      </c>
      <c r="N233" s="70">
        <v>0.55955528618653094</v>
      </c>
      <c r="O233" s="70">
        <v>560</v>
      </c>
      <c r="P233" s="68">
        <v>0</v>
      </c>
      <c r="Q233" s="70">
        <v>0</v>
      </c>
      <c r="R233" s="297">
        <v>8.7913309999999995E-2</v>
      </c>
      <c r="S233" s="70">
        <v>88</v>
      </c>
      <c r="T233" s="297"/>
      <c r="U233" s="70"/>
      <c r="V233" s="298">
        <v>0</v>
      </c>
      <c r="W233" s="70">
        <v>0</v>
      </c>
      <c r="X233" s="298">
        <v>0</v>
      </c>
      <c r="Y233" s="70">
        <v>0</v>
      </c>
      <c r="Z233" s="70">
        <v>0</v>
      </c>
      <c r="AA233" s="70">
        <v>0</v>
      </c>
      <c r="AB233" s="70">
        <v>0</v>
      </c>
      <c r="AC233" s="70">
        <v>0</v>
      </c>
      <c r="AD233" s="68">
        <v>0</v>
      </c>
      <c r="AE233" s="70">
        <v>0</v>
      </c>
      <c r="AF233" s="68">
        <v>0</v>
      </c>
      <c r="AG233" s="70">
        <v>0</v>
      </c>
      <c r="AH233" s="68">
        <v>0</v>
      </c>
      <c r="AI233" s="70">
        <v>0</v>
      </c>
      <c r="AJ233" s="298">
        <v>0</v>
      </c>
      <c r="AK233" s="70">
        <v>0</v>
      </c>
      <c r="AL233" s="167">
        <v>0</v>
      </c>
      <c r="AM233" s="70">
        <v>0</v>
      </c>
      <c r="AN233" s="68">
        <v>0</v>
      </c>
      <c r="AO233" s="68">
        <v>0</v>
      </c>
      <c r="AP233" s="68">
        <v>0</v>
      </c>
      <c r="AQ233" s="68">
        <v>0</v>
      </c>
      <c r="AR233" s="68">
        <v>0</v>
      </c>
      <c r="AS233" s="68">
        <v>0</v>
      </c>
      <c r="AT233" s="68">
        <v>1744</v>
      </c>
      <c r="AU233" s="68">
        <v>4248</v>
      </c>
      <c r="AV233" s="68">
        <v>1293</v>
      </c>
      <c r="AW233" s="68">
        <v>0</v>
      </c>
      <c r="AX233" s="68">
        <v>879</v>
      </c>
      <c r="AY233" s="68">
        <v>2859</v>
      </c>
      <c r="AZ233" s="68">
        <v>0</v>
      </c>
    </row>
    <row r="234" spans="1:52" x14ac:dyDescent="0.2">
      <c r="A234" s="68" t="s">
        <v>1922</v>
      </c>
      <c r="B234" s="68" t="s">
        <v>1923</v>
      </c>
      <c r="C234" s="68" t="s">
        <v>1923</v>
      </c>
      <c r="D234" s="68" t="s">
        <v>1924</v>
      </c>
      <c r="E234" s="68" t="s">
        <v>1922</v>
      </c>
      <c r="F234" s="296">
        <v>2019</v>
      </c>
      <c r="G234" s="68" t="s">
        <v>1220</v>
      </c>
      <c r="H234" s="68" t="s">
        <v>1221</v>
      </c>
      <c r="I234" s="229">
        <v>947</v>
      </c>
      <c r="J234" s="70">
        <v>473.5</v>
      </c>
      <c r="K234" s="70">
        <v>1420.5</v>
      </c>
      <c r="L234" s="137">
        <v>5.8511328895029999</v>
      </c>
      <c r="M234" s="137">
        <v>-5851</v>
      </c>
      <c r="N234" s="70">
        <v>1.09109009</v>
      </c>
      <c r="O234" s="70">
        <v>1091</v>
      </c>
      <c r="P234" s="68">
        <v>0</v>
      </c>
      <c r="Q234" s="70">
        <v>0</v>
      </c>
      <c r="R234" s="297">
        <v>0.23196207999999999</v>
      </c>
      <c r="S234" s="70">
        <v>232</v>
      </c>
      <c r="T234" s="297"/>
      <c r="U234" s="70"/>
      <c r="V234" s="298">
        <v>0</v>
      </c>
      <c r="W234" s="70">
        <v>0</v>
      </c>
      <c r="X234" s="298">
        <v>0</v>
      </c>
      <c r="Y234" s="70">
        <v>0</v>
      </c>
      <c r="Z234" s="70">
        <v>0</v>
      </c>
      <c r="AA234" s="70">
        <v>0</v>
      </c>
      <c r="AB234" s="70">
        <v>0</v>
      </c>
      <c r="AC234" s="70">
        <v>0</v>
      </c>
      <c r="AD234" s="68">
        <v>0</v>
      </c>
      <c r="AE234" s="70">
        <v>0</v>
      </c>
      <c r="AF234" s="68">
        <v>0</v>
      </c>
      <c r="AG234" s="70">
        <v>0</v>
      </c>
      <c r="AH234" s="68">
        <v>0</v>
      </c>
      <c r="AI234" s="70">
        <v>0</v>
      </c>
      <c r="AJ234" s="298">
        <v>0</v>
      </c>
      <c r="AK234" s="70">
        <v>0</v>
      </c>
      <c r="AL234" s="167">
        <v>0</v>
      </c>
      <c r="AM234" s="70">
        <v>0</v>
      </c>
      <c r="AN234" s="68">
        <v>0</v>
      </c>
      <c r="AO234" s="68">
        <v>0</v>
      </c>
      <c r="AP234" s="68">
        <v>0</v>
      </c>
      <c r="AQ234" s="68">
        <v>0</v>
      </c>
      <c r="AR234" s="68">
        <v>0</v>
      </c>
      <c r="AS234" s="68">
        <v>0</v>
      </c>
      <c r="AT234" s="68">
        <v>0</v>
      </c>
      <c r="AU234" s="68">
        <v>10734</v>
      </c>
      <c r="AV234" s="68">
        <v>0</v>
      </c>
      <c r="AW234" s="68">
        <v>2699</v>
      </c>
      <c r="AX234" s="68">
        <v>0</v>
      </c>
      <c r="AY234" s="68">
        <v>3000</v>
      </c>
      <c r="AZ234" s="68">
        <v>4602</v>
      </c>
    </row>
    <row r="235" spans="1:52" x14ac:dyDescent="0.2">
      <c r="A235" s="68" t="s">
        <v>1925</v>
      </c>
      <c r="B235" s="68" t="s">
        <v>1926</v>
      </c>
      <c r="C235" s="68" t="s">
        <v>1926</v>
      </c>
      <c r="D235" s="68" t="s">
        <v>1927</v>
      </c>
      <c r="E235" s="68" t="s">
        <v>1925</v>
      </c>
      <c r="F235" s="296">
        <v>2019</v>
      </c>
      <c r="G235" s="68" t="s">
        <v>1490</v>
      </c>
      <c r="H235" s="68" t="s">
        <v>1490</v>
      </c>
      <c r="I235" s="229">
        <v>0</v>
      </c>
      <c r="J235" s="70">
        <v>0</v>
      </c>
      <c r="K235" s="70">
        <v>0</v>
      </c>
      <c r="L235" s="137">
        <v>0</v>
      </c>
      <c r="M235" s="137">
        <v>0</v>
      </c>
      <c r="N235" s="70">
        <v>0</v>
      </c>
      <c r="O235" s="70">
        <v>0</v>
      </c>
      <c r="P235" s="68">
        <v>0</v>
      </c>
      <c r="Q235" s="70">
        <v>0</v>
      </c>
      <c r="R235" s="297">
        <v>0</v>
      </c>
      <c r="S235" s="70">
        <v>0</v>
      </c>
      <c r="T235" s="297"/>
      <c r="U235" s="70"/>
      <c r="V235" s="298">
        <v>0</v>
      </c>
      <c r="W235" s="70">
        <v>0</v>
      </c>
      <c r="X235" s="298">
        <v>0</v>
      </c>
      <c r="Y235" s="70">
        <v>0</v>
      </c>
      <c r="Z235" s="70">
        <v>0</v>
      </c>
      <c r="AA235" s="70">
        <v>0</v>
      </c>
      <c r="AB235" s="70">
        <v>0</v>
      </c>
      <c r="AC235" s="70">
        <v>0</v>
      </c>
      <c r="AD235" s="68">
        <v>0</v>
      </c>
      <c r="AE235" s="70">
        <v>0</v>
      </c>
      <c r="AF235" s="68">
        <v>0</v>
      </c>
      <c r="AG235" s="70">
        <v>0</v>
      </c>
      <c r="AH235" s="68">
        <v>0</v>
      </c>
      <c r="AI235" s="70">
        <v>0</v>
      </c>
      <c r="AJ235" s="298">
        <v>0</v>
      </c>
      <c r="AK235" s="70">
        <v>0</v>
      </c>
      <c r="AL235" s="167">
        <v>0</v>
      </c>
      <c r="AM235" s="70">
        <v>0</v>
      </c>
      <c r="AN235" s="68">
        <v>0</v>
      </c>
      <c r="AO235" s="68">
        <v>0</v>
      </c>
      <c r="AP235" s="68">
        <v>0</v>
      </c>
      <c r="AQ235" s="68">
        <v>0</v>
      </c>
      <c r="AR235" s="68">
        <v>0</v>
      </c>
      <c r="AS235" s="68">
        <v>0</v>
      </c>
      <c r="AT235" s="68">
        <v>0</v>
      </c>
      <c r="AU235" s="68">
        <v>477</v>
      </c>
      <c r="AV235" s="68">
        <v>153</v>
      </c>
      <c r="AW235" s="68">
        <v>326</v>
      </c>
      <c r="AX235" s="68">
        <v>0</v>
      </c>
      <c r="AY235" s="68">
        <v>350</v>
      </c>
      <c r="AZ235" s="68">
        <v>0</v>
      </c>
    </row>
    <row r="236" spans="1:52" x14ac:dyDescent="0.2">
      <c r="A236" s="68" t="s">
        <v>1928</v>
      </c>
      <c r="B236" s="68" t="s">
        <v>1929</v>
      </c>
      <c r="C236" s="68" t="s">
        <v>1929</v>
      </c>
      <c r="D236" s="68" t="s">
        <v>1930</v>
      </c>
      <c r="E236" s="68" t="s">
        <v>1928</v>
      </c>
      <c r="F236" s="296">
        <v>2019</v>
      </c>
      <c r="G236" s="68" t="s">
        <v>1220</v>
      </c>
      <c r="H236" s="68" t="s">
        <v>1221</v>
      </c>
      <c r="I236" s="229">
        <v>0</v>
      </c>
      <c r="J236" s="70">
        <v>0</v>
      </c>
      <c r="K236" s="70">
        <v>0</v>
      </c>
      <c r="L236" s="137">
        <v>6.5325718162370103</v>
      </c>
      <c r="M236" s="137">
        <v>-6533</v>
      </c>
      <c r="N236" s="70">
        <v>0.58054485558485602</v>
      </c>
      <c r="O236" s="70">
        <v>581</v>
      </c>
      <c r="P236" s="68">
        <v>0</v>
      </c>
      <c r="Q236" s="70">
        <v>0</v>
      </c>
      <c r="R236" s="297">
        <v>0.12908476999999999</v>
      </c>
      <c r="S236" s="70">
        <v>129</v>
      </c>
      <c r="T236" s="297"/>
      <c r="U236" s="70"/>
      <c r="V236" s="298">
        <v>0</v>
      </c>
      <c r="W236" s="70">
        <v>0</v>
      </c>
      <c r="X236" s="298">
        <v>0.32092471</v>
      </c>
      <c r="Y236" s="70">
        <v>321</v>
      </c>
      <c r="Z236" s="70">
        <v>0</v>
      </c>
      <c r="AA236" s="70">
        <v>0</v>
      </c>
      <c r="AB236" s="70">
        <v>0</v>
      </c>
      <c r="AC236" s="70">
        <v>0</v>
      </c>
      <c r="AD236" s="68">
        <v>0</v>
      </c>
      <c r="AE236" s="70">
        <v>0</v>
      </c>
      <c r="AF236" s="68">
        <v>0</v>
      </c>
      <c r="AG236" s="70">
        <v>0</v>
      </c>
      <c r="AH236" s="68">
        <v>0</v>
      </c>
      <c r="AI236" s="70">
        <v>0</v>
      </c>
      <c r="AJ236" s="298">
        <v>0</v>
      </c>
      <c r="AK236" s="70">
        <v>0</v>
      </c>
      <c r="AL236" s="167">
        <v>0.81476769999999998</v>
      </c>
      <c r="AM236" s="70">
        <v>815</v>
      </c>
      <c r="AN236" s="68">
        <v>0</v>
      </c>
      <c r="AO236" s="68">
        <v>0</v>
      </c>
      <c r="AP236" s="68">
        <v>0</v>
      </c>
      <c r="AQ236" s="68">
        <v>0</v>
      </c>
      <c r="AR236" s="68">
        <v>0</v>
      </c>
      <c r="AS236" s="68">
        <v>0</v>
      </c>
      <c r="AT236" s="68">
        <v>0</v>
      </c>
      <c r="AU236" s="68">
        <v>16728</v>
      </c>
      <c r="AV236" s="68">
        <v>692</v>
      </c>
      <c r="AW236" s="68">
        <v>0</v>
      </c>
      <c r="AX236" s="68">
        <v>18387</v>
      </c>
      <c r="AY236" s="68">
        <v>1500</v>
      </c>
      <c r="AZ236" s="68">
        <v>0</v>
      </c>
    </row>
    <row r="237" spans="1:52" x14ac:dyDescent="0.2">
      <c r="A237" s="68" t="s">
        <v>1931</v>
      </c>
      <c r="B237" s="68" t="s">
        <v>1932</v>
      </c>
      <c r="C237" s="68" t="s">
        <v>1932</v>
      </c>
      <c r="D237" s="68" t="s">
        <v>1933</v>
      </c>
      <c r="E237" s="68" t="s">
        <v>1931</v>
      </c>
      <c r="F237" s="296">
        <v>2019</v>
      </c>
      <c r="G237" s="68" t="s">
        <v>1220</v>
      </c>
      <c r="H237" s="68" t="s">
        <v>1258</v>
      </c>
      <c r="I237" s="229">
        <v>0</v>
      </c>
      <c r="J237" s="70">
        <v>0</v>
      </c>
      <c r="K237" s="70">
        <v>0</v>
      </c>
      <c r="L237" s="137">
        <v>98.105959902417993</v>
      </c>
      <c r="M237" s="137">
        <v>-98106</v>
      </c>
      <c r="N237" s="70">
        <v>3.93247979147732</v>
      </c>
      <c r="O237" s="70">
        <v>3932</v>
      </c>
      <c r="P237" s="68">
        <v>0</v>
      </c>
      <c r="Q237" s="70">
        <v>0</v>
      </c>
      <c r="R237" s="297">
        <v>5.9266703200000004</v>
      </c>
      <c r="S237" s="70">
        <v>5927</v>
      </c>
      <c r="T237" s="297"/>
      <c r="U237" s="70"/>
      <c r="V237" s="298">
        <v>20.816231800000001</v>
      </c>
      <c r="W237" s="70">
        <v>20816</v>
      </c>
      <c r="X237" s="298">
        <v>13.53667104</v>
      </c>
      <c r="Y237" s="70">
        <v>10648</v>
      </c>
      <c r="Z237" s="70">
        <v>6.1288900000000002</v>
      </c>
      <c r="AA237" s="70">
        <v>6129</v>
      </c>
      <c r="AB237" s="70">
        <v>7.923216</v>
      </c>
      <c r="AC237" s="70">
        <v>7923</v>
      </c>
      <c r="AD237" s="68">
        <v>33.323630218516527</v>
      </c>
      <c r="AE237" s="70">
        <v>33324</v>
      </c>
      <c r="AF237" s="68">
        <v>0</v>
      </c>
      <c r="AG237" s="70">
        <v>0</v>
      </c>
      <c r="AH237" s="68">
        <v>0</v>
      </c>
      <c r="AI237" s="70">
        <v>0</v>
      </c>
      <c r="AJ237" s="298">
        <v>0</v>
      </c>
      <c r="AK237" s="70">
        <v>0</v>
      </c>
      <c r="AL237" s="167">
        <v>0</v>
      </c>
      <c r="AM237" s="70">
        <v>0</v>
      </c>
      <c r="AN237" s="68">
        <v>9928</v>
      </c>
      <c r="AO237" s="68">
        <v>-569</v>
      </c>
      <c r="AP237" s="68">
        <v>0</v>
      </c>
      <c r="AQ237" s="68">
        <v>3412</v>
      </c>
      <c r="AR237" s="68">
        <v>19052</v>
      </c>
      <c r="AS237" s="68">
        <v>0</v>
      </c>
      <c r="AT237" s="68">
        <v>3107</v>
      </c>
      <c r="AU237" s="68">
        <v>95923</v>
      </c>
      <c r="AV237" s="68">
        <v>67004</v>
      </c>
      <c r="AW237" s="68">
        <v>3699</v>
      </c>
      <c r="AX237" s="68">
        <v>0</v>
      </c>
      <c r="AY237" s="68">
        <v>17576</v>
      </c>
      <c r="AZ237" s="68">
        <v>1441</v>
      </c>
    </row>
    <row r="238" spans="1:52" x14ac:dyDescent="0.2">
      <c r="A238" s="68" t="s">
        <v>1934</v>
      </c>
      <c r="B238" s="68" t="s">
        <v>1935</v>
      </c>
      <c r="C238" s="68" t="s">
        <v>1935</v>
      </c>
      <c r="D238" s="68" t="s">
        <v>1936</v>
      </c>
      <c r="E238" s="68" t="s">
        <v>1934</v>
      </c>
      <c r="F238" s="296">
        <v>2019</v>
      </c>
      <c r="G238" s="68" t="s">
        <v>1220</v>
      </c>
      <c r="H238" s="68" t="s">
        <v>1221</v>
      </c>
      <c r="I238" s="229">
        <v>0</v>
      </c>
      <c r="J238" s="70">
        <v>0</v>
      </c>
      <c r="K238" s="70">
        <v>0</v>
      </c>
      <c r="L238" s="137">
        <v>4.9882826921354804</v>
      </c>
      <c r="M238" s="137">
        <v>-4988</v>
      </c>
      <c r="N238" s="70">
        <v>0.70714217401354595</v>
      </c>
      <c r="O238" s="70">
        <v>707</v>
      </c>
      <c r="P238" s="68">
        <v>0</v>
      </c>
      <c r="Q238" s="70">
        <v>0</v>
      </c>
      <c r="R238" s="297">
        <v>0.13365537999999999</v>
      </c>
      <c r="S238" s="70">
        <v>134</v>
      </c>
      <c r="T238" s="297"/>
      <c r="U238" s="70"/>
      <c r="V238" s="298">
        <v>0</v>
      </c>
      <c r="W238" s="70">
        <v>0</v>
      </c>
      <c r="X238" s="298">
        <v>0.3976732</v>
      </c>
      <c r="Y238" s="70">
        <v>398</v>
      </c>
      <c r="Z238" s="70">
        <v>0</v>
      </c>
      <c r="AA238" s="70">
        <v>0</v>
      </c>
      <c r="AB238" s="70">
        <v>0</v>
      </c>
      <c r="AC238" s="70">
        <v>0</v>
      </c>
      <c r="AD238" s="68">
        <v>0</v>
      </c>
      <c r="AE238" s="70">
        <v>0</v>
      </c>
      <c r="AF238" s="68">
        <v>0</v>
      </c>
      <c r="AG238" s="70">
        <v>0</v>
      </c>
      <c r="AH238" s="68">
        <v>0</v>
      </c>
      <c r="AI238" s="70">
        <v>0</v>
      </c>
      <c r="AJ238" s="298">
        <v>0</v>
      </c>
      <c r="AK238" s="70">
        <v>0</v>
      </c>
      <c r="AL238" s="167">
        <v>0.54637760000000002</v>
      </c>
      <c r="AM238" s="70">
        <v>546</v>
      </c>
      <c r="AN238" s="68">
        <v>0</v>
      </c>
      <c r="AO238" s="68">
        <v>0</v>
      </c>
      <c r="AP238" s="68">
        <v>0</v>
      </c>
      <c r="AQ238" s="68">
        <v>0</v>
      </c>
      <c r="AR238" s="68">
        <v>0</v>
      </c>
      <c r="AS238" s="68">
        <v>0</v>
      </c>
      <c r="AT238" s="68">
        <v>0</v>
      </c>
      <c r="AU238" s="68">
        <v>5998</v>
      </c>
      <c r="AV238" s="68">
        <v>2257</v>
      </c>
      <c r="AW238" s="68">
        <v>0</v>
      </c>
      <c r="AX238" s="68">
        <v>0</v>
      </c>
      <c r="AY238" s="68">
        <v>3307</v>
      </c>
      <c r="AZ238" s="68">
        <v>0</v>
      </c>
    </row>
    <row r="239" spans="1:52" x14ac:dyDescent="0.2">
      <c r="A239" s="68" t="s">
        <v>1937</v>
      </c>
      <c r="B239" s="68" t="s">
        <v>1938</v>
      </c>
      <c r="C239" s="68" t="s">
        <v>1938</v>
      </c>
      <c r="D239" s="68" t="s">
        <v>1939</v>
      </c>
      <c r="E239" s="68" t="s">
        <v>1937</v>
      </c>
      <c r="F239" s="296">
        <v>2019</v>
      </c>
      <c r="G239" s="68" t="s">
        <v>1220</v>
      </c>
      <c r="H239" s="68" t="s">
        <v>1251</v>
      </c>
      <c r="I239" s="229">
        <v>1300</v>
      </c>
      <c r="J239" s="70">
        <v>650</v>
      </c>
      <c r="K239" s="70">
        <v>1950</v>
      </c>
      <c r="L239" s="137">
        <v>133.60660455400901</v>
      </c>
      <c r="M239" s="137">
        <v>-133607</v>
      </c>
      <c r="N239" s="70">
        <v>12.3386894246681</v>
      </c>
      <c r="O239" s="70">
        <v>12339</v>
      </c>
      <c r="P239" s="68">
        <v>0</v>
      </c>
      <c r="Q239" s="70">
        <v>0</v>
      </c>
      <c r="R239" s="297">
        <v>8.2309114999999995</v>
      </c>
      <c r="S239" s="70">
        <v>8231</v>
      </c>
      <c r="T239" s="297"/>
      <c r="U239" s="70"/>
      <c r="V239" s="298">
        <v>21.209859909999999</v>
      </c>
      <c r="W239" s="70">
        <v>21210</v>
      </c>
      <c r="X239" s="298">
        <v>11.01220081</v>
      </c>
      <c r="Y239" s="70">
        <v>11012</v>
      </c>
      <c r="Z239" s="70">
        <v>9.3580570000000005</v>
      </c>
      <c r="AA239" s="70">
        <v>9358</v>
      </c>
      <c r="AB239" s="70">
        <v>11.746771000000001</v>
      </c>
      <c r="AC239" s="70">
        <v>11747</v>
      </c>
      <c r="AD239" s="68">
        <v>41.338518690868213</v>
      </c>
      <c r="AE239" s="70">
        <v>41339</v>
      </c>
      <c r="AF239" s="68">
        <v>0</v>
      </c>
      <c r="AG239" s="70">
        <v>0</v>
      </c>
      <c r="AH239" s="68">
        <v>0</v>
      </c>
      <c r="AI239" s="70">
        <v>0</v>
      </c>
      <c r="AJ239" s="298">
        <v>0</v>
      </c>
      <c r="AK239" s="70">
        <v>0</v>
      </c>
      <c r="AL239" s="167">
        <v>0</v>
      </c>
      <c r="AM239" s="70">
        <v>0</v>
      </c>
      <c r="AN239" s="68">
        <v>22851</v>
      </c>
      <c r="AO239" s="68">
        <v>-7707</v>
      </c>
      <c r="AP239" s="68">
        <v>0</v>
      </c>
      <c r="AQ239" s="68">
        <v>0</v>
      </c>
      <c r="AR239" s="68">
        <v>0</v>
      </c>
      <c r="AS239" s="68">
        <v>11118</v>
      </c>
      <c r="AT239" s="68">
        <v>5227</v>
      </c>
      <c r="AU239" s="68">
        <v>41161</v>
      </c>
      <c r="AV239" s="68">
        <v>36756</v>
      </c>
      <c r="AW239" s="68">
        <v>0</v>
      </c>
      <c r="AX239" s="68">
        <v>0</v>
      </c>
      <c r="AY239" s="68">
        <v>16879</v>
      </c>
      <c r="AZ239" s="68">
        <v>37797</v>
      </c>
    </row>
    <row r="240" spans="1:52" x14ac:dyDescent="0.2">
      <c r="A240" s="68" t="s">
        <v>1940</v>
      </c>
      <c r="B240" s="68" t="s">
        <v>1941</v>
      </c>
      <c r="C240" s="68" t="s">
        <v>1941</v>
      </c>
      <c r="D240" s="68" t="s">
        <v>1942</v>
      </c>
      <c r="E240" s="68" t="s">
        <v>1940</v>
      </c>
      <c r="F240" s="296">
        <v>2019</v>
      </c>
      <c r="G240" s="68" t="s">
        <v>1238</v>
      </c>
      <c r="H240" s="68" t="s">
        <v>1373</v>
      </c>
      <c r="I240" s="229">
        <v>0</v>
      </c>
      <c r="J240" s="70">
        <v>0</v>
      </c>
      <c r="K240" s="70">
        <v>0</v>
      </c>
      <c r="L240" s="137">
        <v>200.38331712922101</v>
      </c>
      <c r="M240" s="137">
        <v>-200383</v>
      </c>
      <c r="N240" s="70">
        <v>2.3457840000000001</v>
      </c>
      <c r="O240" s="70">
        <v>2346</v>
      </c>
      <c r="P240" s="68">
        <v>0</v>
      </c>
      <c r="Q240" s="70">
        <v>0</v>
      </c>
      <c r="R240" s="297">
        <v>11.25371605</v>
      </c>
      <c r="S240" s="70">
        <v>11254</v>
      </c>
      <c r="T240" s="297"/>
      <c r="U240" s="70"/>
      <c r="V240" s="298">
        <v>48.87599925</v>
      </c>
      <c r="W240" s="70">
        <v>48876</v>
      </c>
      <c r="X240" s="298">
        <v>0</v>
      </c>
      <c r="Y240" s="70">
        <v>0</v>
      </c>
      <c r="Z240" s="70">
        <v>10.576101</v>
      </c>
      <c r="AA240" s="70">
        <v>10576</v>
      </c>
      <c r="AB240" s="70">
        <v>13.566417</v>
      </c>
      <c r="AC240" s="70">
        <v>13566</v>
      </c>
      <c r="AD240" s="68">
        <v>54.591416556452003</v>
      </c>
      <c r="AE240" s="70">
        <v>54591</v>
      </c>
      <c r="AF240" s="68">
        <v>0</v>
      </c>
      <c r="AG240" s="70">
        <v>0</v>
      </c>
      <c r="AH240" s="68">
        <v>0</v>
      </c>
      <c r="AI240" s="70">
        <v>0</v>
      </c>
      <c r="AJ240" s="298">
        <v>0</v>
      </c>
      <c r="AK240" s="70">
        <v>0</v>
      </c>
      <c r="AL240" s="167">
        <v>0</v>
      </c>
      <c r="AM240" s="70">
        <v>0</v>
      </c>
      <c r="AN240" s="68">
        <v>8490</v>
      </c>
      <c r="AO240" s="68">
        <v>0</v>
      </c>
      <c r="AP240" s="68">
        <v>-186300</v>
      </c>
      <c r="AQ240" s="68">
        <v>2885</v>
      </c>
      <c r="AR240" s="68">
        <v>4901</v>
      </c>
      <c r="AS240" s="68">
        <v>0</v>
      </c>
      <c r="AT240" s="68">
        <v>0</v>
      </c>
      <c r="AU240" s="68">
        <v>82560</v>
      </c>
      <c r="AV240" s="68">
        <v>21031</v>
      </c>
      <c r="AW240" s="68">
        <v>10434</v>
      </c>
      <c r="AX240" s="68">
        <v>0</v>
      </c>
      <c r="AY240" s="68">
        <v>28902</v>
      </c>
      <c r="AZ240" s="68">
        <v>0</v>
      </c>
    </row>
    <row r="241" spans="1:52" x14ac:dyDescent="0.2">
      <c r="A241" s="68" t="s">
        <v>1943</v>
      </c>
      <c r="B241" s="68" t="s">
        <v>1944</v>
      </c>
      <c r="C241" s="68" t="s">
        <v>1944</v>
      </c>
      <c r="D241" s="68" t="s">
        <v>1945</v>
      </c>
      <c r="E241" s="68" t="s">
        <v>1943</v>
      </c>
      <c r="F241" s="296">
        <v>2019</v>
      </c>
      <c r="G241" s="68" t="s">
        <v>1238</v>
      </c>
      <c r="H241" s="68" t="s">
        <v>1239</v>
      </c>
      <c r="I241" s="229">
        <v>6790</v>
      </c>
      <c r="J241" s="70">
        <v>3395</v>
      </c>
      <c r="K241" s="70">
        <v>10185</v>
      </c>
      <c r="L241" s="137">
        <v>0</v>
      </c>
      <c r="M241" s="137">
        <v>0</v>
      </c>
      <c r="N241" s="70">
        <v>0</v>
      </c>
      <c r="O241" s="70">
        <v>0</v>
      </c>
      <c r="P241" s="68">
        <v>123563310</v>
      </c>
      <c r="Q241" s="70">
        <v>-123563</v>
      </c>
      <c r="R241" s="297">
        <v>0</v>
      </c>
      <c r="S241" s="70">
        <v>0</v>
      </c>
      <c r="T241" s="297"/>
      <c r="U241" s="70"/>
      <c r="V241" s="298">
        <v>0</v>
      </c>
      <c r="W241" s="70">
        <v>0</v>
      </c>
      <c r="X241" s="298">
        <v>0</v>
      </c>
      <c r="Y241" s="70">
        <v>0</v>
      </c>
      <c r="Z241" s="70">
        <v>0</v>
      </c>
      <c r="AA241" s="70">
        <v>0</v>
      </c>
      <c r="AB241" s="70">
        <v>0</v>
      </c>
      <c r="AC241" s="70">
        <v>0</v>
      </c>
      <c r="AD241" s="68">
        <v>0</v>
      </c>
      <c r="AE241" s="70">
        <v>0</v>
      </c>
      <c r="AF241" s="68">
        <v>4091713.8883663765</v>
      </c>
      <c r="AG241" s="70">
        <v>4092</v>
      </c>
      <c r="AH241" s="68">
        <v>3190178</v>
      </c>
      <c r="AI241" s="70">
        <v>3190</v>
      </c>
      <c r="AJ241" s="298">
        <v>0</v>
      </c>
      <c r="AK241" s="70">
        <v>0</v>
      </c>
      <c r="AL241" s="167">
        <v>0</v>
      </c>
      <c r="AM241" s="70">
        <v>0</v>
      </c>
      <c r="AN241" s="68">
        <v>0</v>
      </c>
      <c r="AO241" s="68">
        <v>0</v>
      </c>
      <c r="AP241" s="68">
        <v>0</v>
      </c>
      <c r="AQ241" s="68">
        <v>0</v>
      </c>
      <c r="AR241" s="68">
        <v>0</v>
      </c>
      <c r="AS241" s="68">
        <v>1903</v>
      </c>
      <c r="AT241" s="68">
        <v>0</v>
      </c>
      <c r="AU241" s="68">
        <v>4657</v>
      </c>
      <c r="AV241" s="68">
        <v>856</v>
      </c>
      <c r="AW241" s="68">
        <v>919</v>
      </c>
      <c r="AX241" s="68">
        <v>0</v>
      </c>
      <c r="AY241" s="68">
        <v>5540</v>
      </c>
      <c r="AZ241" s="68">
        <v>0</v>
      </c>
    </row>
    <row r="242" spans="1:52" x14ac:dyDescent="0.2">
      <c r="A242" s="68" t="s">
        <v>1946</v>
      </c>
      <c r="B242" s="68" t="s">
        <v>1947</v>
      </c>
      <c r="C242" s="68" t="s">
        <v>1947</v>
      </c>
      <c r="D242" s="68" t="s">
        <v>1948</v>
      </c>
      <c r="E242" s="68" t="s">
        <v>1946</v>
      </c>
      <c r="F242" s="296">
        <v>2019</v>
      </c>
      <c r="G242" s="68" t="s">
        <v>1220</v>
      </c>
      <c r="H242" s="68" t="s">
        <v>1221</v>
      </c>
      <c r="I242" s="229">
        <v>632</v>
      </c>
      <c r="J242" s="70">
        <v>316</v>
      </c>
      <c r="K242" s="70">
        <v>948</v>
      </c>
      <c r="L242" s="137">
        <v>5.4755793988601198</v>
      </c>
      <c r="M242" s="137">
        <v>-5476</v>
      </c>
      <c r="N242" s="70">
        <v>0.95905773999999999</v>
      </c>
      <c r="O242" s="70">
        <v>959</v>
      </c>
      <c r="P242" s="68">
        <v>0</v>
      </c>
      <c r="Q242" s="70">
        <v>0</v>
      </c>
      <c r="R242" s="297">
        <v>0.14180603999999999</v>
      </c>
      <c r="S242" s="70">
        <v>142</v>
      </c>
      <c r="T242" s="297"/>
      <c r="U242" s="70"/>
      <c r="V242" s="298">
        <v>0</v>
      </c>
      <c r="W242" s="70">
        <v>0</v>
      </c>
      <c r="X242" s="298">
        <v>0.26692069000000002</v>
      </c>
      <c r="Y242" s="70">
        <v>267</v>
      </c>
      <c r="Z242" s="70">
        <v>0</v>
      </c>
      <c r="AA242" s="70">
        <v>0</v>
      </c>
      <c r="AB242" s="70">
        <v>0</v>
      </c>
      <c r="AC242" s="70">
        <v>0</v>
      </c>
      <c r="AD242" s="68">
        <v>0</v>
      </c>
      <c r="AE242" s="70">
        <v>0</v>
      </c>
      <c r="AF242" s="68">
        <v>0</v>
      </c>
      <c r="AG242" s="70">
        <v>0</v>
      </c>
      <c r="AH242" s="68">
        <v>0</v>
      </c>
      <c r="AI242" s="70">
        <v>0</v>
      </c>
      <c r="AJ242" s="298">
        <v>0</v>
      </c>
      <c r="AK242" s="70">
        <v>0</v>
      </c>
      <c r="AL242" s="167">
        <v>0.52842789999999995</v>
      </c>
      <c r="AM242" s="70">
        <v>528</v>
      </c>
      <c r="AN242" s="68">
        <v>0</v>
      </c>
      <c r="AO242" s="68">
        <v>0</v>
      </c>
      <c r="AP242" s="68">
        <v>0</v>
      </c>
      <c r="AQ242" s="68">
        <v>0</v>
      </c>
      <c r="AR242" s="68">
        <v>0</v>
      </c>
      <c r="AS242" s="68">
        <v>0</v>
      </c>
      <c r="AT242" s="68">
        <v>0</v>
      </c>
      <c r="AU242" s="68">
        <v>5727</v>
      </c>
      <c r="AV242" s="68">
        <v>0</v>
      </c>
      <c r="AW242" s="68">
        <v>0</v>
      </c>
      <c r="AX242" s="68">
        <v>0</v>
      </c>
      <c r="AY242" s="68">
        <v>0</v>
      </c>
      <c r="AZ242" s="68">
        <v>0</v>
      </c>
    </row>
    <row r="243" spans="1:52" ht="15" x14ac:dyDescent="0.2">
      <c r="A243" s="68" t="s">
        <v>1949</v>
      </c>
      <c r="B243" s="68" t="s">
        <v>1950</v>
      </c>
      <c r="C243" s="68" t="s">
        <v>1950</v>
      </c>
      <c r="D243" t="s">
        <v>1951</v>
      </c>
      <c r="E243" s="68" t="s">
        <v>1949</v>
      </c>
      <c r="F243" s="296">
        <v>2019</v>
      </c>
      <c r="G243" s="68" t="s">
        <v>1377</v>
      </c>
      <c r="H243" s="68" t="s">
        <v>1377</v>
      </c>
      <c r="I243" s="229">
        <v>0</v>
      </c>
      <c r="J243" s="70">
        <v>0</v>
      </c>
      <c r="K243" s="70">
        <v>0</v>
      </c>
      <c r="L243" s="137">
        <v>0</v>
      </c>
      <c r="M243" s="137">
        <v>0</v>
      </c>
      <c r="N243" s="70">
        <v>0.38873263859067891</v>
      </c>
      <c r="O243" s="70">
        <v>389</v>
      </c>
      <c r="P243" s="68">
        <v>0</v>
      </c>
      <c r="Q243" s="70">
        <v>0</v>
      </c>
      <c r="R243" s="297">
        <v>0</v>
      </c>
      <c r="S243" s="70">
        <v>0</v>
      </c>
      <c r="T243" s="297"/>
      <c r="U243" s="70"/>
      <c r="V243" s="298">
        <v>0</v>
      </c>
      <c r="W243" s="70">
        <v>0</v>
      </c>
      <c r="X243" s="298">
        <v>0</v>
      </c>
      <c r="Y243" s="70">
        <v>0</v>
      </c>
      <c r="Z243" s="70">
        <v>0</v>
      </c>
      <c r="AA243" s="70">
        <v>0</v>
      </c>
      <c r="AB243" s="70">
        <v>0</v>
      </c>
      <c r="AC243" s="70">
        <v>0</v>
      </c>
      <c r="AD243" s="68">
        <v>0</v>
      </c>
      <c r="AE243" s="70">
        <v>0</v>
      </c>
      <c r="AF243" s="68">
        <v>0</v>
      </c>
      <c r="AG243" s="70">
        <v>0</v>
      </c>
      <c r="AH243" s="68">
        <v>0</v>
      </c>
      <c r="AI243" s="70">
        <v>0</v>
      </c>
      <c r="AJ243" s="298">
        <v>0</v>
      </c>
      <c r="AK243" s="70">
        <v>0</v>
      </c>
      <c r="AL243" s="167">
        <v>0</v>
      </c>
      <c r="AM243" s="70">
        <v>0</v>
      </c>
      <c r="AN243" s="68">
        <v>0</v>
      </c>
      <c r="AO243" s="68">
        <v>0</v>
      </c>
      <c r="AP243" s="68">
        <v>0</v>
      </c>
      <c r="AQ243" s="68">
        <v>0</v>
      </c>
      <c r="AR243" s="68">
        <v>0</v>
      </c>
      <c r="AS243" s="68">
        <v>20418</v>
      </c>
      <c r="AT243" s="68">
        <v>0</v>
      </c>
      <c r="AU243" s="68">
        <v>138682</v>
      </c>
      <c r="AV243" s="68">
        <v>0</v>
      </c>
      <c r="AW243" s="68">
        <v>0</v>
      </c>
      <c r="AX243" s="68">
        <v>0</v>
      </c>
      <c r="AY243" s="68">
        <v>15681</v>
      </c>
      <c r="AZ243" s="68">
        <v>0</v>
      </c>
    </row>
    <row r="244" spans="1:52" x14ac:dyDescent="0.2">
      <c r="A244" s="68" t="s">
        <v>1952</v>
      </c>
      <c r="B244" s="68" t="s">
        <v>1953</v>
      </c>
      <c r="C244" s="68" t="s">
        <v>1953</v>
      </c>
      <c r="D244" s="68" t="s">
        <v>1954</v>
      </c>
      <c r="E244" s="68" t="s">
        <v>1952</v>
      </c>
      <c r="F244" s="296">
        <v>2019</v>
      </c>
      <c r="G244" s="68" t="s">
        <v>1220</v>
      </c>
      <c r="H244" s="68" t="s">
        <v>1221</v>
      </c>
      <c r="I244" s="229">
        <v>65</v>
      </c>
      <c r="J244" s="70">
        <v>32.5</v>
      </c>
      <c r="K244" s="70">
        <v>97.5</v>
      </c>
      <c r="L244" s="137">
        <v>4.3443868134552703</v>
      </c>
      <c r="M244" s="137">
        <v>-4344</v>
      </c>
      <c r="N244" s="70">
        <v>0.36634028121176399</v>
      </c>
      <c r="O244" s="70">
        <v>366</v>
      </c>
      <c r="P244" s="68">
        <v>0</v>
      </c>
      <c r="Q244" s="70">
        <v>0</v>
      </c>
      <c r="R244" s="297">
        <v>0.11692854</v>
      </c>
      <c r="S244" s="70">
        <v>117</v>
      </c>
      <c r="T244" s="297"/>
      <c r="U244" s="70"/>
      <c r="V244" s="298">
        <v>0</v>
      </c>
      <c r="W244" s="70">
        <v>0</v>
      </c>
      <c r="X244" s="298">
        <v>0.20317874</v>
      </c>
      <c r="Y244" s="70">
        <v>203</v>
      </c>
      <c r="Z244" s="70">
        <v>0</v>
      </c>
      <c r="AA244" s="70">
        <v>0</v>
      </c>
      <c r="AB244" s="70">
        <v>0</v>
      </c>
      <c r="AC244" s="70">
        <v>0</v>
      </c>
      <c r="AD244" s="68">
        <v>0</v>
      </c>
      <c r="AE244" s="70">
        <v>0</v>
      </c>
      <c r="AF244" s="68">
        <v>0</v>
      </c>
      <c r="AG244" s="70">
        <v>0</v>
      </c>
      <c r="AH244" s="68">
        <v>0</v>
      </c>
      <c r="AI244" s="70">
        <v>0</v>
      </c>
      <c r="AJ244" s="298">
        <v>0</v>
      </c>
      <c r="AK244" s="70">
        <v>0</v>
      </c>
      <c r="AL244" s="167">
        <v>0.68499989999999999</v>
      </c>
      <c r="AM244" s="70">
        <v>685</v>
      </c>
      <c r="AN244" s="68">
        <v>0</v>
      </c>
      <c r="AO244" s="68">
        <v>0</v>
      </c>
      <c r="AP244" s="68">
        <v>0</v>
      </c>
      <c r="AQ244" s="68">
        <v>0</v>
      </c>
      <c r="AR244" s="68">
        <v>0</v>
      </c>
      <c r="AS244" s="68">
        <v>0</v>
      </c>
      <c r="AT244" s="68">
        <v>0</v>
      </c>
      <c r="AU244" s="68">
        <v>6701</v>
      </c>
      <c r="AV244" s="68">
        <v>9204</v>
      </c>
      <c r="AW244" s="68">
        <v>3369</v>
      </c>
      <c r="AX244" s="68">
        <v>0</v>
      </c>
      <c r="AY244" s="68">
        <v>2000</v>
      </c>
      <c r="AZ244" s="68">
        <v>11678</v>
      </c>
    </row>
    <row r="245" spans="1:52" x14ac:dyDescent="0.2">
      <c r="A245" s="68" t="s">
        <v>1955</v>
      </c>
      <c r="B245" s="68" t="s">
        <v>1956</v>
      </c>
      <c r="C245" s="68" t="s">
        <v>1956</v>
      </c>
      <c r="D245" s="68" t="s">
        <v>1957</v>
      </c>
      <c r="E245" s="68" t="s">
        <v>1955</v>
      </c>
      <c r="F245" s="296">
        <v>2019</v>
      </c>
      <c r="G245" s="68" t="s">
        <v>1220</v>
      </c>
      <c r="H245" s="68" t="s">
        <v>1271</v>
      </c>
      <c r="I245" s="229">
        <v>0</v>
      </c>
      <c r="J245" s="70">
        <v>0</v>
      </c>
      <c r="K245" s="70">
        <v>0</v>
      </c>
      <c r="L245" s="137">
        <v>46.0665938022346</v>
      </c>
      <c r="M245" s="137">
        <v>-46067</v>
      </c>
      <c r="N245" s="70">
        <v>1.7601578542048499</v>
      </c>
      <c r="O245" s="70">
        <v>1760</v>
      </c>
      <c r="P245" s="68">
        <v>0</v>
      </c>
      <c r="Q245" s="70">
        <v>0</v>
      </c>
      <c r="R245" s="297">
        <v>3.0249380800000001</v>
      </c>
      <c r="S245" s="70">
        <v>3025</v>
      </c>
      <c r="T245" s="297"/>
      <c r="U245" s="70"/>
      <c r="V245" s="298">
        <v>9.9415756099999992</v>
      </c>
      <c r="W245" s="70">
        <v>9942</v>
      </c>
      <c r="X245" s="298">
        <v>5.43187862</v>
      </c>
      <c r="Y245" s="70">
        <v>5432</v>
      </c>
      <c r="Z245" s="70">
        <v>3.192939</v>
      </c>
      <c r="AA245" s="70">
        <v>3193</v>
      </c>
      <c r="AB245" s="70">
        <v>4.0380979999999997</v>
      </c>
      <c r="AC245" s="70">
        <v>4038</v>
      </c>
      <c r="AD245" s="68">
        <v>15.850346717349421</v>
      </c>
      <c r="AE245" s="70">
        <v>15850</v>
      </c>
      <c r="AF245" s="68">
        <v>0</v>
      </c>
      <c r="AG245" s="70">
        <v>0</v>
      </c>
      <c r="AH245" s="68">
        <v>0</v>
      </c>
      <c r="AI245" s="70">
        <v>0</v>
      </c>
      <c r="AJ245" s="298">
        <v>0</v>
      </c>
      <c r="AK245" s="70">
        <v>0</v>
      </c>
      <c r="AL245" s="167">
        <v>0</v>
      </c>
      <c r="AM245" s="70">
        <v>0</v>
      </c>
      <c r="AN245" s="68">
        <v>1018</v>
      </c>
      <c r="AO245" s="68">
        <v>-21956</v>
      </c>
      <c r="AP245" s="68">
        <v>0</v>
      </c>
      <c r="AQ245" s="68">
        <v>748</v>
      </c>
      <c r="AR245" s="68">
        <v>0</v>
      </c>
      <c r="AS245" s="68">
        <v>0</v>
      </c>
      <c r="AT245" s="68">
        <v>0</v>
      </c>
      <c r="AU245" s="68">
        <v>10823</v>
      </c>
      <c r="AV245" s="68">
        <v>2700</v>
      </c>
      <c r="AW245" s="68">
        <v>2000</v>
      </c>
      <c r="AX245" s="68">
        <v>255</v>
      </c>
      <c r="AY245" s="68">
        <v>0</v>
      </c>
      <c r="AZ245" s="68">
        <v>0</v>
      </c>
    </row>
    <row r="246" spans="1:52" x14ac:dyDescent="0.2">
      <c r="A246" s="68" t="s">
        <v>1958</v>
      </c>
      <c r="B246" s="68" t="s">
        <v>1959</v>
      </c>
      <c r="C246" s="68" t="s">
        <v>1959</v>
      </c>
      <c r="D246" s="68" t="s">
        <v>1960</v>
      </c>
      <c r="E246" s="68" t="s">
        <v>1958</v>
      </c>
      <c r="F246" s="296">
        <v>2019</v>
      </c>
      <c r="G246" s="68" t="s">
        <v>1220</v>
      </c>
      <c r="H246" s="68" t="s">
        <v>1221</v>
      </c>
      <c r="I246" s="229">
        <v>0</v>
      </c>
      <c r="J246" s="70">
        <v>0</v>
      </c>
      <c r="K246" s="70">
        <v>0</v>
      </c>
      <c r="L246" s="137">
        <v>3.7010989082969501</v>
      </c>
      <c r="M246" s="137">
        <v>-3701</v>
      </c>
      <c r="N246" s="70">
        <v>0.87108766371074797</v>
      </c>
      <c r="O246" s="70">
        <v>871</v>
      </c>
      <c r="P246" s="68">
        <v>0</v>
      </c>
      <c r="Q246" s="70">
        <v>0</v>
      </c>
      <c r="R246" s="297">
        <v>0.16369402</v>
      </c>
      <c r="S246" s="70">
        <v>164</v>
      </c>
      <c r="T246" s="297"/>
      <c r="U246" s="70"/>
      <c r="V246" s="298">
        <v>0</v>
      </c>
      <c r="W246" s="70">
        <v>0</v>
      </c>
      <c r="X246" s="298">
        <v>0</v>
      </c>
      <c r="Y246" s="70">
        <v>0</v>
      </c>
      <c r="Z246" s="70">
        <v>0</v>
      </c>
      <c r="AA246" s="70">
        <v>0</v>
      </c>
      <c r="AB246" s="70">
        <v>0</v>
      </c>
      <c r="AC246" s="70">
        <v>0</v>
      </c>
      <c r="AD246" s="68">
        <v>0</v>
      </c>
      <c r="AE246" s="70">
        <v>0</v>
      </c>
      <c r="AF246" s="68">
        <v>0</v>
      </c>
      <c r="AG246" s="70">
        <v>0</v>
      </c>
      <c r="AH246" s="68">
        <v>0</v>
      </c>
      <c r="AI246" s="70">
        <v>0</v>
      </c>
      <c r="AJ246" s="298">
        <v>0</v>
      </c>
      <c r="AK246" s="70">
        <v>0</v>
      </c>
      <c r="AL246" s="167">
        <v>0</v>
      </c>
      <c r="AM246" s="70">
        <v>0</v>
      </c>
      <c r="AN246" s="68">
        <v>0</v>
      </c>
      <c r="AO246" s="68">
        <v>0</v>
      </c>
      <c r="AP246" s="68">
        <v>0</v>
      </c>
      <c r="AQ246" s="68">
        <v>0</v>
      </c>
      <c r="AR246" s="68">
        <v>0</v>
      </c>
      <c r="AS246" s="68">
        <v>0</v>
      </c>
      <c r="AT246" s="68">
        <v>0</v>
      </c>
      <c r="AU246" s="68">
        <v>5305</v>
      </c>
      <c r="AV246" s="68">
        <v>34</v>
      </c>
      <c r="AW246" s="68">
        <v>0</v>
      </c>
      <c r="AX246" s="68">
        <v>7039</v>
      </c>
      <c r="AY246" s="68">
        <v>14401</v>
      </c>
      <c r="AZ246" s="68">
        <v>0</v>
      </c>
    </row>
    <row r="247" spans="1:52" x14ac:dyDescent="0.2">
      <c r="A247" s="68" t="s">
        <v>1961</v>
      </c>
      <c r="B247" s="68" t="s">
        <v>1962</v>
      </c>
      <c r="C247" s="68" t="s">
        <v>1962</v>
      </c>
      <c r="D247" s="68" t="s">
        <v>1963</v>
      </c>
      <c r="E247" s="68" t="s">
        <v>1961</v>
      </c>
      <c r="F247" s="296">
        <v>2019</v>
      </c>
      <c r="G247" s="68" t="s">
        <v>1220</v>
      </c>
      <c r="H247" s="68" t="s">
        <v>1221</v>
      </c>
      <c r="I247" s="229">
        <v>3048</v>
      </c>
      <c r="J247" s="70">
        <v>1524</v>
      </c>
      <c r="K247" s="70">
        <v>4572</v>
      </c>
      <c r="L247" s="137">
        <v>5.4328678242442399</v>
      </c>
      <c r="M247" s="137">
        <v>-5433</v>
      </c>
      <c r="N247" s="70">
        <v>0.53689282108536007</v>
      </c>
      <c r="O247" s="70">
        <v>537</v>
      </c>
      <c r="P247" s="68">
        <v>0</v>
      </c>
      <c r="Q247" s="70">
        <v>0</v>
      </c>
      <c r="R247" s="297">
        <v>0.10112543</v>
      </c>
      <c r="S247" s="70">
        <v>101</v>
      </c>
      <c r="T247" s="297"/>
      <c r="U247" s="70"/>
      <c r="V247" s="298">
        <v>0</v>
      </c>
      <c r="W247" s="70">
        <v>0</v>
      </c>
      <c r="X247" s="298">
        <v>0</v>
      </c>
      <c r="Y247" s="70">
        <v>0</v>
      </c>
      <c r="Z247" s="70">
        <v>0</v>
      </c>
      <c r="AA247" s="70">
        <v>0</v>
      </c>
      <c r="AB247" s="70">
        <v>0</v>
      </c>
      <c r="AC247" s="70">
        <v>0</v>
      </c>
      <c r="AD247" s="68">
        <v>0</v>
      </c>
      <c r="AE247" s="70">
        <v>0</v>
      </c>
      <c r="AF247" s="68">
        <v>0</v>
      </c>
      <c r="AG247" s="70">
        <v>0</v>
      </c>
      <c r="AH247" s="68">
        <v>0</v>
      </c>
      <c r="AI247" s="70">
        <v>0</v>
      </c>
      <c r="AJ247" s="298">
        <v>0</v>
      </c>
      <c r="AK247" s="70">
        <v>0</v>
      </c>
      <c r="AL247" s="167">
        <v>0.55790859999999998</v>
      </c>
      <c r="AM247" s="70">
        <v>558</v>
      </c>
      <c r="AN247" s="68">
        <v>0</v>
      </c>
      <c r="AO247" s="68">
        <v>0</v>
      </c>
      <c r="AP247" s="68">
        <v>0</v>
      </c>
      <c r="AQ247" s="68">
        <v>0</v>
      </c>
      <c r="AR247" s="68">
        <v>0</v>
      </c>
      <c r="AS247" s="68">
        <v>0</v>
      </c>
      <c r="AT247" s="68">
        <v>0</v>
      </c>
      <c r="AU247" s="68">
        <v>6487</v>
      </c>
      <c r="AV247" s="68">
        <v>1595</v>
      </c>
      <c r="AW247" s="68">
        <v>11235</v>
      </c>
      <c r="AX247" s="68">
        <v>13025</v>
      </c>
      <c r="AY247" s="68">
        <v>1800</v>
      </c>
      <c r="AZ247" s="68">
        <v>750</v>
      </c>
    </row>
    <row r="248" spans="1:52" x14ac:dyDescent="0.2">
      <c r="A248" s="68" t="s">
        <v>1964</v>
      </c>
      <c r="B248" s="68" t="s">
        <v>1965</v>
      </c>
      <c r="C248" s="68" t="s">
        <v>1965</v>
      </c>
      <c r="D248" s="68" t="s">
        <v>1966</v>
      </c>
      <c r="E248" s="68" t="s">
        <v>1964</v>
      </c>
      <c r="F248" s="296">
        <v>2019</v>
      </c>
      <c r="G248" s="68" t="s">
        <v>1220</v>
      </c>
      <c r="H248" s="68" t="s">
        <v>1271</v>
      </c>
      <c r="I248" s="229">
        <v>82</v>
      </c>
      <c r="J248" s="70">
        <v>41</v>
      </c>
      <c r="K248" s="70">
        <v>123</v>
      </c>
      <c r="L248" s="137">
        <v>41.404792838278901</v>
      </c>
      <c r="M248" s="137">
        <v>-41405</v>
      </c>
      <c r="N248" s="70">
        <v>1.45832804111678</v>
      </c>
      <c r="O248" s="70">
        <v>1458</v>
      </c>
      <c r="P248" s="68">
        <v>0</v>
      </c>
      <c r="Q248" s="70">
        <v>0</v>
      </c>
      <c r="R248" s="297">
        <v>2.4524036200000001</v>
      </c>
      <c r="S248" s="70">
        <v>2452</v>
      </c>
      <c r="T248" s="297"/>
      <c r="U248" s="70"/>
      <c r="V248" s="298">
        <v>8.9289354500000009</v>
      </c>
      <c r="W248" s="70">
        <v>8929</v>
      </c>
      <c r="X248" s="298">
        <v>1.60070399</v>
      </c>
      <c r="Y248" s="70">
        <v>1113</v>
      </c>
      <c r="Z248" s="70">
        <v>2.6169539999999998</v>
      </c>
      <c r="AA248" s="70">
        <v>2617</v>
      </c>
      <c r="AB248" s="70">
        <v>3.3933460000000002</v>
      </c>
      <c r="AC248" s="70">
        <v>3393</v>
      </c>
      <c r="AD248" s="68">
        <v>12.506104121857771</v>
      </c>
      <c r="AE248" s="70">
        <v>12506</v>
      </c>
      <c r="AF248" s="68">
        <v>0</v>
      </c>
      <c r="AG248" s="70">
        <v>0</v>
      </c>
      <c r="AH248" s="68">
        <v>0</v>
      </c>
      <c r="AI248" s="70">
        <v>0</v>
      </c>
      <c r="AJ248" s="298">
        <v>0</v>
      </c>
      <c r="AK248" s="70">
        <v>0</v>
      </c>
      <c r="AL248" s="167">
        <v>0</v>
      </c>
      <c r="AM248" s="70">
        <v>0</v>
      </c>
      <c r="AN248" s="68">
        <v>5187</v>
      </c>
      <c r="AO248" s="68">
        <v>0</v>
      </c>
      <c r="AP248" s="68">
        <v>4658</v>
      </c>
      <c r="AQ248" s="68">
        <v>1786</v>
      </c>
      <c r="AR248" s="68">
        <v>0</v>
      </c>
      <c r="AS248" s="68">
        <v>0</v>
      </c>
      <c r="AT248" s="68">
        <v>0</v>
      </c>
      <c r="AU248" s="68">
        <v>3585</v>
      </c>
      <c r="AV248" s="68">
        <v>6939</v>
      </c>
      <c r="AW248" s="68">
        <v>26633</v>
      </c>
      <c r="AX248" s="68">
        <v>0</v>
      </c>
      <c r="AY248" s="68">
        <v>10200</v>
      </c>
      <c r="AZ248" s="68">
        <v>0</v>
      </c>
    </row>
    <row r="249" spans="1:52" x14ac:dyDescent="0.2">
      <c r="A249" s="68" t="s">
        <v>1967</v>
      </c>
      <c r="B249" s="68" t="s">
        <v>1968</v>
      </c>
      <c r="C249" s="68" t="s">
        <v>1968</v>
      </c>
      <c r="D249" s="68" t="s">
        <v>1969</v>
      </c>
      <c r="E249" s="68" t="s">
        <v>1967</v>
      </c>
      <c r="F249" s="296">
        <v>2019</v>
      </c>
      <c r="G249" s="68" t="s">
        <v>1566</v>
      </c>
      <c r="H249" s="68" t="s">
        <v>1566</v>
      </c>
      <c r="I249" s="229">
        <v>0</v>
      </c>
      <c r="J249" s="70">
        <v>0</v>
      </c>
      <c r="K249" s="70">
        <v>0</v>
      </c>
      <c r="L249" s="137">
        <v>0</v>
      </c>
      <c r="M249" s="137">
        <v>0</v>
      </c>
      <c r="N249" s="70">
        <v>0</v>
      </c>
      <c r="O249" s="70">
        <v>0</v>
      </c>
      <c r="P249" s="68">
        <v>0</v>
      </c>
      <c r="Q249" s="70">
        <v>0</v>
      </c>
      <c r="R249" s="297">
        <v>0</v>
      </c>
      <c r="S249" s="70">
        <v>0</v>
      </c>
      <c r="T249" s="297"/>
      <c r="U249" s="70"/>
      <c r="V249" s="298">
        <v>0</v>
      </c>
      <c r="W249" s="70">
        <v>0</v>
      </c>
      <c r="X249" s="298">
        <v>0</v>
      </c>
      <c r="Y249" s="70">
        <v>0</v>
      </c>
      <c r="Z249" s="70">
        <v>0</v>
      </c>
      <c r="AA249" s="70">
        <v>0</v>
      </c>
      <c r="AB249" s="70">
        <v>0</v>
      </c>
      <c r="AC249" s="70">
        <v>0</v>
      </c>
      <c r="AD249" s="68">
        <v>0</v>
      </c>
      <c r="AE249" s="70">
        <v>0</v>
      </c>
      <c r="AF249" s="68">
        <v>0</v>
      </c>
      <c r="AG249" s="70">
        <v>0</v>
      </c>
      <c r="AH249" s="68">
        <v>0</v>
      </c>
      <c r="AI249" s="70">
        <v>0</v>
      </c>
      <c r="AJ249" s="298">
        <v>0</v>
      </c>
      <c r="AK249" s="70">
        <v>0</v>
      </c>
      <c r="AL249" s="167">
        <v>0</v>
      </c>
      <c r="AM249" s="70">
        <v>0</v>
      </c>
      <c r="AN249" s="68">
        <v>0</v>
      </c>
      <c r="AO249" s="68">
        <v>0</v>
      </c>
      <c r="AP249" s="68">
        <v>0</v>
      </c>
      <c r="AQ249" s="68">
        <v>0</v>
      </c>
      <c r="AR249" s="68">
        <v>0</v>
      </c>
      <c r="AS249" s="68">
        <v>0</v>
      </c>
      <c r="AT249" s="68">
        <v>0</v>
      </c>
      <c r="AU249" s="68">
        <v>0</v>
      </c>
      <c r="AV249" s="68">
        <v>0</v>
      </c>
      <c r="AW249" s="68">
        <v>0</v>
      </c>
      <c r="AX249" s="68">
        <v>5356</v>
      </c>
      <c r="AY249" s="68">
        <v>0</v>
      </c>
      <c r="AZ249" s="68">
        <v>0</v>
      </c>
    </row>
    <row r="250" spans="1:52" x14ac:dyDescent="0.2">
      <c r="A250" s="68" t="s">
        <v>1970</v>
      </c>
      <c r="B250" s="68" t="s">
        <v>1971</v>
      </c>
      <c r="C250" s="68" t="s">
        <v>1971</v>
      </c>
      <c r="D250" s="68" t="s">
        <v>1972</v>
      </c>
      <c r="E250" s="68" t="s">
        <v>1970</v>
      </c>
      <c r="F250" s="296">
        <v>2019</v>
      </c>
      <c r="G250" s="68" t="s">
        <v>1220</v>
      </c>
      <c r="H250" s="68" t="s">
        <v>1221</v>
      </c>
      <c r="I250" s="229">
        <v>320</v>
      </c>
      <c r="J250" s="70">
        <v>160</v>
      </c>
      <c r="K250" s="70">
        <v>480</v>
      </c>
      <c r="L250" s="137">
        <v>5.7704351891596097</v>
      </c>
      <c r="M250" s="137">
        <v>-5770</v>
      </c>
      <c r="N250" s="70">
        <v>0.61292050575285406</v>
      </c>
      <c r="O250" s="70">
        <v>613</v>
      </c>
      <c r="P250" s="68">
        <v>0</v>
      </c>
      <c r="Q250" s="70">
        <v>0</v>
      </c>
      <c r="R250" s="297">
        <v>0.12413976</v>
      </c>
      <c r="S250" s="70">
        <v>124</v>
      </c>
      <c r="T250" s="297"/>
      <c r="U250" s="70"/>
      <c r="V250" s="298">
        <v>0</v>
      </c>
      <c r="W250" s="70">
        <v>0</v>
      </c>
      <c r="X250" s="298">
        <v>0.19458353</v>
      </c>
      <c r="Y250" s="70">
        <v>195</v>
      </c>
      <c r="Z250" s="70">
        <v>0</v>
      </c>
      <c r="AA250" s="70">
        <v>0</v>
      </c>
      <c r="AB250" s="70">
        <v>0</v>
      </c>
      <c r="AC250" s="70">
        <v>0</v>
      </c>
      <c r="AD250" s="68">
        <v>0</v>
      </c>
      <c r="AE250" s="70">
        <v>0</v>
      </c>
      <c r="AF250" s="68">
        <v>0</v>
      </c>
      <c r="AG250" s="70">
        <v>0</v>
      </c>
      <c r="AH250" s="68">
        <v>0</v>
      </c>
      <c r="AI250" s="70">
        <v>0</v>
      </c>
      <c r="AJ250" s="298">
        <v>0</v>
      </c>
      <c r="AK250" s="70">
        <v>0</v>
      </c>
      <c r="AL250" s="167">
        <v>0.63305339999999999</v>
      </c>
      <c r="AM250" s="70">
        <v>633</v>
      </c>
      <c r="AN250" s="68">
        <v>0</v>
      </c>
      <c r="AO250" s="68">
        <v>0</v>
      </c>
      <c r="AP250" s="68">
        <v>0</v>
      </c>
      <c r="AQ250" s="68">
        <v>0</v>
      </c>
      <c r="AR250" s="68">
        <v>0</v>
      </c>
      <c r="AS250" s="68">
        <v>0</v>
      </c>
      <c r="AT250" s="68">
        <v>0</v>
      </c>
      <c r="AU250" s="68">
        <v>9337</v>
      </c>
      <c r="AV250" s="68">
        <v>2546</v>
      </c>
      <c r="AW250" s="68">
        <v>480</v>
      </c>
      <c r="AX250" s="68">
        <v>0</v>
      </c>
      <c r="AY250" s="68">
        <v>2205</v>
      </c>
      <c r="AZ250" s="68">
        <v>0</v>
      </c>
    </row>
    <row r="251" spans="1:52" x14ac:dyDescent="0.2">
      <c r="A251" s="68" t="s">
        <v>1973</v>
      </c>
      <c r="B251" s="68" t="s">
        <v>1974</v>
      </c>
      <c r="C251" s="68" t="s">
        <v>1974</v>
      </c>
      <c r="D251" s="68" t="s">
        <v>1975</v>
      </c>
      <c r="E251" s="68" t="s">
        <v>1973</v>
      </c>
      <c r="F251" s="296"/>
      <c r="G251" s="68" t="s">
        <v>1220</v>
      </c>
      <c r="H251" s="68" t="s">
        <v>1271</v>
      </c>
      <c r="I251" s="229">
        <v>0</v>
      </c>
      <c r="J251" s="70">
        <v>0</v>
      </c>
      <c r="K251" s="70">
        <v>0</v>
      </c>
      <c r="L251" s="137">
        <v>83.056173499893205</v>
      </c>
      <c r="M251" s="137">
        <v>-83056</v>
      </c>
      <c r="N251" s="70">
        <v>3.2920613185146101</v>
      </c>
      <c r="O251" s="70">
        <v>3292</v>
      </c>
      <c r="P251" s="68">
        <v>0</v>
      </c>
      <c r="Q251" s="70">
        <v>0</v>
      </c>
      <c r="R251" s="297">
        <v>4.3613932000000002</v>
      </c>
      <c r="S251" s="70">
        <v>4361</v>
      </c>
      <c r="T251" s="297"/>
      <c r="U251" s="70"/>
      <c r="V251" s="298">
        <v>14.21604415</v>
      </c>
      <c r="W251" s="70">
        <v>14216</v>
      </c>
      <c r="X251" s="298">
        <v>0</v>
      </c>
      <c r="Y251" s="70">
        <v>0</v>
      </c>
      <c r="Z251" s="70">
        <v>4.9269410000000002</v>
      </c>
      <c r="AA251" s="70">
        <v>4927</v>
      </c>
      <c r="AB251" s="70">
        <v>6.1816899999999997</v>
      </c>
      <c r="AC251" s="70">
        <v>6182</v>
      </c>
      <c r="AD251" s="68">
        <v>22.605992947721099</v>
      </c>
      <c r="AE251" s="70">
        <v>22606</v>
      </c>
      <c r="AF251" s="68">
        <v>0</v>
      </c>
      <c r="AG251" s="70">
        <v>0</v>
      </c>
      <c r="AH251" s="68">
        <v>0</v>
      </c>
      <c r="AI251" s="70">
        <v>0</v>
      </c>
      <c r="AJ251" s="298">
        <v>0</v>
      </c>
      <c r="AK251" s="70">
        <v>0</v>
      </c>
      <c r="AL251" s="167">
        <v>0</v>
      </c>
      <c r="AM251" s="70">
        <v>0</v>
      </c>
      <c r="AN251" s="68">
        <v>0</v>
      </c>
      <c r="AO251" s="68">
        <v>0</v>
      </c>
      <c r="AP251" s="68">
        <v>0</v>
      </c>
      <c r="AQ251" s="68">
        <v>0</v>
      </c>
      <c r="AR251" s="68">
        <v>0</v>
      </c>
      <c r="AS251" s="68">
        <v>0</v>
      </c>
      <c r="AT251" s="68">
        <v>0</v>
      </c>
      <c r="AU251" s="68">
        <v>6408</v>
      </c>
      <c r="AV251" s="68">
        <v>19599</v>
      </c>
      <c r="AW251" s="68">
        <v>0</v>
      </c>
      <c r="AX251" s="68">
        <v>64628</v>
      </c>
      <c r="AY251" s="68">
        <v>0</v>
      </c>
      <c r="AZ251" s="68">
        <v>2527</v>
      </c>
    </row>
    <row r="252" spans="1:52" x14ac:dyDescent="0.2">
      <c r="A252" s="68" t="s">
        <v>1976</v>
      </c>
      <c r="B252" s="68" t="s">
        <v>1977</v>
      </c>
      <c r="C252" s="68" t="s">
        <v>1977</v>
      </c>
      <c r="D252" s="68" t="s">
        <v>1978</v>
      </c>
      <c r="E252" s="68" t="s">
        <v>1976</v>
      </c>
      <c r="F252" s="296">
        <v>2019</v>
      </c>
      <c r="G252" s="68" t="s">
        <v>1220</v>
      </c>
      <c r="H252" s="68" t="s">
        <v>1271</v>
      </c>
      <c r="I252" s="229">
        <v>0</v>
      </c>
      <c r="J252" s="70">
        <v>0</v>
      </c>
      <c r="K252" s="70">
        <v>0</v>
      </c>
      <c r="L252" s="137">
        <v>43.914931604654903</v>
      </c>
      <c r="M252" s="137">
        <v>-43915</v>
      </c>
      <c r="N252" s="70">
        <v>2.0359732923938298</v>
      </c>
      <c r="O252" s="70">
        <v>2036</v>
      </c>
      <c r="P252" s="68">
        <v>0</v>
      </c>
      <c r="Q252" s="70">
        <v>0</v>
      </c>
      <c r="R252" s="297">
        <v>2.2737560499999998</v>
      </c>
      <c r="S252" s="70">
        <v>2274</v>
      </c>
      <c r="T252" s="297"/>
      <c r="U252" s="70"/>
      <c r="V252" s="298">
        <v>8.6181975800000004</v>
      </c>
      <c r="W252" s="70">
        <v>8618</v>
      </c>
      <c r="X252" s="298">
        <v>0</v>
      </c>
      <c r="Y252" s="70">
        <v>0</v>
      </c>
      <c r="Z252" s="70">
        <v>2.0820110000000001</v>
      </c>
      <c r="AA252" s="70">
        <v>2082</v>
      </c>
      <c r="AB252" s="70">
        <v>2.660812</v>
      </c>
      <c r="AC252" s="70">
        <v>2661</v>
      </c>
      <c r="AD252" s="68">
        <v>12.725361566019901</v>
      </c>
      <c r="AE252" s="70">
        <v>12725</v>
      </c>
      <c r="AF252" s="68">
        <v>0</v>
      </c>
      <c r="AG252" s="70">
        <v>0</v>
      </c>
      <c r="AH252" s="68">
        <v>0</v>
      </c>
      <c r="AI252" s="70">
        <v>0</v>
      </c>
      <c r="AJ252" s="298">
        <v>0</v>
      </c>
      <c r="AK252" s="70">
        <v>0</v>
      </c>
      <c r="AL252" s="167">
        <v>0</v>
      </c>
      <c r="AM252" s="70">
        <v>0</v>
      </c>
      <c r="AN252" s="68">
        <v>525</v>
      </c>
      <c r="AO252" s="68">
        <v>0</v>
      </c>
      <c r="AP252" s="68">
        <v>0</v>
      </c>
      <c r="AQ252" s="68">
        <v>396</v>
      </c>
      <c r="AR252" s="68">
        <v>0</v>
      </c>
      <c r="AS252" s="68">
        <v>5282</v>
      </c>
      <c r="AT252" s="68">
        <v>929</v>
      </c>
      <c r="AU252" s="68">
        <v>44283</v>
      </c>
      <c r="AV252" s="68">
        <v>9119</v>
      </c>
      <c r="AW252" s="68">
        <v>18252</v>
      </c>
      <c r="AX252" s="68">
        <v>6545</v>
      </c>
      <c r="AY252" s="68">
        <v>9744</v>
      </c>
      <c r="AZ252" s="68">
        <v>0</v>
      </c>
    </row>
    <row r="253" spans="1:52" x14ac:dyDescent="0.2">
      <c r="A253" s="68" t="s">
        <v>1979</v>
      </c>
      <c r="B253" s="68" t="s">
        <v>1980</v>
      </c>
      <c r="C253" s="68" t="s">
        <v>1980</v>
      </c>
      <c r="D253" s="68" t="s">
        <v>1981</v>
      </c>
      <c r="E253" s="68" t="s">
        <v>1979</v>
      </c>
      <c r="F253" s="296">
        <v>2019</v>
      </c>
      <c r="G253" s="68" t="s">
        <v>1220</v>
      </c>
      <c r="H253" s="68" t="s">
        <v>1258</v>
      </c>
      <c r="I253" s="229">
        <v>1000</v>
      </c>
      <c r="J253" s="70">
        <v>500</v>
      </c>
      <c r="K253" s="70">
        <v>1500</v>
      </c>
      <c r="L253" s="137">
        <v>62.842024942005999</v>
      </c>
      <c r="M253" s="137">
        <v>-62842</v>
      </c>
      <c r="N253" s="70">
        <v>1.475497085006293</v>
      </c>
      <c r="O253" s="70">
        <v>1475</v>
      </c>
      <c r="P253" s="68">
        <v>0</v>
      </c>
      <c r="Q253" s="70">
        <v>0</v>
      </c>
      <c r="R253" s="297">
        <v>2.9016331800000001</v>
      </c>
      <c r="S253" s="70">
        <v>2902</v>
      </c>
      <c r="T253" s="297"/>
      <c r="U253" s="70"/>
      <c r="V253" s="298">
        <v>11.81666858</v>
      </c>
      <c r="W253" s="70">
        <v>11817</v>
      </c>
      <c r="X253" s="298">
        <v>6.3530823999999999</v>
      </c>
      <c r="Y253" s="70">
        <v>1597</v>
      </c>
      <c r="Z253" s="70">
        <v>2.9655</v>
      </c>
      <c r="AA253" s="70">
        <v>2966</v>
      </c>
      <c r="AB253" s="70">
        <v>3.8684319999999999</v>
      </c>
      <c r="AC253" s="70">
        <v>3868</v>
      </c>
      <c r="AD253" s="68">
        <v>16.404924881892981</v>
      </c>
      <c r="AE253" s="70">
        <v>16405</v>
      </c>
      <c r="AF253" s="68">
        <v>0</v>
      </c>
      <c r="AG253" s="70">
        <v>0</v>
      </c>
      <c r="AH253" s="68">
        <v>0</v>
      </c>
      <c r="AI253" s="70">
        <v>0</v>
      </c>
      <c r="AJ253" s="298">
        <v>0</v>
      </c>
      <c r="AK253" s="70">
        <v>0</v>
      </c>
      <c r="AL253" s="167">
        <v>4.7835099999999998E-2</v>
      </c>
      <c r="AM253" s="70">
        <v>48</v>
      </c>
      <c r="AN253" s="68">
        <v>-9707</v>
      </c>
      <c r="AO253" s="68">
        <v>-12851</v>
      </c>
      <c r="AP253" s="68">
        <v>2700</v>
      </c>
      <c r="AQ253" s="68">
        <v>395</v>
      </c>
      <c r="AR253" s="68">
        <v>0</v>
      </c>
      <c r="AS253" s="68">
        <v>0</v>
      </c>
      <c r="AT253" s="68">
        <v>2570</v>
      </c>
      <c r="AU253" s="68">
        <v>5961</v>
      </c>
      <c r="AV253" s="68">
        <v>8615</v>
      </c>
      <c r="AW253" s="68">
        <v>0</v>
      </c>
      <c r="AX253" s="68">
        <v>4856</v>
      </c>
      <c r="AY253" s="68">
        <v>7000</v>
      </c>
      <c r="AZ253" s="68">
        <v>27899</v>
      </c>
    </row>
    <row r="254" spans="1:52" x14ac:dyDescent="0.2">
      <c r="A254" s="68" t="s">
        <v>1982</v>
      </c>
      <c r="B254" s="68" t="s">
        <v>1983</v>
      </c>
      <c r="C254" s="68" t="s">
        <v>1983</v>
      </c>
      <c r="D254" s="68" t="s">
        <v>1984</v>
      </c>
      <c r="E254" s="68" t="s">
        <v>1982</v>
      </c>
      <c r="F254" s="296">
        <v>2019</v>
      </c>
      <c r="G254" s="68" t="s">
        <v>1220</v>
      </c>
      <c r="H254" s="68" t="s">
        <v>1221</v>
      </c>
      <c r="I254" s="229">
        <v>0</v>
      </c>
      <c r="J254" s="70">
        <v>0</v>
      </c>
      <c r="K254" s="70">
        <v>0</v>
      </c>
      <c r="L254" s="137">
        <v>7.4142538193819796</v>
      </c>
      <c r="M254" s="137">
        <v>-7414</v>
      </c>
      <c r="N254" s="70">
        <v>0.28285948764573698</v>
      </c>
      <c r="O254" s="70">
        <v>283</v>
      </c>
      <c r="P254" s="68">
        <v>0</v>
      </c>
      <c r="Q254" s="70">
        <v>0</v>
      </c>
      <c r="R254" s="297">
        <v>7.1877910000000003E-2</v>
      </c>
      <c r="S254" s="70">
        <v>72</v>
      </c>
      <c r="T254" s="297"/>
      <c r="U254" s="70"/>
      <c r="V254" s="298">
        <v>0</v>
      </c>
      <c r="W254" s="70">
        <v>0</v>
      </c>
      <c r="X254" s="298">
        <v>0.12781532000000001</v>
      </c>
      <c r="Y254" s="70">
        <v>128</v>
      </c>
      <c r="Z254" s="70">
        <v>0</v>
      </c>
      <c r="AA254" s="70">
        <v>0</v>
      </c>
      <c r="AB254" s="70">
        <v>0</v>
      </c>
      <c r="AC254" s="70">
        <v>0</v>
      </c>
      <c r="AD254" s="68">
        <v>0</v>
      </c>
      <c r="AE254" s="70">
        <v>0</v>
      </c>
      <c r="AF254" s="68">
        <v>0</v>
      </c>
      <c r="AG254" s="70">
        <v>0</v>
      </c>
      <c r="AH254" s="68">
        <v>0</v>
      </c>
      <c r="AI254" s="70">
        <v>0</v>
      </c>
      <c r="AJ254" s="298">
        <v>0.93192907999999997</v>
      </c>
      <c r="AK254" s="70">
        <v>932</v>
      </c>
      <c r="AL254" s="167">
        <v>1.4110008999999999</v>
      </c>
      <c r="AM254" s="70">
        <v>1411</v>
      </c>
      <c r="AN254" s="68">
        <v>0</v>
      </c>
      <c r="AO254" s="68">
        <v>0</v>
      </c>
      <c r="AP254" s="68">
        <v>0</v>
      </c>
      <c r="AQ254" s="68">
        <v>0</v>
      </c>
      <c r="AR254" s="68">
        <v>0</v>
      </c>
      <c r="AS254" s="68">
        <v>1680</v>
      </c>
      <c r="AT254" s="68">
        <v>0</v>
      </c>
      <c r="AU254" s="68">
        <v>806</v>
      </c>
      <c r="AV254" s="68">
        <v>203</v>
      </c>
      <c r="AW254" s="68">
        <v>8396</v>
      </c>
      <c r="AX254" s="68">
        <v>15</v>
      </c>
      <c r="AY254" s="68">
        <v>12962</v>
      </c>
      <c r="AZ254" s="68">
        <v>1795</v>
      </c>
    </row>
    <row r="255" spans="1:52" x14ac:dyDescent="0.2">
      <c r="A255" s="68" t="s">
        <v>1985</v>
      </c>
      <c r="B255" s="68" t="s">
        <v>1986</v>
      </c>
      <c r="C255" s="68" t="s">
        <v>1986</v>
      </c>
      <c r="D255" s="68" t="s">
        <v>1987</v>
      </c>
      <c r="E255" s="68" t="s">
        <v>1985</v>
      </c>
      <c r="F255" s="296">
        <v>2019</v>
      </c>
      <c r="G255" s="68" t="s">
        <v>1220</v>
      </c>
      <c r="H255" s="68" t="s">
        <v>1221</v>
      </c>
      <c r="I255" s="229">
        <v>22</v>
      </c>
      <c r="J255" s="70">
        <v>11</v>
      </c>
      <c r="K255" s="70">
        <v>33</v>
      </c>
      <c r="L255" s="137">
        <v>15.450667913121899</v>
      </c>
      <c r="M255" s="137">
        <v>-15451</v>
      </c>
      <c r="N255" s="70">
        <v>0.383933120340753</v>
      </c>
      <c r="O255" s="70">
        <v>384</v>
      </c>
      <c r="P255" s="68">
        <v>0</v>
      </c>
      <c r="Q255" s="70">
        <v>0</v>
      </c>
      <c r="R255" s="297">
        <v>9.6129570000000011E-2</v>
      </c>
      <c r="S255" s="70">
        <v>96</v>
      </c>
      <c r="T255" s="297"/>
      <c r="U255" s="70"/>
      <c r="V255" s="298">
        <v>0</v>
      </c>
      <c r="W255" s="70">
        <v>0</v>
      </c>
      <c r="X255" s="298">
        <v>1.1940279999999999E-2</v>
      </c>
      <c r="Y255" s="70">
        <v>12</v>
      </c>
      <c r="Z255" s="70">
        <v>0</v>
      </c>
      <c r="AA255" s="70">
        <v>0</v>
      </c>
      <c r="AB255" s="70">
        <v>0</v>
      </c>
      <c r="AC255" s="70">
        <v>0</v>
      </c>
      <c r="AD255" s="68">
        <v>0</v>
      </c>
      <c r="AE255" s="70">
        <v>0</v>
      </c>
      <c r="AF255" s="68">
        <v>0</v>
      </c>
      <c r="AG255" s="70">
        <v>0</v>
      </c>
      <c r="AH255" s="68">
        <v>0</v>
      </c>
      <c r="AI255" s="70">
        <v>0</v>
      </c>
      <c r="AJ255" s="298">
        <v>3.5367122000000002</v>
      </c>
      <c r="AK255" s="70">
        <v>3537</v>
      </c>
      <c r="AL255" s="167">
        <v>4.7268716</v>
      </c>
      <c r="AM255" s="70">
        <v>4727</v>
      </c>
      <c r="AN255" s="68">
        <v>0</v>
      </c>
      <c r="AO255" s="68">
        <v>0</v>
      </c>
      <c r="AP255" s="68">
        <v>0</v>
      </c>
      <c r="AQ255" s="68">
        <v>0</v>
      </c>
      <c r="AR255" s="68">
        <v>0</v>
      </c>
      <c r="AS255" s="68">
        <v>91</v>
      </c>
      <c r="AT255" s="68">
        <v>0</v>
      </c>
      <c r="AU255" s="68">
        <v>5641</v>
      </c>
      <c r="AV255" s="68">
        <v>0</v>
      </c>
      <c r="AW255" s="68">
        <v>0</v>
      </c>
      <c r="AX255" s="68">
        <v>0</v>
      </c>
      <c r="AY255" s="68">
        <v>8832</v>
      </c>
      <c r="AZ255" s="68">
        <v>1000</v>
      </c>
    </row>
    <row r="256" spans="1:52" x14ac:dyDescent="0.2">
      <c r="A256" s="68" t="s">
        <v>1988</v>
      </c>
      <c r="B256" s="68" t="s">
        <v>1989</v>
      </c>
      <c r="C256" s="68" t="s">
        <v>1989</v>
      </c>
      <c r="D256" s="68" t="s">
        <v>1990</v>
      </c>
      <c r="E256" s="68" t="s">
        <v>1988</v>
      </c>
      <c r="F256" s="296">
        <v>2019</v>
      </c>
      <c r="G256" s="68" t="s">
        <v>1490</v>
      </c>
      <c r="H256" s="68" t="s">
        <v>1490</v>
      </c>
      <c r="I256" s="229">
        <v>0</v>
      </c>
      <c r="J256" s="70">
        <v>0</v>
      </c>
      <c r="K256" s="70">
        <v>0</v>
      </c>
      <c r="L256" s="137">
        <v>0</v>
      </c>
      <c r="M256" s="137">
        <v>0</v>
      </c>
      <c r="N256" s="70">
        <v>0</v>
      </c>
      <c r="O256" s="70">
        <v>0</v>
      </c>
      <c r="P256" s="68">
        <v>0</v>
      </c>
      <c r="Q256" s="70">
        <v>0</v>
      </c>
      <c r="R256" s="297">
        <v>0</v>
      </c>
      <c r="S256" s="70">
        <v>0</v>
      </c>
      <c r="T256" s="297"/>
      <c r="U256" s="70"/>
      <c r="V256" s="298">
        <v>0</v>
      </c>
      <c r="W256" s="70">
        <v>0</v>
      </c>
      <c r="X256" s="298">
        <v>0</v>
      </c>
      <c r="Y256" s="70">
        <v>0</v>
      </c>
      <c r="Z256" s="70">
        <v>0</v>
      </c>
      <c r="AA256" s="70">
        <v>0</v>
      </c>
      <c r="AB256" s="70">
        <v>0</v>
      </c>
      <c r="AC256" s="70">
        <v>0</v>
      </c>
      <c r="AD256" s="68">
        <v>0</v>
      </c>
      <c r="AE256" s="70">
        <v>0</v>
      </c>
      <c r="AF256" s="68">
        <v>0</v>
      </c>
      <c r="AG256" s="70">
        <v>0</v>
      </c>
      <c r="AH256" s="68">
        <v>0</v>
      </c>
      <c r="AI256" s="70">
        <v>0</v>
      </c>
      <c r="AJ256" s="298">
        <v>0</v>
      </c>
      <c r="AK256" s="70">
        <v>0</v>
      </c>
      <c r="AL256" s="167">
        <v>0</v>
      </c>
      <c r="AM256" s="70">
        <v>0</v>
      </c>
      <c r="AN256" s="68">
        <v>0</v>
      </c>
      <c r="AO256" s="68">
        <v>0</v>
      </c>
      <c r="AP256" s="68">
        <v>0</v>
      </c>
      <c r="AQ256" s="68">
        <v>0</v>
      </c>
      <c r="AR256" s="68">
        <v>0</v>
      </c>
      <c r="AS256" s="68">
        <v>0</v>
      </c>
      <c r="AT256" s="68">
        <v>0</v>
      </c>
      <c r="AU256" s="68">
        <v>6713</v>
      </c>
      <c r="AV256" s="68">
        <v>0</v>
      </c>
      <c r="AW256" s="68">
        <v>0</v>
      </c>
      <c r="AX256" s="68">
        <v>0</v>
      </c>
      <c r="AY256" s="68">
        <v>0</v>
      </c>
      <c r="AZ256" s="68">
        <v>0</v>
      </c>
    </row>
    <row r="257" spans="1:52" x14ac:dyDescent="0.2">
      <c r="A257" s="68" t="s">
        <v>1991</v>
      </c>
      <c r="B257" s="68" t="s">
        <v>1992</v>
      </c>
      <c r="C257" s="68" t="s">
        <v>1992</v>
      </c>
      <c r="D257" s="68" t="s">
        <v>1993</v>
      </c>
      <c r="E257" s="68" t="s">
        <v>1991</v>
      </c>
      <c r="F257" s="296">
        <v>2019</v>
      </c>
      <c r="G257" s="68" t="s">
        <v>1220</v>
      </c>
      <c r="H257" s="68" t="s">
        <v>1271</v>
      </c>
      <c r="I257" s="229">
        <v>0</v>
      </c>
      <c r="J257" s="70">
        <v>0</v>
      </c>
      <c r="K257" s="70">
        <v>0</v>
      </c>
      <c r="L257" s="137">
        <v>103.80677815116201</v>
      </c>
      <c r="M257" s="137">
        <v>-103807</v>
      </c>
      <c r="N257" s="70">
        <v>5.1943770491916199</v>
      </c>
      <c r="O257" s="70">
        <v>5194</v>
      </c>
      <c r="P257" s="68">
        <v>0</v>
      </c>
      <c r="Q257" s="70">
        <v>0</v>
      </c>
      <c r="R257" s="297">
        <v>6.6448114800000004</v>
      </c>
      <c r="S257" s="70">
        <v>6645</v>
      </c>
      <c r="T257" s="297"/>
      <c r="U257" s="70"/>
      <c r="V257" s="298">
        <v>21.377480989999999</v>
      </c>
      <c r="W257" s="70">
        <v>21377</v>
      </c>
      <c r="X257" s="298">
        <v>0</v>
      </c>
      <c r="Y257" s="70">
        <v>0</v>
      </c>
      <c r="Z257" s="70">
        <v>5.292395</v>
      </c>
      <c r="AA257" s="70">
        <v>5292</v>
      </c>
      <c r="AB257" s="70">
        <v>6.8767379999999996</v>
      </c>
      <c r="AC257" s="70">
        <v>6877</v>
      </c>
      <c r="AD257" s="68">
        <v>28.585811587222601</v>
      </c>
      <c r="AE257" s="70">
        <v>28586</v>
      </c>
      <c r="AF257" s="68">
        <v>0</v>
      </c>
      <c r="AG257" s="70">
        <v>0</v>
      </c>
      <c r="AH257" s="68">
        <v>0</v>
      </c>
      <c r="AI257" s="70">
        <v>0</v>
      </c>
      <c r="AJ257" s="298">
        <v>0</v>
      </c>
      <c r="AK257" s="70">
        <v>0</v>
      </c>
      <c r="AL257" s="167">
        <v>0</v>
      </c>
      <c r="AM257" s="70">
        <v>0</v>
      </c>
      <c r="AN257" s="68">
        <v>14975</v>
      </c>
      <c r="AO257" s="68">
        <v>-8964</v>
      </c>
      <c r="AP257" s="68">
        <v>1498</v>
      </c>
      <c r="AQ257" s="68">
        <v>2881</v>
      </c>
      <c r="AR257" s="68">
        <v>0</v>
      </c>
      <c r="AS257" s="68">
        <v>4</v>
      </c>
      <c r="AT257" s="68">
        <v>2352</v>
      </c>
      <c r="AU257" s="68">
        <v>489589</v>
      </c>
      <c r="AV257" s="68">
        <v>5000</v>
      </c>
      <c r="AW257" s="68">
        <v>451</v>
      </c>
      <c r="AX257" s="68">
        <v>0</v>
      </c>
      <c r="AY257" s="68">
        <v>0</v>
      </c>
      <c r="AZ257" s="68">
        <v>24315</v>
      </c>
    </row>
    <row r="258" spans="1:52" x14ac:dyDescent="0.2">
      <c r="A258" s="68" t="s">
        <v>1994</v>
      </c>
      <c r="B258" s="68" t="s">
        <v>1995</v>
      </c>
      <c r="C258" s="68" t="s">
        <v>1995</v>
      </c>
      <c r="D258" s="68" t="s">
        <v>1996</v>
      </c>
      <c r="E258" s="68" t="s">
        <v>1994</v>
      </c>
      <c r="F258" s="296" t="s">
        <v>1310</v>
      </c>
      <c r="G258" s="68" t="s">
        <v>1238</v>
      </c>
      <c r="H258" s="68" t="s">
        <v>1244</v>
      </c>
      <c r="I258" s="229">
        <v>0</v>
      </c>
      <c r="J258" s="70">
        <v>0</v>
      </c>
      <c r="K258" s="70">
        <v>0</v>
      </c>
      <c r="L258" s="137">
        <v>7.1694022443360401</v>
      </c>
      <c r="M258" s="137">
        <v>-7169</v>
      </c>
      <c r="N258" s="70">
        <v>0</v>
      </c>
      <c r="O258" s="70">
        <v>0</v>
      </c>
      <c r="P258" s="68">
        <v>0</v>
      </c>
      <c r="Q258" s="70">
        <v>0</v>
      </c>
      <c r="R258" s="297">
        <v>0</v>
      </c>
      <c r="S258" s="70">
        <v>0</v>
      </c>
      <c r="T258" s="297"/>
      <c r="U258" s="70"/>
      <c r="V258" s="298">
        <v>0</v>
      </c>
      <c r="W258" s="70">
        <v>0</v>
      </c>
      <c r="X258" s="298">
        <v>0</v>
      </c>
      <c r="Y258" s="70">
        <v>0</v>
      </c>
      <c r="Z258" s="70">
        <v>0</v>
      </c>
      <c r="AA258" s="70">
        <v>0</v>
      </c>
      <c r="AB258" s="70">
        <v>0</v>
      </c>
      <c r="AC258" s="70">
        <v>0</v>
      </c>
      <c r="AD258" s="68">
        <v>0</v>
      </c>
      <c r="AE258" s="70">
        <v>0</v>
      </c>
      <c r="AF258" s="68">
        <v>0</v>
      </c>
      <c r="AG258" s="70">
        <v>0</v>
      </c>
      <c r="AH258" s="68">
        <v>0</v>
      </c>
      <c r="AI258" s="70">
        <v>0</v>
      </c>
      <c r="AJ258" s="298">
        <v>0</v>
      </c>
      <c r="AK258" s="70">
        <v>0</v>
      </c>
      <c r="AL258" s="167">
        <v>0</v>
      </c>
      <c r="AM258" s="70">
        <v>0</v>
      </c>
      <c r="AN258" s="68">
        <v>0</v>
      </c>
      <c r="AO258" s="68">
        <v>0</v>
      </c>
      <c r="AP258" s="68">
        <v>0</v>
      </c>
      <c r="AQ258" s="68">
        <v>0</v>
      </c>
      <c r="AR258" s="68">
        <v>0</v>
      </c>
      <c r="AS258" s="68">
        <v>0</v>
      </c>
      <c r="AT258" s="68">
        <v>0</v>
      </c>
      <c r="AU258" s="68">
        <v>0</v>
      </c>
      <c r="AV258" s="68">
        <v>0</v>
      </c>
      <c r="AW258" s="68">
        <v>2292</v>
      </c>
      <c r="AX258" s="68">
        <v>0</v>
      </c>
      <c r="AY258" s="68">
        <v>2161</v>
      </c>
      <c r="AZ258" s="68">
        <v>0</v>
      </c>
    </row>
    <row r="259" spans="1:52" x14ac:dyDescent="0.2">
      <c r="A259" s="68" t="s">
        <v>1997</v>
      </c>
      <c r="B259" s="68" t="s">
        <v>1998</v>
      </c>
      <c r="C259" s="68" t="s">
        <v>1998</v>
      </c>
      <c r="D259" s="68" t="s">
        <v>1999</v>
      </c>
      <c r="E259" s="68" t="s">
        <v>1997</v>
      </c>
      <c r="F259" s="296">
        <v>2019</v>
      </c>
      <c r="G259" s="68" t="s">
        <v>1238</v>
      </c>
      <c r="H259" s="68" t="s">
        <v>1239</v>
      </c>
      <c r="I259" s="229">
        <v>0</v>
      </c>
      <c r="J259" s="70">
        <v>0</v>
      </c>
      <c r="K259" s="70">
        <v>0</v>
      </c>
      <c r="L259" s="137">
        <v>0</v>
      </c>
      <c r="M259" s="137">
        <v>0</v>
      </c>
      <c r="N259" s="70">
        <v>0</v>
      </c>
      <c r="O259" s="70">
        <v>0</v>
      </c>
      <c r="P259" s="68">
        <v>103578032</v>
      </c>
      <c r="Q259" s="70">
        <v>-103578</v>
      </c>
      <c r="R259" s="297">
        <v>0</v>
      </c>
      <c r="S259" s="70">
        <v>0</v>
      </c>
      <c r="T259" s="297"/>
      <c r="U259" s="70"/>
      <c r="V259" s="298">
        <v>0</v>
      </c>
      <c r="W259" s="70">
        <v>0</v>
      </c>
      <c r="X259" s="298">
        <v>0</v>
      </c>
      <c r="Y259" s="70">
        <v>0</v>
      </c>
      <c r="Z259" s="70">
        <v>0</v>
      </c>
      <c r="AA259" s="70">
        <v>0</v>
      </c>
      <c r="AB259" s="70">
        <v>0</v>
      </c>
      <c r="AC259" s="70">
        <v>0</v>
      </c>
      <c r="AD259" s="68">
        <v>0</v>
      </c>
      <c r="AE259" s="70">
        <v>0</v>
      </c>
      <c r="AF259" s="68">
        <v>3488640.9029513346</v>
      </c>
      <c r="AG259" s="70">
        <v>3489</v>
      </c>
      <c r="AH259" s="68">
        <v>2560414</v>
      </c>
      <c r="AI259" s="70">
        <v>2560</v>
      </c>
      <c r="AJ259" s="298">
        <v>0</v>
      </c>
      <c r="AK259" s="70">
        <v>0</v>
      </c>
      <c r="AL259" s="167">
        <v>0</v>
      </c>
      <c r="AM259" s="70">
        <v>0</v>
      </c>
      <c r="AN259" s="68">
        <v>0</v>
      </c>
      <c r="AO259" s="68">
        <v>0</v>
      </c>
      <c r="AP259" s="68">
        <v>0</v>
      </c>
      <c r="AQ259" s="68">
        <v>0</v>
      </c>
      <c r="AR259" s="68">
        <v>0</v>
      </c>
      <c r="AS259" s="68">
        <v>0</v>
      </c>
      <c r="AT259" s="68">
        <v>0</v>
      </c>
      <c r="AU259" s="68">
        <v>0</v>
      </c>
      <c r="AV259" s="68">
        <v>0</v>
      </c>
      <c r="AW259" s="68">
        <v>14350</v>
      </c>
      <c r="AX259" s="68">
        <v>0</v>
      </c>
      <c r="AY259" s="68">
        <v>5000</v>
      </c>
      <c r="AZ259" s="68">
        <v>0</v>
      </c>
    </row>
    <row r="260" spans="1:52" x14ac:dyDescent="0.2">
      <c r="A260" s="68" t="s">
        <v>2000</v>
      </c>
      <c r="B260" s="68" t="s">
        <v>2001</v>
      </c>
      <c r="C260" s="68" t="s">
        <v>2001</v>
      </c>
      <c r="D260" s="68" t="s">
        <v>2002</v>
      </c>
      <c r="E260" s="68" t="s">
        <v>2000</v>
      </c>
      <c r="F260" s="296">
        <v>2019</v>
      </c>
      <c r="G260" s="68" t="s">
        <v>1220</v>
      </c>
      <c r="H260" s="68" t="s">
        <v>1271</v>
      </c>
      <c r="I260" s="229">
        <v>4870</v>
      </c>
      <c r="J260" s="70">
        <v>2435</v>
      </c>
      <c r="K260" s="70">
        <v>7305</v>
      </c>
      <c r="L260" s="137">
        <v>82.934377933079901</v>
      </c>
      <c r="M260" s="137">
        <v>-82934</v>
      </c>
      <c r="N260" s="70">
        <v>1.85646267518438</v>
      </c>
      <c r="O260" s="70">
        <v>1856</v>
      </c>
      <c r="P260" s="68">
        <v>0</v>
      </c>
      <c r="Q260" s="70">
        <v>0</v>
      </c>
      <c r="R260" s="297">
        <v>4.5820356599999998</v>
      </c>
      <c r="S260" s="70">
        <v>4582</v>
      </c>
      <c r="T260" s="297"/>
      <c r="U260" s="70"/>
      <c r="V260" s="298">
        <v>15.41556001</v>
      </c>
      <c r="W260" s="70">
        <v>15416</v>
      </c>
      <c r="X260" s="298">
        <v>0</v>
      </c>
      <c r="Y260" s="70">
        <v>0</v>
      </c>
      <c r="Z260" s="70">
        <v>4.0208279999999998</v>
      </c>
      <c r="AA260" s="70">
        <v>4021</v>
      </c>
      <c r="AB260" s="70">
        <v>5.1248209999999998</v>
      </c>
      <c r="AC260" s="70">
        <v>5125</v>
      </c>
      <c r="AD260" s="68">
        <v>22.027609253702451</v>
      </c>
      <c r="AE260" s="70">
        <v>22028</v>
      </c>
      <c r="AF260" s="68">
        <v>0</v>
      </c>
      <c r="AG260" s="70">
        <v>0</v>
      </c>
      <c r="AH260" s="68">
        <v>0</v>
      </c>
      <c r="AI260" s="70">
        <v>0</v>
      </c>
      <c r="AJ260" s="298">
        <v>0</v>
      </c>
      <c r="AK260" s="70">
        <v>0</v>
      </c>
      <c r="AL260" s="167">
        <v>0</v>
      </c>
      <c r="AM260" s="70">
        <v>0</v>
      </c>
      <c r="AN260" s="68">
        <v>1066</v>
      </c>
      <c r="AO260" s="68">
        <v>0</v>
      </c>
      <c r="AP260" s="68">
        <v>0</v>
      </c>
      <c r="AQ260" s="68">
        <v>3322</v>
      </c>
      <c r="AR260" s="68">
        <v>0</v>
      </c>
      <c r="AS260" s="68">
        <v>0</v>
      </c>
      <c r="AT260" s="68">
        <v>0</v>
      </c>
      <c r="AU260" s="68">
        <v>45160</v>
      </c>
      <c r="AV260" s="68">
        <v>11041</v>
      </c>
      <c r="AW260" s="68">
        <v>38667</v>
      </c>
      <c r="AX260" s="68">
        <v>0</v>
      </c>
      <c r="AY260" s="68">
        <v>51310</v>
      </c>
      <c r="AZ260" s="68">
        <v>22516</v>
      </c>
    </row>
    <row r="261" spans="1:52" x14ac:dyDescent="0.2">
      <c r="A261" s="68" t="s">
        <v>2003</v>
      </c>
      <c r="B261" s="68" t="s">
        <v>2004</v>
      </c>
      <c r="C261" s="68" t="s">
        <v>2004</v>
      </c>
      <c r="D261" s="68" t="s">
        <v>2005</v>
      </c>
      <c r="E261" s="68" t="s">
        <v>2003</v>
      </c>
      <c r="F261" s="296">
        <v>2019</v>
      </c>
      <c r="G261" s="68" t="s">
        <v>1490</v>
      </c>
      <c r="H261" s="68" t="s">
        <v>1490</v>
      </c>
      <c r="I261" s="229">
        <v>0</v>
      </c>
      <c r="J261" s="70">
        <v>0</v>
      </c>
      <c r="K261" s="70">
        <v>0</v>
      </c>
      <c r="L261" s="137">
        <v>0</v>
      </c>
      <c r="M261" s="137">
        <v>0</v>
      </c>
      <c r="N261" s="70">
        <v>0</v>
      </c>
      <c r="O261" s="70">
        <v>0</v>
      </c>
      <c r="P261" s="68">
        <v>0</v>
      </c>
      <c r="Q261" s="70">
        <v>0</v>
      </c>
      <c r="R261" s="297">
        <v>0</v>
      </c>
      <c r="S261" s="70">
        <v>0</v>
      </c>
      <c r="T261" s="297"/>
      <c r="U261" s="70"/>
      <c r="V261" s="298">
        <v>0</v>
      </c>
      <c r="W261" s="70">
        <v>0</v>
      </c>
      <c r="X261" s="298">
        <v>0</v>
      </c>
      <c r="Y261" s="70">
        <v>0</v>
      </c>
      <c r="Z261" s="70">
        <v>0</v>
      </c>
      <c r="AA261" s="70">
        <v>0</v>
      </c>
      <c r="AB261" s="70">
        <v>0</v>
      </c>
      <c r="AC261" s="70">
        <v>0</v>
      </c>
      <c r="AD261" s="68">
        <v>0</v>
      </c>
      <c r="AE261" s="70">
        <v>0</v>
      </c>
      <c r="AF261" s="68">
        <v>0</v>
      </c>
      <c r="AG261" s="70">
        <v>0</v>
      </c>
      <c r="AH261" s="68">
        <v>0</v>
      </c>
      <c r="AI261" s="70">
        <v>0</v>
      </c>
      <c r="AJ261" s="298">
        <v>0</v>
      </c>
      <c r="AK261" s="70">
        <v>0</v>
      </c>
      <c r="AL261" s="167">
        <v>0</v>
      </c>
      <c r="AM261" s="70">
        <v>0</v>
      </c>
      <c r="AN261" s="68">
        <v>0</v>
      </c>
      <c r="AO261" s="68">
        <v>0</v>
      </c>
      <c r="AP261" s="68">
        <v>0</v>
      </c>
      <c r="AQ261" s="68">
        <v>0</v>
      </c>
      <c r="AR261" s="68">
        <v>0</v>
      </c>
      <c r="AS261" s="68">
        <v>0</v>
      </c>
      <c r="AT261" s="68">
        <v>0</v>
      </c>
      <c r="AU261" s="68">
        <v>1054</v>
      </c>
      <c r="AV261" s="68">
        <v>0</v>
      </c>
      <c r="AW261" s="68">
        <v>0</v>
      </c>
      <c r="AX261" s="68">
        <v>0</v>
      </c>
      <c r="AY261" s="68">
        <v>711</v>
      </c>
      <c r="AZ261" s="68">
        <v>0</v>
      </c>
    </row>
    <row r="262" spans="1:52" x14ac:dyDescent="0.2">
      <c r="A262" s="68" t="s">
        <v>2006</v>
      </c>
      <c r="B262" s="68" t="s">
        <v>2007</v>
      </c>
      <c r="C262" s="68" t="s">
        <v>2007</v>
      </c>
      <c r="D262" s="68" t="s">
        <v>2008</v>
      </c>
      <c r="E262" s="68" t="s">
        <v>2006</v>
      </c>
      <c r="F262" s="296">
        <v>2019</v>
      </c>
      <c r="G262" s="68" t="s">
        <v>1238</v>
      </c>
      <c r="H262" s="68" t="s">
        <v>1239</v>
      </c>
      <c r="I262" s="229">
        <v>3400</v>
      </c>
      <c r="J262" s="70">
        <v>1700</v>
      </c>
      <c r="K262" s="70">
        <v>5100</v>
      </c>
      <c r="L262" s="137">
        <v>0</v>
      </c>
      <c r="M262" s="137">
        <v>0</v>
      </c>
      <c r="N262" s="70">
        <v>0</v>
      </c>
      <c r="O262" s="70">
        <v>0</v>
      </c>
      <c r="P262" s="68">
        <v>322848342</v>
      </c>
      <c r="Q262" s="70">
        <v>-322848</v>
      </c>
      <c r="R262" s="297">
        <v>0</v>
      </c>
      <c r="S262" s="70">
        <v>0</v>
      </c>
      <c r="T262" s="297"/>
      <c r="U262" s="70"/>
      <c r="V262" s="298">
        <v>0</v>
      </c>
      <c r="W262" s="70">
        <v>0</v>
      </c>
      <c r="X262" s="298">
        <v>0</v>
      </c>
      <c r="Y262" s="70">
        <v>0</v>
      </c>
      <c r="Z262" s="70">
        <v>0</v>
      </c>
      <c r="AA262" s="70">
        <v>0</v>
      </c>
      <c r="AB262" s="70">
        <v>0</v>
      </c>
      <c r="AC262" s="70">
        <v>0</v>
      </c>
      <c r="AD262" s="68">
        <v>0</v>
      </c>
      <c r="AE262" s="70">
        <v>0</v>
      </c>
      <c r="AF262" s="68">
        <v>11266069.788208142</v>
      </c>
      <c r="AG262" s="70">
        <v>11266</v>
      </c>
      <c r="AH262" s="68">
        <v>5769390</v>
      </c>
      <c r="AI262" s="70">
        <v>5769</v>
      </c>
      <c r="AJ262" s="298">
        <v>0</v>
      </c>
      <c r="AK262" s="70">
        <v>0</v>
      </c>
      <c r="AL262" s="167">
        <v>0</v>
      </c>
      <c r="AM262" s="70">
        <v>0</v>
      </c>
      <c r="AN262" s="68">
        <v>0</v>
      </c>
      <c r="AO262" s="68">
        <v>0</v>
      </c>
      <c r="AP262" s="68">
        <v>0</v>
      </c>
      <c r="AQ262" s="68">
        <v>0</v>
      </c>
      <c r="AR262" s="68">
        <v>0</v>
      </c>
      <c r="AS262" s="68">
        <v>500</v>
      </c>
      <c r="AT262" s="68">
        <v>0</v>
      </c>
      <c r="AU262" s="68">
        <v>19333</v>
      </c>
      <c r="AV262" s="68">
        <v>6373</v>
      </c>
      <c r="AW262" s="68">
        <v>0</v>
      </c>
      <c r="AX262" s="68">
        <v>1271</v>
      </c>
      <c r="AY262" s="68">
        <v>12295</v>
      </c>
      <c r="AZ262" s="68">
        <v>0</v>
      </c>
    </row>
    <row r="263" spans="1:52" x14ac:dyDescent="0.2">
      <c r="A263" s="68" t="s">
        <v>2009</v>
      </c>
      <c r="B263" s="68" t="s">
        <v>2010</v>
      </c>
      <c r="C263" s="68" t="s">
        <v>2010</v>
      </c>
      <c r="D263" s="68" t="s">
        <v>2011</v>
      </c>
      <c r="E263" s="68" t="s">
        <v>2009</v>
      </c>
      <c r="F263" s="296">
        <v>2019</v>
      </c>
      <c r="G263" s="68" t="s">
        <v>1220</v>
      </c>
      <c r="H263" s="68" t="s">
        <v>1221</v>
      </c>
      <c r="I263" s="229">
        <v>0</v>
      </c>
      <c r="J263" s="70">
        <v>0</v>
      </c>
      <c r="K263" s="70">
        <v>0</v>
      </c>
      <c r="L263" s="137">
        <v>5.0865410763653998</v>
      </c>
      <c r="M263" s="137">
        <v>-5087</v>
      </c>
      <c r="N263" s="70">
        <v>1.6143795611605301</v>
      </c>
      <c r="O263" s="70">
        <v>1614</v>
      </c>
      <c r="P263" s="68">
        <v>0</v>
      </c>
      <c r="Q263" s="70">
        <v>0</v>
      </c>
      <c r="R263" s="297">
        <v>0.30409022000000002</v>
      </c>
      <c r="S263" s="70">
        <v>304</v>
      </c>
      <c r="T263" s="297"/>
      <c r="U263" s="70"/>
      <c r="V263" s="298">
        <v>0</v>
      </c>
      <c r="W263" s="70">
        <v>0</v>
      </c>
      <c r="X263" s="298">
        <v>0.62568014000000005</v>
      </c>
      <c r="Y263" s="70">
        <v>626</v>
      </c>
      <c r="Z263" s="70">
        <v>0</v>
      </c>
      <c r="AA263" s="70">
        <v>0</v>
      </c>
      <c r="AB263" s="70">
        <v>0</v>
      </c>
      <c r="AC263" s="70">
        <v>0</v>
      </c>
      <c r="AD263" s="68">
        <v>0</v>
      </c>
      <c r="AE263" s="70">
        <v>0</v>
      </c>
      <c r="AF263" s="68">
        <v>0</v>
      </c>
      <c r="AG263" s="70">
        <v>0</v>
      </c>
      <c r="AH263" s="68">
        <v>0</v>
      </c>
      <c r="AI263" s="70">
        <v>0</v>
      </c>
      <c r="AJ263" s="298">
        <v>0</v>
      </c>
      <c r="AK263" s="70">
        <v>0</v>
      </c>
      <c r="AL263" s="167">
        <v>4.2240800000000002E-2</v>
      </c>
      <c r="AM263" s="70">
        <v>42</v>
      </c>
      <c r="AN263" s="68">
        <v>0</v>
      </c>
      <c r="AO263" s="68">
        <v>0</v>
      </c>
      <c r="AP263" s="68">
        <v>0</v>
      </c>
      <c r="AQ263" s="68">
        <v>0</v>
      </c>
      <c r="AR263" s="68">
        <v>0</v>
      </c>
      <c r="AS263" s="68">
        <v>0</v>
      </c>
      <c r="AT263" s="68">
        <v>0</v>
      </c>
      <c r="AU263" s="68">
        <v>10105</v>
      </c>
      <c r="AV263" s="68">
        <v>4500</v>
      </c>
      <c r="AW263" s="68">
        <v>2876</v>
      </c>
      <c r="AX263" s="68">
        <v>0</v>
      </c>
      <c r="AY263" s="68">
        <v>8236</v>
      </c>
      <c r="AZ263" s="68">
        <v>51583</v>
      </c>
    </row>
    <row r="264" spans="1:52" x14ac:dyDescent="0.2">
      <c r="A264" s="68" t="s">
        <v>2012</v>
      </c>
      <c r="B264" s="68" t="s">
        <v>2013</v>
      </c>
      <c r="C264" s="68" t="s">
        <v>2013</v>
      </c>
      <c r="D264" s="68" t="s">
        <v>2014</v>
      </c>
      <c r="E264" s="68" t="s">
        <v>2012</v>
      </c>
      <c r="F264" s="296">
        <v>2019</v>
      </c>
      <c r="G264" s="68" t="s">
        <v>1220</v>
      </c>
      <c r="H264" s="68" t="s">
        <v>1271</v>
      </c>
      <c r="I264" s="229">
        <v>0</v>
      </c>
      <c r="J264" s="70">
        <v>0</v>
      </c>
      <c r="K264" s="70">
        <v>0</v>
      </c>
      <c r="L264" s="137">
        <v>105.02936514304</v>
      </c>
      <c r="M264" s="137">
        <v>-105029</v>
      </c>
      <c r="N264" s="70">
        <v>6.0427367577875204</v>
      </c>
      <c r="O264" s="70">
        <v>6043</v>
      </c>
      <c r="P264" s="68">
        <v>0</v>
      </c>
      <c r="Q264" s="70">
        <v>0</v>
      </c>
      <c r="R264" s="297">
        <v>7.0644599800000014</v>
      </c>
      <c r="S264" s="70">
        <v>7064</v>
      </c>
      <c r="T264" s="297"/>
      <c r="U264" s="70"/>
      <c r="V264" s="298">
        <v>20.482286970000001</v>
      </c>
      <c r="W264" s="70">
        <v>20482</v>
      </c>
      <c r="X264" s="298">
        <v>11.11526473</v>
      </c>
      <c r="Y264" s="70">
        <v>11115</v>
      </c>
      <c r="Z264" s="70">
        <v>7.6534820000000003</v>
      </c>
      <c r="AA264" s="70">
        <v>7653</v>
      </c>
      <c r="AB264" s="70">
        <v>9.6176980000000007</v>
      </c>
      <c r="AC264" s="70">
        <v>9618</v>
      </c>
      <c r="AD264" s="68">
        <v>46.027983745969237</v>
      </c>
      <c r="AE264" s="70">
        <v>46028</v>
      </c>
      <c r="AF264" s="68">
        <v>0</v>
      </c>
      <c r="AG264" s="70">
        <v>0</v>
      </c>
      <c r="AH264" s="68">
        <v>0</v>
      </c>
      <c r="AI264" s="70">
        <v>0</v>
      </c>
      <c r="AJ264" s="298">
        <v>0</v>
      </c>
      <c r="AK264" s="70">
        <v>0</v>
      </c>
      <c r="AL264" s="167">
        <v>0</v>
      </c>
      <c r="AM264" s="70">
        <v>0</v>
      </c>
      <c r="AN264" s="68">
        <v>7422</v>
      </c>
      <c r="AO264" s="68">
        <v>0</v>
      </c>
      <c r="AP264" s="68">
        <v>19028</v>
      </c>
      <c r="AQ264" s="68">
        <v>7616</v>
      </c>
      <c r="AR264" s="68">
        <v>56988</v>
      </c>
      <c r="AS264" s="68">
        <v>1073</v>
      </c>
      <c r="AT264" s="68">
        <v>0</v>
      </c>
      <c r="AU264" s="68">
        <v>3229</v>
      </c>
      <c r="AV264" s="68">
        <v>306</v>
      </c>
      <c r="AW264" s="68">
        <v>40880</v>
      </c>
      <c r="AX264" s="68">
        <v>66380</v>
      </c>
      <c r="AY264" s="68">
        <v>24718</v>
      </c>
      <c r="AZ264" s="68">
        <v>107378</v>
      </c>
    </row>
    <row r="265" spans="1:52" x14ac:dyDescent="0.2">
      <c r="A265" s="68" t="s">
        <v>2015</v>
      </c>
      <c r="B265" s="68" t="s">
        <v>2016</v>
      </c>
      <c r="C265" s="68" t="s">
        <v>2016</v>
      </c>
      <c r="D265" s="68" t="s">
        <v>2017</v>
      </c>
      <c r="E265" s="68" t="s">
        <v>2015</v>
      </c>
      <c r="F265" s="296">
        <v>2019</v>
      </c>
      <c r="G265" s="68" t="s">
        <v>1238</v>
      </c>
      <c r="H265" s="68" t="s">
        <v>1373</v>
      </c>
      <c r="I265" s="229">
        <v>10806</v>
      </c>
      <c r="J265" s="70">
        <v>5403</v>
      </c>
      <c r="K265" s="70">
        <v>16209</v>
      </c>
      <c r="L265" s="137">
        <v>130.33295960741199</v>
      </c>
      <c r="M265" s="137">
        <v>-130333</v>
      </c>
      <c r="N265" s="70">
        <v>2.000203</v>
      </c>
      <c r="O265" s="70">
        <v>2000</v>
      </c>
      <c r="P265" s="68">
        <v>0</v>
      </c>
      <c r="Q265" s="70">
        <v>0</v>
      </c>
      <c r="R265" s="297">
        <v>9.006774720000001</v>
      </c>
      <c r="S265" s="70">
        <v>9007</v>
      </c>
      <c r="T265" s="297"/>
      <c r="U265" s="70"/>
      <c r="V265" s="298">
        <v>38.145310549999998</v>
      </c>
      <c r="W265" s="70">
        <v>38145</v>
      </c>
      <c r="X265" s="298">
        <v>0</v>
      </c>
      <c r="Y265" s="70">
        <v>0</v>
      </c>
      <c r="Z265" s="70">
        <v>10.916651</v>
      </c>
      <c r="AA265" s="70">
        <v>10917</v>
      </c>
      <c r="AB265" s="70">
        <v>13.980684999999999</v>
      </c>
      <c r="AC265" s="70">
        <v>13981</v>
      </c>
      <c r="AD265" s="68">
        <v>55.830781383856348</v>
      </c>
      <c r="AE265" s="70">
        <v>55831</v>
      </c>
      <c r="AF265" s="68">
        <v>0</v>
      </c>
      <c r="AG265" s="70">
        <v>0</v>
      </c>
      <c r="AH265" s="68">
        <v>0</v>
      </c>
      <c r="AI265" s="70">
        <v>0</v>
      </c>
      <c r="AJ265" s="298">
        <v>0</v>
      </c>
      <c r="AK265" s="70">
        <v>0</v>
      </c>
      <c r="AL265" s="167">
        <v>0</v>
      </c>
      <c r="AM265" s="70">
        <v>0</v>
      </c>
      <c r="AN265" s="68">
        <v>5254</v>
      </c>
      <c r="AO265" s="68">
        <v>0</v>
      </c>
      <c r="AP265" s="68">
        <v>23351</v>
      </c>
      <c r="AQ265" s="68">
        <v>584</v>
      </c>
      <c r="AR265" s="68">
        <v>28797</v>
      </c>
      <c r="AS265" s="68">
        <v>0</v>
      </c>
      <c r="AT265" s="68">
        <v>0</v>
      </c>
      <c r="AU265" s="68">
        <v>117950</v>
      </c>
      <c r="AV265" s="68">
        <v>0</v>
      </c>
      <c r="AW265" s="68">
        <v>8658</v>
      </c>
      <c r="AX265" s="68">
        <v>0</v>
      </c>
      <c r="AY265" s="68">
        <v>36861</v>
      </c>
      <c r="AZ265" s="68">
        <v>0</v>
      </c>
    </row>
    <row r="266" spans="1:52" x14ac:dyDescent="0.2">
      <c r="A266" s="68" t="s">
        <v>2018</v>
      </c>
      <c r="B266" s="68" t="s">
        <v>2019</v>
      </c>
      <c r="C266" s="68" t="s">
        <v>2019</v>
      </c>
      <c r="D266" s="68" t="s">
        <v>2020</v>
      </c>
      <c r="E266" s="68" t="s">
        <v>2018</v>
      </c>
      <c r="F266" s="296">
        <v>2019</v>
      </c>
      <c r="G266" s="68" t="s">
        <v>1238</v>
      </c>
      <c r="H266" s="68" t="s">
        <v>1244</v>
      </c>
      <c r="I266" s="229">
        <v>0</v>
      </c>
      <c r="J266" s="70">
        <v>0</v>
      </c>
      <c r="K266" s="70">
        <v>0</v>
      </c>
      <c r="L266" s="137">
        <v>13.47614526115</v>
      </c>
      <c r="M266" s="137">
        <v>-13476</v>
      </c>
      <c r="N266" s="70">
        <v>0</v>
      </c>
      <c r="O266" s="70">
        <v>0</v>
      </c>
      <c r="P266" s="68">
        <v>0</v>
      </c>
      <c r="Q266" s="70">
        <v>0</v>
      </c>
      <c r="R266" s="297">
        <v>0</v>
      </c>
      <c r="S266" s="70">
        <v>0</v>
      </c>
      <c r="T266" s="297"/>
      <c r="U266" s="70"/>
      <c r="V266" s="298">
        <v>0</v>
      </c>
      <c r="W266" s="70">
        <v>0</v>
      </c>
      <c r="X266" s="298">
        <v>0</v>
      </c>
      <c r="Y266" s="70">
        <v>0</v>
      </c>
      <c r="Z266" s="70">
        <v>0</v>
      </c>
      <c r="AA266" s="70">
        <v>0</v>
      </c>
      <c r="AB266" s="70">
        <v>0</v>
      </c>
      <c r="AC266" s="70">
        <v>0</v>
      </c>
      <c r="AD266" s="68">
        <v>0</v>
      </c>
      <c r="AE266" s="70">
        <v>0</v>
      </c>
      <c r="AF266" s="68">
        <v>0</v>
      </c>
      <c r="AG266" s="70">
        <v>0</v>
      </c>
      <c r="AH266" s="68">
        <v>0</v>
      </c>
      <c r="AI266" s="70">
        <v>0</v>
      </c>
      <c r="AJ266" s="298">
        <v>0</v>
      </c>
      <c r="AK266" s="70">
        <v>0</v>
      </c>
      <c r="AL266" s="167">
        <v>0</v>
      </c>
      <c r="AM266" s="70">
        <v>0</v>
      </c>
      <c r="AN266" s="68">
        <v>0</v>
      </c>
      <c r="AO266" s="68">
        <v>0</v>
      </c>
      <c r="AP266" s="68">
        <v>0</v>
      </c>
      <c r="AQ266" s="68">
        <v>0</v>
      </c>
      <c r="AR266" s="68">
        <v>0</v>
      </c>
      <c r="AS266" s="68">
        <v>0</v>
      </c>
      <c r="AT266" s="68">
        <v>0</v>
      </c>
      <c r="AU266" s="68">
        <v>1797</v>
      </c>
      <c r="AV266" s="68">
        <v>504</v>
      </c>
      <c r="AW266" s="68">
        <v>866</v>
      </c>
      <c r="AX266" s="68">
        <v>42</v>
      </c>
      <c r="AY266" s="68">
        <v>5100</v>
      </c>
      <c r="AZ266" s="68">
        <v>0</v>
      </c>
    </row>
    <row r="267" spans="1:52" x14ac:dyDescent="0.2">
      <c r="A267" s="68" t="s">
        <v>2021</v>
      </c>
      <c r="B267" s="68" t="s">
        <v>2022</v>
      </c>
      <c r="C267" s="68" t="s">
        <v>2022</v>
      </c>
      <c r="D267" s="68" t="s">
        <v>2023</v>
      </c>
      <c r="E267" s="68" t="s">
        <v>2021</v>
      </c>
      <c r="F267" s="296">
        <v>2019</v>
      </c>
      <c r="G267" s="68" t="s">
        <v>1238</v>
      </c>
      <c r="H267" s="68" t="s">
        <v>1239</v>
      </c>
      <c r="I267" s="229">
        <v>0</v>
      </c>
      <c r="J267" s="70">
        <v>0</v>
      </c>
      <c r="K267" s="70">
        <v>0</v>
      </c>
      <c r="L267" s="137">
        <v>0</v>
      </c>
      <c r="M267" s="137">
        <v>0</v>
      </c>
      <c r="N267" s="70">
        <v>0</v>
      </c>
      <c r="O267" s="70">
        <v>0</v>
      </c>
      <c r="P267" s="68">
        <v>191847853</v>
      </c>
      <c r="Q267" s="70">
        <v>-191848</v>
      </c>
      <c r="R267" s="297">
        <v>0</v>
      </c>
      <c r="S267" s="70">
        <v>0</v>
      </c>
      <c r="T267" s="297"/>
      <c r="U267" s="70"/>
      <c r="V267" s="298">
        <v>0</v>
      </c>
      <c r="W267" s="70">
        <v>0</v>
      </c>
      <c r="X267" s="298">
        <v>0</v>
      </c>
      <c r="Y267" s="70">
        <v>0</v>
      </c>
      <c r="Z267" s="70">
        <v>0</v>
      </c>
      <c r="AA267" s="70">
        <v>0</v>
      </c>
      <c r="AB267" s="70">
        <v>0</v>
      </c>
      <c r="AC267" s="70">
        <v>0</v>
      </c>
      <c r="AD267" s="68">
        <v>0</v>
      </c>
      <c r="AE267" s="70">
        <v>0</v>
      </c>
      <c r="AF267" s="68">
        <v>6529409.8736039232</v>
      </c>
      <c r="AG267" s="70">
        <v>6529</v>
      </c>
      <c r="AH267" s="68">
        <v>3984432</v>
      </c>
      <c r="AI267" s="70">
        <v>3984</v>
      </c>
      <c r="AJ267" s="298">
        <v>0</v>
      </c>
      <c r="AK267" s="70">
        <v>0</v>
      </c>
      <c r="AL267" s="167">
        <v>0</v>
      </c>
      <c r="AM267" s="70">
        <v>0</v>
      </c>
      <c r="AN267" s="68">
        <v>0</v>
      </c>
      <c r="AO267" s="68">
        <v>0</v>
      </c>
      <c r="AP267" s="68">
        <v>0</v>
      </c>
      <c r="AQ267" s="68">
        <v>0</v>
      </c>
      <c r="AR267" s="68">
        <v>0</v>
      </c>
      <c r="AS267" s="68">
        <v>0</v>
      </c>
      <c r="AT267" s="68">
        <v>0</v>
      </c>
      <c r="AU267" s="68">
        <v>3973</v>
      </c>
      <c r="AV267" s="68">
        <v>0</v>
      </c>
      <c r="AW267" s="68">
        <v>23753</v>
      </c>
      <c r="AX267" s="68">
        <v>0</v>
      </c>
      <c r="AY267" s="68">
        <v>9237</v>
      </c>
      <c r="AZ267" s="68">
        <v>0</v>
      </c>
    </row>
    <row r="268" spans="1:52" x14ac:dyDescent="0.2">
      <c r="A268" s="68" t="s">
        <v>2024</v>
      </c>
      <c r="B268" s="68" t="s">
        <v>2025</v>
      </c>
      <c r="C268" s="68" t="s">
        <v>2025</v>
      </c>
      <c r="D268" s="68" t="s">
        <v>2026</v>
      </c>
      <c r="E268" s="68" t="s">
        <v>2024</v>
      </c>
      <c r="F268" s="296">
        <v>2019</v>
      </c>
      <c r="G268" s="68" t="s">
        <v>1220</v>
      </c>
      <c r="H268" s="68" t="s">
        <v>1221</v>
      </c>
      <c r="I268" s="229">
        <v>1125</v>
      </c>
      <c r="J268" s="70">
        <v>562.5</v>
      </c>
      <c r="K268" s="70">
        <v>1687.5</v>
      </c>
      <c r="L268" s="137">
        <v>5.7349541098744696</v>
      </c>
      <c r="M268" s="137">
        <v>-5735</v>
      </c>
      <c r="N268" s="70">
        <v>0.893519634034184</v>
      </c>
      <c r="O268" s="70">
        <v>894</v>
      </c>
      <c r="P268" s="68">
        <v>0</v>
      </c>
      <c r="Q268" s="70">
        <v>0</v>
      </c>
      <c r="R268" s="297">
        <v>0.19863649999999999</v>
      </c>
      <c r="S268" s="70">
        <v>199</v>
      </c>
      <c r="T268" s="297"/>
      <c r="U268" s="70"/>
      <c r="V268" s="298">
        <v>0</v>
      </c>
      <c r="W268" s="70">
        <v>0</v>
      </c>
      <c r="X268" s="298">
        <v>0.51424871999999999</v>
      </c>
      <c r="Y268" s="70">
        <v>514</v>
      </c>
      <c r="Z268" s="70">
        <v>0</v>
      </c>
      <c r="AA268" s="70">
        <v>0</v>
      </c>
      <c r="AB268" s="70">
        <v>0</v>
      </c>
      <c r="AC268" s="70">
        <v>0</v>
      </c>
      <c r="AD268" s="68">
        <v>0</v>
      </c>
      <c r="AE268" s="70">
        <v>0</v>
      </c>
      <c r="AF268" s="68">
        <v>0</v>
      </c>
      <c r="AG268" s="70">
        <v>0</v>
      </c>
      <c r="AH268" s="68">
        <v>0</v>
      </c>
      <c r="AI268" s="70">
        <v>0</v>
      </c>
      <c r="AJ268" s="298">
        <v>0</v>
      </c>
      <c r="AK268" s="70">
        <v>0</v>
      </c>
      <c r="AL268" s="167">
        <v>0.45634770000000002</v>
      </c>
      <c r="AM268" s="70">
        <v>456</v>
      </c>
      <c r="AN268" s="68">
        <v>0</v>
      </c>
      <c r="AO268" s="68">
        <v>0</v>
      </c>
      <c r="AP268" s="68">
        <v>0</v>
      </c>
      <c r="AQ268" s="68">
        <v>0</v>
      </c>
      <c r="AR268" s="68">
        <v>0</v>
      </c>
      <c r="AS268" s="68">
        <v>0</v>
      </c>
      <c r="AT268" s="68">
        <v>0</v>
      </c>
      <c r="AU268" s="68">
        <v>0</v>
      </c>
      <c r="AV268" s="68">
        <v>0</v>
      </c>
      <c r="AW268" s="68">
        <v>0</v>
      </c>
      <c r="AX268" s="68">
        <v>8270</v>
      </c>
      <c r="AY268" s="68">
        <v>0</v>
      </c>
      <c r="AZ268" s="68">
        <v>5035</v>
      </c>
    </row>
    <row r="269" spans="1:52" x14ac:dyDescent="0.2">
      <c r="A269" s="68" t="s">
        <v>2027</v>
      </c>
      <c r="B269" s="68" t="s">
        <v>2028</v>
      </c>
      <c r="C269" s="68" t="s">
        <v>2028</v>
      </c>
      <c r="D269" s="68" t="s">
        <v>2029</v>
      </c>
      <c r="E269" s="68" t="s">
        <v>2027</v>
      </c>
      <c r="F269" s="296">
        <v>2019</v>
      </c>
      <c r="G269" s="68" t="s">
        <v>1220</v>
      </c>
      <c r="H269" s="68" t="s">
        <v>1221</v>
      </c>
      <c r="I269" s="229">
        <v>213</v>
      </c>
      <c r="J269" s="70">
        <v>106.5</v>
      </c>
      <c r="K269" s="70">
        <v>319.5</v>
      </c>
      <c r="L269" s="137">
        <v>1.66832037310529</v>
      </c>
      <c r="M269" s="137">
        <v>-1668</v>
      </c>
      <c r="N269" s="70">
        <v>0.28980835436473601</v>
      </c>
      <c r="O269" s="70">
        <v>290</v>
      </c>
      <c r="P269" s="68">
        <v>0</v>
      </c>
      <c r="Q269" s="70">
        <v>0</v>
      </c>
      <c r="R269" s="297">
        <v>6.4893999999999993E-2</v>
      </c>
      <c r="S269" s="70">
        <v>65</v>
      </c>
      <c r="T269" s="297"/>
      <c r="U269" s="70"/>
      <c r="V269" s="298">
        <v>0</v>
      </c>
      <c r="W269" s="70">
        <v>0</v>
      </c>
      <c r="X269" s="298">
        <v>0</v>
      </c>
      <c r="Y269" s="70">
        <v>0</v>
      </c>
      <c r="Z269" s="70">
        <v>0</v>
      </c>
      <c r="AA269" s="70">
        <v>0</v>
      </c>
      <c r="AB269" s="70">
        <v>0</v>
      </c>
      <c r="AC269" s="70">
        <v>0</v>
      </c>
      <c r="AD269" s="68">
        <v>0</v>
      </c>
      <c r="AE269" s="70">
        <v>0</v>
      </c>
      <c r="AF269" s="68">
        <v>0</v>
      </c>
      <c r="AG269" s="70">
        <v>0</v>
      </c>
      <c r="AH269" s="68">
        <v>0</v>
      </c>
      <c r="AI269" s="70">
        <v>0</v>
      </c>
      <c r="AJ269" s="298">
        <v>0</v>
      </c>
      <c r="AK269" s="70">
        <v>0</v>
      </c>
      <c r="AL269" s="167">
        <v>0.1005014</v>
      </c>
      <c r="AM269" s="70">
        <v>101</v>
      </c>
      <c r="AN269" s="68">
        <v>0</v>
      </c>
      <c r="AO269" s="68">
        <v>0</v>
      </c>
      <c r="AP269" s="68">
        <v>0</v>
      </c>
      <c r="AQ269" s="68">
        <v>0</v>
      </c>
      <c r="AR269" s="68">
        <v>0</v>
      </c>
      <c r="AS269" s="68">
        <v>0</v>
      </c>
      <c r="AT269" s="68">
        <v>0</v>
      </c>
      <c r="AU269" s="68">
        <v>1010</v>
      </c>
      <c r="AV269" s="68">
        <v>182</v>
      </c>
      <c r="AW269" s="68">
        <v>0</v>
      </c>
      <c r="AX269" s="68">
        <v>0</v>
      </c>
      <c r="AY269" s="68">
        <v>1439</v>
      </c>
      <c r="AZ269" s="68">
        <v>1340</v>
      </c>
    </row>
    <row r="270" spans="1:52" x14ac:dyDescent="0.2">
      <c r="A270" s="68" t="s">
        <v>2030</v>
      </c>
      <c r="B270" s="68" t="s">
        <v>2031</v>
      </c>
      <c r="C270" s="68" t="s">
        <v>2031</v>
      </c>
      <c r="D270" s="68" t="s">
        <v>2032</v>
      </c>
      <c r="E270" s="68" t="s">
        <v>2030</v>
      </c>
      <c r="F270" s="296">
        <v>2019</v>
      </c>
      <c r="G270" s="68" t="s">
        <v>1220</v>
      </c>
      <c r="H270" s="68" t="s">
        <v>1258</v>
      </c>
      <c r="I270" s="229">
        <v>0</v>
      </c>
      <c r="J270" s="70">
        <v>0</v>
      </c>
      <c r="K270" s="70">
        <v>0</v>
      </c>
      <c r="L270" s="137">
        <v>0</v>
      </c>
      <c r="M270" s="137">
        <v>0</v>
      </c>
      <c r="N270" s="70">
        <v>2.1782021830898399</v>
      </c>
      <c r="O270" s="70">
        <v>2178</v>
      </c>
      <c r="P270" s="68">
        <v>0</v>
      </c>
      <c r="Q270" s="70">
        <v>0</v>
      </c>
      <c r="R270" s="297">
        <v>5.7468810199999991</v>
      </c>
      <c r="S270" s="70">
        <v>5747</v>
      </c>
      <c r="T270" s="297"/>
      <c r="U270" s="70"/>
      <c r="V270" s="298">
        <v>13.80176853</v>
      </c>
      <c r="W270" s="70">
        <v>13802</v>
      </c>
      <c r="X270" s="298">
        <v>8.0104866599999998</v>
      </c>
      <c r="Y270" s="70">
        <v>8010</v>
      </c>
      <c r="Z270" s="70">
        <v>6.2195729999999996</v>
      </c>
      <c r="AA270" s="70">
        <v>6220</v>
      </c>
      <c r="AB270" s="70">
        <v>7.8727179999999999</v>
      </c>
      <c r="AC270" s="70">
        <v>7873</v>
      </c>
      <c r="AD270" s="68">
        <v>0</v>
      </c>
      <c r="AE270" s="70">
        <v>0</v>
      </c>
      <c r="AF270" s="68">
        <v>0</v>
      </c>
      <c r="AG270" s="70">
        <v>0</v>
      </c>
      <c r="AH270" s="68">
        <v>0</v>
      </c>
      <c r="AI270" s="70">
        <v>0</v>
      </c>
      <c r="AJ270" s="298">
        <v>0</v>
      </c>
      <c r="AK270" s="70">
        <v>0</v>
      </c>
      <c r="AL270" s="167">
        <v>0</v>
      </c>
      <c r="AM270" s="70">
        <v>0</v>
      </c>
      <c r="AN270" s="68">
        <v>7042</v>
      </c>
      <c r="AO270" s="68">
        <v>-3347</v>
      </c>
      <c r="AP270" s="68">
        <v>3702</v>
      </c>
      <c r="AQ270" s="68">
        <v>0</v>
      </c>
      <c r="AR270" s="68">
        <v>500</v>
      </c>
      <c r="AS270" s="68">
        <v>0</v>
      </c>
      <c r="AT270" s="68">
        <v>2000</v>
      </c>
      <c r="AU270" s="68">
        <v>7717</v>
      </c>
      <c r="AV270" s="68">
        <v>3107</v>
      </c>
      <c r="AW270" s="68">
        <v>10408</v>
      </c>
      <c r="AX270" s="68">
        <v>0</v>
      </c>
      <c r="AY270" s="68">
        <v>18866</v>
      </c>
      <c r="AZ270" s="68">
        <v>17725</v>
      </c>
    </row>
    <row r="271" spans="1:52" x14ac:dyDescent="0.2">
      <c r="A271" s="68" t="s">
        <v>2033</v>
      </c>
      <c r="B271" s="68" t="s">
        <v>2034</v>
      </c>
      <c r="C271" s="68" t="s">
        <v>2034</v>
      </c>
      <c r="D271" s="68" t="s">
        <v>2035</v>
      </c>
      <c r="E271" s="68" t="s">
        <v>2033</v>
      </c>
      <c r="F271" s="296">
        <v>2019</v>
      </c>
      <c r="G271" s="68" t="s">
        <v>1220</v>
      </c>
      <c r="H271" s="68" t="s">
        <v>1221</v>
      </c>
      <c r="I271" s="229">
        <v>4901</v>
      </c>
      <c r="J271" s="70">
        <v>2450.5</v>
      </c>
      <c r="K271" s="70">
        <v>7351.5</v>
      </c>
      <c r="L271" s="137">
        <v>7.6620609235145203</v>
      </c>
      <c r="M271" s="137">
        <v>-7662</v>
      </c>
      <c r="N271" s="70">
        <v>2.9427885540942902</v>
      </c>
      <c r="O271" s="70">
        <v>2943</v>
      </c>
      <c r="P271" s="68">
        <v>0</v>
      </c>
      <c r="Q271" s="70">
        <v>0</v>
      </c>
      <c r="R271" s="297">
        <v>0.28975878999999999</v>
      </c>
      <c r="S271" s="70">
        <v>290</v>
      </c>
      <c r="T271" s="297"/>
      <c r="U271" s="70"/>
      <c r="V271" s="298">
        <v>0</v>
      </c>
      <c r="W271" s="70">
        <v>0</v>
      </c>
      <c r="X271" s="298">
        <v>0.39061203999999999</v>
      </c>
      <c r="Y271" s="70">
        <v>391</v>
      </c>
      <c r="Z271" s="70">
        <v>0</v>
      </c>
      <c r="AA271" s="70">
        <v>0</v>
      </c>
      <c r="AB271" s="70">
        <v>0</v>
      </c>
      <c r="AC271" s="70">
        <v>0</v>
      </c>
      <c r="AD271" s="68">
        <v>0</v>
      </c>
      <c r="AE271" s="70">
        <v>0</v>
      </c>
      <c r="AF271" s="68">
        <v>0</v>
      </c>
      <c r="AG271" s="70">
        <v>0</v>
      </c>
      <c r="AH271" s="68">
        <v>0</v>
      </c>
      <c r="AI271" s="70">
        <v>0</v>
      </c>
      <c r="AJ271" s="298">
        <v>6.9098080000000006E-2</v>
      </c>
      <c r="AK271" s="70">
        <v>69</v>
      </c>
      <c r="AL271" s="167">
        <v>2.7399999999999999E-4</v>
      </c>
      <c r="AM271" s="70">
        <v>0</v>
      </c>
      <c r="AN271" s="68">
        <v>0</v>
      </c>
      <c r="AO271" s="68">
        <v>0</v>
      </c>
      <c r="AP271" s="68">
        <v>0</v>
      </c>
      <c r="AQ271" s="68">
        <v>0</v>
      </c>
      <c r="AR271" s="68">
        <v>0</v>
      </c>
      <c r="AS271" s="68">
        <v>0</v>
      </c>
      <c r="AT271" s="68">
        <v>0</v>
      </c>
      <c r="AU271" s="68">
        <v>0</v>
      </c>
      <c r="AV271" s="68">
        <v>0</v>
      </c>
      <c r="AW271" s="68">
        <v>0</v>
      </c>
      <c r="AX271" s="68">
        <v>0</v>
      </c>
      <c r="AY271" s="68">
        <v>0</v>
      </c>
      <c r="AZ271" s="68">
        <v>4545</v>
      </c>
    </row>
    <row r="272" spans="1:52" x14ac:dyDescent="0.2">
      <c r="A272" s="68" t="s">
        <v>2036</v>
      </c>
      <c r="B272" s="68" t="s">
        <v>2037</v>
      </c>
      <c r="C272" s="68" t="s">
        <v>2037</v>
      </c>
      <c r="D272" s="68" t="s">
        <v>2038</v>
      </c>
      <c r="E272" s="68" t="s">
        <v>2036</v>
      </c>
      <c r="F272" s="296">
        <v>2019</v>
      </c>
      <c r="G272" s="68" t="s">
        <v>1238</v>
      </c>
      <c r="H272" s="68" t="s">
        <v>1373</v>
      </c>
      <c r="I272" s="229">
        <v>3160</v>
      </c>
      <c r="J272" s="70">
        <v>1580</v>
      </c>
      <c r="K272" s="70">
        <v>4740</v>
      </c>
      <c r="L272" s="137">
        <v>96.985878230704998</v>
      </c>
      <c r="M272" s="137">
        <v>-96986</v>
      </c>
      <c r="N272" s="70">
        <v>1.4820770000000001</v>
      </c>
      <c r="O272" s="70">
        <v>1482</v>
      </c>
      <c r="P272" s="68">
        <v>0</v>
      </c>
      <c r="Q272" s="70">
        <v>0</v>
      </c>
      <c r="R272" s="297">
        <v>4.8256316500000001</v>
      </c>
      <c r="S272" s="70">
        <v>4826</v>
      </c>
      <c r="T272" s="297"/>
      <c r="U272" s="70"/>
      <c r="V272" s="298">
        <v>13.206729859999999</v>
      </c>
      <c r="W272" s="70">
        <v>13207</v>
      </c>
      <c r="X272" s="298">
        <v>0</v>
      </c>
      <c r="Y272" s="70">
        <v>0</v>
      </c>
      <c r="Z272" s="70">
        <v>6.4070799999999997</v>
      </c>
      <c r="AA272" s="70">
        <v>6407</v>
      </c>
      <c r="AB272" s="70">
        <v>8.2040609999999994</v>
      </c>
      <c r="AC272" s="70">
        <v>8204</v>
      </c>
      <c r="AD272" s="68">
        <v>41.980811637227077</v>
      </c>
      <c r="AE272" s="70">
        <v>41981</v>
      </c>
      <c r="AF272" s="68">
        <v>0</v>
      </c>
      <c r="AG272" s="70">
        <v>0</v>
      </c>
      <c r="AH272" s="68">
        <v>0</v>
      </c>
      <c r="AI272" s="70">
        <v>0</v>
      </c>
      <c r="AJ272" s="298">
        <v>0</v>
      </c>
      <c r="AK272" s="70">
        <v>0</v>
      </c>
      <c r="AL272" s="167">
        <v>0</v>
      </c>
      <c r="AM272" s="70">
        <v>0</v>
      </c>
      <c r="AN272" s="68">
        <v>13017</v>
      </c>
      <c r="AO272" s="68">
        <v>-110900</v>
      </c>
      <c r="AP272" s="68">
        <v>0</v>
      </c>
      <c r="AQ272" s="68">
        <v>0</v>
      </c>
      <c r="AR272" s="68">
        <v>0</v>
      </c>
      <c r="AS272" s="68">
        <v>0</v>
      </c>
      <c r="AT272" s="68">
        <v>0</v>
      </c>
      <c r="AU272" s="68">
        <v>153651</v>
      </c>
      <c r="AV272" s="68">
        <v>15288</v>
      </c>
      <c r="AW272" s="68">
        <v>0</v>
      </c>
      <c r="AX272" s="68">
        <v>3005</v>
      </c>
      <c r="AY272" s="68">
        <v>0</v>
      </c>
      <c r="AZ272" s="68">
        <v>0</v>
      </c>
    </row>
    <row r="273" spans="1:52" x14ac:dyDescent="0.2">
      <c r="A273" s="68" t="s">
        <v>2039</v>
      </c>
      <c r="B273" s="68" t="s">
        <v>2040</v>
      </c>
      <c r="C273" s="68" t="s">
        <v>2040</v>
      </c>
      <c r="D273" s="68" t="s">
        <v>2041</v>
      </c>
      <c r="E273" s="68" t="s">
        <v>2039</v>
      </c>
      <c r="F273" s="296">
        <v>2019</v>
      </c>
      <c r="G273" s="68" t="s">
        <v>1490</v>
      </c>
      <c r="H273" s="68" t="s">
        <v>1490</v>
      </c>
      <c r="I273" s="229">
        <v>0</v>
      </c>
      <c r="J273" s="70">
        <v>0</v>
      </c>
      <c r="K273" s="70">
        <v>0</v>
      </c>
      <c r="L273" s="137">
        <v>0</v>
      </c>
      <c r="M273" s="137">
        <v>0</v>
      </c>
      <c r="N273" s="70">
        <v>0</v>
      </c>
      <c r="O273" s="70">
        <v>0</v>
      </c>
      <c r="P273" s="68">
        <v>0</v>
      </c>
      <c r="Q273" s="70">
        <v>0</v>
      </c>
      <c r="R273" s="297">
        <v>0</v>
      </c>
      <c r="S273" s="70">
        <v>0</v>
      </c>
      <c r="T273" s="297"/>
      <c r="U273" s="70"/>
      <c r="V273" s="298">
        <v>0</v>
      </c>
      <c r="W273" s="70">
        <v>0</v>
      </c>
      <c r="X273" s="298">
        <v>0</v>
      </c>
      <c r="Y273" s="70">
        <v>0</v>
      </c>
      <c r="Z273" s="70">
        <v>0</v>
      </c>
      <c r="AA273" s="70">
        <v>0</v>
      </c>
      <c r="AB273" s="70">
        <v>0</v>
      </c>
      <c r="AC273" s="70">
        <v>0</v>
      </c>
      <c r="AD273" s="68">
        <v>0</v>
      </c>
      <c r="AE273" s="70">
        <v>0</v>
      </c>
      <c r="AF273" s="68">
        <v>0</v>
      </c>
      <c r="AG273" s="70">
        <v>0</v>
      </c>
      <c r="AH273" s="68">
        <v>0</v>
      </c>
      <c r="AI273" s="70">
        <v>0</v>
      </c>
      <c r="AJ273" s="298">
        <v>0</v>
      </c>
      <c r="AK273" s="70">
        <v>0</v>
      </c>
      <c r="AL273" s="167">
        <v>0</v>
      </c>
      <c r="AM273" s="70">
        <v>0</v>
      </c>
      <c r="AN273" s="68">
        <v>0</v>
      </c>
      <c r="AO273" s="68">
        <v>0</v>
      </c>
      <c r="AP273" s="68">
        <v>0</v>
      </c>
      <c r="AQ273" s="68">
        <v>0</v>
      </c>
      <c r="AR273" s="68">
        <v>0</v>
      </c>
      <c r="AS273" s="68">
        <v>2589</v>
      </c>
      <c r="AT273" s="68">
        <v>0</v>
      </c>
      <c r="AU273" s="68">
        <v>556</v>
      </c>
      <c r="AV273" s="68">
        <v>567</v>
      </c>
      <c r="AW273" s="68">
        <v>0</v>
      </c>
      <c r="AX273" s="68">
        <v>3126</v>
      </c>
      <c r="AY273" s="68">
        <v>413</v>
      </c>
      <c r="AZ273" s="68">
        <v>0</v>
      </c>
    </row>
    <row r="274" spans="1:52" x14ac:dyDescent="0.2">
      <c r="A274" s="68" t="s">
        <v>2042</v>
      </c>
      <c r="B274" s="68" t="s">
        <v>2043</v>
      </c>
      <c r="C274" s="68" t="s">
        <v>2043</v>
      </c>
      <c r="D274" s="68" t="s">
        <v>2044</v>
      </c>
      <c r="E274" s="68" t="s">
        <v>2042</v>
      </c>
      <c r="F274" s="296">
        <v>2019</v>
      </c>
      <c r="G274" s="68" t="s">
        <v>1220</v>
      </c>
      <c r="H274" s="68" t="s">
        <v>1221</v>
      </c>
      <c r="I274" s="229">
        <v>0</v>
      </c>
      <c r="J274" s="70">
        <v>0</v>
      </c>
      <c r="K274" s="70">
        <v>0</v>
      </c>
      <c r="L274" s="137">
        <v>4.74563397116194</v>
      </c>
      <c r="M274" s="137">
        <v>-4746</v>
      </c>
      <c r="N274" s="70">
        <v>0.42926770335388298</v>
      </c>
      <c r="O274" s="70">
        <v>429</v>
      </c>
      <c r="P274" s="68">
        <v>0</v>
      </c>
      <c r="Q274" s="70">
        <v>0</v>
      </c>
      <c r="R274" s="297">
        <v>0.13207024000000001</v>
      </c>
      <c r="S274" s="70">
        <v>132</v>
      </c>
      <c r="T274" s="297"/>
      <c r="U274" s="70"/>
      <c r="V274" s="298">
        <v>0</v>
      </c>
      <c r="W274" s="70">
        <v>0</v>
      </c>
      <c r="X274" s="298">
        <v>0.45322498</v>
      </c>
      <c r="Y274" s="70">
        <v>453</v>
      </c>
      <c r="Z274" s="70">
        <v>0</v>
      </c>
      <c r="AA274" s="70">
        <v>0</v>
      </c>
      <c r="AB274" s="70">
        <v>0</v>
      </c>
      <c r="AC274" s="70">
        <v>0</v>
      </c>
      <c r="AD274" s="68">
        <v>0</v>
      </c>
      <c r="AE274" s="70">
        <v>0</v>
      </c>
      <c r="AF274" s="68">
        <v>0</v>
      </c>
      <c r="AG274" s="70">
        <v>0</v>
      </c>
      <c r="AH274" s="68">
        <v>0</v>
      </c>
      <c r="AI274" s="70">
        <v>0</v>
      </c>
      <c r="AJ274" s="298">
        <v>0</v>
      </c>
      <c r="AK274" s="70">
        <v>0</v>
      </c>
      <c r="AL274" s="167">
        <v>0.22674659999999999</v>
      </c>
      <c r="AM274" s="70">
        <v>227</v>
      </c>
      <c r="AN274" s="68">
        <v>0</v>
      </c>
      <c r="AO274" s="68">
        <v>0</v>
      </c>
      <c r="AP274" s="68">
        <v>0</v>
      </c>
      <c r="AQ274" s="68">
        <v>0</v>
      </c>
      <c r="AR274" s="68">
        <v>0</v>
      </c>
      <c r="AS274" s="68">
        <v>0</v>
      </c>
      <c r="AT274" s="68">
        <v>0</v>
      </c>
      <c r="AU274" s="68">
        <v>0</v>
      </c>
      <c r="AV274" s="68">
        <v>0</v>
      </c>
      <c r="AW274" s="68">
        <v>2048</v>
      </c>
      <c r="AX274" s="68">
        <v>0</v>
      </c>
      <c r="AY274" s="68">
        <v>0</v>
      </c>
      <c r="AZ274" s="68">
        <v>0</v>
      </c>
    </row>
    <row r="275" spans="1:52" x14ac:dyDescent="0.2">
      <c r="A275" s="68" t="s">
        <v>2045</v>
      </c>
      <c r="B275" s="68" t="s">
        <v>2046</v>
      </c>
      <c r="C275" s="68" t="s">
        <v>2046</v>
      </c>
      <c r="D275" s="68" t="s">
        <v>2047</v>
      </c>
      <c r="E275" s="68" t="s">
        <v>2045</v>
      </c>
      <c r="F275" s="296">
        <v>2019</v>
      </c>
      <c r="G275" s="68" t="s">
        <v>1220</v>
      </c>
      <c r="H275" s="68" t="s">
        <v>1271</v>
      </c>
      <c r="I275" s="229">
        <v>0</v>
      </c>
      <c r="J275" s="70">
        <v>0</v>
      </c>
      <c r="K275" s="70">
        <v>0</v>
      </c>
      <c r="L275" s="137">
        <v>51.064230427905301</v>
      </c>
      <c r="M275" s="137">
        <v>-51064</v>
      </c>
      <c r="N275" s="70">
        <v>3.3653135239705101</v>
      </c>
      <c r="O275" s="70">
        <v>3365</v>
      </c>
      <c r="P275" s="68">
        <v>0</v>
      </c>
      <c r="Q275" s="70">
        <v>0</v>
      </c>
      <c r="R275" s="297">
        <v>3.9532668499999999</v>
      </c>
      <c r="S275" s="70">
        <v>3953</v>
      </c>
      <c r="T275" s="297"/>
      <c r="U275" s="70"/>
      <c r="V275" s="298">
        <v>9.2276358700000003</v>
      </c>
      <c r="W275" s="70">
        <v>9228</v>
      </c>
      <c r="X275" s="298">
        <v>6.0253166299999998</v>
      </c>
      <c r="Y275" s="70">
        <v>6025</v>
      </c>
      <c r="Z275" s="70">
        <v>4.720675</v>
      </c>
      <c r="AA275" s="70">
        <v>4721</v>
      </c>
      <c r="AB275" s="70">
        <v>6.0216250000000002</v>
      </c>
      <c r="AC275" s="70">
        <v>6022</v>
      </c>
      <c r="AD275" s="68">
        <v>16.45440229983036</v>
      </c>
      <c r="AE275" s="70">
        <v>16454</v>
      </c>
      <c r="AF275" s="68">
        <v>0</v>
      </c>
      <c r="AG275" s="70">
        <v>0</v>
      </c>
      <c r="AH275" s="68">
        <v>0</v>
      </c>
      <c r="AI275" s="70">
        <v>0</v>
      </c>
      <c r="AJ275" s="298">
        <v>0</v>
      </c>
      <c r="AK275" s="70">
        <v>0</v>
      </c>
      <c r="AL275" s="167">
        <v>0.37286069999999999</v>
      </c>
      <c r="AM275" s="70">
        <v>373</v>
      </c>
      <c r="AN275" s="68">
        <v>5020</v>
      </c>
      <c r="AO275" s="68">
        <v>-9268</v>
      </c>
      <c r="AP275" s="68">
        <v>0</v>
      </c>
      <c r="AQ275" s="68">
        <v>837</v>
      </c>
      <c r="AR275" s="68">
        <v>0</v>
      </c>
      <c r="AS275" s="68">
        <v>0</v>
      </c>
      <c r="AT275" s="68">
        <v>0</v>
      </c>
      <c r="AU275" s="68">
        <v>8304</v>
      </c>
      <c r="AV275" s="68">
        <v>772</v>
      </c>
      <c r="AW275" s="68">
        <v>0</v>
      </c>
      <c r="AX275" s="68">
        <v>3764</v>
      </c>
      <c r="AY275" s="68">
        <v>5206</v>
      </c>
      <c r="AZ275" s="68">
        <v>0</v>
      </c>
    </row>
    <row r="276" spans="1:52" x14ac:dyDescent="0.2">
      <c r="A276" s="68" t="s">
        <v>2048</v>
      </c>
      <c r="B276" s="68" t="s">
        <v>2049</v>
      </c>
      <c r="C276" s="68" t="s">
        <v>2049</v>
      </c>
      <c r="D276" s="68" t="s">
        <v>2050</v>
      </c>
      <c r="E276" s="68" t="s">
        <v>2048</v>
      </c>
      <c r="F276" s="296">
        <v>2019</v>
      </c>
      <c r="G276" s="68" t="s">
        <v>1220</v>
      </c>
      <c r="H276" s="68" t="s">
        <v>1271</v>
      </c>
      <c r="I276" s="229">
        <v>0</v>
      </c>
      <c r="J276" s="70">
        <v>0</v>
      </c>
      <c r="K276" s="70">
        <v>0</v>
      </c>
      <c r="L276" s="137">
        <v>70.254621448620597</v>
      </c>
      <c r="M276" s="137">
        <v>-70255</v>
      </c>
      <c r="N276" s="70">
        <v>3.8091677000000002</v>
      </c>
      <c r="O276" s="70">
        <v>3809</v>
      </c>
      <c r="P276" s="68">
        <v>0</v>
      </c>
      <c r="Q276" s="70">
        <v>0</v>
      </c>
      <c r="R276" s="297">
        <v>4.2023422999999998</v>
      </c>
      <c r="S276" s="70">
        <v>4202</v>
      </c>
      <c r="T276" s="297"/>
      <c r="U276" s="70"/>
      <c r="V276" s="298">
        <v>15.95505285</v>
      </c>
      <c r="W276" s="70">
        <v>15955</v>
      </c>
      <c r="X276" s="298">
        <v>11.463446390000001</v>
      </c>
      <c r="Y276" s="70">
        <v>6592</v>
      </c>
      <c r="Z276" s="70">
        <v>3.9683160000000002</v>
      </c>
      <c r="AA276" s="70">
        <v>3968</v>
      </c>
      <c r="AB276" s="70">
        <v>5.0493240000000004</v>
      </c>
      <c r="AC276" s="70">
        <v>5049</v>
      </c>
      <c r="AD276" s="68">
        <v>21.87822476203608</v>
      </c>
      <c r="AE276" s="70">
        <v>21878</v>
      </c>
      <c r="AF276" s="68">
        <v>0</v>
      </c>
      <c r="AG276" s="70">
        <v>0</v>
      </c>
      <c r="AH276" s="68">
        <v>0</v>
      </c>
      <c r="AI276" s="70">
        <v>0</v>
      </c>
      <c r="AJ276" s="298">
        <v>0</v>
      </c>
      <c r="AK276" s="70">
        <v>0</v>
      </c>
      <c r="AL276" s="167">
        <v>0</v>
      </c>
      <c r="AM276" s="70">
        <v>0</v>
      </c>
      <c r="AN276" s="68">
        <v>0</v>
      </c>
      <c r="AO276" s="68">
        <v>0</v>
      </c>
      <c r="AP276" s="68">
        <v>428</v>
      </c>
      <c r="AQ276" s="68">
        <v>1895</v>
      </c>
      <c r="AR276" s="68">
        <v>977</v>
      </c>
      <c r="AS276" s="68">
        <v>662</v>
      </c>
      <c r="AT276" s="68">
        <v>9583</v>
      </c>
      <c r="AU276" s="68">
        <v>791</v>
      </c>
      <c r="AV276" s="68">
        <v>35632</v>
      </c>
      <c r="AW276" s="68">
        <v>2133</v>
      </c>
      <c r="AX276" s="68">
        <v>0</v>
      </c>
      <c r="AY276" s="68">
        <v>0</v>
      </c>
      <c r="AZ276" s="68">
        <v>0</v>
      </c>
    </row>
    <row r="277" spans="1:52" x14ac:dyDescent="0.2">
      <c r="A277" s="68" t="s">
        <v>2051</v>
      </c>
      <c r="B277" s="68" t="s">
        <v>2052</v>
      </c>
      <c r="C277" s="68" t="s">
        <v>2052</v>
      </c>
      <c r="D277" s="68" t="s">
        <v>2053</v>
      </c>
      <c r="E277" s="68" t="s">
        <v>2051</v>
      </c>
      <c r="F277" s="296">
        <v>2019</v>
      </c>
      <c r="G277" s="68" t="s">
        <v>1220</v>
      </c>
      <c r="H277" s="68" t="s">
        <v>1271</v>
      </c>
      <c r="I277" s="229">
        <v>49064</v>
      </c>
      <c r="J277" s="70">
        <v>24532</v>
      </c>
      <c r="K277" s="70">
        <v>73596</v>
      </c>
      <c r="L277" s="137">
        <v>56.814078381536604</v>
      </c>
      <c r="M277" s="137">
        <v>-56814</v>
      </c>
      <c r="N277" s="70">
        <v>3.93536777</v>
      </c>
      <c r="O277" s="70">
        <v>3935</v>
      </c>
      <c r="P277" s="68">
        <v>0</v>
      </c>
      <c r="Q277" s="70">
        <v>0</v>
      </c>
      <c r="R277" s="297">
        <v>3.6913251800000002</v>
      </c>
      <c r="S277" s="70">
        <v>3691</v>
      </c>
      <c r="T277" s="297"/>
      <c r="U277" s="70"/>
      <c r="V277" s="298">
        <v>10.629852570000001</v>
      </c>
      <c r="W277" s="70">
        <v>10630</v>
      </c>
      <c r="X277" s="298">
        <v>7.2832247700000003</v>
      </c>
      <c r="Y277" s="70">
        <v>5062</v>
      </c>
      <c r="Z277" s="70">
        <v>3.8134579999999998</v>
      </c>
      <c r="AA277" s="70">
        <v>3813</v>
      </c>
      <c r="AB277" s="70">
        <v>4.8849629999999999</v>
      </c>
      <c r="AC277" s="70">
        <v>4885</v>
      </c>
      <c r="AD277" s="68">
        <v>24.398126792748592</v>
      </c>
      <c r="AE277" s="70">
        <v>24398</v>
      </c>
      <c r="AF277" s="68">
        <v>0</v>
      </c>
      <c r="AG277" s="70">
        <v>0</v>
      </c>
      <c r="AH277" s="68">
        <v>0</v>
      </c>
      <c r="AI277" s="70">
        <v>0</v>
      </c>
      <c r="AJ277" s="298">
        <v>0</v>
      </c>
      <c r="AK277" s="70">
        <v>0</v>
      </c>
      <c r="AL277" s="167">
        <v>0</v>
      </c>
      <c r="AM277" s="70">
        <v>0</v>
      </c>
      <c r="AN277" s="68">
        <v>5068</v>
      </c>
      <c r="AO277" s="68">
        <v>0</v>
      </c>
      <c r="AP277" s="68">
        <v>0</v>
      </c>
      <c r="AQ277" s="68">
        <v>2214</v>
      </c>
      <c r="AR277" s="68">
        <v>45608</v>
      </c>
      <c r="AS277" s="68">
        <v>2922</v>
      </c>
      <c r="AT277" s="68">
        <v>0</v>
      </c>
      <c r="AU277" s="68">
        <v>103379</v>
      </c>
      <c r="AV277" s="68">
        <v>22650</v>
      </c>
      <c r="AW277" s="68">
        <v>0</v>
      </c>
      <c r="AX277" s="68">
        <v>7737</v>
      </c>
      <c r="AY277" s="68">
        <v>0</v>
      </c>
      <c r="AZ277" s="68">
        <v>18224</v>
      </c>
    </row>
    <row r="278" spans="1:52" x14ac:dyDescent="0.2">
      <c r="A278" s="68" t="s">
        <v>2054</v>
      </c>
      <c r="B278" s="68" t="s">
        <v>2055</v>
      </c>
      <c r="C278" s="68" t="s">
        <v>2055</v>
      </c>
      <c r="D278" s="68" t="s">
        <v>2056</v>
      </c>
      <c r="E278" s="68" t="s">
        <v>2054</v>
      </c>
      <c r="F278" s="296">
        <v>2019</v>
      </c>
      <c r="G278" s="68" t="s">
        <v>1220</v>
      </c>
      <c r="H278" s="68" t="s">
        <v>1221</v>
      </c>
      <c r="I278" s="229">
        <v>377</v>
      </c>
      <c r="J278" s="70">
        <v>188.5</v>
      </c>
      <c r="K278" s="70">
        <v>565.5</v>
      </c>
      <c r="L278" s="137">
        <v>5.2952473716213904</v>
      </c>
      <c r="M278" s="137">
        <v>-5295</v>
      </c>
      <c r="N278" s="70">
        <v>1.7449143300000001</v>
      </c>
      <c r="O278" s="70">
        <v>1745</v>
      </c>
      <c r="P278" s="68">
        <v>0</v>
      </c>
      <c r="Q278" s="70">
        <v>0</v>
      </c>
      <c r="R278" s="297">
        <v>0.25750841000000002</v>
      </c>
      <c r="S278" s="70">
        <v>258</v>
      </c>
      <c r="T278" s="297"/>
      <c r="U278" s="70"/>
      <c r="V278" s="298">
        <v>0</v>
      </c>
      <c r="W278" s="70">
        <v>0</v>
      </c>
      <c r="X278" s="298">
        <v>0.74292970999999997</v>
      </c>
      <c r="Y278" s="70">
        <v>743</v>
      </c>
      <c r="Z278" s="70">
        <v>0</v>
      </c>
      <c r="AA278" s="70">
        <v>0</v>
      </c>
      <c r="AB278" s="70">
        <v>0</v>
      </c>
      <c r="AC278" s="70">
        <v>0</v>
      </c>
      <c r="AD278" s="68">
        <v>0</v>
      </c>
      <c r="AE278" s="70">
        <v>0</v>
      </c>
      <c r="AF278" s="68">
        <v>0</v>
      </c>
      <c r="AG278" s="70">
        <v>0</v>
      </c>
      <c r="AH278" s="68">
        <v>0</v>
      </c>
      <c r="AI278" s="70">
        <v>0</v>
      </c>
      <c r="AJ278" s="298">
        <v>0</v>
      </c>
      <c r="AK278" s="70">
        <v>0</v>
      </c>
      <c r="AL278" s="167">
        <v>0</v>
      </c>
      <c r="AM278" s="70">
        <v>0</v>
      </c>
      <c r="AN278" s="68">
        <v>0</v>
      </c>
      <c r="AO278" s="68">
        <v>0</v>
      </c>
      <c r="AP278" s="68">
        <v>0</v>
      </c>
      <c r="AQ278" s="68">
        <v>0</v>
      </c>
      <c r="AR278" s="68">
        <v>0</v>
      </c>
      <c r="AS278" s="68">
        <v>0</v>
      </c>
      <c r="AT278" s="68">
        <v>0</v>
      </c>
      <c r="AU278" s="68">
        <v>16348</v>
      </c>
      <c r="AV278" s="68">
        <v>7328</v>
      </c>
      <c r="AW278" s="68">
        <v>0</v>
      </c>
      <c r="AX278" s="68">
        <v>1466</v>
      </c>
      <c r="AY278" s="68">
        <v>15485</v>
      </c>
      <c r="AZ278" s="68">
        <v>0</v>
      </c>
    </row>
    <row r="279" spans="1:52" x14ac:dyDescent="0.2">
      <c r="A279" s="68" t="s">
        <v>2057</v>
      </c>
      <c r="B279" s="68" t="s">
        <v>2058</v>
      </c>
      <c r="C279" s="68" t="s">
        <v>2058</v>
      </c>
      <c r="D279" s="68" t="s">
        <v>2059</v>
      </c>
      <c r="E279" s="68" t="s">
        <v>2057</v>
      </c>
      <c r="F279" s="296">
        <v>2019</v>
      </c>
      <c r="G279" s="68" t="s">
        <v>1220</v>
      </c>
      <c r="H279" s="68" t="s">
        <v>1271</v>
      </c>
      <c r="I279" s="229">
        <v>0</v>
      </c>
      <c r="J279" s="70">
        <v>0</v>
      </c>
      <c r="K279" s="70">
        <v>0</v>
      </c>
      <c r="L279" s="137">
        <v>36.740392811387103</v>
      </c>
      <c r="M279" s="137">
        <v>-36740</v>
      </c>
      <c r="N279" s="70">
        <v>4.0412966600000004</v>
      </c>
      <c r="O279" s="70">
        <v>4041</v>
      </c>
      <c r="P279" s="68">
        <v>0</v>
      </c>
      <c r="Q279" s="70">
        <v>0</v>
      </c>
      <c r="R279" s="297">
        <v>2.3352710800000001</v>
      </c>
      <c r="S279" s="70">
        <v>2335</v>
      </c>
      <c r="T279" s="297"/>
      <c r="U279" s="70"/>
      <c r="V279" s="298">
        <v>3.3217937000000002</v>
      </c>
      <c r="W279" s="70">
        <v>3322</v>
      </c>
      <c r="X279" s="298">
        <v>0</v>
      </c>
      <c r="Y279" s="70">
        <v>0</v>
      </c>
      <c r="Z279" s="70">
        <v>2.351496</v>
      </c>
      <c r="AA279" s="70">
        <v>2351</v>
      </c>
      <c r="AB279" s="70">
        <v>2.9249770000000002</v>
      </c>
      <c r="AC279" s="70">
        <v>2925</v>
      </c>
      <c r="AD279" s="68">
        <v>13.693115130164569</v>
      </c>
      <c r="AE279" s="70">
        <v>13693</v>
      </c>
      <c r="AF279" s="68">
        <v>0</v>
      </c>
      <c r="AG279" s="70">
        <v>0</v>
      </c>
      <c r="AH279" s="68">
        <v>0</v>
      </c>
      <c r="AI279" s="70">
        <v>0</v>
      </c>
      <c r="AJ279" s="298">
        <v>0</v>
      </c>
      <c r="AK279" s="70">
        <v>0</v>
      </c>
      <c r="AL279" s="167">
        <v>0</v>
      </c>
      <c r="AM279" s="70">
        <v>0</v>
      </c>
      <c r="AN279" s="68">
        <v>103</v>
      </c>
      <c r="AO279" s="68">
        <v>-40373</v>
      </c>
      <c r="AP279" s="68">
        <v>0</v>
      </c>
      <c r="AQ279" s="68">
        <v>914</v>
      </c>
      <c r="AR279" s="68">
        <v>0</v>
      </c>
      <c r="AS279" s="68">
        <v>0</v>
      </c>
      <c r="AT279" s="68">
        <v>0</v>
      </c>
      <c r="AU279" s="68">
        <v>7443</v>
      </c>
      <c r="AV279" s="68">
        <v>11517</v>
      </c>
      <c r="AW279" s="68">
        <v>5504</v>
      </c>
      <c r="AX279" s="68">
        <v>0</v>
      </c>
      <c r="AY279" s="68">
        <v>9637</v>
      </c>
      <c r="AZ279" s="68">
        <v>33945</v>
      </c>
    </row>
    <row r="280" spans="1:52" x14ac:dyDescent="0.2">
      <c r="A280" s="68" t="s">
        <v>2060</v>
      </c>
      <c r="B280" s="68" t="s">
        <v>2061</v>
      </c>
      <c r="C280" s="68" t="s">
        <v>2061</v>
      </c>
      <c r="D280" s="68" t="s">
        <v>2062</v>
      </c>
      <c r="E280" s="68" t="s">
        <v>2060</v>
      </c>
      <c r="F280" s="296">
        <v>2019</v>
      </c>
      <c r="G280" s="68" t="s">
        <v>1220</v>
      </c>
      <c r="H280" s="68" t="s">
        <v>1251</v>
      </c>
      <c r="I280" s="229" t="s">
        <v>1431</v>
      </c>
      <c r="J280" s="70" t="s">
        <v>1432</v>
      </c>
      <c r="K280" s="70" t="s">
        <v>1432</v>
      </c>
      <c r="L280" s="137">
        <v>55.426494137477697</v>
      </c>
      <c r="M280" s="137">
        <v>-55426</v>
      </c>
      <c r="N280" s="70">
        <v>6.1216669907022299</v>
      </c>
      <c r="O280" s="70">
        <v>6122</v>
      </c>
      <c r="P280" s="68">
        <v>0</v>
      </c>
      <c r="Q280" s="70">
        <v>0</v>
      </c>
      <c r="R280" s="297">
        <v>4.6040042300000001</v>
      </c>
      <c r="S280" s="70">
        <v>4604</v>
      </c>
      <c r="T280" s="297"/>
      <c r="U280" s="70"/>
      <c r="V280" s="298">
        <v>12.437006009999999</v>
      </c>
      <c r="W280" s="70">
        <v>12437</v>
      </c>
      <c r="X280" s="298">
        <v>0</v>
      </c>
      <c r="Y280" s="70">
        <v>0</v>
      </c>
      <c r="Z280" s="70">
        <v>4.9848980000000003</v>
      </c>
      <c r="AA280" s="70">
        <v>4985</v>
      </c>
      <c r="AB280" s="70">
        <v>6.1289499999999997</v>
      </c>
      <c r="AC280" s="70">
        <v>6129</v>
      </c>
      <c r="AD280" s="68">
        <v>18.18055492567089</v>
      </c>
      <c r="AE280" s="70">
        <v>18181</v>
      </c>
      <c r="AF280" s="68">
        <v>0</v>
      </c>
      <c r="AG280" s="70">
        <v>0</v>
      </c>
      <c r="AH280" s="68">
        <v>0</v>
      </c>
      <c r="AI280" s="70">
        <v>0</v>
      </c>
      <c r="AJ280" s="298">
        <v>0</v>
      </c>
      <c r="AK280" s="70">
        <v>0</v>
      </c>
      <c r="AL280" s="167">
        <v>0</v>
      </c>
      <c r="AM280" s="70">
        <v>0</v>
      </c>
      <c r="AN280" s="68" t="s">
        <v>1431</v>
      </c>
      <c r="AO280" s="68" t="s">
        <v>1431</v>
      </c>
      <c r="AP280" s="68" t="s">
        <v>1431</v>
      </c>
      <c r="AQ280" s="68" t="s">
        <v>1431</v>
      </c>
      <c r="AR280" s="68" t="s">
        <v>1431</v>
      </c>
      <c r="AS280" s="68" t="s">
        <v>1431</v>
      </c>
      <c r="AT280" s="68" t="s">
        <v>1431</v>
      </c>
      <c r="AU280" s="68" t="s">
        <v>1431</v>
      </c>
      <c r="AV280" s="68" t="s">
        <v>1431</v>
      </c>
      <c r="AW280" s="68" t="s">
        <v>1431</v>
      </c>
      <c r="AX280" s="68" t="s">
        <v>1431</v>
      </c>
      <c r="AY280" s="68" t="s">
        <v>1431</v>
      </c>
      <c r="AZ280" s="68" t="s">
        <v>1431</v>
      </c>
    </row>
    <row r="281" spans="1:52" x14ac:dyDescent="0.2">
      <c r="A281" s="68" t="s">
        <v>2063</v>
      </c>
      <c r="B281" s="68" t="s">
        <v>2064</v>
      </c>
      <c r="C281" s="68" t="s">
        <v>2064</v>
      </c>
      <c r="D281" s="68" t="s">
        <v>2065</v>
      </c>
      <c r="E281" s="68" t="s">
        <v>2063</v>
      </c>
      <c r="F281" s="296">
        <v>2019</v>
      </c>
      <c r="G281" s="68" t="s">
        <v>1220</v>
      </c>
      <c r="H281" s="68" t="s">
        <v>1271</v>
      </c>
      <c r="I281" s="229">
        <v>0</v>
      </c>
      <c r="J281" s="70">
        <v>0</v>
      </c>
      <c r="K281" s="70">
        <v>0</v>
      </c>
      <c r="L281" s="137">
        <v>39.335808288585604</v>
      </c>
      <c r="M281" s="137">
        <v>-39336</v>
      </c>
      <c r="N281" s="70">
        <v>1.022427356488999</v>
      </c>
      <c r="O281" s="70">
        <v>1022</v>
      </c>
      <c r="P281" s="68">
        <v>0</v>
      </c>
      <c r="Q281" s="70">
        <v>0</v>
      </c>
      <c r="R281" s="297">
        <v>2.7033260700000001</v>
      </c>
      <c r="S281" s="70">
        <v>2703</v>
      </c>
      <c r="T281" s="297"/>
      <c r="U281" s="70"/>
      <c r="V281" s="298">
        <v>8.5468171000000002</v>
      </c>
      <c r="W281" s="70">
        <v>8547</v>
      </c>
      <c r="X281" s="298">
        <v>6.0787653700000002</v>
      </c>
      <c r="Y281" s="70">
        <v>4225</v>
      </c>
      <c r="Z281" s="70">
        <v>2.434971</v>
      </c>
      <c r="AA281" s="70">
        <v>2435</v>
      </c>
      <c r="AB281" s="70">
        <v>3.1778840000000002</v>
      </c>
      <c r="AC281" s="70">
        <v>3178</v>
      </c>
      <c r="AD281" s="68">
        <v>15.79190363628139</v>
      </c>
      <c r="AE281" s="70">
        <v>15792</v>
      </c>
      <c r="AF281" s="68">
        <v>0</v>
      </c>
      <c r="AG281" s="70">
        <v>0</v>
      </c>
      <c r="AH281" s="68">
        <v>0</v>
      </c>
      <c r="AI281" s="70">
        <v>0</v>
      </c>
      <c r="AJ281" s="298">
        <v>0</v>
      </c>
      <c r="AK281" s="70">
        <v>0</v>
      </c>
      <c r="AL281" s="167">
        <v>0</v>
      </c>
      <c r="AM281" s="70">
        <v>0</v>
      </c>
      <c r="AN281" s="68">
        <v>2406</v>
      </c>
      <c r="AO281" s="68">
        <v>-12112</v>
      </c>
      <c r="AP281" s="68">
        <v>0</v>
      </c>
      <c r="AQ281" s="68">
        <v>340</v>
      </c>
      <c r="AR281" s="68">
        <v>1242</v>
      </c>
      <c r="AS281" s="68">
        <v>0</v>
      </c>
      <c r="AT281" s="68">
        <v>0</v>
      </c>
      <c r="AU281" s="68">
        <v>2857</v>
      </c>
      <c r="AV281" s="68">
        <v>2287</v>
      </c>
      <c r="AW281" s="68">
        <v>980</v>
      </c>
      <c r="AX281" s="68">
        <v>0</v>
      </c>
      <c r="AY281" s="68">
        <v>7341</v>
      </c>
      <c r="AZ281" s="68">
        <v>0</v>
      </c>
    </row>
    <row r="282" spans="1:52" x14ac:dyDescent="0.2">
      <c r="A282" s="68" t="s">
        <v>2066</v>
      </c>
      <c r="B282" s="68" t="s">
        <v>2067</v>
      </c>
      <c r="C282" s="68" t="s">
        <v>2067</v>
      </c>
      <c r="D282" s="68" t="s">
        <v>2068</v>
      </c>
      <c r="E282" s="68" t="s">
        <v>2066</v>
      </c>
      <c r="F282" s="296">
        <v>2019</v>
      </c>
      <c r="G282" s="68" t="s">
        <v>1220</v>
      </c>
      <c r="H282" s="68" t="s">
        <v>1221</v>
      </c>
      <c r="I282" s="229">
        <v>0</v>
      </c>
      <c r="J282" s="70">
        <v>0</v>
      </c>
      <c r="K282" s="70">
        <v>0</v>
      </c>
      <c r="L282" s="137">
        <v>2.7013050662851801</v>
      </c>
      <c r="M282" s="137">
        <v>-2701</v>
      </c>
      <c r="N282" s="70">
        <v>0.73633537221354506</v>
      </c>
      <c r="O282" s="70">
        <v>736</v>
      </c>
      <c r="P282" s="68">
        <v>0</v>
      </c>
      <c r="Q282" s="70">
        <v>0</v>
      </c>
      <c r="R282" s="297">
        <v>9.731888000000001E-2</v>
      </c>
      <c r="S282" s="70">
        <v>97</v>
      </c>
      <c r="T282" s="297"/>
      <c r="U282" s="70"/>
      <c r="V282" s="298">
        <v>0</v>
      </c>
      <c r="W282" s="70">
        <v>0</v>
      </c>
      <c r="X282" s="298">
        <v>0.32642231999999999</v>
      </c>
      <c r="Y282" s="70">
        <v>326</v>
      </c>
      <c r="Z282" s="70">
        <v>0</v>
      </c>
      <c r="AA282" s="70">
        <v>0</v>
      </c>
      <c r="AB282" s="70">
        <v>0</v>
      </c>
      <c r="AC282" s="70">
        <v>0</v>
      </c>
      <c r="AD282" s="68">
        <v>0</v>
      </c>
      <c r="AE282" s="70">
        <v>0</v>
      </c>
      <c r="AF282" s="68">
        <v>0</v>
      </c>
      <c r="AG282" s="70">
        <v>0</v>
      </c>
      <c r="AH282" s="68">
        <v>0</v>
      </c>
      <c r="AI282" s="70">
        <v>0</v>
      </c>
      <c r="AJ282" s="298">
        <v>0</v>
      </c>
      <c r="AK282" s="70">
        <v>0</v>
      </c>
      <c r="AL282" s="167">
        <v>0.2119722</v>
      </c>
      <c r="AM282" s="70">
        <v>212</v>
      </c>
      <c r="AN282" s="68">
        <v>0</v>
      </c>
      <c r="AO282" s="68">
        <v>0</v>
      </c>
      <c r="AP282" s="68">
        <v>0</v>
      </c>
      <c r="AQ282" s="68">
        <v>0</v>
      </c>
      <c r="AR282" s="68">
        <v>0</v>
      </c>
      <c r="AS282" s="68">
        <v>0</v>
      </c>
      <c r="AT282" s="68">
        <v>0</v>
      </c>
      <c r="AU282" s="68">
        <v>16300</v>
      </c>
      <c r="AV282" s="68">
        <v>0</v>
      </c>
      <c r="AW282" s="68">
        <v>0</v>
      </c>
      <c r="AX282" s="68">
        <v>0</v>
      </c>
      <c r="AY282" s="68">
        <v>0</v>
      </c>
      <c r="AZ282" s="68">
        <v>2509</v>
      </c>
    </row>
    <row r="283" spans="1:52" x14ac:dyDescent="0.2">
      <c r="A283" s="68" t="s">
        <v>2069</v>
      </c>
      <c r="B283" s="68" t="s">
        <v>2070</v>
      </c>
      <c r="C283" s="68" t="s">
        <v>2070</v>
      </c>
      <c r="D283" s="68" t="s">
        <v>2071</v>
      </c>
      <c r="E283" s="68" t="s">
        <v>2069</v>
      </c>
      <c r="F283" s="296">
        <v>2019</v>
      </c>
      <c r="G283" s="68" t="s">
        <v>1220</v>
      </c>
      <c r="H283" s="68" t="s">
        <v>1221</v>
      </c>
      <c r="I283" s="229">
        <v>0</v>
      </c>
      <c r="J283" s="70">
        <v>0</v>
      </c>
      <c r="K283" s="70">
        <v>0</v>
      </c>
      <c r="L283" s="137">
        <v>3.6627247484732499</v>
      </c>
      <c r="M283" s="137">
        <v>-3663</v>
      </c>
      <c r="N283" s="70">
        <v>1.07493069055836</v>
      </c>
      <c r="O283" s="70">
        <v>1075</v>
      </c>
      <c r="P283" s="68">
        <v>0</v>
      </c>
      <c r="Q283" s="70">
        <v>0</v>
      </c>
      <c r="R283" s="297">
        <v>0.2064677</v>
      </c>
      <c r="S283" s="70">
        <v>206</v>
      </c>
      <c r="T283" s="297"/>
      <c r="U283" s="70"/>
      <c r="V283" s="298">
        <v>0</v>
      </c>
      <c r="W283" s="70">
        <v>0</v>
      </c>
      <c r="X283" s="298">
        <v>0</v>
      </c>
      <c r="Y283" s="70">
        <v>0</v>
      </c>
      <c r="Z283" s="70">
        <v>0</v>
      </c>
      <c r="AA283" s="70">
        <v>0</v>
      </c>
      <c r="AB283" s="70">
        <v>0</v>
      </c>
      <c r="AC283" s="70">
        <v>0</v>
      </c>
      <c r="AD283" s="68">
        <v>0</v>
      </c>
      <c r="AE283" s="70">
        <v>0</v>
      </c>
      <c r="AF283" s="68">
        <v>0</v>
      </c>
      <c r="AG283" s="70">
        <v>0</v>
      </c>
      <c r="AH283" s="68">
        <v>0</v>
      </c>
      <c r="AI283" s="70">
        <v>0</v>
      </c>
      <c r="AJ283" s="298">
        <v>0</v>
      </c>
      <c r="AK283" s="70">
        <v>0</v>
      </c>
      <c r="AL283" s="167">
        <v>0</v>
      </c>
      <c r="AM283" s="70">
        <v>0</v>
      </c>
      <c r="AN283" s="68">
        <v>0</v>
      </c>
      <c r="AO283" s="68">
        <v>0</v>
      </c>
      <c r="AP283" s="68">
        <v>0</v>
      </c>
      <c r="AQ283" s="68">
        <v>0</v>
      </c>
      <c r="AR283" s="68">
        <v>3500</v>
      </c>
      <c r="AS283" s="68">
        <v>0</v>
      </c>
      <c r="AT283" s="68">
        <v>301</v>
      </c>
      <c r="AU283" s="68">
        <v>26518</v>
      </c>
      <c r="AV283" s="68">
        <v>5175</v>
      </c>
      <c r="AW283" s="68">
        <v>0</v>
      </c>
      <c r="AX283" s="68">
        <v>0</v>
      </c>
      <c r="AY283" s="68">
        <v>60</v>
      </c>
      <c r="AZ283" s="68">
        <v>0</v>
      </c>
    </row>
    <row r="284" spans="1:52" x14ac:dyDescent="0.2">
      <c r="A284" s="68" t="s">
        <v>2072</v>
      </c>
      <c r="B284" s="68" t="s">
        <v>2073</v>
      </c>
      <c r="C284" s="68" t="s">
        <v>2073</v>
      </c>
      <c r="D284" s="68" t="s">
        <v>2074</v>
      </c>
      <c r="E284" s="68" t="s">
        <v>2072</v>
      </c>
      <c r="F284" s="296">
        <v>2019</v>
      </c>
      <c r="G284" s="68" t="s">
        <v>1220</v>
      </c>
      <c r="H284" s="68" t="s">
        <v>1221</v>
      </c>
      <c r="I284" s="229">
        <v>9035</v>
      </c>
      <c r="J284" s="70">
        <v>4517.5</v>
      </c>
      <c r="K284" s="70">
        <v>13552.5</v>
      </c>
      <c r="L284" s="137">
        <v>3.1908369717658802</v>
      </c>
      <c r="M284" s="137">
        <v>-3191</v>
      </c>
      <c r="N284" s="70">
        <v>0.15069483252086999</v>
      </c>
      <c r="O284" s="70">
        <v>151</v>
      </c>
      <c r="P284" s="68">
        <v>0</v>
      </c>
      <c r="Q284" s="70">
        <v>0</v>
      </c>
      <c r="R284" s="297">
        <v>4.2610639999999998E-2</v>
      </c>
      <c r="S284" s="70">
        <v>43</v>
      </c>
      <c r="T284" s="297"/>
      <c r="U284" s="70"/>
      <c r="V284" s="298">
        <v>0</v>
      </c>
      <c r="W284" s="70">
        <v>0</v>
      </c>
      <c r="X284" s="298">
        <v>0</v>
      </c>
      <c r="Y284" s="70">
        <v>0</v>
      </c>
      <c r="Z284" s="70">
        <v>0</v>
      </c>
      <c r="AA284" s="70">
        <v>0</v>
      </c>
      <c r="AB284" s="70">
        <v>0</v>
      </c>
      <c r="AC284" s="70">
        <v>0</v>
      </c>
      <c r="AD284" s="68">
        <v>0</v>
      </c>
      <c r="AE284" s="70">
        <v>0</v>
      </c>
      <c r="AF284" s="68">
        <v>0</v>
      </c>
      <c r="AG284" s="70">
        <v>0</v>
      </c>
      <c r="AH284" s="68">
        <v>0</v>
      </c>
      <c r="AI284" s="70">
        <v>0</v>
      </c>
      <c r="AJ284" s="298">
        <v>6.214687E-2</v>
      </c>
      <c r="AK284" s="70">
        <v>62</v>
      </c>
      <c r="AL284" s="167">
        <v>0.46633790000000003</v>
      </c>
      <c r="AM284" s="70">
        <v>466</v>
      </c>
      <c r="AN284" s="68">
        <v>0</v>
      </c>
      <c r="AO284" s="68">
        <v>0</v>
      </c>
      <c r="AP284" s="68">
        <v>0</v>
      </c>
      <c r="AQ284" s="68">
        <v>0</v>
      </c>
      <c r="AR284" s="68">
        <v>0</v>
      </c>
      <c r="AS284" s="68">
        <v>0</v>
      </c>
      <c r="AT284" s="68">
        <v>0</v>
      </c>
      <c r="AU284" s="68">
        <v>3206</v>
      </c>
      <c r="AV284" s="68">
        <v>2249</v>
      </c>
      <c r="AW284" s="68">
        <v>169</v>
      </c>
      <c r="AX284" s="68">
        <v>1122</v>
      </c>
      <c r="AY284" s="68">
        <v>3780</v>
      </c>
      <c r="AZ284" s="68">
        <v>0</v>
      </c>
    </row>
    <row r="285" spans="1:52" x14ac:dyDescent="0.2">
      <c r="A285" s="68" t="s">
        <v>2075</v>
      </c>
      <c r="B285" s="68" t="s">
        <v>2076</v>
      </c>
      <c r="C285" s="68" t="s">
        <v>2076</v>
      </c>
      <c r="D285" s="68" t="s">
        <v>2077</v>
      </c>
      <c r="E285" s="68" t="s">
        <v>2075</v>
      </c>
      <c r="F285" s="296">
        <v>2019</v>
      </c>
      <c r="G285" s="68" t="s">
        <v>1220</v>
      </c>
      <c r="H285" s="68" t="s">
        <v>1251</v>
      </c>
      <c r="I285" s="229" t="s">
        <v>1431</v>
      </c>
      <c r="J285" s="70" t="s">
        <v>1432</v>
      </c>
      <c r="K285" s="70" t="s">
        <v>1432</v>
      </c>
      <c r="L285" s="137">
        <v>33.219855164371197</v>
      </c>
      <c r="M285" s="137">
        <v>-33220</v>
      </c>
      <c r="N285" s="70">
        <v>2.1059688627159399</v>
      </c>
      <c r="O285" s="70">
        <v>2106</v>
      </c>
      <c r="P285" s="68">
        <v>0</v>
      </c>
      <c r="Q285" s="70">
        <v>0</v>
      </c>
      <c r="R285" s="297">
        <v>1.39648964</v>
      </c>
      <c r="S285" s="70">
        <v>1396</v>
      </c>
      <c r="T285" s="297"/>
      <c r="U285" s="70"/>
      <c r="V285" s="298">
        <v>0.95785476999999997</v>
      </c>
      <c r="W285" s="70">
        <v>958</v>
      </c>
      <c r="X285" s="298">
        <v>0</v>
      </c>
      <c r="Y285" s="70">
        <v>0</v>
      </c>
      <c r="Z285" s="70">
        <v>1.4531130000000001</v>
      </c>
      <c r="AA285" s="70">
        <v>1453</v>
      </c>
      <c r="AB285" s="70">
        <v>1.91875</v>
      </c>
      <c r="AC285" s="70">
        <v>1919</v>
      </c>
      <c r="AD285" s="68">
        <v>12.26960106995462</v>
      </c>
      <c r="AE285" s="70">
        <v>12270</v>
      </c>
      <c r="AF285" s="68">
        <v>0</v>
      </c>
      <c r="AG285" s="70">
        <v>0</v>
      </c>
      <c r="AH285" s="68">
        <v>0</v>
      </c>
      <c r="AI285" s="70">
        <v>0</v>
      </c>
      <c r="AJ285" s="298">
        <v>5.2792363699999996</v>
      </c>
      <c r="AK285" s="70">
        <v>5279</v>
      </c>
      <c r="AL285" s="167">
        <v>0</v>
      </c>
      <c r="AM285" s="70">
        <v>0</v>
      </c>
      <c r="AN285" s="68" t="s">
        <v>1431</v>
      </c>
      <c r="AO285" s="68" t="s">
        <v>1431</v>
      </c>
      <c r="AP285" s="68" t="s">
        <v>1431</v>
      </c>
      <c r="AQ285" s="68" t="s">
        <v>1431</v>
      </c>
      <c r="AR285" s="68" t="s">
        <v>1431</v>
      </c>
      <c r="AS285" s="68" t="s">
        <v>1431</v>
      </c>
      <c r="AT285" s="68" t="s">
        <v>1431</v>
      </c>
      <c r="AU285" s="68" t="s">
        <v>1431</v>
      </c>
      <c r="AV285" s="68" t="s">
        <v>1431</v>
      </c>
      <c r="AW285" s="68" t="s">
        <v>1431</v>
      </c>
      <c r="AX285" s="68" t="s">
        <v>1431</v>
      </c>
      <c r="AY285" s="68" t="s">
        <v>1431</v>
      </c>
      <c r="AZ285" s="68" t="s">
        <v>1431</v>
      </c>
    </row>
    <row r="286" spans="1:52" x14ac:dyDescent="0.2">
      <c r="A286" s="68" t="s">
        <v>2078</v>
      </c>
      <c r="B286" s="68" t="s">
        <v>2079</v>
      </c>
      <c r="C286" s="68" t="s">
        <v>2079</v>
      </c>
      <c r="D286" s="68" t="s">
        <v>2080</v>
      </c>
      <c r="E286" s="68" t="s">
        <v>2078</v>
      </c>
      <c r="F286" s="296">
        <v>2019</v>
      </c>
      <c r="G286" s="68" t="s">
        <v>1220</v>
      </c>
      <c r="H286" s="68" t="s">
        <v>1258</v>
      </c>
      <c r="I286" s="229">
        <v>5594</v>
      </c>
      <c r="J286" s="70">
        <v>2797</v>
      </c>
      <c r="K286" s="70">
        <v>8391</v>
      </c>
      <c r="L286" s="137">
        <v>0</v>
      </c>
      <c r="M286" s="137">
        <v>0</v>
      </c>
      <c r="N286" s="70">
        <v>2.7083386186920499</v>
      </c>
      <c r="O286" s="70">
        <v>2708</v>
      </c>
      <c r="P286" s="68">
        <v>0</v>
      </c>
      <c r="Q286" s="70">
        <v>0</v>
      </c>
      <c r="R286" s="297">
        <v>5.0266930700000003</v>
      </c>
      <c r="S286" s="70">
        <v>5027</v>
      </c>
      <c r="T286" s="297"/>
      <c r="U286" s="70"/>
      <c r="V286" s="298">
        <v>0</v>
      </c>
      <c r="W286" s="70">
        <v>0</v>
      </c>
      <c r="X286" s="298">
        <v>12.24282097</v>
      </c>
      <c r="Y286" s="70">
        <v>7815</v>
      </c>
      <c r="Z286" s="70">
        <v>5.1878169999999999</v>
      </c>
      <c r="AA286" s="70">
        <v>5188</v>
      </c>
      <c r="AB286" s="70">
        <v>6.5306100000000002</v>
      </c>
      <c r="AC286" s="70">
        <v>6531</v>
      </c>
      <c r="AD286" s="68">
        <v>0</v>
      </c>
      <c r="AE286" s="70">
        <v>0</v>
      </c>
      <c r="AF286" s="68">
        <v>0</v>
      </c>
      <c r="AG286" s="70">
        <v>0</v>
      </c>
      <c r="AH286" s="68">
        <v>0</v>
      </c>
      <c r="AI286" s="70">
        <v>0</v>
      </c>
      <c r="AJ286" s="298">
        <v>0</v>
      </c>
      <c r="AK286" s="70">
        <v>0</v>
      </c>
      <c r="AL286" s="167">
        <v>0</v>
      </c>
      <c r="AM286" s="70">
        <v>0</v>
      </c>
      <c r="AN286" s="68">
        <v>11030</v>
      </c>
      <c r="AO286" s="68">
        <v>0</v>
      </c>
      <c r="AP286" s="68">
        <v>227</v>
      </c>
      <c r="AQ286" s="68">
        <v>51</v>
      </c>
      <c r="AR286" s="68">
        <v>28141</v>
      </c>
      <c r="AS286" s="68">
        <v>108</v>
      </c>
      <c r="AT286" s="68">
        <v>0</v>
      </c>
      <c r="AU286" s="68">
        <v>44372</v>
      </c>
      <c r="AV286" s="68">
        <v>39185</v>
      </c>
      <c r="AW286" s="68">
        <v>21459</v>
      </c>
      <c r="AX286" s="68">
        <v>19337</v>
      </c>
      <c r="AY286" s="68">
        <v>17000</v>
      </c>
      <c r="AZ286" s="68">
        <v>0</v>
      </c>
    </row>
    <row r="287" spans="1:52" x14ac:dyDescent="0.2">
      <c r="A287" s="68" t="s">
        <v>2081</v>
      </c>
      <c r="B287" s="68" t="s">
        <v>2082</v>
      </c>
      <c r="C287" s="68" t="s">
        <v>2082</v>
      </c>
      <c r="D287" s="68" t="s">
        <v>2083</v>
      </c>
      <c r="E287" s="68" t="s">
        <v>2081</v>
      </c>
      <c r="F287" s="296">
        <v>2019</v>
      </c>
      <c r="G287" s="68" t="s">
        <v>1220</v>
      </c>
      <c r="H287" s="68" t="s">
        <v>1221</v>
      </c>
      <c r="I287" s="229">
        <v>0</v>
      </c>
      <c r="J287" s="70">
        <v>0</v>
      </c>
      <c r="K287" s="70">
        <v>0</v>
      </c>
      <c r="L287" s="137">
        <v>3.1283109531368298</v>
      </c>
      <c r="M287" s="137">
        <v>-3128</v>
      </c>
      <c r="N287" s="70">
        <v>0.41016913854894899</v>
      </c>
      <c r="O287" s="70">
        <v>410</v>
      </c>
      <c r="P287" s="68">
        <v>0</v>
      </c>
      <c r="Q287" s="70">
        <v>0</v>
      </c>
      <c r="R287" s="297">
        <v>9.9151030000000001E-2</v>
      </c>
      <c r="S287" s="70">
        <v>99</v>
      </c>
      <c r="T287" s="297"/>
      <c r="U287" s="70"/>
      <c r="V287" s="298">
        <v>0</v>
      </c>
      <c r="W287" s="70">
        <v>0</v>
      </c>
      <c r="X287" s="298">
        <v>0</v>
      </c>
      <c r="Y287" s="70">
        <v>0</v>
      </c>
      <c r="Z287" s="70">
        <v>0</v>
      </c>
      <c r="AA287" s="70">
        <v>0</v>
      </c>
      <c r="AB287" s="70">
        <v>0</v>
      </c>
      <c r="AC287" s="70">
        <v>0</v>
      </c>
      <c r="AD287" s="68">
        <v>0</v>
      </c>
      <c r="AE287" s="70">
        <v>0</v>
      </c>
      <c r="AF287" s="68">
        <v>0</v>
      </c>
      <c r="AG287" s="70">
        <v>0</v>
      </c>
      <c r="AH287" s="68">
        <v>0</v>
      </c>
      <c r="AI287" s="70">
        <v>0</v>
      </c>
      <c r="AJ287" s="298">
        <v>4.7092499999999999E-3</v>
      </c>
      <c r="AK287" s="70">
        <v>5</v>
      </c>
      <c r="AL287" s="167">
        <v>0.46403040000000001</v>
      </c>
      <c r="AM287" s="70">
        <v>464</v>
      </c>
      <c r="AN287" s="68">
        <v>0</v>
      </c>
      <c r="AO287" s="68">
        <v>0</v>
      </c>
      <c r="AP287" s="68">
        <v>0</v>
      </c>
      <c r="AQ287" s="68">
        <v>0</v>
      </c>
      <c r="AR287" s="68">
        <v>0</v>
      </c>
      <c r="AS287" s="68">
        <v>0</v>
      </c>
      <c r="AT287" s="68">
        <v>0</v>
      </c>
      <c r="AU287" s="68">
        <v>1632</v>
      </c>
      <c r="AV287" s="68">
        <v>3528</v>
      </c>
      <c r="AW287" s="68">
        <v>1474</v>
      </c>
      <c r="AX287" s="68">
        <v>1200</v>
      </c>
      <c r="AY287" s="68">
        <v>1359</v>
      </c>
      <c r="AZ287" s="68">
        <v>0</v>
      </c>
    </row>
    <row r="288" spans="1:52" x14ac:dyDescent="0.2">
      <c r="A288" s="68" t="s">
        <v>2084</v>
      </c>
      <c r="B288" s="68" t="s">
        <v>2085</v>
      </c>
      <c r="C288" s="68" t="s">
        <v>2085</v>
      </c>
      <c r="D288" s="68" t="s">
        <v>2086</v>
      </c>
      <c r="E288" s="68" t="s">
        <v>2084</v>
      </c>
      <c r="F288" s="296">
        <v>2019</v>
      </c>
      <c r="G288" s="68" t="s">
        <v>1220</v>
      </c>
      <c r="H288" s="68" t="s">
        <v>1221</v>
      </c>
      <c r="I288" s="229">
        <v>0</v>
      </c>
      <c r="J288" s="70">
        <v>0</v>
      </c>
      <c r="K288" s="70">
        <v>0</v>
      </c>
      <c r="L288" s="137">
        <v>2.3613701004230601</v>
      </c>
      <c r="M288" s="137">
        <v>-2361</v>
      </c>
      <c r="N288" s="70">
        <v>0.39656810190806702</v>
      </c>
      <c r="O288" s="70">
        <v>397</v>
      </c>
      <c r="P288" s="68">
        <v>0</v>
      </c>
      <c r="Q288" s="70">
        <v>0</v>
      </c>
      <c r="R288" s="297">
        <v>8.6228039999999992E-2</v>
      </c>
      <c r="S288" s="70">
        <v>86</v>
      </c>
      <c r="T288" s="297"/>
      <c r="U288" s="70"/>
      <c r="V288" s="298">
        <v>0</v>
      </c>
      <c r="W288" s="70">
        <v>0</v>
      </c>
      <c r="X288" s="298">
        <v>0.29717872000000001</v>
      </c>
      <c r="Y288" s="70">
        <v>297</v>
      </c>
      <c r="Z288" s="70">
        <v>0</v>
      </c>
      <c r="AA288" s="70">
        <v>0</v>
      </c>
      <c r="AB288" s="70">
        <v>0</v>
      </c>
      <c r="AC288" s="70">
        <v>0</v>
      </c>
      <c r="AD288" s="68">
        <v>0</v>
      </c>
      <c r="AE288" s="70">
        <v>0</v>
      </c>
      <c r="AF288" s="68">
        <v>0</v>
      </c>
      <c r="AG288" s="70">
        <v>0</v>
      </c>
      <c r="AH288" s="68">
        <v>0</v>
      </c>
      <c r="AI288" s="70">
        <v>0</v>
      </c>
      <c r="AJ288" s="298">
        <v>0</v>
      </c>
      <c r="AK288" s="70">
        <v>0</v>
      </c>
      <c r="AL288" s="167">
        <v>0.18728710000000001</v>
      </c>
      <c r="AM288" s="70">
        <v>187</v>
      </c>
      <c r="AN288" s="68">
        <v>0</v>
      </c>
      <c r="AO288" s="68">
        <v>0</v>
      </c>
      <c r="AP288" s="68">
        <v>0</v>
      </c>
      <c r="AQ288" s="68">
        <v>0</v>
      </c>
      <c r="AR288" s="68">
        <v>0</v>
      </c>
      <c r="AS288" s="68">
        <v>0</v>
      </c>
      <c r="AT288" s="68">
        <v>2591</v>
      </c>
      <c r="AU288" s="68">
        <v>0</v>
      </c>
      <c r="AV288" s="68">
        <v>0</v>
      </c>
      <c r="AW288" s="68">
        <v>1650</v>
      </c>
      <c r="AX288" s="68">
        <v>2607</v>
      </c>
      <c r="AY288" s="68">
        <v>0</v>
      </c>
      <c r="AZ288" s="68">
        <v>0</v>
      </c>
    </row>
    <row r="289" spans="1:52" x14ac:dyDescent="0.2">
      <c r="A289" s="68" t="s">
        <v>2087</v>
      </c>
      <c r="B289" s="68" t="s">
        <v>2088</v>
      </c>
      <c r="C289" s="68" t="s">
        <v>2088</v>
      </c>
      <c r="D289" s="68" t="s">
        <v>2089</v>
      </c>
      <c r="E289" s="68" t="s">
        <v>2087</v>
      </c>
      <c r="F289" s="296">
        <v>2019</v>
      </c>
      <c r="G289" s="68" t="s">
        <v>1220</v>
      </c>
      <c r="H289" s="68" t="s">
        <v>1221</v>
      </c>
      <c r="I289" s="229">
        <v>0</v>
      </c>
      <c r="J289" s="70">
        <v>0</v>
      </c>
      <c r="K289" s="70">
        <v>0</v>
      </c>
      <c r="L289" s="137">
        <v>3.9381994435976302</v>
      </c>
      <c r="M289" s="137">
        <v>-3938</v>
      </c>
      <c r="N289" s="70">
        <v>0.84004939703284709</v>
      </c>
      <c r="O289" s="70">
        <v>840</v>
      </c>
      <c r="P289" s="68">
        <v>0</v>
      </c>
      <c r="Q289" s="70">
        <v>0</v>
      </c>
      <c r="R289" s="297">
        <v>0.16587687000000001</v>
      </c>
      <c r="S289" s="70">
        <v>166</v>
      </c>
      <c r="T289" s="297"/>
      <c r="U289" s="70"/>
      <c r="V289" s="298">
        <v>0</v>
      </c>
      <c r="W289" s="70">
        <v>0</v>
      </c>
      <c r="X289" s="298">
        <v>9.9067790000000003E-2</v>
      </c>
      <c r="Y289" s="70">
        <v>99</v>
      </c>
      <c r="Z289" s="70">
        <v>0</v>
      </c>
      <c r="AA289" s="70">
        <v>0</v>
      </c>
      <c r="AB289" s="70">
        <v>0</v>
      </c>
      <c r="AC289" s="70">
        <v>0</v>
      </c>
      <c r="AD289" s="68">
        <v>0</v>
      </c>
      <c r="AE289" s="70">
        <v>0</v>
      </c>
      <c r="AF289" s="68">
        <v>0</v>
      </c>
      <c r="AG289" s="70">
        <v>0</v>
      </c>
      <c r="AH289" s="68">
        <v>0</v>
      </c>
      <c r="AI289" s="70">
        <v>0</v>
      </c>
      <c r="AJ289" s="298">
        <v>0</v>
      </c>
      <c r="AK289" s="70">
        <v>0</v>
      </c>
      <c r="AL289" s="167">
        <v>0.48666470000000001</v>
      </c>
      <c r="AM289" s="70">
        <v>487</v>
      </c>
      <c r="AN289" s="68">
        <v>0</v>
      </c>
      <c r="AO289" s="68">
        <v>0</v>
      </c>
      <c r="AP289" s="68">
        <v>0</v>
      </c>
      <c r="AQ289" s="68">
        <v>0</v>
      </c>
      <c r="AR289" s="68">
        <v>0</v>
      </c>
      <c r="AS289" s="68">
        <v>0</v>
      </c>
      <c r="AT289" s="68">
        <v>0</v>
      </c>
      <c r="AU289" s="68">
        <v>0</v>
      </c>
      <c r="AV289" s="68">
        <v>0</v>
      </c>
      <c r="AW289" s="68">
        <v>0</v>
      </c>
      <c r="AX289" s="68">
        <v>2656</v>
      </c>
      <c r="AY289" s="68">
        <v>1000</v>
      </c>
      <c r="AZ289" s="68">
        <v>0</v>
      </c>
    </row>
    <row r="290" spans="1:52" x14ac:dyDescent="0.2">
      <c r="A290" s="68" t="s">
        <v>2090</v>
      </c>
      <c r="B290" s="68" t="s">
        <v>2091</v>
      </c>
      <c r="C290" s="68" t="s">
        <v>2091</v>
      </c>
      <c r="D290" s="68" t="s">
        <v>2092</v>
      </c>
      <c r="E290" s="68" t="s">
        <v>2090</v>
      </c>
      <c r="F290" s="296">
        <v>2019</v>
      </c>
      <c r="G290" s="68" t="s">
        <v>1220</v>
      </c>
      <c r="H290" s="68" t="s">
        <v>1258</v>
      </c>
      <c r="I290" s="229">
        <v>0</v>
      </c>
      <c r="J290" s="70">
        <v>0</v>
      </c>
      <c r="K290" s="70">
        <v>0</v>
      </c>
      <c r="L290" s="137">
        <v>78.512937922689105</v>
      </c>
      <c r="M290" s="137">
        <v>-78513</v>
      </c>
      <c r="N290" s="70">
        <v>2.4880273942454298</v>
      </c>
      <c r="O290" s="70">
        <v>2488</v>
      </c>
      <c r="P290" s="68">
        <v>0</v>
      </c>
      <c r="Q290" s="70">
        <v>0</v>
      </c>
      <c r="R290" s="297">
        <v>5.1725217800000003</v>
      </c>
      <c r="S290" s="70">
        <v>5173</v>
      </c>
      <c r="T290" s="297"/>
      <c r="U290" s="70"/>
      <c r="V290" s="298">
        <v>17.864126240000001</v>
      </c>
      <c r="W290" s="70">
        <v>17864</v>
      </c>
      <c r="X290" s="298">
        <v>12.52616617</v>
      </c>
      <c r="Y290" s="70">
        <v>8771</v>
      </c>
      <c r="Z290" s="70">
        <v>5.2686760000000001</v>
      </c>
      <c r="AA290" s="70">
        <v>5269</v>
      </c>
      <c r="AB290" s="70">
        <v>6.6644030000000001</v>
      </c>
      <c r="AC290" s="70">
        <v>6664</v>
      </c>
      <c r="AD290" s="68">
        <v>22.681196480728911</v>
      </c>
      <c r="AE290" s="70">
        <v>22681</v>
      </c>
      <c r="AF290" s="68">
        <v>0</v>
      </c>
      <c r="AG290" s="70">
        <v>0</v>
      </c>
      <c r="AH290" s="68">
        <v>0</v>
      </c>
      <c r="AI290" s="70">
        <v>0</v>
      </c>
      <c r="AJ290" s="298">
        <v>0</v>
      </c>
      <c r="AK290" s="70">
        <v>0</v>
      </c>
      <c r="AL290" s="167">
        <v>0</v>
      </c>
      <c r="AM290" s="70">
        <v>0</v>
      </c>
      <c r="AN290" s="68">
        <v>0</v>
      </c>
      <c r="AO290" s="68">
        <v>0</v>
      </c>
      <c r="AP290" s="68">
        <v>0</v>
      </c>
      <c r="AQ290" s="68">
        <v>0</v>
      </c>
      <c r="AR290" s="68">
        <v>0</v>
      </c>
      <c r="AS290" s="68">
        <v>0</v>
      </c>
      <c r="AT290" s="68">
        <v>0</v>
      </c>
      <c r="AU290" s="68">
        <v>0</v>
      </c>
      <c r="AV290" s="68">
        <v>4000</v>
      </c>
      <c r="AW290" s="68">
        <v>21200</v>
      </c>
      <c r="AX290" s="68">
        <v>0</v>
      </c>
      <c r="AY290" s="68">
        <v>25000</v>
      </c>
      <c r="AZ290" s="68">
        <v>12808</v>
      </c>
    </row>
    <row r="291" spans="1:52" x14ac:dyDescent="0.2">
      <c r="A291" s="68" t="s">
        <v>2093</v>
      </c>
      <c r="B291" s="68" t="s">
        <v>2094</v>
      </c>
      <c r="C291" s="68" t="s">
        <v>2094</v>
      </c>
      <c r="D291" s="68" t="s">
        <v>2095</v>
      </c>
      <c r="E291" s="68" t="s">
        <v>2093</v>
      </c>
      <c r="F291" s="296">
        <v>2019</v>
      </c>
      <c r="G291" s="68" t="s">
        <v>1238</v>
      </c>
      <c r="H291" s="68" t="s">
        <v>1244</v>
      </c>
      <c r="I291" s="229">
        <v>1728</v>
      </c>
      <c r="J291" s="70">
        <v>864</v>
      </c>
      <c r="K291" s="70">
        <v>2592</v>
      </c>
      <c r="L291" s="137">
        <v>9.0084768963442006</v>
      </c>
      <c r="M291" s="137">
        <v>-9008</v>
      </c>
      <c r="N291" s="70">
        <v>0</v>
      </c>
      <c r="O291" s="70">
        <v>0</v>
      </c>
      <c r="P291" s="68">
        <v>0</v>
      </c>
      <c r="Q291" s="70">
        <v>0</v>
      </c>
      <c r="R291" s="297">
        <v>0</v>
      </c>
      <c r="S291" s="70">
        <v>0</v>
      </c>
      <c r="T291" s="297"/>
      <c r="U291" s="70"/>
      <c r="V291" s="298">
        <v>0</v>
      </c>
      <c r="W291" s="70">
        <v>0</v>
      </c>
      <c r="X291" s="298">
        <v>0</v>
      </c>
      <c r="Y291" s="70">
        <v>0</v>
      </c>
      <c r="Z291" s="70">
        <v>0</v>
      </c>
      <c r="AA291" s="70">
        <v>0</v>
      </c>
      <c r="AB291" s="70">
        <v>0</v>
      </c>
      <c r="AC291" s="70">
        <v>0</v>
      </c>
      <c r="AD291" s="68">
        <v>0</v>
      </c>
      <c r="AE291" s="70">
        <v>0</v>
      </c>
      <c r="AF291" s="68">
        <v>0</v>
      </c>
      <c r="AG291" s="70">
        <v>0</v>
      </c>
      <c r="AH291" s="68">
        <v>0</v>
      </c>
      <c r="AI291" s="70">
        <v>0</v>
      </c>
      <c r="AJ291" s="298">
        <v>0</v>
      </c>
      <c r="AK291" s="70">
        <v>0</v>
      </c>
      <c r="AL291" s="167">
        <v>0</v>
      </c>
      <c r="AM291" s="70">
        <v>0</v>
      </c>
      <c r="AN291" s="68">
        <v>0</v>
      </c>
      <c r="AO291" s="68">
        <v>0</v>
      </c>
      <c r="AP291" s="68">
        <v>0</v>
      </c>
      <c r="AQ291" s="68">
        <v>0</v>
      </c>
      <c r="AR291" s="68">
        <v>0</v>
      </c>
      <c r="AS291" s="68">
        <v>393</v>
      </c>
      <c r="AT291" s="68">
        <v>0</v>
      </c>
      <c r="AU291" s="68">
        <v>5054</v>
      </c>
      <c r="AV291" s="68">
        <v>0</v>
      </c>
      <c r="AW291" s="68">
        <v>1479</v>
      </c>
      <c r="AX291" s="68">
        <v>0</v>
      </c>
      <c r="AY291" s="68">
        <v>2267</v>
      </c>
      <c r="AZ291" s="68">
        <v>0</v>
      </c>
    </row>
    <row r="292" spans="1:52" x14ac:dyDescent="0.2">
      <c r="A292" s="68" t="s">
        <v>2096</v>
      </c>
      <c r="B292" s="68" t="s">
        <v>2097</v>
      </c>
      <c r="C292" s="68" t="s">
        <v>2097</v>
      </c>
      <c r="D292" s="68" t="s">
        <v>2098</v>
      </c>
      <c r="E292" s="68" t="s">
        <v>2096</v>
      </c>
      <c r="F292" s="296">
        <v>2019</v>
      </c>
      <c r="G292" s="68" t="s">
        <v>1220</v>
      </c>
      <c r="H292" s="68" t="s">
        <v>1221</v>
      </c>
      <c r="I292" s="229">
        <v>0</v>
      </c>
      <c r="J292" s="70">
        <v>0</v>
      </c>
      <c r="K292" s="70">
        <v>0</v>
      </c>
      <c r="L292" s="137">
        <v>9.3438691019986599</v>
      </c>
      <c r="M292" s="137">
        <v>-9344</v>
      </c>
      <c r="N292" s="70">
        <v>0.80914396728556193</v>
      </c>
      <c r="O292" s="70">
        <v>809</v>
      </c>
      <c r="P292" s="68">
        <v>0</v>
      </c>
      <c r="Q292" s="70">
        <v>0</v>
      </c>
      <c r="R292" s="297">
        <v>0.130274</v>
      </c>
      <c r="S292" s="70">
        <v>130</v>
      </c>
      <c r="T292" s="297"/>
      <c r="U292" s="70"/>
      <c r="V292" s="298">
        <v>0</v>
      </c>
      <c r="W292" s="70">
        <v>0</v>
      </c>
      <c r="X292" s="298">
        <v>0</v>
      </c>
      <c r="Y292" s="70">
        <v>0</v>
      </c>
      <c r="Z292" s="70">
        <v>0</v>
      </c>
      <c r="AA292" s="70">
        <v>0</v>
      </c>
      <c r="AB292" s="70">
        <v>0</v>
      </c>
      <c r="AC292" s="70">
        <v>0</v>
      </c>
      <c r="AD292" s="68">
        <v>0</v>
      </c>
      <c r="AE292" s="70">
        <v>0</v>
      </c>
      <c r="AF292" s="68">
        <v>0</v>
      </c>
      <c r="AG292" s="70">
        <v>0</v>
      </c>
      <c r="AH292" s="68">
        <v>0</v>
      </c>
      <c r="AI292" s="70">
        <v>0</v>
      </c>
      <c r="AJ292" s="298">
        <v>0.80278671999999995</v>
      </c>
      <c r="AK292" s="70">
        <v>803</v>
      </c>
      <c r="AL292" s="167">
        <v>1.5583682999999999</v>
      </c>
      <c r="AM292" s="70">
        <v>1558</v>
      </c>
      <c r="AN292" s="68">
        <v>0</v>
      </c>
      <c r="AO292" s="68">
        <v>0</v>
      </c>
      <c r="AP292" s="68">
        <v>0</v>
      </c>
      <c r="AQ292" s="68">
        <v>0</v>
      </c>
      <c r="AR292" s="68">
        <v>0</v>
      </c>
      <c r="AS292" s="68">
        <v>0</v>
      </c>
      <c r="AT292" s="68">
        <v>0</v>
      </c>
      <c r="AU292" s="68">
        <v>9349</v>
      </c>
      <c r="AV292" s="68">
        <v>0</v>
      </c>
      <c r="AW292" s="68">
        <v>24336</v>
      </c>
      <c r="AX292" s="68">
        <v>86</v>
      </c>
      <c r="AY292" s="68">
        <v>0</v>
      </c>
      <c r="AZ292" s="68">
        <v>3840</v>
      </c>
    </row>
    <row r="293" spans="1:52" x14ac:dyDescent="0.2">
      <c r="A293" s="68" t="s">
        <v>2099</v>
      </c>
      <c r="B293" s="68" t="s">
        <v>2100</v>
      </c>
      <c r="C293" s="68" t="s">
        <v>2100</v>
      </c>
      <c r="D293" s="68" t="s">
        <v>2101</v>
      </c>
      <c r="E293" s="68" t="s">
        <v>2099</v>
      </c>
      <c r="F293" s="296">
        <v>2019</v>
      </c>
      <c r="G293" s="68" t="s">
        <v>1220</v>
      </c>
      <c r="H293" s="68" t="s">
        <v>1221</v>
      </c>
      <c r="I293" s="229">
        <v>5201</v>
      </c>
      <c r="J293" s="70">
        <v>2600.5</v>
      </c>
      <c r="K293" s="70">
        <v>7801.5</v>
      </c>
      <c r="L293" s="137">
        <v>3.27327830998949</v>
      </c>
      <c r="M293" s="137">
        <v>-3273</v>
      </c>
      <c r="N293" s="70">
        <v>0.59804357411531495</v>
      </c>
      <c r="O293" s="70">
        <v>598</v>
      </c>
      <c r="P293" s="68">
        <v>0</v>
      </c>
      <c r="Q293" s="70">
        <v>0</v>
      </c>
      <c r="R293" s="297">
        <v>0.13324709000000001</v>
      </c>
      <c r="S293" s="70">
        <v>133</v>
      </c>
      <c r="T293" s="297"/>
      <c r="U293" s="70"/>
      <c r="V293" s="298">
        <v>0</v>
      </c>
      <c r="W293" s="70">
        <v>0</v>
      </c>
      <c r="X293" s="298">
        <v>0</v>
      </c>
      <c r="Y293" s="70">
        <v>0</v>
      </c>
      <c r="Z293" s="70">
        <v>0</v>
      </c>
      <c r="AA293" s="70">
        <v>0</v>
      </c>
      <c r="AB293" s="70">
        <v>0</v>
      </c>
      <c r="AC293" s="70">
        <v>0</v>
      </c>
      <c r="AD293" s="68">
        <v>0</v>
      </c>
      <c r="AE293" s="70">
        <v>0</v>
      </c>
      <c r="AF293" s="68">
        <v>0</v>
      </c>
      <c r="AG293" s="70">
        <v>0</v>
      </c>
      <c r="AH293" s="68">
        <v>0</v>
      </c>
      <c r="AI293" s="70">
        <v>0</v>
      </c>
      <c r="AJ293" s="298">
        <v>0</v>
      </c>
      <c r="AK293" s="70">
        <v>0</v>
      </c>
      <c r="AL293" s="167">
        <v>0.30689909999999998</v>
      </c>
      <c r="AM293" s="70">
        <v>307</v>
      </c>
      <c r="AN293" s="68">
        <v>0</v>
      </c>
      <c r="AO293" s="68">
        <v>0</v>
      </c>
      <c r="AP293" s="68">
        <v>0</v>
      </c>
      <c r="AQ293" s="68">
        <v>0</v>
      </c>
      <c r="AR293" s="68">
        <v>0</v>
      </c>
      <c r="AS293" s="68">
        <v>0</v>
      </c>
      <c r="AT293" s="68">
        <v>11396</v>
      </c>
      <c r="AU293" s="68">
        <v>12704</v>
      </c>
      <c r="AV293" s="68">
        <v>9306</v>
      </c>
      <c r="AW293" s="68">
        <v>0</v>
      </c>
      <c r="AX293" s="68">
        <v>281</v>
      </c>
      <c r="AY293" s="68">
        <v>26306</v>
      </c>
      <c r="AZ293" s="68">
        <v>25499</v>
      </c>
    </row>
    <row r="294" spans="1:52" x14ac:dyDescent="0.2">
      <c r="A294" s="68" t="s">
        <v>2102</v>
      </c>
      <c r="B294" s="68" t="s">
        <v>2103</v>
      </c>
      <c r="C294" s="68" t="s">
        <v>2103</v>
      </c>
      <c r="D294" s="68" t="s">
        <v>2104</v>
      </c>
      <c r="E294" s="68" t="s">
        <v>2102</v>
      </c>
      <c r="F294" s="296">
        <v>2019</v>
      </c>
      <c r="G294" s="68" t="s">
        <v>1220</v>
      </c>
      <c r="H294" s="68" t="s">
        <v>1221</v>
      </c>
      <c r="I294" s="229">
        <v>5093</v>
      </c>
      <c r="J294" s="70">
        <v>2546.5</v>
      </c>
      <c r="K294" s="70">
        <v>7639.5</v>
      </c>
      <c r="L294" s="137">
        <v>4.7258566971352298</v>
      </c>
      <c r="M294" s="137">
        <v>-4726</v>
      </c>
      <c r="N294" s="70">
        <v>0.51772377647974699</v>
      </c>
      <c r="O294" s="70">
        <v>518</v>
      </c>
      <c r="P294" s="68">
        <v>0</v>
      </c>
      <c r="Q294" s="70">
        <v>0</v>
      </c>
      <c r="R294" s="297">
        <v>9.5530480000000001E-2</v>
      </c>
      <c r="S294" s="70">
        <v>96</v>
      </c>
      <c r="T294" s="297"/>
      <c r="U294" s="70"/>
      <c r="V294" s="298">
        <v>0</v>
      </c>
      <c r="W294" s="70">
        <v>0</v>
      </c>
      <c r="X294" s="298">
        <v>0</v>
      </c>
      <c r="Y294" s="70">
        <v>0</v>
      </c>
      <c r="Z294" s="70">
        <v>0</v>
      </c>
      <c r="AA294" s="70">
        <v>0</v>
      </c>
      <c r="AB294" s="70">
        <v>0</v>
      </c>
      <c r="AC294" s="70">
        <v>0</v>
      </c>
      <c r="AD294" s="68">
        <v>0</v>
      </c>
      <c r="AE294" s="70">
        <v>0</v>
      </c>
      <c r="AF294" s="68">
        <v>0</v>
      </c>
      <c r="AG294" s="70">
        <v>0</v>
      </c>
      <c r="AH294" s="68">
        <v>0</v>
      </c>
      <c r="AI294" s="70">
        <v>0</v>
      </c>
      <c r="AJ294" s="298">
        <v>0</v>
      </c>
      <c r="AK294" s="70">
        <v>0</v>
      </c>
      <c r="AL294" s="167">
        <v>0.4840238</v>
      </c>
      <c r="AM294" s="70">
        <v>484</v>
      </c>
      <c r="AN294" s="68">
        <v>0</v>
      </c>
      <c r="AO294" s="68">
        <v>0</v>
      </c>
      <c r="AP294" s="68">
        <v>0</v>
      </c>
      <c r="AQ294" s="68">
        <v>0</v>
      </c>
      <c r="AR294" s="68">
        <v>7562</v>
      </c>
      <c r="AS294" s="68">
        <v>0</v>
      </c>
      <c r="AT294" s="68">
        <v>0</v>
      </c>
      <c r="AU294" s="68">
        <v>6111</v>
      </c>
      <c r="AV294" s="68">
        <v>1644</v>
      </c>
      <c r="AW294" s="68">
        <v>7861</v>
      </c>
      <c r="AX294" s="68">
        <v>0</v>
      </c>
      <c r="AY294" s="68">
        <v>2604</v>
      </c>
      <c r="AZ294" s="68">
        <v>0</v>
      </c>
    </row>
    <row r="295" spans="1:52" x14ac:dyDescent="0.2">
      <c r="A295" s="68" t="s">
        <v>2105</v>
      </c>
      <c r="B295" s="68" t="s">
        <v>2106</v>
      </c>
      <c r="C295" s="68" t="s">
        <v>2106</v>
      </c>
      <c r="D295" s="68" t="s">
        <v>2107</v>
      </c>
      <c r="E295" s="68" t="s">
        <v>2105</v>
      </c>
      <c r="F295" s="296">
        <v>2019</v>
      </c>
      <c r="G295" s="68" t="s">
        <v>1220</v>
      </c>
      <c r="H295" s="68" t="s">
        <v>1221</v>
      </c>
      <c r="I295" s="229">
        <v>0</v>
      </c>
      <c r="J295" s="70">
        <v>0</v>
      </c>
      <c r="K295" s="70">
        <v>0</v>
      </c>
      <c r="L295" s="137">
        <v>3.7205170787453099</v>
      </c>
      <c r="M295" s="137">
        <v>-3721</v>
      </c>
      <c r="N295" s="70">
        <v>0.87047568887414506</v>
      </c>
      <c r="O295" s="70">
        <v>870</v>
      </c>
      <c r="P295" s="68">
        <v>0</v>
      </c>
      <c r="Q295" s="70">
        <v>0</v>
      </c>
      <c r="R295" s="297">
        <v>0.18227452</v>
      </c>
      <c r="S295" s="70">
        <v>182</v>
      </c>
      <c r="T295" s="297"/>
      <c r="U295" s="70"/>
      <c r="V295" s="298">
        <v>0</v>
      </c>
      <c r="W295" s="70">
        <v>0</v>
      </c>
      <c r="X295" s="298">
        <v>0.11818081</v>
      </c>
      <c r="Y295" s="70">
        <v>118</v>
      </c>
      <c r="Z295" s="70">
        <v>0</v>
      </c>
      <c r="AA295" s="70">
        <v>0</v>
      </c>
      <c r="AB295" s="70">
        <v>0</v>
      </c>
      <c r="AC295" s="70">
        <v>0</v>
      </c>
      <c r="AD295" s="68">
        <v>0</v>
      </c>
      <c r="AE295" s="70">
        <v>0</v>
      </c>
      <c r="AF295" s="68">
        <v>0</v>
      </c>
      <c r="AG295" s="70">
        <v>0</v>
      </c>
      <c r="AH295" s="68">
        <v>0</v>
      </c>
      <c r="AI295" s="70">
        <v>0</v>
      </c>
      <c r="AJ295" s="298">
        <v>0</v>
      </c>
      <c r="AK295" s="70">
        <v>0</v>
      </c>
      <c r="AL295" s="167">
        <v>0</v>
      </c>
      <c r="AM295" s="70">
        <v>0</v>
      </c>
      <c r="AN295" s="68">
        <v>0</v>
      </c>
      <c r="AO295" s="68">
        <v>0</v>
      </c>
      <c r="AP295" s="68">
        <v>0</v>
      </c>
      <c r="AQ295" s="68">
        <v>0</v>
      </c>
      <c r="AR295" s="68">
        <v>0</v>
      </c>
      <c r="AS295" s="68">
        <v>0</v>
      </c>
      <c r="AT295" s="68">
        <v>0</v>
      </c>
      <c r="AU295" s="68">
        <v>659</v>
      </c>
      <c r="AV295" s="68">
        <v>0</v>
      </c>
      <c r="AW295" s="68">
        <v>0</v>
      </c>
      <c r="AX295" s="68">
        <v>0</v>
      </c>
      <c r="AY295" s="68">
        <v>5379</v>
      </c>
      <c r="AZ295" s="68">
        <v>0</v>
      </c>
    </row>
    <row r="296" spans="1:52" x14ac:dyDescent="0.2">
      <c r="A296" s="68" t="s">
        <v>2108</v>
      </c>
      <c r="B296" s="68" t="s">
        <v>2109</v>
      </c>
      <c r="C296" s="68" t="s">
        <v>2109</v>
      </c>
      <c r="D296" s="68" t="s">
        <v>2110</v>
      </c>
      <c r="E296" s="68" t="s">
        <v>2108</v>
      </c>
      <c r="F296" s="296">
        <v>2019</v>
      </c>
      <c r="G296" s="68" t="s">
        <v>1220</v>
      </c>
      <c r="H296" s="68" t="s">
        <v>1271</v>
      </c>
      <c r="I296" s="229">
        <v>0</v>
      </c>
      <c r="J296" s="70">
        <v>0</v>
      </c>
      <c r="K296" s="70">
        <v>0</v>
      </c>
      <c r="L296" s="137">
        <v>6.8389458575445499</v>
      </c>
      <c r="M296" s="137">
        <v>-6839</v>
      </c>
      <c r="N296" s="70">
        <v>0.22835257035489001</v>
      </c>
      <c r="O296" s="70">
        <v>228</v>
      </c>
      <c r="P296" s="68">
        <v>0</v>
      </c>
      <c r="Q296" s="70">
        <v>0</v>
      </c>
      <c r="R296" s="297">
        <v>0.25685388999999997</v>
      </c>
      <c r="S296" s="70">
        <v>257</v>
      </c>
      <c r="T296" s="297"/>
      <c r="U296" s="70"/>
      <c r="V296" s="298">
        <v>0.26994837999999999</v>
      </c>
      <c r="W296" s="70">
        <v>270</v>
      </c>
      <c r="X296" s="298">
        <v>0</v>
      </c>
      <c r="Y296" s="70">
        <v>0</v>
      </c>
      <c r="Z296" s="70">
        <v>0.22942599999999999</v>
      </c>
      <c r="AA296" s="70">
        <v>229</v>
      </c>
      <c r="AB296" s="70">
        <v>0.34035700000000002</v>
      </c>
      <c r="AC296" s="70">
        <v>340</v>
      </c>
      <c r="AD296" s="68">
        <v>1.6869866022094919</v>
      </c>
      <c r="AE296" s="70">
        <v>1687</v>
      </c>
      <c r="AF296" s="68">
        <v>0</v>
      </c>
      <c r="AG296" s="70">
        <v>0</v>
      </c>
      <c r="AH296" s="68">
        <v>0</v>
      </c>
      <c r="AI296" s="70">
        <v>0</v>
      </c>
      <c r="AJ296" s="298">
        <v>0</v>
      </c>
      <c r="AK296" s="70">
        <v>0</v>
      </c>
      <c r="AL296" s="167">
        <v>0</v>
      </c>
      <c r="AM296" s="70">
        <v>0</v>
      </c>
      <c r="AN296" s="68">
        <v>0</v>
      </c>
      <c r="AO296" s="68">
        <v>-9610</v>
      </c>
      <c r="AP296" s="68">
        <v>0</v>
      </c>
      <c r="AQ296" s="68">
        <v>58</v>
      </c>
      <c r="AR296" s="68">
        <v>0</v>
      </c>
      <c r="AS296" s="68">
        <v>0</v>
      </c>
      <c r="AT296" s="68">
        <v>987</v>
      </c>
      <c r="AU296" s="68">
        <v>4936</v>
      </c>
      <c r="AV296" s="68">
        <v>8502</v>
      </c>
      <c r="AW296" s="68">
        <v>1996</v>
      </c>
      <c r="AX296" s="68">
        <v>0</v>
      </c>
      <c r="AY296" s="68">
        <v>3000</v>
      </c>
      <c r="AZ296" s="68">
        <v>0</v>
      </c>
    </row>
    <row r="297" spans="1:52" x14ac:dyDescent="0.2">
      <c r="A297" s="68" t="s">
        <v>2111</v>
      </c>
      <c r="B297" s="68" t="s">
        <v>2112</v>
      </c>
      <c r="C297" s="68" t="s">
        <v>2112</v>
      </c>
      <c r="D297" s="68" t="s">
        <v>2113</v>
      </c>
      <c r="E297" s="68" t="s">
        <v>2111</v>
      </c>
      <c r="F297" s="296">
        <v>2019</v>
      </c>
      <c r="G297" s="68" t="s">
        <v>1220</v>
      </c>
      <c r="H297" s="68" t="s">
        <v>1258</v>
      </c>
      <c r="I297" s="229">
        <v>0</v>
      </c>
      <c r="J297" s="70">
        <v>0</v>
      </c>
      <c r="K297" s="70">
        <v>0</v>
      </c>
      <c r="L297" s="137">
        <v>0</v>
      </c>
      <c r="M297" s="137">
        <v>0</v>
      </c>
      <c r="N297" s="70">
        <v>4.9297699899999996</v>
      </c>
      <c r="O297" s="70">
        <v>4930</v>
      </c>
      <c r="P297" s="68">
        <v>0</v>
      </c>
      <c r="Q297" s="70">
        <v>0</v>
      </c>
      <c r="R297" s="297">
        <v>6.0190679800000009</v>
      </c>
      <c r="S297" s="70">
        <v>6019</v>
      </c>
      <c r="T297" s="297"/>
      <c r="U297" s="70"/>
      <c r="V297" s="298">
        <v>0</v>
      </c>
      <c r="W297" s="70">
        <v>0</v>
      </c>
      <c r="X297" s="298">
        <v>9.72531575</v>
      </c>
      <c r="Y297" s="70">
        <v>9725</v>
      </c>
      <c r="Z297" s="70">
        <v>6.0432800000000002</v>
      </c>
      <c r="AA297" s="70">
        <v>6043</v>
      </c>
      <c r="AB297" s="70">
        <v>7.5406639999999996</v>
      </c>
      <c r="AC297" s="70">
        <v>7541</v>
      </c>
      <c r="AD297" s="68">
        <v>0</v>
      </c>
      <c r="AE297" s="70">
        <v>0</v>
      </c>
      <c r="AF297" s="68">
        <v>0</v>
      </c>
      <c r="AG297" s="70">
        <v>0</v>
      </c>
      <c r="AH297" s="68">
        <v>0</v>
      </c>
      <c r="AI297" s="70">
        <v>0</v>
      </c>
      <c r="AJ297" s="298">
        <v>0</v>
      </c>
      <c r="AK297" s="70">
        <v>0</v>
      </c>
      <c r="AL297" s="167">
        <v>0</v>
      </c>
      <c r="AM297" s="70">
        <v>0</v>
      </c>
      <c r="AN297" s="68">
        <v>10235</v>
      </c>
      <c r="AO297" s="68">
        <v>-19844</v>
      </c>
      <c r="AP297" s="68">
        <v>12151</v>
      </c>
      <c r="AQ297" s="68">
        <v>339</v>
      </c>
      <c r="AR297" s="68">
        <v>0</v>
      </c>
      <c r="AS297" s="68">
        <v>0</v>
      </c>
      <c r="AT297" s="68">
        <v>27835</v>
      </c>
      <c r="AU297" s="68">
        <v>63720</v>
      </c>
      <c r="AV297" s="68">
        <v>77331</v>
      </c>
      <c r="AW297" s="68">
        <v>44042</v>
      </c>
      <c r="AX297" s="68">
        <v>0</v>
      </c>
      <c r="AY297" s="68">
        <v>0</v>
      </c>
      <c r="AZ297" s="68">
        <v>19578</v>
      </c>
    </row>
    <row r="298" spans="1:52" x14ac:dyDescent="0.2">
      <c r="A298" s="68" t="s">
        <v>2114</v>
      </c>
      <c r="B298" s="68" t="s">
        <v>2115</v>
      </c>
      <c r="C298" s="68" t="s">
        <v>2115</v>
      </c>
      <c r="D298" s="68" t="s">
        <v>2116</v>
      </c>
      <c r="E298" s="68" t="s">
        <v>2114</v>
      </c>
      <c r="F298" s="296">
        <v>2019</v>
      </c>
      <c r="G298" s="68" t="s">
        <v>1220</v>
      </c>
      <c r="H298" s="68" t="s">
        <v>1258</v>
      </c>
      <c r="I298" s="229">
        <v>2992</v>
      </c>
      <c r="J298" s="70">
        <v>1496</v>
      </c>
      <c r="K298" s="70">
        <v>4488</v>
      </c>
      <c r="L298" s="137">
        <v>0</v>
      </c>
      <c r="M298" s="137">
        <v>0</v>
      </c>
      <c r="N298" s="70">
        <v>2.8507654816513801</v>
      </c>
      <c r="O298" s="70">
        <v>2851</v>
      </c>
      <c r="P298" s="68">
        <v>0</v>
      </c>
      <c r="Q298" s="70">
        <v>0</v>
      </c>
      <c r="R298" s="297">
        <v>7.5985753600000008</v>
      </c>
      <c r="S298" s="70">
        <v>7599</v>
      </c>
      <c r="T298" s="297"/>
      <c r="U298" s="70"/>
      <c r="V298" s="298">
        <v>0</v>
      </c>
      <c r="W298" s="70">
        <v>0</v>
      </c>
      <c r="X298" s="298">
        <v>19.564678239999999</v>
      </c>
      <c r="Y298" s="70">
        <v>11784</v>
      </c>
      <c r="Z298" s="70">
        <v>8.6442300000000003</v>
      </c>
      <c r="AA298" s="70">
        <v>8644</v>
      </c>
      <c r="AB298" s="70">
        <v>10.977625</v>
      </c>
      <c r="AC298" s="70">
        <v>10978</v>
      </c>
      <c r="AD298" s="68">
        <v>0</v>
      </c>
      <c r="AE298" s="70">
        <v>0</v>
      </c>
      <c r="AF298" s="68">
        <v>0</v>
      </c>
      <c r="AG298" s="70">
        <v>0</v>
      </c>
      <c r="AH298" s="68">
        <v>0</v>
      </c>
      <c r="AI298" s="70">
        <v>0</v>
      </c>
      <c r="AJ298" s="298">
        <v>0</v>
      </c>
      <c r="AK298" s="70">
        <v>0</v>
      </c>
      <c r="AL298" s="167">
        <v>0.1034209</v>
      </c>
      <c r="AM298" s="70">
        <v>103</v>
      </c>
      <c r="AN298" s="68">
        <v>33313</v>
      </c>
      <c r="AO298" s="68">
        <v>0</v>
      </c>
      <c r="AP298" s="68">
        <v>1689</v>
      </c>
      <c r="AQ298" s="68">
        <v>3387</v>
      </c>
      <c r="AR298" s="68">
        <v>8045</v>
      </c>
      <c r="AS298" s="68">
        <v>0</v>
      </c>
      <c r="AT298" s="68">
        <v>2465</v>
      </c>
      <c r="AU298" s="68">
        <v>36482</v>
      </c>
      <c r="AV298" s="68">
        <v>37174</v>
      </c>
      <c r="AW298" s="68">
        <v>24722</v>
      </c>
      <c r="AX298" s="68">
        <v>24476</v>
      </c>
      <c r="AY298" s="68">
        <v>21575</v>
      </c>
      <c r="AZ298" s="68">
        <v>45487</v>
      </c>
    </row>
    <row r="299" spans="1:52" x14ac:dyDescent="0.2">
      <c r="A299" s="68" t="s">
        <v>2117</v>
      </c>
      <c r="B299" s="68" t="s">
        <v>2118</v>
      </c>
      <c r="C299" s="68" t="s">
        <v>2118</v>
      </c>
      <c r="D299" s="68" t="s">
        <v>2119</v>
      </c>
      <c r="E299" s="68" t="s">
        <v>2117</v>
      </c>
      <c r="F299" s="296">
        <v>2019</v>
      </c>
      <c r="G299" s="68" t="s">
        <v>1220</v>
      </c>
      <c r="H299" s="68" t="s">
        <v>1258</v>
      </c>
      <c r="I299" s="229">
        <v>0</v>
      </c>
      <c r="J299" s="70">
        <v>0</v>
      </c>
      <c r="K299" s="70">
        <v>0</v>
      </c>
      <c r="L299" s="137">
        <v>0</v>
      </c>
      <c r="M299" s="137">
        <v>0</v>
      </c>
      <c r="N299" s="70">
        <v>2.3305760074547801</v>
      </c>
      <c r="O299" s="70">
        <v>2331</v>
      </c>
      <c r="P299" s="68">
        <v>0</v>
      </c>
      <c r="Q299" s="70">
        <v>0</v>
      </c>
      <c r="R299" s="297">
        <v>4.6492656099999996</v>
      </c>
      <c r="S299" s="70">
        <v>4649</v>
      </c>
      <c r="T299" s="297"/>
      <c r="U299" s="70"/>
      <c r="V299" s="298">
        <v>0</v>
      </c>
      <c r="W299" s="70">
        <v>0</v>
      </c>
      <c r="X299" s="298">
        <v>13.90849169</v>
      </c>
      <c r="Y299" s="70">
        <v>5609</v>
      </c>
      <c r="Z299" s="70">
        <v>4.2072440000000002</v>
      </c>
      <c r="AA299" s="70">
        <v>4207</v>
      </c>
      <c r="AB299" s="70">
        <v>5.333234</v>
      </c>
      <c r="AC299" s="70">
        <v>5333</v>
      </c>
      <c r="AD299" s="68">
        <v>0</v>
      </c>
      <c r="AE299" s="70">
        <v>0</v>
      </c>
      <c r="AF299" s="68">
        <v>0</v>
      </c>
      <c r="AG299" s="70">
        <v>0</v>
      </c>
      <c r="AH299" s="68">
        <v>0</v>
      </c>
      <c r="AI299" s="70">
        <v>0</v>
      </c>
      <c r="AJ299" s="298">
        <v>0</v>
      </c>
      <c r="AK299" s="70">
        <v>0</v>
      </c>
      <c r="AL299" s="167">
        <v>7.9475799999999999E-2</v>
      </c>
      <c r="AM299" s="70">
        <v>79</v>
      </c>
      <c r="AN299" s="68">
        <v>12994</v>
      </c>
      <c r="AO299" s="68">
        <v>-84696</v>
      </c>
      <c r="AP299" s="68">
        <v>0</v>
      </c>
      <c r="AQ299" s="68">
        <v>0</v>
      </c>
      <c r="AR299" s="68">
        <v>0</v>
      </c>
      <c r="AS299" s="68">
        <v>0</v>
      </c>
      <c r="AT299" s="68">
        <v>2136</v>
      </c>
      <c r="AU299" s="68">
        <v>22775</v>
      </c>
      <c r="AV299" s="68">
        <v>8663</v>
      </c>
      <c r="AW299" s="68">
        <v>0</v>
      </c>
      <c r="AX299" s="68">
        <v>0</v>
      </c>
      <c r="AY299" s="68">
        <v>19591</v>
      </c>
      <c r="AZ299" s="68">
        <v>0</v>
      </c>
    </row>
    <row r="300" spans="1:52" x14ac:dyDescent="0.2">
      <c r="A300" s="68" t="s">
        <v>2120</v>
      </c>
      <c r="B300" s="68" t="s">
        <v>2121</v>
      </c>
      <c r="C300" s="68" t="s">
        <v>2121</v>
      </c>
      <c r="D300" s="68" t="s">
        <v>2122</v>
      </c>
      <c r="E300" s="68" t="s">
        <v>2120</v>
      </c>
      <c r="F300" s="296">
        <v>2019</v>
      </c>
      <c r="G300" s="68" t="s">
        <v>1220</v>
      </c>
      <c r="H300" s="68" t="s">
        <v>1221</v>
      </c>
      <c r="I300" s="229">
        <v>379</v>
      </c>
      <c r="J300" s="70">
        <v>189.5</v>
      </c>
      <c r="K300" s="70">
        <v>568.5</v>
      </c>
      <c r="L300" s="137">
        <v>4.0404068339760499</v>
      </c>
      <c r="M300" s="137">
        <v>-4040</v>
      </c>
      <c r="N300" s="70">
        <v>0.80847404</v>
      </c>
      <c r="O300" s="70">
        <v>808</v>
      </c>
      <c r="P300" s="68">
        <v>0</v>
      </c>
      <c r="Q300" s="70">
        <v>0</v>
      </c>
      <c r="R300" s="297">
        <v>0.16159028</v>
      </c>
      <c r="S300" s="70">
        <v>162</v>
      </c>
      <c r="T300" s="297"/>
      <c r="U300" s="70"/>
      <c r="V300" s="298">
        <v>0</v>
      </c>
      <c r="W300" s="70">
        <v>0</v>
      </c>
      <c r="X300" s="298">
        <v>0</v>
      </c>
      <c r="Y300" s="70">
        <v>0</v>
      </c>
      <c r="Z300" s="70">
        <v>0</v>
      </c>
      <c r="AA300" s="70">
        <v>0</v>
      </c>
      <c r="AB300" s="70">
        <v>0</v>
      </c>
      <c r="AC300" s="70">
        <v>0</v>
      </c>
      <c r="AD300" s="68">
        <v>0</v>
      </c>
      <c r="AE300" s="70">
        <v>0</v>
      </c>
      <c r="AF300" s="68">
        <v>0</v>
      </c>
      <c r="AG300" s="70">
        <v>0</v>
      </c>
      <c r="AH300" s="68">
        <v>0</v>
      </c>
      <c r="AI300" s="70">
        <v>0</v>
      </c>
      <c r="AJ300" s="298">
        <v>0</v>
      </c>
      <c r="AK300" s="70">
        <v>0</v>
      </c>
      <c r="AL300" s="167">
        <v>0</v>
      </c>
      <c r="AM300" s="70">
        <v>0</v>
      </c>
      <c r="AN300" s="68">
        <v>0</v>
      </c>
      <c r="AO300" s="68">
        <v>0</v>
      </c>
      <c r="AP300" s="68">
        <v>0</v>
      </c>
      <c r="AQ300" s="68">
        <v>0</v>
      </c>
      <c r="AR300" s="68">
        <v>0</v>
      </c>
      <c r="AS300" s="68">
        <v>0</v>
      </c>
      <c r="AT300" s="68">
        <v>65</v>
      </c>
      <c r="AU300" s="68">
        <v>7151</v>
      </c>
      <c r="AV300" s="68">
        <v>2670</v>
      </c>
      <c r="AW300" s="68">
        <v>11613</v>
      </c>
      <c r="AX300" s="68">
        <v>42</v>
      </c>
      <c r="AY300" s="68">
        <v>2000</v>
      </c>
      <c r="AZ300" s="68">
        <v>0</v>
      </c>
    </row>
    <row r="301" spans="1:52" x14ac:dyDescent="0.2">
      <c r="A301" s="68" t="s">
        <v>2123</v>
      </c>
      <c r="B301" s="68" t="s">
        <v>2124</v>
      </c>
      <c r="C301" s="68" t="s">
        <v>2124</v>
      </c>
      <c r="D301" s="68" t="s">
        <v>2125</v>
      </c>
      <c r="E301" s="68" t="s">
        <v>2123</v>
      </c>
      <c r="F301" s="296">
        <v>2019</v>
      </c>
      <c r="G301" s="68" t="s">
        <v>1220</v>
      </c>
      <c r="H301" s="68" t="s">
        <v>1258</v>
      </c>
      <c r="I301" s="229">
        <v>0</v>
      </c>
      <c r="J301" s="70">
        <v>0</v>
      </c>
      <c r="K301" s="70">
        <v>0</v>
      </c>
      <c r="L301" s="137">
        <v>164.52340421275801</v>
      </c>
      <c r="M301" s="137">
        <v>-164523</v>
      </c>
      <c r="N301" s="70">
        <v>7.1899956594440706</v>
      </c>
      <c r="O301" s="70">
        <v>7190</v>
      </c>
      <c r="P301" s="68">
        <v>0</v>
      </c>
      <c r="Q301" s="70">
        <v>0</v>
      </c>
      <c r="R301" s="297">
        <v>9.9699702100000014</v>
      </c>
      <c r="S301" s="70">
        <v>9970</v>
      </c>
      <c r="T301" s="297"/>
      <c r="U301" s="70"/>
      <c r="V301" s="298">
        <v>36.133776519999998</v>
      </c>
      <c r="W301" s="70">
        <v>36134</v>
      </c>
      <c r="X301" s="298">
        <v>0</v>
      </c>
      <c r="Y301" s="70">
        <v>16453</v>
      </c>
      <c r="Z301" s="70">
        <v>11.707371</v>
      </c>
      <c r="AA301" s="70">
        <v>11707</v>
      </c>
      <c r="AB301" s="70">
        <v>14.626203</v>
      </c>
      <c r="AC301" s="70">
        <v>14626</v>
      </c>
      <c r="AD301" s="68">
        <v>47.33598412440805</v>
      </c>
      <c r="AE301" s="70">
        <v>47336</v>
      </c>
      <c r="AF301" s="68">
        <v>0</v>
      </c>
      <c r="AG301" s="70">
        <v>0</v>
      </c>
      <c r="AH301" s="68">
        <v>0</v>
      </c>
      <c r="AI301" s="70">
        <v>0</v>
      </c>
      <c r="AJ301" s="298">
        <v>0</v>
      </c>
      <c r="AK301" s="70">
        <v>0</v>
      </c>
      <c r="AL301" s="167">
        <v>0</v>
      </c>
      <c r="AM301" s="70">
        <v>0</v>
      </c>
      <c r="AN301" s="68">
        <v>8954</v>
      </c>
      <c r="AO301" s="68">
        <v>0</v>
      </c>
      <c r="AP301" s="68">
        <v>12514</v>
      </c>
      <c r="AQ301" s="68">
        <v>7867</v>
      </c>
      <c r="AR301" s="68">
        <v>28613</v>
      </c>
      <c r="AS301" s="68">
        <v>0</v>
      </c>
      <c r="AT301" s="68">
        <v>0</v>
      </c>
      <c r="AU301" s="68">
        <v>30985</v>
      </c>
      <c r="AV301" s="68">
        <v>171303</v>
      </c>
      <c r="AW301" s="68">
        <v>1269</v>
      </c>
      <c r="AX301" s="68">
        <v>0</v>
      </c>
      <c r="AY301" s="68">
        <v>15051</v>
      </c>
      <c r="AZ301" s="68">
        <v>11373</v>
      </c>
    </row>
    <row r="302" spans="1:52" x14ac:dyDescent="0.2">
      <c r="A302" s="68" t="s">
        <v>2126</v>
      </c>
      <c r="B302" s="68" t="s">
        <v>2127</v>
      </c>
      <c r="C302" s="68" t="s">
        <v>2127</v>
      </c>
      <c r="D302" s="68" t="s">
        <v>2128</v>
      </c>
      <c r="E302" s="68" t="s">
        <v>2126</v>
      </c>
      <c r="F302" s="296">
        <v>2019</v>
      </c>
      <c r="G302" s="68" t="s">
        <v>1220</v>
      </c>
      <c r="H302" s="68" t="s">
        <v>1271</v>
      </c>
      <c r="I302" s="229">
        <v>0</v>
      </c>
      <c r="J302" s="70">
        <v>0</v>
      </c>
      <c r="K302" s="70">
        <v>0</v>
      </c>
      <c r="L302" s="137">
        <v>70.501279809628798</v>
      </c>
      <c r="M302" s="137">
        <v>-70501</v>
      </c>
      <c r="N302" s="70">
        <v>2.4470900603296801</v>
      </c>
      <c r="O302" s="70">
        <v>2447</v>
      </c>
      <c r="P302" s="68">
        <v>0</v>
      </c>
      <c r="Q302" s="70">
        <v>0</v>
      </c>
      <c r="R302" s="297">
        <v>3.6736770000000001</v>
      </c>
      <c r="S302" s="70">
        <v>3674</v>
      </c>
      <c r="T302" s="297"/>
      <c r="U302" s="70"/>
      <c r="V302" s="298">
        <v>14.635454340000001</v>
      </c>
      <c r="W302" s="70">
        <v>14635</v>
      </c>
      <c r="X302" s="298">
        <v>0</v>
      </c>
      <c r="Y302" s="70">
        <v>0</v>
      </c>
      <c r="Z302" s="70">
        <v>2.8721399999999999</v>
      </c>
      <c r="AA302" s="70">
        <v>2872</v>
      </c>
      <c r="AB302" s="70">
        <v>3.700996</v>
      </c>
      <c r="AC302" s="70">
        <v>3701</v>
      </c>
      <c r="AD302" s="68">
        <v>17.029761334718291</v>
      </c>
      <c r="AE302" s="70">
        <v>17030</v>
      </c>
      <c r="AF302" s="68">
        <v>0</v>
      </c>
      <c r="AG302" s="70">
        <v>0</v>
      </c>
      <c r="AH302" s="68">
        <v>0</v>
      </c>
      <c r="AI302" s="70">
        <v>0</v>
      </c>
      <c r="AJ302" s="298">
        <v>0</v>
      </c>
      <c r="AK302" s="70">
        <v>0</v>
      </c>
      <c r="AL302" s="167">
        <v>0</v>
      </c>
      <c r="AM302" s="70">
        <v>0</v>
      </c>
      <c r="AN302" s="68">
        <v>7360</v>
      </c>
      <c r="AO302" s="68">
        <v>0</v>
      </c>
      <c r="AP302" s="68">
        <v>0</v>
      </c>
      <c r="AQ302" s="68">
        <v>1934</v>
      </c>
      <c r="AR302" s="68">
        <v>0</v>
      </c>
      <c r="AS302" s="68">
        <v>0</v>
      </c>
      <c r="AT302" s="68">
        <v>0</v>
      </c>
      <c r="AU302" s="68">
        <v>23723</v>
      </c>
      <c r="AV302" s="68">
        <v>0</v>
      </c>
      <c r="AW302" s="68">
        <v>0</v>
      </c>
      <c r="AX302" s="68">
        <v>0</v>
      </c>
      <c r="AY302" s="68">
        <v>32714</v>
      </c>
      <c r="AZ302" s="68">
        <v>6787</v>
      </c>
    </row>
    <row r="303" spans="1:52" x14ac:dyDescent="0.2">
      <c r="A303" s="68" t="s">
        <v>2129</v>
      </c>
      <c r="B303" s="68" t="s">
        <v>2130</v>
      </c>
      <c r="C303" s="68" t="s">
        <v>2130</v>
      </c>
      <c r="D303" s="68" t="s">
        <v>2131</v>
      </c>
      <c r="E303" s="68" t="s">
        <v>2129</v>
      </c>
      <c r="F303" s="296">
        <v>2019</v>
      </c>
      <c r="G303" s="68" t="s">
        <v>1238</v>
      </c>
      <c r="H303" s="68" t="s">
        <v>1244</v>
      </c>
      <c r="I303" s="229">
        <v>5652</v>
      </c>
      <c r="J303" s="70">
        <v>2826</v>
      </c>
      <c r="K303" s="70">
        <v>8478</v>
      </c>
      <c r="L303" s="137">
        <v>4.7789470618948897</v>
      </c>
      <c r="M303" s="137">
        <v>-4779</v>
      </c>
      <c r="N303" s="70">
        <v>0</v>
      </c>
      <c r="O303" s="70">
        <v>0</v>
      </c>
      <c r="P303" s="68">
        <v>0</v>
      </c>
      <c r="Q303" s="70">
        <v>0</v>
      </c>
      <c r="R303" s="297">
        <v>0</v>
      </c>
      <c r="S303" s="70">
        <v>0</v>
      </c>
      <c r="T303" s="297"/>
      <c r="U303" s="70"/>
      <c r="V303" s="298">
        <v>0</v>
      </c>
      <c r="W303" s="70">
        <v>0</v>
      </c>
      <c r="X303" s="298">
        <v>0</v>
      </c>
      <c r="Y303" s="70">
        <v>0</v>
      </c>
      <c r="Z303" s="70">
        <v>0</v>
      </c>
      <c r="AA303" s="70">
        <v>0</v>
      </c>
      <c r="AB303" s="70">
        <v>0</v>
      </c>
      <c r="AC303" s="70">
        <v>0</v>
      </c>
      <c r="AD303" s="68">
        <v>0</v>
      </c>
      <c r="AE303" s="70">
        <v>0</v>
      </c>
      <c r="AF303" s="68">
        <v>0</v>
      </c>
      <c r="AG303" s="70">
        <v>0</v>
      </c>
      <c r="AH303" s="68">
        <v>0</v>
      </c>
      <c r="AI303" s="70">
        <v>0</v>
      </c>
      <c r="AJ303" s="298">
        <v>0</v>
      </c>
      <c r="AK303" s="70">
        <v>0</v>
      </c>
      <c r="AL303" s="167">
        <v>0</v>
      </c>
      <c r="AM303" s="70">
        <v>0</v>
      </c>
      <c r="AN303" s="68">
        <v>0</v>
      </c>
      <c r="AO303" s="68">
        <v>0</v>
      </c>
      <c r="AP303" s="68">
        <v>0</v>
      </c>
      <c r="AQ303" s="68">
        <v>0</v>
      </c>
      <c r="AR303" s="68">
        <v>0</v>
      </c>
      <c r="AS303" s="68">
        <v>0</v>
      </c>
      <c r="AT303" s="68">
        <v>0</v>
      </c>
      <c r="AU303" s="68">
        <v>456</v>
      </c>
      <c r="AV303" s="68">
        <v>219</v>
      </c>
      <c r="AW303" s="68">
        <v>1761</v>
      </c>
      <c r="AX303" s="68">
        <v>1739</v>
      </c>
      <c r="AY303" s="68">
        <v>577</v>
      </c>
      <c r="AZ303" s="68">
        <v>0</v>
      </c>
    </row>
    <row r="304" spans="1:52" x14ac:dyDescent="0.2">
      <c r="A304" s="68" t="s">
        <v>2132</v>
      </c>
      <c r="B304" s="68" t="s">
        <v>2133</v>
      </c>
      <c r="C304" s="68" t="s">
        <v>2133</v>
      </c>
      <c r="D304" s="68" t="s">
        <v>2134</v>
      </c>
      <c r="E304" s="68" t="s">
        <v>2132</v>
      </c>
      <c r="F304" s="296">
        <v>2019</v>
      </c>
      <c r="G304" s="68" t="s">
        <v>1220</v>
      </c>
      <c r="H304" s="68" t="s">
        <v>1271</v>
      </c>
      <c r="I304" s="229" t="s">
        <v>1431</v>
      </c>
      <c r="J304" s="70" t="s">
        <v>1432</v>
      </c>
      <c r="K304" s="70" t="s">
        <v>1432</v>
      </c>
      <c r="L304" s="137">
        <v>31.998838898403601</v>
      </c>
      <c r="M304" s="137">
        <v>-31999</v>
      </c>
      <c r="N304" s="70">
        <v>2.7868021112605499</v>
      </c>
      <c r="O304" s="70">
        <v>2787</v>
      </c>
      <c r="P304" s="68">
        <v>0</v>
      </c>
      <c r="Q304" s="70">
        <v>0</v>
      </c>
      <c r="R304" s="297">
        <v>2.7352843299999998</v>
      </c>
      <c r="S304" s="70">
        <v>2735</v>
      </c>
      <c r="T304" s="297"/>
      <c r="U304" s="70"/>
      <c r="V304" s="298">
        <v>4.9215972199999998</v>
      </c>
      <c r="W304" s="70">
        <v>4922</v>
      </c>
      <c r="X304" s="298">
        <v>2.5696701599999998</v>
      </c>
      <c r="Y304" s="70">
        <v>2570</v>
      </c>
      <c r="Z304" s="70">
        <v>3.0268600000000001</v>
      </c>
      <c r="AA304" s="70">
        <v>3027</v>
      </c>
      <c r="AB304" s="70">
        <v>3.7705489999999999</v>
      </c>
      <c r="AC304" s="70">
        <v>3771</v>
      </c>
      <c r="AD304" s="68">
        <v>10.354859931422499</v>
      </c>
      <c r="AE304" s="70">
        <v>10355</v>
      </c>
      <c r="AF304" s="68">
        <v>0</v>
      </c>
      <c r="AG304" s="70">
        <v>0</v>
      </c>
      <c r="AH304" s="68">
        <v>0</v>
      </c>
      <c r="AI304" s="70">
        <v>0</v>
      </c>
      <c r="AJ304" s="298">
        <v>0</v>
      </c>
      <c r="AK304" s="70">
        <v>0</v>
      </c>
      <c r="AL304" s="167">
        <v>0</v>
      </c>
      <c r="AM304" s="70">
        <v>0</v>
      </c>
      <c r="AN304" s="68" t="s">
        <v>1431</v>
      </c>
      <c r="AO304" s="68" t="s">
        <v>1431</v>
      </c>
      <c r="AP304" s="68" t="s">
        <v>1431</v>
      </c>
      <c r="AQ304" s="68" t="s">
        <v>1431</v>
      </c>
      <c r="AR304" s="68" t="s">
        <v>1431</v>
      </c>
      <c r="AS304" s="68" t="s">
        <v>1431</v>
      </c>
      <c r="AT304" s="68" t="s">
        <v>1431</v>
      </c>
      <c r="AU304" s="68" t="s">
        <v>1431</v>
      </c>
      <c r="AV304" s="68" t="s">
        <v>1431</v>
      </c>
      <c r="AW304" s="68" t="s">
        <v>1431</v>
      </c>
      <c r="AX304" s="68" t="s">
        <v>1431</v>
      </c>
      <c r="AY304" s="68" t="s">
        <v>1431</v>
      </c>
      <c r="AZ304" s="68" t="s">
        <v>1431</v>
      </c>
    </row>
    <row r="305" spans="1:52" x14ac:dyDescent="0.2">
      <c r="A305" s="68" t="s">
        <v>2135</v>
      </c>
      <c r="B305" s="68" t="s">
        <v>2136</v>
      </c>
      <c r="C305" s="68" t="s">
        <v>2136</v>
      </c>
      <c r="D305" s="68" t="s">
        <v>2137</v>
      </c>
      <c r="E305" s="68" t="s">
        <v>2135</v>
      </c>
      <c r="F305" s="296">
        <v>2019</v>
      </c>
      <c r="G305" s="68" t="s">
        <v>1220</v>
      </c>
      <c r="H305" s="68" t="s">
        <v>1258</v>
      </c>
      <c r="I305" s="229">
        <v>605</v>
      </c>
      <c r="J305" s="70">
        <v>302.5</v>
      </c>
      <c r="K305" s="70">
        <v>907.5</v>
      </c>
      <c r="L305" s="137">
        <v>0</v>
      </c>
      <c r="M305" s="137">
        <v>0</v>
      </c>
      <c r="N305" s="70">
        <v>2.2134400507615402</v>
      </c>
      <c r="O305" s="70">
        <v>2213</v>
      </c>
      <c r="P305" s="68">
        <v>0</v>
      </c>
      <c r="Q305" s="70">
        <v>0</v>
      </c>
      <c r="R305" s="297">
        <v>2.41106541</v>
      </c>
      <c r="S305" s="70">
        <v>2411</v>
      </c>
      <c r="T305" s="297"/>
      <c r="U305" s="70"/>
      <c r="V305" s="298">
        <v>0</v>
      </c>
      <c r="W305" s="70">
        <v>0</v>
      </c>
      <c r="X305" s="298">
        <v>0</v>
      </c>
      <c r="Y305" s="70">
        <v>0</v>
      </c>
      <c r="Z305" s="70">
        <v>3.2578130000000001</v>
      </c>
      <c r="AA305" s="70">
        <v>3258</v>
      </c>
      <c r="AB305" s="70">
        <v>4.3193260000000002</v>
      </c>
      <c r="AC305" s="70">
        <v>4319</v>
      </c>
      <c r="AD305" s="68">
        <v>0</v>
      </c>
      <c r="AE305" s="70">
        <v>0</v>
      </c>
      <c r="AF305" s="68">
        <v>0</v>
      </c>
      <c r="AG305" s="70">
        <v>0</v>
      </c>
      <c r="AH305" s="68">
        <v>0</v>
      </c>
      <c r="AI305" s="70">
        <v>0</v>
      </c>
      <c r="AJ305" s="298">
        <v>0</v>
      </c>
      <c r="AK305" s="70">
        <v>0</v>
      </c>
      <c r="AL305" s="167">
        <v>0</v>
      </c>
      <c r="AM305" s="70">
        <v>0</v>
      </c>
      <c r="AN305" s="68">
        <v>7062</v>
      </c>
      <c r="AO305" s="68">
        <v>-28976</v>
      </c>
      <c r="AP305" s="68">
        <v>0</v>
      </c>
      <c r="AQ305" s="68">
        <v>2053</v>
      </c>
      <c r="AR305" s="68">
        <v>0</v>
      </c>
      <c r="AS305" s="68">
        <v>0</v>
      </c>
      <c r="AT305" s="68">
        <v>1989</v>
      </c>
      <c r="AU305" s="68">
        <v>14482</v>
      </c>
      <c r="AV305" s="68">
        <v>4327</v>
      </c>
      <c r="AW305" s="68">
        <v>3521</v>
      </c>
      <c r="AX305" s="68">
        <v>0</v>
      </c>
      <c r="AY305" s="68">
        <v>13500</v>
      </c>
      <c r="AZ305" s="68">
        <v>11471</v>
      </c>
    </row>
    <row r="306" spans="1:52" x14ac:dyDescent="0.2">
      <c r="A306" s="68" t="s">
        <v>2138</v>
      </c>
      <c r="B306" s="68" t="s">
        <v>2139</v>
      </c>
      <c r="C306" s="68" t="s">
        <v>2139</v>
      </c>
      <c r="D306" s="68" t="s">
        <v>2140</v>
      </c>
      <c r="E306" s="68" t="s">
        <v>2138</v>
      </c>
      <c r="F306" s="296">
        <v>2019</v>
      </c>
      <c r="G306" s="68" t="s">
        <v>1220</v>
      </c>
      <c r="H306" s="68" t="s">
        <v>1271</v>
      </c>
      <c r="I306" s="229">
        <v>0</v>
      </c>
      <c r="J306" s="70">
        <v>0</v>
      </c>
      <c r="K306" s="70">
        <v>0</v>
      </c>
      <c r="L306" s="137">
        <v>111.11819783400099</v>
      </c>
      <c r="M306" s="137">
        <v>-111118</v>
      </c>
      <c r="N306" s="70">
        <v>5.9820832439664304</v>
      </c>
      <c r="O306" s="70">
        <v>5982</v>
      </c>
      <c r="P306" s="68">
        <v>0</v>
      </c>
      <c r="Q306" s="70">
        <v>0</v>
      </c>
      <c r="R306" s="297">
        <v>7.1666930199999994</v>
      </c>
      <c r="S306" s="70">
        <v>7167</v>
      </c>
      <c r="T306" s="297"/>
      <c r="U306" s="70"/>
      <c r="V306" s="298">
        <v>28.833950099999999</v>
      </c>
      <c r="W306" s="70">
        <v>28834</v>
      </c>
      <c r="X306" s="298">
        <v>0</v>
      </c>
      <c r="Y306" s="70">
        <v>0</v>
      </c>
      <c r="Z306" s="70">
        <v>5.7693859999999999</v>
      </c>
      <c r="AA306" s="70">
        <v>5769</v>
      </c>
      <c r="AB306" s="70">
        <v>7.4214640000000003</v>
      </c>
      <c r="AC306" s="70">
        <v>7421</v>
      </c>
      <c r="AD306" s="68">
        <v>27.8265211970838</v>
      </c>
      <c r="AE306" s="70">
        <v>27827</v>
      </c>
      <c r="AF306" s="68">
        <v>0</v>
      </c>
      <c r="AG306" s="70">
        <v>0</v>
      </c>
      <c r="AH306" s="68">
        <v>0</v>
      </c>
      <c r="AI306" s="70">
        <v>0</v>
      </c>
      <c r="AJ306" s="298">
        <v>0</v>
      </c>
      <c r="AK306" s="70">
        <v>0</v>
      </c>
      <c r="AL306" s="167">
        <v>0</v>
      </c>
      <c r="AM306" s="70">
        <v>0</v>
      </c>
      <c r="AN306" s="68">
        <v>15400</v>
      </c>
      <c r="AO306" s="68">
        <v>-62656</v>
      </c>
      <c r="AP306" s="68">
        <v>0</v>
      </c>
      <c r="AQ306" s="68">
        <v>570</v>
      </c>
      <c r="AR306" s="68">
        <v>9874</v>
      </c>
      <c r="AS306" s="68">
        <v>0</v>
      </c>
      <c r="AT306" s="68">
        <v>2993</v>
      </c>
      <c r="AU306" s="68">
        <v>13503</v>
      </c>
      <c r="AV306" s="68">
        <v>6238</v>
      </c>
      <c r="AW306" s="68">
        <v>49089</v>
      </c>
      <c r="AX306" s="68">
        <v>11619</v>
      </c>
      <c r="AY306" s="68">
        <v>60000</v>
      </c>
      <c r="AZ306" s="68">
        <v>13035</v>
      </c>
    </row>
    <row r="307" spans="1:52" x14ac:dyDescent="0.2">
      <c r="A307" s="68" t="s">
        <v>2141</v>
      </c>
      <c r="B307" s="68" t="s">
        <v>2142</v>
      </c>
      <c r="C307" s="68" t="s">
        <v>2142</v>
      </c>
      <c r="D307" s="68" t="s">
        <v>2143</v>
      </c>
      <c r="E307" s="68" t="s">
        <v>2141</v>
      </c>
      <c r="F307" s="296">
        <v>2019</v>
      </c>
      <c r="G307" s="68" t="s">
        <v>1220</v>
      </c>
      <c r="H307" s="68" t="s">
        <v>1221</v>
      </c>
      <c r="I307" s="229">
        <v>4288</v>
      </c>
      <c r="J307" s="70">
        <v>2144</v>
      </c>
      <c r="K307" s="70">
        <v>6432</v>
      </c>
      <c r="L307" s="137">
        <v>10.5465818529853</v>
      </c>
      <c r="M307" s="137">
        <v>-10547</v>
      </c>
      <c r="N307" s="70">
        <v>0.90166367370917799</v>
      </c>
      <c r="O307" s="70">
        <v>902</v>
      </c>
      <c r="P307" s="68">
        <v>0</v>
      </c>
      <c r="Q307" s="70">
        <v>0</v>
      </c>
      <c r="R307" s="297">
        <v>0.12614858000000001</v>
      </c>
      <c r="S307" s="70">
        <v>126</v>
      </c>
      <c r="T307" s="297"/>
      <c r="U307" s="70"/>
      <c r="V307" s="298">
        <v>0</v>
      </c>
      <c r="W307" s="70">
        <v>0</v>
      </c>
      <c r="X307" s="298">
        <v>0</v>
      </c>
      <c r="Y307" s="70">
        <v>0</v>
      </c>
      <c r="Z307" s="70">
        <v>0</v>
      </c>
      <c r="AA307" s="70">
        <v>0</v>
      </c>
      <c r="AB307" s="70">
        <v>0</v>
      </c>
      <c r="AC307" s="70">
        <v>0</v>
      </c>
      <c r="AD307" s="68">
        <v>0</v>
      </c>
      <c r="AE307" s="70">
        <v>0</v>
      </c>
      <c r="AF307" s="68">
        <v>0</v>
      </c>
      <c r="AG307" s="70">
        <v>0</v>
      </c>
      <c r="AH307" s="68">
        <v>0</v>
      </c>
      <c r="AI307" s="70">
        <v>0</v>
      </c>
      <c r="AJ307" s="298">
        <v>0.30230924999999997</v>
      </c>
      <c r="AK307" s="70">
        <v>302</v>
      </c>
      <c r="AL307" s="167">
        <v>2.3359744</v>
      </c>
      <c r="AM307" s="70">
        <v>2336</v>
      </c>
      <c r="AN307" s="68">
        <v>0</v>
      </c>
      <c r="AO307" s="68">
        <v>0</v>
      </c>
      <c r="AP307" s="68">
        <v>0</v>
      </c>
      <c r="AQ307" s="68">
        <v>0</v>
      </c>
      <c r="AR307" s="68">
        <v>0</v>
      </c>
      <c r="AS307" s="68">
        <v>7670</v>
      </c>
      <c r="AT307" s="68">
        <v>0</v>
      </c>
      <c r="AU307" s="68">
        <v>26324</v>
      </c>
      <c r="AV307" s="68">
        <v>0</v>
      </c>
      <c r="AW307" s="68">
        <v>0</v>
      </c>
      <c r="AX307" s="68">
        <v>0</v>
      </c>
      <c r="AY307" s="68">
        <v>12857</v>
      </c>
      <c r="AZ307" s="68">
        <v>5137</v>
      </c>
    </row>
    <row r="308" spans="1:52" x14ac:dyDescent="0.2">
      <c r="A308" s="68" t="s">
        <v>2144</v>
      </c>
      <c r="B308" s="68" t="s">
        <v>2145</v>
      </c>
      <c r="C308" s="68" t="s">
        <v>2145</v>
      </c>
      <c r="D308" s="68" t="s">
        <v>2146</v>
      </c>
      <c r="E308" s="68" t="s">
        <v>2144</v>
      </c>
      <c r="F308" s="296">
        <v>2019</v>
      </c>
      <c r="G308" s="68" t="s">
        <v>1220</v>
      </c>
      <c r="H308" s="68" t="s">
        <v>1221</v>
      </c>
      <c r="I308" s="229">
        <v>0</v>
      </c>
      <c r="J308" s="70">
        <v>0</v>
      </c>
      <c r="K308" s="70">
        <v>0</v>
      </c>
      <c r="L308" s="137">
        <v>6.7939610171102602</v>
      </c>
      <c r="M308" s="137">
        <v>-6794</v>
      </c>
      <c r="N308" s="70">
        <v>0.397595898883496</v>
      </c>
      <c r="O308" s="70">
        <v>398</v>
      </c>
      <c r="P308" s="68">
        <v>0</v>
      </c>
      <c r="Q308" s="70">
        <v>0</v>
      </c>
      <c r="R308" s="297">
        <v>0.10129101</v>
      </c>
      <c r="S308" s="70">
        <v>101</v>
      </c>
      <c r="T308" s="297"/>
      <c r="U308" s="70"/>
      <c r="V308" s="298">
        <v>0</v>
      </c>
      <c r="W308" s="70">
        <v>0</v>
      </c>
      <c r="X308" s="298">
        <v>0</v>
      </c>
      <c r="Y308" s="70">
        <v>0</v>
      </c>
      <c r="Z308" s="70">
        <v>0</v>
      </c>
      <c r="AA308" s="70">
        <v>0</v>
      </c>
      <c r="AB308" s="70">
        <v>0</v>
      </c>
      <c r="AC308" s="70">
        <v>0</v>
      </c>
      <c r="AD308" s="68">
        <v>0</v>
      </c>
      <c r="AE308" s="70">
        <v>0</v>
      </c>
      <c r="AF308" s="68">
        <v>0</v>
      </c>
      <c r="AG308" s="70">
        <v>0</v>
      </c>
      <c r="AH308" s="68">
        <v>0</v>
      </c>
      <c r="AI308" s="70">
        <v>0</v>
      </c>
      <c r="AJ308" s="298">
        <v>2.5789400000000001E-2</v>
      </c>
      <c r="AK308" s="70">
        <v>26</v>
      </c>
      <c r="AL308" s="167">
        <v>1.1332621</v>
      </c>
      <c r="AM308" s="70">
        <v>1133</v>
      </c>
      <c r="AN308" s="68">
        <v>0</v>
      </c>
      <c r="AO308" s="68">
        <v>0</v>
      </c>
      <c r="AP308" s="68">
        <v>0</v>
      </c>
      <c r="AQ308" s="68">
        <v>0</v>
      </c>
      <c r="AR308" s="68">
        <v>0</v>
      </c>
      <c r="AS308" s="68">
        <v>0</v>
      </c>
      <c r="AT308" s="68">
        <v>0</v>
      </c>
      <c r="AU308" s="68">
        <v>8429</v>
      </c>
      <c r="AV308" s="68">
        <v>609</v>
      </c>
      <c r="AW308" s="68">
        <v>10150</v>
      </c>
      <c r="AX308" s="68">
        <v>0</v>
      </c>
      <c r="AY308" s="68">
        <v>7731</v>
      </c>
      <c r="AZ308" s="68">
        <v>1774</v>
      </c>
    </row>
    <row r="309" spans="1:52" x14ac:dyDescent="0.2">
      <c r="A309" s="68" t="s">
        <v>2147</v>
      </c>
      <c r="B309" s="68" t="s">
        <v>2148</v>
      </c>
      <c r="C309" s="68" t="s">
        <v>2148</v>
      </c>
      <c r="D309" s="68" t="s">
        <v>2149</v>
      </c>
      <c r="E309" s="68" t="s">
        <v>2147</v>
      </c>
      <c r="F309" s="296">
        <v>2019</v>
      </c>
      <c r="G309" s="68" t="s">
        <v>1490</v>
      </c>
      <c r="H309" s="68" t="s">
        <v>1490</v>
      </c>
      <c r="I309" s="229">
        <v>0</v>
      </c>
      <c r="J309" s="70">
        <v>0</v>
      </c>
      <c r="K309" s="70">
        <v>0</v>
      </c>
      <c r="L309" s="137">
        <v>0</v>
      </c>
      <c r="M309" s="137">
        <v>0</v>
      </c>
      <c r="N309" s="70">
        <v>0</v>
      </c>
      <c r="O309" s="70">
        <v>0</v>
      </c>
      <c r="P309" s="68">
        <v>0</v>
      </c>
      <c r="Q309" s="70">
        <v>0</v>
      </c>
      <c r="R309" s="297">
        <v>0</v>
      </c>
      <c r="S309" s="70">
        <v>0</v>
      </c>
      <c r="T309" s="297"/>
      <c r="U309" s="70"/>
      <c r="V309" s="298">
        <v>0</v>
      </c>
      <c r="W309" s="70">
        <v>0</v>
      </c>
      <c r="X309" s="298">
        <v>0</v>
      </c>
      <c r="Y309" s="70">
        <v>0</v>
      </c>
      <c r="Z309" s="70">
        <v>0</v>
      </c>
      <c r="AA309" s="70">
        <v>0</v>
      </c>
      <c r="AB309" s="70">
        <v>0</v>
      </c>
      <c r="AC309" s="70">
        <v>0</v>
      </c>
      <c r="AD309" s="68">
        <v>0</v>
      </c>
      <c r="AE309" s="70">
        <v>0</v>
      </c>
      <c r="AF309" s="68">
        <v>0</v>
      </c>
      <c r="AG309" s="70">
        <v>0</v>
      </c>
      <c r="AH309" s="68">
        <v>0</v>
      </c>
      <c r="AI309" s="70">
        <v>0</v>
      </c>
      <c r="AJ309" s="298">
        <v>0</v>
      </c>
      <c r="AK309" s="70">
        <v>0</v>
      </c>
      <c r="AL309" s="167">
        <v>0</v>
      </c>
      <c r="AM309" s="70">
        <v>0</v>
      </c>
      <c r="AN309" s="68">
        <v>0</v>
      </c>
      <c r="AO309" s="68">
        <v>0</v>
      </c>
      <c r="AP309" s="68">
        <v>0</v>
      </c>
      <c r="AQ309" s="68">
        <v>0</v>
      </c>
      <c r="AR309" s="68">
        <v>0</v>
      </c>
      <c r="AS309" s="68">
        <v>8288</v>
      </c>
      <c r="AT309" s="68">
        <v>0</v>
      </c>
      <c r="AU309" s="68">
        <v>3697</v>
      </c>
      <c r="AV309" s="68">
        <v>358</v>
      </c>
      <c r="AW309" s="68">
        <v>0</v>
      </c>
      <c r="AX309" s="68">
        <v>0</v>
      </c>
      <c r="AY309" s="68">
        <v>595</v>
      </c>
      <c r="AZ309" s="68">
        <v>0</v>
      </c>
    </row>
    <row r="310" spans="1:52" x14ac:dyDescent="0.2">
      <c r="A310" s="68" t="s">
        <v>2150</v>
      </c>
      <c r="B310" s="68" t="s">
        <v>2151</v>
      </c>
      <c r="C310" s="68" t="s">
        <v>2151</v>
      </c>
      <c r="D310" s="68" t="s">
        <v>2152</v>
      </c>
      <c r="E310" s="68" t="s">
        <v>2150</v>
      </c>
      <c r="F310" s="296">
        <v>2019</v>
      </c>
      <c r="G310" s="68" t="s">
        <v>1220</v>
      </c>
      <c r="H310" s="68" t="s">
        <v>1271</v>
      </c>
      <c r="I310" s="229">
        <v>0</v>
      </c>
      <c r="J310" s="70">
        <v>0</v>
      </c>
      <c r="K310" s="70">
        <v>0</v>
      </c>
      <c r="L310" s="137">
        <v>0</v>
      </c>
      <c r="M310" s="137">
        <v>0</v>
      </c>
      <c r="N310" s="70">
        <v>1.96409852780559</v>
      </c>
      <c r="O310" s="70">
        <v>1964</v>
      </c>
      <c r="P310" s="68">
        <v>0</v>
      </c>
      <c r="Q310" s="70">
        <v>0</v>
      </c>
      <c r="R310" s="297">
        <v>2.3011376600000002</v>
      </c>
      <c r="S310" s="70">
        <v>2301</v>
      </c>
      <c r="T310" s="297"/>
      <c r="U310" s="70"/>
      <c r="V310" s="298">
        <v>0</v>
      </c>
      <c r="W310" s="70">
        <v>0</v>
      </c>
      <c r="X310" s="298">
        <v>0</v>
      </c>
      <c r="Y310" s="70">
        <v>0</v>
      </c>
      <c r="Z310" s="70">
        <v>2.525207</v>
      </c>
      <c r="AA310" s="70">
        <v>2525</v>
      </c>
      <c r="AB310" s="70">
        <v>3.2522129999999998</v>
      </c>
      <c r="AC310" s="70">
        <v>3252</v>
      </c>
      <c r="AD310" s="68">
        <v>0</v>
      </c>
      <c r="AE310" s="70">
        <v>0</v>
      </c>
      <c r="AF310" s="68">
        <v>0</v>
      </c>
      <c r="AG310" s="70">
        <v>0</v>
      </c>
      <c r="AH310" s="68">
        <v>0</v>
      </c>
      <c r="AI310" s="70">
        <v>0</v>
      </c>
      <c r="AJ310" s="298">
        <v>0</v>
      </c>
      <c r="AK310" s="70">
        <v>0</v>
      </c>
      <c r="AL310" s="167">
        <v>0</v>
      </c>
      <c r="AM310" s="70">
        <v>0</v>
      </c>
      <c r="AN310" s="68">
        <v>0</v>
      </c>
      <c r="AO310" s="68">
        <v>-6438</v>
      </c>
      <c r="AP310" s="68">
        <v>46324</v>
      </c>
      <c r="AQ310" s="68">
        <v>1753</v>
      </c>
      <c r="AR310" s="68">
        <v>589</v>
      </c>
      <c r="AS310" s="68">
        <v>0</v>
      </c>
      <c r="AT310" s="68">
        <v>0</v>
      </c>
      <c r="AU310" s="68">
        <v>27335</v>
      </c>
      <c r="AV310" s="68">
        <v>126</v>
      </c>
      <c r="AW310" s="68">
        <v>40364</v>
      </c>
      <c r="AX310" s="68">
        <v>0</v>
      </c>
      <c r="AY310" s="68">
        <v>0</v>
      </c>
      <c r="AZ310" s="68">
        <v>0</v>
      </c>
    </row>
    <row r="311" spans="1:52" x14ac:dyDescent="0.2">
      <c r="A311" s="68" t="s">
        <v>2153</v>
      </c>
      <c r="B311" s="68" t="s">
        <v>2154</v>
      </c>
      <c r="C311" s="68" t="s">
        <v>2154</v>
      </c>
      <c r="D311" s="68" t="s">
        <v>2155</v>
      </c>
      <c r="E311" s="68" t="s">
        <v>2153</v>
      </c>
      <c r="F311" s="296">
        <v>2019</v>
      </c>
      <c r="G311" s="68" t="s">
        <v>1220</v>
      </c>
      <c r="H311" s="68" t="s">
        <v>1221</v>
      </c>
      <c r="I311" s="229">
        <v>0</v>
      </c>
      <c r="J311" s="70">
        <v>0</v>
      </c>
      <c r="K311" s="70">
        <v>0</v>
      </c>
      <c r="L311" s="137">
        <v>3.7122901613927999</v>
      </c>
      <c r="M311" s="137">
        <v>-3712</v>
      </c>
      <c r="N311" s="70">
        <v>0.51823044651183403</v>
      </c>
      <c r="O311" s="70">
        <v>518</v>
      </c>
      <c r="P311" s="68">
        <v>0</v>
      </c>
      <c r="Q311" s="70">
        <v>0</v>
      </c>
      <c r="R311" s="297">
        <v>0.10793543</v>
      </c>
      <c r="S311" s="70">
        <v>108</v>
      </c>
      <c r="T311" s="297"/>
      <c r="U311" s="70"/>
      <c r="V311" s="298">
        <v>0</v>
      </c>
      <c r="W311" s="70">
        <v>0</v>
      </c>
      <c r="X311" s="298">
        <v>0</v>
      </c>
      <c r="Y311" s="70">
        <v>0</v>
      </c>
      <c r="Z311" s="70">
        <v>0</v>
      </c>
      <c r="AA311" s="70">
        <v>0</v>
      </c>
      <c r="AB311" s="70">
        <v>0</v>
      </c>
      <c r="AC311" s="70">
        <v>0</v>
      </c>
      <c r="AD311" s="68">
        <v>0</v>
      </c>
      <c r="AE311" s="70">
        <v>0</v>
      </c>
      <c r="AF311" s="68">
        <v>0</v>
      </c>
      <c r="AG311" s="70">
        <v>0</v>
      </c>
      <c r="AH311" s="68">
        <v>0</v>
      </c>
      <c r="AI311" s="70">
        <v>0</v>
      </c>
      <c r="AJ311" s="298">
        <v>0</v>
      </c>
      <c r="AK311" s="70">
        <v>0</v>
      </c>
      <c r="AL311" s="167">
        <v>0.26675260000000001</v>
      </c>
      <c r="AM311" s="70">
        <v>267</v>
      </c>
      <c r="AN311" s="68">
        <v>0</v>
      </c>
      <c r="AO311" s="68">
        <v>0</v>
      </c>
      <c r="AP311" s="68">
        <v>0</v>
      </c>
      <c r="AQ311" s="68">
        <v>0</v>
      </c>
      <c r="AR311" s="68">
        <v>0</v>
      </c>
      <c r="AS311" s="68">
        <v>0</v>
      </c>
      <c r="AT311" s="68">
        <v>0</v>
      </c>
      <c r="AU311" s="68">
        <v>6532</v>
      </c>
      <c r="AV311" s="68">
        <v>6464</v>
      </c>
      <c r="AW311" s="68">
        <v>0</v>
      </c>
      <c r="AX311" s="68">
        <v>325</v>
      </c>
      <c r="AY311" s="68">
        <v>0</v>
      </c>
      <c r="AZ311" s="68">
        <v>0</v>
      </c>
    </row>
    <row r="312" spans="1:52" x14ac:dyDescent="0.2">
      <c r="A312" s="68" t="s">
        <v>2156</v>
      </c>
      <c r="B312" s="68" t="s">
        <v>2157</v>
      </c>
      <c r="C312" s="68" t="s">
        <v>2157</v>
      </c>
      <c r="D312" s="68" t="s">
        <v>2158</v>
      </c>
      <c r="E312" s="68" t="s">
        <v>2156</v>
      </c>
      <c r="F312" s="296">
        <v>2019</v>
      </c>
      <c r="G312" s="68" t="s">
        <v>1220</v>
      </c>
      <c r="H312" s="68" t="s">
        <v>1221</v>
      </c>
      <c r="I312" s="229">
        <v>0</v>
      </c>
      <c r="J312" s="70">
        <v>0</v>
      </c>
      <c r="K312" s="70">
        <v>0</v>
      </c>
      <c r="L312" s="137">
        <v>4.6781954226934204</v>
      </c>
      <c r="M312" s="137">
        <v>-4678</v>
      </c>
      <c r="N312" s="70">
        <v>0.62583064003265299</v>
      </c>
      <c r="O312" s="70">
        <v>626</v>
      </c>
      <c r="P312" s="68">
        <v>0</v>
      </c>
      <c r="Q312" s="70">
        <v>0</v>
      </c>
      <c r="R312" s="297">
        <v>0.10452751</v>
      </c>
      <c r="S312" s="70">
        <v>105</v>
      </c>
      <c r="T312" s="297"/>
      <c r="U312" s="70"/>
      <c r="V312" s="298">
        <v>0</v>
      </c>
      <c r="W312" s="70">
        <v>0</v>
      </c>
      <c r="X312" s="298">
        <v>0.23118506</v>
      </c>
      <c r="Y312" s="70">
        <v>231</v>
      </c>
      <c r="Z312" s="70">
        <v>0</v>
      </c>
      <c r="AA312" s="70">
        <v>0</v>
      </c>
      <c r="AB312" s="70">
        <v>0</v>
      </c>
      <c r="AC312" s="70">
        <v>0</v>
      </c>
      <c r="AD312" s="68">
        <v>0</v>
      </c>
      <c r="AE312" s="70">
        <v>0</v>
      </c>
      <c r="AF312" s="68">
        <v>0</v>
      </c>
      <c r="AG312" s="70">
        <v>0</v>
      </c>
      <c r="AH312" s="68">
        <v>0</v>
      </c>
      <c r="AI312" s="70">
        <v>0</v>
      </c>
      <c r="AJ312" s="298">
        <v>0</v>
      </c>
      <c r="AK312" s="70">
        <v>0</v>
      </c>
      <c r="AL312" s="167">
        <v>0.46164749999999999</v>
      </c>
      <c r="AM312" s="70">
        <v>462</v>
      </c>
      <c r="AN312" s="68">
        <v>0</v>
      </c>
      <c r="AO312" s="68">
        <v>0</v>
      </c>
      <c r="AP312" s="68">
        <v>0</v>
      </c>
      <c r="AQ312" s="68">
        <v>0</v>
      </c>
      <c r="AR312" s="68">
        <v>0</v>
      </c>
      <c r="AS312" s="68">
        <v>126</v>
      </c>
      <c r="AT312" s="68">
        <v>0</v>
      </c>
      <c r="AU312" s="68">
        <v>4619</v>
      </c>
      <c r="AV312" s="68">
        <v>0</v>
      </c>
      <c r="AW312" s="68">
        <v>1620</v>
      </c>
      <c r="AX312" s="68">
        <v>0</v>
      </c>
      <c r="AY312" s="68">
        <v>0</v>
      </c>
      <c r="AZ312" s="68">
        <v>7821</v>
      </c>
    </row>
    <row r="313" spans="1:52" x14ac:dyDescent="0.2">
      <c r="A313" s="68" t="s">
        <v>2159</v>
      </c>
      <c r="B313" s="68" t="s">
        <v>2160</v>
      </c>
      <c r="C313" s="68" t="s">
        <v>2160</v>
      </c>
      <c r="D313" s="68" t="s">
        <v>2161</v>
      </c>
      <c r="E313" s="68" t="s">
        <v>2159</v>
      </c>
      <c r="F313" s="296">
        <v>2019</v>
      </c>
      <c r="G313" s="68" t="s">
        <v>1220</v>
      </c>
      <c r="H313" s="68" t="s">
        <v>1221</v>
      </c>
      <c r="I313" s="229">
        <v>4024</v>
      </c>
      <c r="J313" s="70">
        <v>2012</v>
      </c>
      <c r="K313" s="70">
        <v>6036</v>
      </c>
      <c r="L313" s="137">
        <v>5.4599716610510702</v>
      </c>
      <c r="M313" s="137">
        <v>-5460</v>
      </c>
      <c r="N313" s="70">
        <v>0.83831988071961594</v>
      </c>
      <c r="O313" s="70">
        <v>838</v>
      </c>
      <c r="P313" s="68">
        <v>0</v>
      </c>
      <c r="Q313" s="70">
        <v>0</v>
      </c>
      <c r="R313" s="297">
        <v>0.17871413999999999</v>
      </c>
      <c r="S313" s="70">
        <v>179</v>
      </c>
      <c r="T313" s="297"/>
      <c r="U313" s="70"/>
      <c r="V313" s="298">
        <v>0</v>
      </c>
      <c r="W313" s="70">
        <v>0</v>
      </c>
      <c r="X313" s="298">
        <v>0</v>
      </c>
      <c r="Y313" s="70">
        <v>0</v>
      </c>
      <c r="Z313" s="70">
        <v>0</v>
      </c>
      <c r="AA313" s="70">
        <v>0</v>
      </c>
      <c r="AB313" s="70">
        <v>0</v>
      </c>
      <c r="AC313" s="70">
        <v>0</v>
      </c>
      <c r="AD313" s="68">
        <v>0</v>
      </c>
      <c r="AE313" s="70">
        <v>0</v>
      </c>
      <c r="AF313" s="68">
        <v>0</v>
      </c>
      <c r="AG313" s="70">
        <v>0</v>
      </c>
      <c r="AH313" s="68">
        <v>0</v>
      </c>
      <c r="AI313" s="70">
        <v>0</v>
      </c>
      <c r="AJ313" s="298">
        <v>0.33457864999999998</v>
      </c>
      <c r="AK313" s="70">
        <v>335</v>
      </c>
      <c r="AL313" s="167">
        <v>0.61921820000000005</v>
      </c>
      <c r="AM313" s="70">
        <v>619</v>
      </c>
      <c r="AN313" s="68">
        <v>0</v>
      </c>
      <c r="AO313" s="68">
        <v>0</v>
      </c>
      <c r="AP313" s="68">
        <v>0</v>
      </c>
      <c r="AQ313" s="68">
        <v>0</v>
      </c>
      <c r="AR313" s="68">
        <v>0</v>
      </c>
      <c r="AS313" s="68">
        <v>0</v>
      </c>
      <c r="AT313" s="68">
        <v>0</v>
      </c>
      <c r="AU313" s="68">
        <v>12354</v>
      </c>
      <c r="AV313" s="68">
        <v>0</v>
      </c>
      <c r="AW313" s="68">
        <v>3631</v>
      </c>
      <c r="AX313" s="68">
        <v>0</v>
      </c>
      <c r="AY313" s="68">
        <v>2675</v>
      </c>
      <c r="AZ313" s="68">
        <v>2829</v>
      </c>
    </row>
    <row r="314" spans="1:52" x14ac:dyDescent="0.2">
      <c r="A314" s="68" t="s">
        <v>2162</v>
      </c>
      <c r="B314" s="68" t="s">
        <v>2163</v>
      </c>
      <c r="C314" s="68" t="s">
        <v>2163</v>
      </c>
      <c r="D314" s="68" t="s">
        <v>2164</v>
      </c>
      <c r="E314" s="68" t="s">
        <v>2162</v>
      </c>
      <c r="F314" s="296">
        <v>2019</v>
      </c>
      <c r="G314" s="68" t="s">
        <v>1220</v>
      </c>
      <c r="H314" s="68" t="s">
        <v>1221</v>
      </c>
      <c r="I314" s="229">
        <v>134</v>
      </c>
      <c r="J314" s="70">
        <v>67</v>
      </c>
      <c r="K314" s="70">
        <v>201</v>
      </c>
      <c r="L314" s="137">
        <v>7.6335826378238902</v>
      </c>
      <c r="M314" s="137">
        <v>-7634</v>
      </c>
      <c r="N314" s="70">
        <v>0.70233408496281702</v>
      </c>
      <c r="O314" s="70">
        <v>702</v>
      </c>
      <c r="P314" s="68">
        <v>0</v>
      </c>
      <c r="Q314" s="70">
        <v>0</v>
      </c>
      <c r="R314" s="297">
        <v>0.13586919</v>
      </c>
      <c r="S314" s="70">
        <v>136</v>
      </c>
      <c r="T314" s="297"/>
      <c r="U314" s="70"/>
      <c r="V314" s="298">
        <v>0</v>
      </c>
      <c r="W314" s="70">
        <v>0</v>
      </c>
      <c r="X314" s="298">
        <v>0</v>
      </c>
      <c r="Y314" s="70">
        <v>0</v>
      </c>
      <c r="Z314" s="70">
        <v>0</v>
      </c>
      <c r="AA314" s="70">
        <v>0</v>
      </c>
      <c r="AB314" s="70">
        <v>0</v>
      </c>
      <c r="AC314" s="70">
        <v>0</v>
      </c>
      <c r="AD314" s="68">
        <v>0</v>
      </c>
      <c r="AE314" s="70">
        <v>0</v>
      </c>
      <c r="AF314" s="68">
        <v>0</v>
      </c>
      <c r="AG314" s="70">
        <v>0</v>
      </c>
      <c r="AH314" s="68">
        <v>0</v>
      </c>
      <c r="AI314" s="70">
        <v>0</v>
      </c>
      <c r="AJ314" s="298">
        <v>0</v>
      </c>
      <c r="AK314" s="70">
        <v>0</v>
      </c>
      <c r="AL314" s="167">
        <v>0.81248359999999997</v>
      </c>
      <c r="AM314" s="70">
        <v>812</v>
      </c>
      <c r="AN314" s="68">
        <v>0</v>
      </c>
      <c r="AO314" s="68">
        <v>0</v>
      </c>
      <c r="AP314" s="68">
        <v>0</v>
      </c>
      <c r="AQ314" s="68">
        <v>0</v>
      </c>
      <c r="AR314" s="68">
        <v>0</v>
      </c>
      <c r="AS314" s="68">
        <v>0</v>
      </c>
      <c r="AT314" s="68">
        <v>0</v>
      </c>
      <c r="AU314" s="68">
        <v>24583</v>
      </c>
      <c r="AV314" s="68">
        <v>100</v>
      </c>
      <c r="AW314" s="68">
        <v>0</v>
      </c>
      <c r="AX314" s="68">
        <v>768</v>
      </c>
      <c r="AY314" s="68">
        <v>6000</v>
      </c>
      <c r="AZ314" s="68">
        <v>0</v>
      </c>
    </row>
    <row r="315" spans="1:52" x14ac:dyDescent="0.2">
      <c r="A315" s="68" t="s">
        <v>2165</v>
      </c>
      <c r="B315" s="68" t="s">
        <v>2166</v>
      </c>
      <c r="C315" s="68" t="s">
        <v>2166</v>
      </c>
      <c r="D315" s="68" t="s">
        <v>2167</v>
      </c>
      <c r="E315" s="68" t="s">
        <v>2165</v>
      </c>
      <c r="F315" s="296">
        <v>2019</v>
      </c>
      <c r="G315" s="68" t="s">
        <v>1220</v>
      </c>
      <c r="H315" s="68" t="s">
        <v>1221</v>
      </c>
      <c r="I315" s="229">
        <v>0</v>
      </c>
      <c r="J315" s="70">
        <v>0</v>
      </c>
      <c r="K315" s="70">
        <v>0</v>
      </c>
      <c r="L315" s="137">
        <v>4.49902901807571</v>
      </c>
      <c r="M315" s="137">
        <v>-4499</v>
      </c>
      <c r="N315" s="70">
        <v>0.81642944444313104</v>
      </c>
      <c r="O315" s="70">
        <v>816</v>
      </c>
      <c r="P315" s="68">
        <v>0</v>
      </c>
      <c r="Q315" s="70">
        <v>0</v>
      </c>
      <c r="R315" s="297">
        <v>0.15224011000000001</v>
      </c>
      <c r="S315" s="70">
        <v>152</v>
      </c>
      <c r="T315" s="297"/>
      <c r="U315" s="70"/>
      <c r="V315" s="298">
        <v>0</v>
      </c>
      <c r="W315" s="70">
        <v>0</v>
      </c>
      <c r="X315" s="298">
        <v>0</v>
      </c>
      <c r="Y315" s="70">
        <v>0</v>
      </c>
      <c r="Z315" s="70">
        <v>0</v>
      </c>
      <c r="AA315" s="70">
        <v>0</v>
      </c>
      <c r="AB315" s="70">
        <v>0</v>
      </c>
      <c r="AC315" s="70">
        <v>0</v>
      </c>
      <c r="AD315" s="68">
        <v>0</v>
      </c>
      <c r="AE315" s="70">
        <v>0</v>
      </c>
      <c r="AF315" s="68">
        <v>0</v>
      </c>
      <c r="AG315" s="70">
        <v>0</v>
      </c>
      <c r="AH315" s="68">
        <v>0</v>
      </c>
      <c r="AI315" s="70">
        <v>0</v>
      </c>
      <c r="AJ315" s="298">
        <v>0.11291732</v>
      </c>
      <c r="AK315" s="70">
        <v>113</v>
      </c>
      <c r="AL315" s="167">
        <v>0</v>
      </c>
      <c r="AM315" s="70">
        <v>0</v>
      </c>
      <c r="AN315" s="68">
        <v>0</v>
      </c>
      <c r="AO315" s="68">
        <v>0</v>
      </c>
      <c r="AP315" s="68">
        <v>0</v>
      </c>
      <c r="AQ315" s="68">
        <v>0</v>
      </c>
      <c r="AR315" s="68">
        <v>0</v>
      </c>
      <c r="AS315" s="68">
        <v>0</v>
      </c>
      <c r="AT315" s="68">
        <v>0</v>
      </c>
      <c r="AU315" s="68">
        <v>3949</v>
      </c>
      <c r="AV315" s="68">
        <v>0</v>
      </c>
      <c r="AW315" s="68">
        <v>0</v>
      </c>
      <c r="AX315" s="68">
        <v>0</v>
      </c>
      <c r="AY315" s="68">
        <v>37437</v>
      </c>
      <c r="AZ315" s="68">
        <v>0</v>
      </c>
    </row>
    <row r="316" spans="1:52" x14ac:dyDescent="0.2">
      <c r="A316" s="68" t="s">
        <v>2168</v>
      </c>
      <c r="B316" s="68" t="s">
        <v>2169</v>
      </c>
      <c r="C316" s="68" t="s">
        <v>2169</v>
      </c>
      <c r="D316" s="68" t="s">
        <v>2170</v>
      </c>
      <c r="E316" s="68" t="s">
        <v>2168</v>
      </c>
      <c r="F316" s="296">
        <v>2019</v>
      </c>
      <c r="G316" s="68" t="s">
        <v>1220</v>
      </c>
      <c r="H316" s="68" t="s">
        <v>1221</v>
      </c>
      <c r="I316" s="229">
        <v>3973</v>
      </c>
      <c r="J316" s="70">
        <v>1986.5</v>
      </c>
      <c r="K316" s="70">
        <v>5959.5</v>
      </c>
      <c r="L316" s="137">
        <v>4.7710380009950297</v>
      </c>
      <c r="M316" s="137">
        <v>-4771</v>
      </c>
      <c r="N316" s="70">
        <v>0.34564754533373099</v>
      </c>
      <c r="O316" s="70">
        <v>346</v>
      </c>
      <c r="P316" s="68">
        <v>0</v>
      </c>
      <c r="Q316" s="70">
        <v>0</v>
      </c>
      <c r="R316" s="297">
        <v>0.10216813</v>
      </c>
      <c r="S316" s="70">
        <v>102</v>
      </c>
      <c r="T316" s="297"/>
      <c r="U316" s="70"/>
      <c r="V316" s="298">
        <v>0</v>
      </c>
      <c r="W316" s="70">
        <v>0</v>
      </c>
      <c r="X316" s="298">
        <v>5.2985589999999999E-2</v>
      </c>
      <c r="Y316" s="70">
        <v>53</v>
      </c>
      <c r="Z316" s="70">
        <v>0</v>
      </c>
      <c r="AA316" s="70">
        <v>0</v>
      </c>
      <c r="AB316" s="70">
        <v>0</v>
      </c>
      <c r="AC316" s="70">
        <v>0</v>
      </c>
      <c r="AD316" s="68">
        <v>0</v>
      </c>
      <c r="AE316" s="70">
        <v>0</v>
      </c>
      <c r="AF316" s="68">
        <v>0</v>
      </c>
      <c r="AG316" s="70">
        <v>0</v>
      </c>
      <c r="AH316" s="68">
        <v>0</v>
      </c>
      <c r="AI316" s="70">
        <v>0</v>
      </c>
      <c r="AJ316" s="298">
        <v>0.29994093999999999</v>
      </c>
      <c r="AK316" s="70">
        <v>300</v>
      </c>
      <c r="AL316" s="167">
        <v>0.3611297</v>
      </c>
      <c r="AM316" s="70">
        <v>361</v>
      </c>
      <c r="AN316" s="68">
        <v>0</v>
      </c>
      <c r="AO316" s="68">
        <v>0</v>
      </c>
      <c r="AP316" s="68">
        <v>0</v>
      </c>
      <c r="AQ316" s="68">
        <v>0</v>
      </c>
      <c r="AR316" s="68">
        <v>0</v>
      </c>
      <c r="AS316" s="68">
        <v>0</v>
      </c>
      <c r="AT316" s="68">
        <v>0</v>
      </c>
      <c r="AU316" s="68">
        <v>2445</v>
      </c>
      <c r="AV316" s="68">
        <v>682</v>
      </c>
      <c r="AW316" s="68">
        <v>4651</v>
      </c>
      <c r="AX316" s="68">
        <v>0</v>
      </c>
      <c r="AY316" s="68">
        <v>5717</v>
      </c>
      <c r="AZ316" s="68">
        <v>0</v>
      </c>
    </row>
    <row r="317" spans="1:52" x14ac:dyDescent="0.2">
      <c r="A317" s="68" t="s">
        <v>2171</v>
      </c>
      <c r="B317" s="68" t="s">
        <v>2172</v>
      </c>
      <c r="C317" s="68" t="s">
        <v>2172</v>
      </c>
      <c r="D317" s="68" t="s">
        <v>2173</v>
      </c>
      <c r="E317" s="68" t="s">
        <v>2171</v>
      </c>
      <c r="F317" s="296">
        <v>2019</v>
      </c>
      <c r="G317" s="68" t="s">
        <v>1220</v>
      </c>
      <c r="H317" s="68" t="s">
        <v>1221</v>
      </c>
      <c r="I317" s="229">
        <v>0</v>
      </c>
      <c r="J317" s="70">
        <v>0</v>
      </c>
      <c r="K317" s="70">
        <v>0</v>
      </c>
      <c r="L317" s="137">
        <v>4.4150217529351696</v>
      </c>
      <c r="M317" s="137">
        <v>-4415</v>
      </c>
      <c r="N317" s="70">
        <v>0.19816269432582501</v>
      </c>
      <c r="O317" s="70">
        <v>198</v>
      </c>
      <c r="P317" s="68">
        <v>0</v>
      </c>
      <c r="Q317" s="70">
        <v>0</v>
      </c>
      <c r="R317" s="297">
        <v>0.10210946</v>
      </c>
      <c r="S317" s="70">
        <v>102</v>
      </c>
      <c r="T317" s="297"/>
      <c r="U317" s="70"/>
      <c r="V317" s="298">
        <v>0</v>
      </c>
      <c r="W317" s="70">
        <v>0</v>
      </c>
      <c r="X317" s="298">
        <v>0</v>
      </c>
      <c r="Y317" s="70">
        <v>0</v>
      </c>
      <c r="Z317" s="70">
        <v>0</v>
      </c>
      <c r="AA317" s="70">
        <v>0</v>
      </c>
      <c r="AB317" s="70">
        <v>0</v>
      </c>
      <c r="AC317" s="70">
        <v>0</v>
      </c>
      <c r="AD317" s="68">
        <v>0</v>
      </c>
      <c r="AE317" s="70">
        <v>0</v>
      </c>
      <c r="AF317" s="68">
        <v>0</v>
      </c>
      <c r="AG317" s="70">
        <v>0</v>
      </c>
      <c r="AH317" s="68">
        <v>0</v>
      </c>
      <c r="AI317" s="70">
        <v>0</v>
      </c>
      <c r="AJ317" s="298">
        <v>0</v>
      </c>
      <c r="AK317" s="70">
        <v>0</v>
      </c>
      <c r="AL317" s="167">
        <v>0.60731550000000001</v>
      </c>
      <c r="AM317" s="70">
        <v>607</v>
      </c>
      <c r="AN317" s="68">
        <v>0</v>
      </c>
      <c r="AO317" s="68">
        <v>0</v>
      </c>
      <c r="AP317" s="68">
        <v>0</v>
      </c>
      <c r="AQ317" s="68">
        <v>0</v>
      </c>
      <c r="AR317" s="68">
        <v>0</v>
      </c>
      <c r="AS317" s="68">
        <v>0</v>
      </c>
      <c r="AT317" s="68">
        <v>0</v>
      </c>
      <c r="AU317" s="68">
        <v>48</v>
      </c>
      <c r="AV317" s="68">
        <v>0</v>
      </c>
      <c r="AW317" s="68">
        <v>7232</v>
      </c>
      <c r="AX317" s="68">
        <v>1098</v>
      </c>
      <c r="AY317" s="68">
        <v>7753</v>
      </c>
      <c r="AZ317" s="68">
        <v>0</v>
      </c>
    </row>
    <row r="318" spans="1:52" x14ac:dyDescent="0.2">
      <c r="A318" s="68" t="s">
        <v>2174</v>
      </c>
      <c r="B318" s="68" t="s">
        <v>2175</v>
      </c>
      <c r="C318" s="68" t="s">
        <v>2175</v>
      </c>
      <c r="D318" s="68" t="s">
        <v>2176</v>
      </c>
      <c r="E318" s="68" t="s">
        <v>2174</v>
      </c>
      <c r="F318" s="296">
        <v>2019</v>
      </c>
      <c r="G318" s="68" t="s">
        <v>1220</v>
      </c>
      <c r="H318" s="68" t="s">
        <v>1258</v>
      </c>
      <c r="I318" s="229">
        <v>800</v>
      </c>
      <c r="J318" s="70">
        <v>400</v>
      </c>
      <c r="K318" s="70">
        <v>1200</v>
      </c>
      <c r="L318" s="137">
        <v>63.524404075470002</v>
      </c>
      <c r="M318" s="137">
        <v>-63524</v>
      </c>
      <c r="N318" s="70">
        <v>1.6558356572240001</v>
      </c>
      <c r="O318" s="70">
        <v>1656</v>
      </c>
      <c r="P318" s="68">
        <v>0</v>
      </c>
      <c r="Q318" s="70">
        <v>0</v>
      </c>
      <c r="R318" s="297">
        <v>3.0182445699999998</v>
      </c>
      <c r="S318" s="70">
        <v>3018</v>
      </c>
      <c r="T318" s="297"/>
      <c r="U318" s="70"/>
      <c r="V318" s="298">
        <v>12.93500401</v>
      </c>
      <c r="W318" s="70">
        <v>12935</v>
      </c>
      <c r="X318" s="298">
        <v>20.973158689999998</v>
      </c>
      <c r="Y318" s="70">
        <v>5940</v>
      </c>
      <c r="Z318" s="70">
        <v>2.763525</v>
      </c>
      <c r="AA318" s="70">
        <v>2764</v>
      </c>
      <c r="AB318" s="70">
        <v>3.5654020000000002</v>
      </c>
      <c r="AC318" s="70">
        <v>3565</v>
      </c>
      <c r="AD318" s="68">
        <v>17.484680373651869</v>
      </c>
      <c r="AE318" s="70">
        <v>17485</v>
      </c>
      <c r="AF318" s="68">
        <v>0</v>
      </c>
      <c r="AG318" s="70">
        <v>0</v>
      </c>
      <c r="AH318" s="68">
        <v>0</v>
      </c>
      <c r="AI318" s="70">
        <v>0</v>
      </c>
      <c r="AJ318" s="298">
        <v>0</v>
      </c>
      <c r="AK318" s="70">
        <v>0</v>
      </c>
      <c r="AL318" s="167">
        <v>0</v>
      </c>
      <c r="AM318" s="70">
        <v>0</v>
      </c>
      <c r="AN318" s="68">
        <v>9461</v>
      </c>
      <c r="AO318" s="68">
        <v>-11707</v>
      </c>
      <c r="AP318" s="68">
        <v>0</v>
      </c>
      <c r="AQ318" s="68">
        <v>0</v>
      </c>
      <c r="AR318" s="68">
        <v>2060</v>
      </c>
      <c r="AS318" s="68">
        <v>0</v>
      </c>
      <c r="AT318" s="68">
        <v>875</v>
      </c>
      <c r="AU318" s="68">
        <v>8803</v>
      </c>
      <c r="AV318" s="68">
        <v>2767</v>
      </c>
      <c r="AW318" s="68">
        <v>0</v>
      </c>
      <c r="AX318" s="68">
        <v>587</v>
      </c>
      <c r="AY318" s="68">
        <v>0</v>
      </c>
      <c r="AZ318" s="68">
        <v>15908</v>
      </c>
    </row>
    <row r="319" spans="1:52" x14ac:dyDescent="0.2">
      <c r="A319" s="68" t="s">
        <v>2177</v>
      </c>
      <c r="B319" s="68" t="s">
        <v>2178</v>
      </c>
      <c r="C319" s="68" t="s">
        <v>2178</v>
      </c>
      <c r="D319" s="68" t="s">
        <v>2179</v>
      </c>
      <c r="E319" s="68" t="s">
        <v>2177</v>
      </c>
      <c r="F319" s="296">
        <v>2019</v>
      </c>
      <c r="G319" s="68" t="s">
        <v>1238</v>
      </c>
      <c r="H319" s="68" t="s">
        <v>1244</v>
      </c>
      <c r="I319" s="229">
        <v>100</v>
      </c>
      <c r="J319" s="70">
        <v>50</v>
      </c>
      <c r="K319" s="70">
        <v>150</v>
      </c>
      <c r="L319" s="137">
        <v>19.461196608067201</v>
      </c>
      <c r="M319" s="137">
        <v>-19461</v>
      </c>
      <c r="N319" s="70">
        <v>0</v>
      </c>
      <c r="O319" s="70">
        <v>0</v>
      </c>
      <c r="P319" s="68">
        <v>0</v>
      </c>
      <c r="Q319" s="70">
        <v>0</v>
      </c>
      <c r="R319" s="297">
        <v>0</v>
      </c>
      <c r="S319" s="70">
        <v>0</v>
      </c>
      <c r="T319" s="297"/>
      <c r="U319" s="70"/>
      <c r="V319" s="298">
        <v>0</v>
      </c>
      <c r="W319" s="70">
        <v>0</v>
      </c>
      <c r="X319" s="298">
        <v>0</v>
      </c>
      <c r="Y319" s="70">
        <v>0</v>
      </c>
      <c r="Z319" s="70">
        <v>0</v>
      </c>
      <c r="AA319" s="70">
        <v>0</v>
      </c>
      <c r="AB319" s="70">
        <v>0</v>
      </c>
      <c r="AC319" s="70">
        <v>0</v>
      </c>
      <c r="AD319" s="68">
        <v>0</v>
      </c>
      <c r="AE319" s="70">
        <v>0</v>
      </c>
      <c r="AF319" s="68">
        <v>0</v>
      </c>
      <c r="AG319" s="70">
        <v>0</v>
      </c>
      <c r="AH319" s="68">
        <v>0</v>
      </c>
      <c r="AI319" s="70">
        <v>0</v>
      </c>
      <c r="AJ319" s="298">
        <v>0</v>
      </c>
      <c r="AK319" s="70">
        <v>0</v>
      </c>
      <c r="AL319" s="167">
        <v>0</v>
      </c>
      <c r="AM319" s="70">
        <v>0</v>
      </c>
      <c r="AN319" s="68">
        <v>0</v>
      </c>
      <c r="AO319" s="68">
        <v>0</v>
      </c>
      <c r="AP319" s="68">
        <v>0</v>
      </c>
      <c r="AQ319" s="68">
        <v>0</v>
      </c>
      <c r="AR319" s="68">
        <v>0</v>
      </c>
      <c r="AS319" s="68">
        <v>0</v>
      </c>
      <c r="AT319" s="68">
        <v>0</v>
      </c>
      <c r="AU319" s="68">
        <v>1420</v>
      </c>
      <c r="AV319" s="68">
        <v>7751</v>
      </c>
      <c r="AW319" s="68">
        <v>470</v>
      </c>
      <c r="AX319" s="68">
        <v>0</v>
      </c>
      <c r="AY319" s="68">
        <v>5000</v>
      </c>
      <c r="AZ319" s="68">
        <v>0</v>
      </c>
    </row>
    <row r="320" spans="1:52" x14ac:dyDescent="0.2">
      <c r="A320" s="68" t="s">
        <v>2180</v>
      </c>
      <c r="B320" s="68" t="s">
        <v>2181</v>
      </c>
      <c r="C320" s="68" t="s">
        <v>2181</v>
      </c>
      <c r="D320" s="68" t="s">
        <v>2182</v>
      </c>
      <c r="E320" s="68" t="s">
        <v>2180</v>
      </c>
      <c r="F320" s="296">
        <v>2019</v>
      </c>
      <c r="G320" s="68" t="s">
        <v>1377</v>
      </c>
      <c r="H320" s="68" t="s">
        <v>1377</v>
      </c>
      <c r="I320" s="229">
        <v>0</v>
      </c>
      <c r="J320" s="70">
        <v>0</v>
      </c>
      <c r="K320" s="70">
        <v>0</v>
      </c>
      <c r="L320" s="137">
        <v>0</v>
      </c>
      <c r="M320" s="137">
        <v>0</v>
      </c>
      <c r="N320" s="70">
        <v>0.35350838917613209</v>
      </c>
      <c r="O320" s="70">
        <v>354</v>
      </c>
      <c r="P320" s="68">
        <v>0</v>
      </c>
      <c r="Q320" s="70">
        <v>0</v>
      </c>
      <c r="R320" s="297">
        <v>0</v>
      </c>
      <c r="S320" s="70">
        <v>0</v>
      </c>
      <c r="T320" s="297"/>
      <c r="U320" s="70"/>
      <c r="V320" s="298">
        <v>0</v>
      </c>
      <c r="W320" s="70">
        <v>0</v>
      </c>
      <c r="X320" s="298">
        <v>0</v>
      </c>
      <c r="Y320" s="70">
        <v>0</v>
      </c>
      <c r="Z320" s="70">
        <v>0</v>
      </c>
      <c r="AA320" s="70">
        <v>0</v>
      </c>
      <c r="AB320" s="70">
        <v>0</v>
      </c>
      <c r="AC320" s="70">
        <v>0</v>
      </c>
      <c r="AD320" s="68">
        <v>0</v>
      </c>
      <c r="AE320" s="70">
        <v>0</v>
      </c>
      <c r="AF320" s="68">
        <v>0</v>
      </c>
      <c r="AG320" s="70">
        <v>0</v>
      </c>
      <c r="AH320" s="68">
        <v>0</v>
      </c>
      <c r="AI320" s="70">
        <v>0</v>
      </c>
      <c r="AJ320" s="298">
        <v>0</v>
      </c>
      <c r="AK320" s="70">
        <v>0</v>
      </c>
      <c r="AL320" s="167">
        <v>0</v>
      </c>
      <c r="AM320" s="70">
        <v>0</v>
      </c>
      <c r="AN320" s="68">
        <v>0</v>
      </c>
      <c r="AO320" s="68">
        <v>0</v>
      </c>
      <c r="AP320" s="68">
        <v>0</v>
      </c>
      <c r="AQ320" s="68">
        <v>0</v>
      </c>
      <c r="AR320" s="68">
        <v>13781</v>
      </c>
      <c r="AS320" s="68">
        <v>0</v>
      </c>
      <c r="AT320" s="68">
        <v>0</v>
      </c>
      <c r="AU320" s="68">
        <v>121241</v>
      </c>
      <c r="AV320" s="68">
        <v>16767</v>
      </c>
      <c r="AW320" s="68">
        <v>28194</v>
      </c>
      <c r="AX320" s="68">
        <v>0</v>
      </c>
      <c r="AY320" s="68">
        <v>5002</v>
      </c>
      <c r="AZ320" s="68">
        <v>0</v>
      </c>
    </row>
    <row r="321" spans="1:52" x14ac:dyDescent="0.2">
      <c r="A321" s="68" t="s">
        <v>2183</v>
      </c>
      <c r="B321" s="68" t="s">
        <v>2184</v>
      </c>
      <c r="C321" s="68" t="s">
        <v>2184</v>
      </c>
      <c r="D321" s="68" t="s">
        <v>2185</v>
      </c>
      <c r="E321" s="68" t="s">
        <v>2183</v>
      </c>
      <c r="F321" s="296">
        <v>2019</v>
      </c>
      <c r="G321" s="68" t="s">
        <v>1238</v>
      </c>
      <c r="H321" s="68" t="s">
        <v>1239</v>
      </c>
      <c r="I321" s="229">
        <v>0</v>
      </c>
      <c r="J321" s="70">
        <v>0</v>
      </c>
      <c r="K321" s="70">
        <v>0</v>
      </c>
      <c r="L321" s="137">
        <v>0</v>
      </c>
      <c r="M321" s="137">
        <v>0</v>
      </c>
      <c r="N321" s="70">
        <v>0</v>
      </c>
      <c r="O321" s="70">
        <v>0</v>
      </c>
      <c r="P321" s="68">
        <v>268313761</v>
      </c>
      <c r="Q321" s="70">
        <v>-268314</v>
      </c>
      <c r="R321" s="297">
        <v>0</v>
      </c>
      <c r="S321" s="70">
        <v>0</v>
      </c>
      <c r="T321" s="297"/>
      <c r="U321" s="70"/>
      <c r="V321" s="298">
        <v>0</v>
      </c>
      <c r="W321" s="70">
        <v>0</v>
      </c>
      <c r="X321" s="298">
        <v>0</v>
      </c>
      <c r="Y321" s="70">
        <v>0</v>
      </c>
      <c r="Z321" s="70">
        <v>0</v>
      </c>
      <c r="AA321" s="70">
        <v>0</v>
      </c>
      <c r="AB321" s="70">
        <v>0</v>
      </c>
      <c r="AC321" s="70">
        <v>0</v>
      </c>
      <c r="AD321" s="68">
        <v>0</v>
      </c>
      <c r="AE321" s="70">
        <v>0</v>
      </c>
      <c r="AF321" s="68">
        <v>9223323.9338891543</v>
      </c>
      <c r="AG321" s="70">
        <v>9223</v>
      </c>
      <c r="AH321" s="68">
        <v>5307877</v>
      </c>
      <c r="AI321" s="70">
        <v>5308</v>
      </c>
      <c r="AJ321" s="298">
        <v>0</v>
      </c>
      <c r="AK321" s="70">
        <v>0</v>
      </c>
      <c r="AL321" s="167">
        <v>0</v>
      </c>
      <c r="AM321" s="70">
        <v>0</v>
      </c>
      <c r="AN321" s="68">
        <v>0</v>
      </c>
      <c r="AO321" s="68">
        <v>0</v>
      </c>
      <c r="AP321" s="68">
        <v>0</v>
      </c>
      <c r="AQ321" s="68">
        <v>0</v>
      </c>
      <c r="AR321" s="68">
        <v>0</v>
      </c>
      <c r="AS321" s="68">
        <v>0</v>
      </c>
      <c r="AT321" s="68">
        <v>0</v>
      </c>
      <c r="AU321" s="68">
        <v>0</v>
      </c>
      <c r="AV321" s="68">
        <v>0</v>
      </c>
      <c r="AW321" s="68">
        <v>0</v>
      </c>
      <c r="AX321" s="68">
        <v>0</v>
      </c>
      <c r="AY321" s="68">
        <v>0</v>
      </c>
      <c r="AZ321" s="68">
        <v>0</v>
      </c>
    </row>
    <row r="322" spans="1:52" x14ac:dyDescent="0.2">
      <c r="A322" s="68" t="s">
        <v>2186</v>
      </c>
      <c r="B322" s="68" t="s">
        <v>2187</v>
      </c>
      <c r="C322" s="68" t="s">
        <v>2187</v>
      </c>
      <c r="D322" s="68" t="s">
        <v>2188</v>
      </c>
      <c r="E322" s="68" t="s">
        <v>2186</v>
      </c>
      <c r="F322" s="296">
        <v>2019</v>
      </c>
      <c r="G322" s="68" t="s">
        <v>1220</v>
      </c>
      <c r="H322" s="68" t="s">
        <v>1271</v>
      </c>
      <c r="I322" s="229">
        <v>0</v>
      </c>
      <c r="J322" s="70">
        <v>0</v>
      </c>
      <c r="K322" s="70">
        <v>0</v>
      </c>
      <c r="L322" s="137">
        <v>62.387734759596498</v>
      </c>
      <c r="M322" s="137">
        <v>-62388</v>
      </c>
      <c r="N322" s="70">
        <v>4.0333625738943901</v>
      </c>
      <c r="O322" s="70">
        <v>4033</v>
      </c>
      <c r="P322" s="68">
        <v>0</v>
      </c>
      <c r="Q322" s="70">
        <v>0</v>
      </c>
      <c r="R322" s="297">
        <v>4.2808327899999998</v>
      </c>
      <c r="S322" s="70">
        <v>4281</v>
      </c>
      <c r="T322" s="297"/>
      <c r="U322" s="70"/>
      <c r="V322" s="298">
        <v>13.20611313</v>
      </c>
      <c r="W322" s="70">
        <v>13206</v>
      </c>
      <c r="X322" s="298">
        <v>7.2599606100000003</v>
      </c>
      <c r="Y322" s="70">
        <v>7260</v>
      </c>
      <c r="Z322" s="70">
        <v>4.5056149999999997</v>
      </c>
      <c r="AA322" s="70">
        <v>4506</v>
      </c>
      <c r="AB322" s="70">
        <v>5.890174</v>
      </c>
      <c r="AC322" s="70">
        <v>5890</v>
      </c>
      <c r="AD322" s="68">
        <v>24.035157264648969</v>
      </c>
      <c r="AE322" s="70">
        <v>24035</v>
      </c>
      <c r="AF322" s="68">
        <v>0</v>
      </c>
      <c r="AG322" s="70">
        <v>0</v>
      </c>
      <c r="AH322" s="68">
        <v>0</v>
      </c>
      <c r="AI322" s="70">
        <v>0</v>
      </c>
      <c r="AJ322" s="298">
        <v>0</v>
      </c>
      <c r="AK322" s="70">
        <v>0</v>
      </c>
      <c r="AL322" s="167">
        <v>0</v>
      </c>
      <c r="AM322" s="70">
        <v>0</v>
      </c>
      <c r="AN322" s="68">
        <v>3706</v>
      </c>
      <c r="AO322" s="68">
        <v>-11093</v>
      </c>
      <c r="AP322" s="68">
        <v>5525</v>
      </c>
      <c r="AQ322" s="68">
        <v>1147</v>
      </c>
      <c r="AR322" s="68">
        <v>3925</v>
      </c>
      <c r="AS322" s="68">
        <v>0</v>
      </c>
      <c r="AT322" s="68">
        <v>0</v>
      </c>
      <c r="AU322" s="68">
        <v>10895</v>
      </c>
      <c r="AV322" s="68">
        <v>5998</v>
      </c>
      <c r="AW322" s="68">
        <v>12053</v>
      </c>
      <c r="AX322" s="68">
        <v>1358</v>
      </c>
      <c r="AY322" s="68">
        <v>12000</v>
      </c>
      <c r="AZ322" s="68">
        <v>3406</v>
      </c>
    </row>
    <row r="323" spans="1:52" x14ac:dyDescent="0.2">
      <c r="A323" s="68" t="s">
        <v>2189</v>
      </c>
      <c r="B323" s="68" t="s">
        <v>2190</v>
      </c>
      <c r="C323" s="68" t="s">
        <v>2190</v>
      </c>
      <c r="D323" s="68" t="s">
        <v>2191</v>
      </c>
      <c r="E323" s="68" t="s">
        <v>2189</v>
      </c>
      <c r="F323" s="296">
        <v>2019</v>
      </c>
      <c r="G323" s="68" t="s">
        <v>1220</v>
      </c>
      <c r="H323" s="68" t="s">
        <v>1271</v>
      </c>
      <c r="I323" s="229">
        <v>288</v>
      </c>
      <c r="J323" s="70">
        <v>144</v>
      </c>
      <c r="K323" s="70">
        <v>432</v>
      </c>
      <c r="L323" s="137">
        <v>42.382065411063401</v>
      </c>
      <c r="M323" s="137">
        <v>-42382</v>
      </c>
      <c r="N323" s="70">
        <v>3.1545467694777098</v>
      </c>
      <c r="O323" s="70">
        <v>3155</v>
      </c>
      <c r="P323" s="68">
        <v>0</v>
      </c>
      <c r="Q323" s="70">
        <v>0</v>
      </c>
      <c r="R323" s="297">
        <v>2.9805171000000001</v>
      </c>
      <c r="S323" s="70">
        <v>2981</v>
      </c>
      <c r="T323" s="297"/>
      <c r="U323" s="70"/>
      <c r="V323" s="298">
        <v>9.6194930400000001</v>
      </c>
      <c r="W323" s="70">
        <v>9619</v>
      </c>
      <c r="X323" s="298">
        <v>1.2966709099999998</v>
      </c>
      <c r="Y323" s="70">
        <v>240</v>
      </c>
      <c r="Z323" s="70">
        <v>2.9130090000000002</v>
      </c>
      <c r="AA323" s="70">
        <v>2913</v>
      </c>
      <c r="AB323" s="70">
        <v>3.6738369999999998</v>
      </c>
      <c r="AC323" s="70">
        <v>3674</v>
      </c>
      <c r="AD323" s="68">
        <v>12.771519989128249</v>
      </c>
      <c r="AE323" s="70">
        <v>12772</v>
      </c>
      <c r="AF323" s="68">
        <v>0</v>
      </c>
      <c r="AG323" s="70">
        <v>0</v>
      </c>
      <c r="AH323" s="68">
        <v>0</v>
      </c>
      <c r="AI323" s="70">
        <v>0</v>
      </c>
      <c r="AJ323" s="298">
        <v>0</v>
      </c>
      <c r="AK323" s="70">
        <v>0</v>
      </c>
      <c r="AL323" s="167">
        <v>0</v>
      </c>
      <c r="AM323" s="70">
        <v>0</v>
      </c>
      <c r="AN323" s="68">
        <v>3651</v>
      </c>
      <c r="AO323" s="68">
        <v>0</v>
      </c>
      <c r="AP323" s="68">
        <v>5832</v>
      </c>
      <c r="AQ323" s="68">
        <v>1401</v>
      </c>
      <c r="AR323" s="68">
        <v>0</v>
      </c>
      <c r="AS323" s="68">
        <v>0</v>
      </c>
      <c r="AT323" s="68">
        <v>0</v>
      </c>
      <c r="AU323" s="68">
        <v>11946</v>
      </c>
      <c r="AV323" s="68">
        <v>8172</v>
      </c>
      <c r="AW323" s="68">
        <v>9257</v>
      </c>
      <c r="AX323" s="68">
        <v>26463</v>
      </c>
      <c r="AY323" s="68">
        <v>11000</v>
      </c>
      <c r="AZ323" s="68">
        <v>21248</v>
      </c>
    </row>
    <row r="324" spans="1:52" x14ac:dyDescent="0.2">
      <c r="A324" s="68" t="s">
        <v>2192</v>
      </c>
      <c r="B324" s="68" t="s">
        <v>2193</v>
      </c>
      <c r="C324" s="68" t="s">
        <v>2193</v>
      </c>
      <c r="D324" s="68" t="s">
        <v>2194</v>
      </c>
      <c r="E324" s="68" t="s">
        <v>2192</v>
      </c>
      <c r="F324" s="296">
        <v>2019</v>
      </c>
      <c r="G324" s="68" t="s">
        <v>1220</v>
      </c>
      <c r="H324" s="68" t="s">
        <v>1251</v>
      </c>
      <c r="I324" s="229">
        <v>0</v>
      </c>
      <c r="J324" s="70">
        <v>0</v>
      </c>
      <c r="K324" s="70">
        <v>0</v>
      </c>
      <c r="L324" s="137">
        <v>151.29450111335299</v>
      </c>
      <c r="M324" s="137">
        <v>-151295</v>
      </c>
      <c r="N324" s="70">
        <v>8.4728400707603608</v>
      </c>
      <c r="O324" s="70">
        <v>8473</v>
      </c>
      <c r="P324" s="68">
        <v>0</v>
      </c>
      <c r="Q324" s="70">
        <v>0</v>
      </c>
      <c r="R324" s="297">
        <v>5.0809866399999999</v>
      </c>
      <c r="S324" s="70">
        <v>5081</v>
      </c>
      <c r="T324" s="297"/>
      <c r="U324" s="70"/>
      <c r="V324" s="298">
        <v>22.01763326</v>
      </c>
      <c r="W324" s="70">
        <v>22018</v>
      </c>
      <c r="X324" s="298">
        <v>15.388062290000001</v>
      </c>
      <c r="Y324" s="70">
        <v>2375</v>
      </c>
      <c r="Z324" s="70">
        <v>5.2819839999999996</v>
      </c>
      <c r="AA324" s="70">
        <v>5282</v>
      </c>
      <c r="AB324" s="70">
        <v>6.91913</v>
      </c>
      <c r="AC324" s="70">
        <v>6919</v>
      </c>
      <c r="AD324" s="68">
        <v>37.837950623792082</v>
      </c>
      <c r="AE324" s="70">
        <v>37838</v>
      </c>
      <c r="AF324" s="68">
        <v>0</v>
      </c>
      <c r="AG324" s="70">
        <v>0</v>
      </c>
      <c r="AH324" s="68">
        <v>0</v>
      </c>
      <c r="AI324" s="70">
        <v>0</v>
      </c>
      <c r="AJ324" s="298">
        <v>0</v>
      </c>
      <c r="AK324" s="70">
        <v>0</v>
      </c>
      <c r="AL324" s="167">
        <v>0</v>
      </c>
      <c r="AM324" s="70">
        <v>0</v>
      </c>
      <c r="AN324" s="68">
        <v>15058</v>
      </c>
      <c r="AO324" s="68">
        <v>0</v>
      </c>
      <c r="AP324" s="68">
        <v>0</v>
      </c>
      <c r="AQ324" s="68">
        <v>0</v>
      </c>
      <c r="AR324" s="68">
        <v>2921</v>
      </c>
      <c r="AS324" s="68">
        <v>0</v>
      </c>
      <c r="AT324" s="68">
        <v>29754</v>
      </c>
      <c r="AU324" s="68">
        <v>63567</v>
      </c>
      <c r="AV324" s="68">
        <v>48491</v>
      </c>
      <c r="AW324" s="68">
        <v>97712</v>
      </c>
      <c r="AX324" s="68">
        <v>3947</v>
      </c>
      <c r="AY324" s="68">
        <v>22443</v>
      </c>
      <c r="AZ324" s="68">
        <v>31044</v>
      </c>
    </row>
    <row r="325" spans="1:52" x14ac:dyDescent="0.2">
      <c r="A325" s="68" t="s">
        <v>2195</v>
      </c>
      <c r="B325" s="68" t="s">
        <v>2196</v>
      </c>
      <c r="C325" s="68" t="s">
        <v>2196</v>
      </c>
      <c r="D325" s="68" t="s">
        <v>2197</v>
      </c>
      <c r="E325" s="68" t="s">
        <v>2195</v>
      </c>
      <c r="F325" s="296">
        <v>2019</v>
      </c>
      <c r="G325" s="68" t="s">
        <v>1220</v>
      </c>
      <c r="H325" s="68" t="s">
        <v>1221</v>
      </c>
      <c r="I325" s="229">
        <v>8710</v>
      </c>
      <c r="J325" s="70">
        <v>4355</v>
      </c>
      <c r="K325" s="70">
        <v>13065</v>
      </c>
      <c r="L325" s="137">
        <v>4.8413835931851397</v>
      </c>
      <c r="M325" s="137">
        <v>-4841</v>
      </c>
      <c r="N325" s="70">
        <v>0.93831433586847901</v>
      </c>
      <c r="O325" s="70">
        <v>938</v>
      </c>
      <c r="P325" s="68">
        <v>0</v>
      </c>
      <c r="Q325" s="70">
        <v>0</v>
      </c>
      <c r="R325" s="297">
        <v>0.22766369</v>
      </c>
      <c r="S325" s="70">
        <v>228</v>
      </c>
      <c r="T325" s="297"/>
      <c r="U325" s="70"/>
      <c r="V325" s="298">
        <v>0</v>
      </c>
      <c r="W325" s="70">
        <v>0</v>
      </c>
      <c r="X325" s="298">
        <v>0</v>
      </c>
      <c r="Y325" s="70">
        <v>0</v>
      </c>
      <c r="Z325" s="70">
        <v>0</v>
      </c>
      <c r="AA325" s="70">
        <v>0</v>
      </c>
      <c r="AB325" s="70">
        <v>0</v>
      </c>
      <c r="AC325" s="70">
        <v>0</v>
      </c>
      <c r="AD325" s="68">
        <v>0</v>
      </c>
      <c r="AE325" s="70">
        <v>0</v>
      </c>
      <c r="AF325" s="68">
        <v>0</v>
      </c>
      <c r="AG325" s="70">
        <v>0</v>
      </c>
      <c r="AH325" s="68">
        <v>0</v>
      </c>
      <c r="AI325" s="70">
        <v>0</v>
      </c>
      <c r="AJ325" s="298">
        <v>0.12592337000000001</v>
      </c>
      <c r="AK325" s="70">
        <v>126</v>
      </c>
      <c r="AL325" s="167">
        <v>0.83006800000000003</v>
      </c>
      <c r="AM325" s="70">
        <v>830</v>
      </c>
      <c r="AN325" s="68">
        <v>0</v>
      </c>
      <c r="AO325" s="68">
        <v>0</v>
      </c>
      <c r="AP325" s="68">
        <v>0</v>
      </c>
      <c r="AQ325" s="68">
        <v>0</v>
      </c>
      <c r="AR325" s="68">
        <v>0</v>
      </c>
      <c r="AS325" s="68">
        <v>0</v>
      </c>
      <c r="AT325" s="68">
        <v>0</v>
      </c>
      <c r="AU325" s="68">
        <v>23288</v>
      </c>
      <c r="AV325" s="68">
        <v>27970</v>
      </c>
      <c r="AW325" s="68">
        <v>0</v>
      </c>
      <c r="AX325" s="68">
        <v>3083</v>
      </c>
      <c r="AY325" s="68">
        <v>0</v>
      </c>
      <c r="AZ325" s="68">
        <v>0</v>
      </c>
    </row>
    <row r="326" spans="1:52" x14ac:dyDescent="0.2">
      <c r="A326" s="68" t="s">
        <v>2198</v>
      </c>
      <c r="B326" s="68" t="s">
        <v>2199</v>
      </c>
      <c r="C326" s="68" t="s">
        <v>2199</v>
      </c>
      <c r="D326" s="68" t="s">
        <v>2200</v>
      </c>
      <c r="E326" s="68" t="s">
        <v>2198</v>
      </c>
      <c r="F326" s="296">
        <v>2019</v>
      </c>
      <c r="G326" s="68" t="s">
        <v>1220</v>
      </c>
      <c r="H326" s="68" t="s">
        <v>1221</v>
      </c>
      <c r="I326" s="229">
        <v>0</v>
      </c>
      <c r="J326" s="70">
        <v>0</v>
      </c>
      <c r="K326" s="70">
        <v>0</v>
      </c>
      <c r="L326" s="137">
        <v>2.8793209597036999</v>
      </c>
      <c r="M326" s="137">
        <v>-2879</v>
      </c>
      <c r="N326" s="70">
        <v>1.05135814235777</v>
      </c>
      <c r="O326" s="70">
        <v>1051</v>
      </c>
      <c r="P326" s="68">
        <v>0</v>
      </c>
      <c r="Q326" s="70">
        <v>0</v>
      </c>
      <c r="R326" s="297">
        <v>0.16058011999999999</v>
      </c>
      <c r="S326" s="70">
        <v>161</v>
      </c>
      <c r="T326" s="297"/>
      <c r="U326" s="70"/>
      <c r="V326" s="298">
        <v>0</v>
      </c>
      <c r="W326" s="70">
        <v>0</v>
      </c>
      <c r="X326" s="298">
        <v>0</v>
      </c>
      <c r="Y326" s="70">
        <v>0</v>
      </c>
      <c r="Z326" s="70">
        <v>0</v>
      </c>
      <c r="AA326" s="70">
        <v>0</v>
      </c>
      <c r="AB326" s="70">
        <v>0</v>
      </c>
      <c r="AC326" s="70">
        <v>0</v>
      </c>
      <c r="AD326" s="68">
        <v>0</v>
      </c>
      <c r="AE326" s="70">
        <v>0</v>
      </c>
      <c r="AF326" s="68">
        <v>0</v>
      </c>
      <c r="AG326" s="70">
        <v>0</v>
      </c>
      <c r="AH326" s="68">
        <v>0</v>
      </c>
      <c r="AI326" s="70">
        <v>0</v>
      </c>
      <c r="AJ326" s="298">
        <v>0</v>
      </c>
      <c r="AK326" s="70">
        <v>0</v>
      </c>
      <c r="AL326" s="167">
        <v>0</v>
      </c>
      <c r="AM326" s="70">
        <v>0</v>
      </c>
      <c r="AN326" s="68">
        <v>0</v>
      </c>
      <c r="AO326" s="68">
        <v>0</v>
      </c>
      <c r="AP326" s="68">
        <v>0</v>
      </c>
      <c r="AQ326" s="68">
        <v>0</v>
      </c>
      <c r="AR326" s="68">
        <v>0</v>
      </c>
      <c r="AS326" s="68">
        <v>277</v>
      </c>
      <c r="AT326" s="68">
        <v>3076</v>
      </c>
      <c r="AU326" s="68">
        <v>2567</v>
      </c>
      <c r="AV326" s="68">
        <v>0</v>
      </c>
      <c r="AW326" s="68">
        <v>108</v>
      </c>
      <c r="AX326" s="68">
        <v>0</v>
      </c>
      <c r="AY326" s="68">
        <v>2806</v>
      </c>
      <c r="AZ326" s="68">
        <v>8501</v>
      </c>
    </row>
    <row r="327" spans="1:52" x14ac:dyDescent="0.2">
      <c r="A327" s="68" t="s">
        <v>2201</v>
      </c>
      <c r="B327" s="68" t="s">
        <v>2202</v>
      </c>
      <c r="C327" s="68" t="s">
        <v>2202</v>
      </c>
      <c r="D327" s="68" t="s">
        <v>2203</v>
      </c>
      <c r="E327" s="68" t="s">
        <v>2201</v>
      </c>
      <c r="F327" s="296">
        <v>2019</v>
      </c>
      <c r="G327" s="68" t="s">
        <v>1220</v>
      </c>
      <c r="H327" s="68" t="s">
        <v>1258</v>
      </c>
      <c r="I327" s="229">
        <v>6024</v>
      </c>
      <c r="J327" s="70">
        <v>3012</v>
      </c>
      <c r="K327" s="70">
        <v>9036</v>
      </c>
      <c r="L327" s="137">
        <v>0</v>
      </c>
      <c r="M327" s="137">
        <v>0</v>
      </c>
      <c r="N327" s="70">
        <v>1.7798901346075999</v>
      </c>
      <c r="O327" s="70">
        <v>1780</v>
      </c>
      <c r="P327" s="68">
        <v>0</v>
      </c>
      <c r="Q327" s="70">
        <v>0</v>
      </c>
      <c r="R327" s="297">
        <v>3.4929731099999999</v>
      </c>
      <c r="S327" s="70">
        <v>3493</v>
      </c>
      <c r="T327" s="297"/>
      <c r="U327" s="70"/>
      <c r="V327" s="298">
        <v>0</v>
      </c>
      <c r="W327" s="70">
        <v>0</v>
      </c>
      <c r="X327" s="298">
        <v>16.890822360000001</v>
      </c>
      <c r="Y327" s="70">
        <v>6296</v>
      </c>
      <c r="Z327" s="70">
        <v>3.1606649999999998</v>
      </c>
      <c r="AA327" s="70">
        <v>3161</v>
      </c>
      <c r="AB327" s="70">
        <v>3.9767070000000002</v>
      </c>
      <c r="AC327" s="70">
        <v>3977</v>
      </c>
      <c r="AD327" s="68">
        <v>0</v>
      </c>
      <c r="AE327" s="70">
        <v>0</v>
      </c>
      <c r="AF327" s="68">
        <v>0</v>
      </c>
      <c r="AG327" s="70">
        <v>0</v>
      </c>
      <c r="AH327" s="68">
        <v>0</v>
      </c>
      <c r="AI327" s="70">
        <v>0</v>
      </c>
      <c r="AJ327" s="298">
        <v>0</v>
      </c>
      <c r="AK327" s="70">
        <v>0</v>
      </c>
      <c r="AL327" s="167">
        <v>0</v>
      </c>
      <c r="AM327" s="70">
        <v>0</v>
      </c>
      <c r="AN327" s="68">
        <v>6919</v>
      </c>
      <c r="AO327" s="68">
        <v>0</v>
      </c>
      <c r="AP327" s="68">
        <v>0</v>
      </c>
      <c r="AQ327" s="68">
        <v>1264</v>
      </c>
      <c r="AR327" s="68">
        <v>0</v>
      </c>
      <c r="AS327" s="68">
        <v>0</v>
      </c>
      <c r="AT327" s="68">
        <v>0</v>
      </c>
      <c r="AU327" s="68">
        <v>8967</v>
      </c>
      <c r="AV327" s="68">
        <v>12817</v>
      </c>
      <c r="AW327" s="68">
        <v>22550</v>
      </c>
      <c r="AX327" s="68">
        <v>3707</v>
      </c>
      <c r="AY327" s="68">
        <v>12000</v>
      </c>
      <c r="AZ327" s="68">
        <v>0</v>
      </c>
    </row>
    <row r="328" spans="1:52" x14ac:dyDescent="0.2">
      <c r="A328" s="68" t="s">
        <v>2204</v>
      </c>
      <c r="B328" s="68" t="s">
        <v>2205</v>
      </c>
      <c r="C328" s="68" t="s">
        <v>2205</v>
      </c>
      <c r="D328" s="68" t="s">
        <v>2206</v>
      </c>
      <c r="E328" s="68" t="s">
        <v>2204</v>
      </c>
      <c r="F328" s="296">
        <v>2019</v>
      </c>
      <c r="G328" s="68" t="s">
        <v>1220</v>
      </c>
      <c r="H328" s="68" t="s">
        <v>1221</v>
      </c>
      <c r="I328" s="229">
        <v>1666</v>
      </c>
      <c r="J328" s="70">
        <v>833</v>
      </c>
      <c r="K328" s="70">
        <v>2499</v>
      </c>
      <c r="L328" s="137">
        <v>7.0712375244851504</v>
      </c>
      <c r="M328" s="137">
        <v>-7071</v>
      </c>
      <c r="N328" s="70">
        <v>0.77758229768279996</v>
      </c>
      <c r="O328" s="70">
        <v>778</v>
      </c>
      <c r="P328" s="68">
        <v>0</v>
      </c>
      <c r="Q328" s="70">
        <v>0</v>
      </c>
      <c r="R328" s="297">
        <v>0.11149267</v>
      </c>
      <c r="S328" s="70">
        <v>111</v>
      </c>
      <c r="T328" s="297"/>
      <c r="U328" s="70"/>
      <c r="V328" s="298">
        <v>0</v>
      </c>
      <c r="W328" s="70">
        <v>0</v>
      </c>
      <c r="X328" s="298">
        <v>0</v>
      </c>
      <c r="Y328" s="70">
        <v>0</v>
      </c>
      <c r="Z328" s="70">
        <v>0</v>
      </c>
      <c r="AA328" s="70">
        <v>0</v>
      </c>
      <c r="AB328" s="70">
        <v>0</v>
      </c>
      <c r="AC328" s="70">
        <v>0</v>
      </c>
      <c r="AD328" s="68">
        <v>0</v>
      </c>
      <c r="AE328" s="70">
        <v>0</v>
      </c>
      <c r="AF328" s="68">
        <v>0</v>
      </c>
      <c r="AG328" s="70">
        <v>0</v>
      </c>
      <c r="AH328" s="68">
        <v>0</v>
      </c>
      <c r="AI328" s="70">
        <v>0</v>
      </c>
      <c r="AJ328" s="298">
        <v>0</v>
      </c>
      <c r="AK328" s="70">
        <v>0</v>
      </c>
      <c r="AL328" s="167">
        <v>1.2795354000000001</v>
      </c>
      <c r="AM328" s="70">
        <v>1280</v>
      </c>
      <c r="AN328" s="68">
        <v>0</v>
      </c>
      <c r="AO328" s="68">
        <v>0</v>
      </c>
      <c r="AP328" s="68">
        <v>0</v>
      </c>
      <c r="AQ328" s="68">
        <v>0</v>
      </c>
      <c r="AR328" s="68">
        <v>0</v>
      </c>
      <c r="AS328" s="68">
        <v>65</v>
      </c>
      <c r="AT328" s="68">
        <v>703</v>
      </c>
      <c r="AU328" s="68">
        <v>8206</v>
      </c>
      <c r="AV328" s="68">
        <v>921</v>
      </c>
      <c r="AW328" s="68">
        <v>3162</v>
      </c>
      <c r="AX328" s="68">
        <v>3670</v>
      </c>
      <c r="AY328" s="68">
        <v>2127</v>
      </c>
      <c r="AZ328" s="68">
        <v>0</v>
      </c>
    </row>
    <row r="329" spans="1:52" x14ac:dyDescent="0.2">
      <c r="A329" s="68" t="s">
        <v>2207</v>
      </c>
      <c r="B329" s="68" t="s">
        <v>2208</v>
      </c>
      <c r="C329" s="68" t="s">
        <v>2208</v>
      </c>
      <c r="D329" s="68" t="s">
        <v>2209</v>
      </c>
      <c r="E329" s="68" t="s">
        <v>2207</v>
      </c>
      <c r="F329" s="296">
        <v>2019</v>
      </c>
      <c r="G329" s="68" t="s">
        <v>1238</v>
      </c>
      <c r="H329" s="68" t="s">
        <v>1373</v>
      </c>
      <c r="I329" s="229">
        <v>0</v>
      </c>
      <c r="J329" s="70">
        <v>0</v>
      </c>
      <c r="K329" s="70">
        <v>0</v>
      </c>
      <c r="L329" s="137">
        <v>134.47976348101801</v>
      </c>
      <c r="M329" s="137">
        <v>-134480</v>
      </c>
      <c r="N329" s="70">
        <v>2.0187469999999998</v>
      </c>
      <c r="O329" s="70">
        <v>2019</v>
      </c>
      <c r="P329" s="68">
        <v>0</v>
      </c>
      <c r="Q329" s="70">
        <v>0</v>
      </c>
      <c r="R329" s="297">
        <v>8.4647999899999995</v>
      </c>
      <c r="S329" s="70">
        <v>8465</v>
      </c>
      <c r="T329" s="297"/>
      <c r="U329" s="70"/>
      <c r="V329" s="298">
        <v>40.352012799999997</v>
      </c>
      <c r="W329" s="70">
        <v>40352</v>
      </c>
      <c r="X329" s="298">
        <v>0</v>
      </c>
      <c r="Y329" s="70">
        <v>0</v>
      </c>
      <c r="Z329" s="70">
        <v>9.7973180000000006</v>
      </c>
      <c r="AA329" s="70">
        <v>9797</v>
      </c>
      <c r="AB329" s="70">
        <v>12.603325999999999</v>
      </c>
      <c r="AC329" s="70">
        <v>12603</v>
      </c>
      <c r="AD329" s="68">
        <v>51.369927481437571</v>
      </c>
      <c r="AE329" s="70">
        <v>51370</v>
      </c>
      <c r="AF329" s="68">
        <v>0</v>
      </c>
      <c r="AG329" s="70">
        <v>0</v>
      </c>
      <c r="AH329" s="68">
        <v>0</v>
      </c>
      <c r="AI329" s="70">
        <v>0</v>
      </c>
      <c r="AJ329" s="298">
        <v>0</v>
      </c>
      <c r="AK329" s="70">
        <v>0</v>
      </c>
      <c r="AL329" s="167">
        <v>0</v>
      </c>
      <c r="AM329" s="70">
        <v>0</v>
      </c>
      <c r="AN329" s="68">
        <v>17665</v>
      </c>
      <c r="AO329" s="68">
        <v>-55000</v>
      </c>
      <c r="AP329" s="68">
        <v>0</v>
      </c>
      <c r="AQ329" s="68">
        <v>13617</v>
      </c>
      <c r="AR329" s="68">
        <v>1890</v>
      </c>
      <c r="AS329" s="68">
        <v>457</v>
      </c>
      <c r="AT329" s="68">
        <v>130</v>
      </c>
      <c r="AU329" s="68">
        <v>209203</v>
      </c>
      <c r="AV329" s="68">
        <v>0</v>
      </c>
      <c r="AW329" s="68">
        <v>83077</v>
      </c>
      <c r="AX329" s="68">
        <v>31098</v>
      </c>
      <c r="AY329" s="68">
        <v>61318</v>
      </c>
      <c r="AZ329" s="68">
        <v>0</v>
      </c>
    </row>
    <row r="330" spans="1:52" x14ac:dyDescent="0.2">
      <c r="A330" s="68" t="s">
        <v>2210</v>
      </c>
      <c r="B330" s="68" t="s">
        <v>2211</v>
      </c>
      <c r="C330" s="68" t="s">
        <v>2211</v>
      </c>
      <c r="D330" s="68" t="s">
        <v>2212</v>
      </c>
      <c r="E330" s="68" t="s">
        <v>2210</v>
      </c>
      <c r="F330" s="296">
        <v>2019</v>
      </c>
      <c r="G330" s="68" t="s">
        <v>1238</v>
      </c>
      <c r="H330" s="68" t="s">
        <v>1244</v>
      </c>
      <c r="I330" s="229">
        <v>0</v>
      </c>
      <c r="J330" s="70">
        <v>0</v>
      </c>
      <c r="K330" s="70">
        <v>0</v>
      </c>
      <c r="L330" s="137">
        <v>12.494387621827901</v>
      </c>
      <c r="M330" s="137">
        <v>-12494</v>
      </c>
      <c r="N330" s="70">
        <v>0</v>
      </c>
      <c r="O330" s="70">
        <v>0</v>
      </c>
      <c r="P330" s="68">
        <v>0</v>
      </c>
      <c r="Q330" s="70">
        <v>0</v>
      </c>
      <c r="R330" s="297">
        <v>0</v>
      </c>
      <c r="S330" s="70">
        <v>0</v>
      </c>
      <c r="T330" s="297"/>
      <c r="U330" s="70"/>
      <c r="V330" s="298">
        <v>0</v>
      </c>
      <c r="W330" s="70">
        <v>0</v>
      </c>
      <c r="X330" s="298">
        <v>0</v>
      </c>
      <c r="Y330" s="70">
        <v>0</v>
      </c>
      <c r="Z330" s="70">
        <v>0</v>
      </c>
      <c r="AA330" s="70">
        <v>0</v>
      </c>
      <c r="AB330" s="70">
        <v>0</v>
      </c>
      <c r="AC330" s="70">
        <v>0</v>
      </c>
      <c r="AD330" s="68">
        <v>0</v>
      </c>
      <c r="AE330" s="70">
        <v>0</v>
      </c>
      <c r="AF330" s="68">
        <v>0</v>
      </c>
      <c r="AG330" s="70">
        <v>0</v>
      </c>
      <c r="AH330" s="68">
        <v>0</v>
      </c>
      <c r="AI330" s="70">
        <v>0</v>
      </c>
      <c r="AJ330" s="298">
        <v>0.42393251999999998</v>
      </c>
      <c r="AK330" s="70">
        <v>424</v>
      </c>
      <c r="AL330" s="167">
        <v>0</v>
      </c>
      <c r="AM330" s="70">
        <v>0</v>
      </c>
      <c r="AN330" s="68">
        <v>0</v>
      </c>
      <c r="AO330" s="68">
        <v>0</v>
      </c>
      <c r="AP330" s="68">
        <v>0</v>
      </c>
      <c r="AQ330" s="68">
        <v>0</v>
      </c>
      <c r="AR330" s="68">
        <v>0</v>
      </c>
      <c r="AS330" s="68">
        <v>0</v>
      </c>
      <c r="AT330" s="68">
        <v>7179</v>
      </c>
      <c r="AU330" s="68">
        <v>4657</v>
      </c>
      <c r="AV330" s="68">
        <v>1200</v>
      </c>
      <c r="AW330" s="68">
        <v>780</v>
      </c>
      <c r="AX330" s="68">
        <v>0</v>
      </c>
      <c r="AY330" s="68">
        <v>1906</v>
      </c>
      <c r="AZ330" s="68">
        <v>0</v>
      </c>
    </row>
    <row r="331" spans="1:52" x14ac:dyDescent="0.2">
      <c r="A331" s="68" t="s">
        <v>2213</v>
      </c>
      <c r="B331" s="68" t="s">
        <v>2214</v>
      </c>
      <c r="C331" s="68" t="s">
        <v>2214</v>
      </c>
      <c r="D331" s="68" t="s">
        <v>2215</v>
      </c>
      <c r="E331" s="68" t="s">
        <v>2213</v>
      </c>
      <c r="F331" s="296">
        <v>2019</v>
      </c>
      <c r="G331" s="68" t="s">
        <v>1238</v>
      </c>
      <c r="H331" s="68" t="s">
        <v>1239</v>
      </c>
      <c r="I331" s="229">
        <v>2157</v>
      </c>
      <c r="J331" s="70">
        <v>1078.5</v>
      </c>
      <c r="K331" s="70">
        <v>3235.5</v>
      </c>
      <c r="L331" s="137">
        <v>0</v>
      </c>
      <c r="M331" s="137">
        <v>0</v>
      </c>
      <c r="N331" s="70">
        <v>0</v>
      </c>
      <c r="O331" s="70">
        <v>0</v>
      </c>
      <c r="P331" s="68">
        <v>165572478</v>
      </c>
      <c r="Q331" s="70">
        <v>-165572</v>
      </c>
      <c r="R331" s="297">
        <v>0</v>
      </c>
      <c r="S331" s="70">
        <v>0</v>
      </c>
      <c r="T331" s="297"/>
      <c r="U331" s="70"/>
      <c r="V331" s="298">
        <v>0</v>
      </c>
      <c r="W331" s="70">
        <v>0</v>
      </c>
      <c r="X331" s="298">
        <v>0</v>
      </c>
      <c r="Y331" s="70">
        <v>0</v>
      </c>
      <c r="Z331" s="70">
        <v>0</v>
      </c>
      <c r="AA331" s="70">
        <v>0</v>
      </c>
      <c r="AB331" s="70">
        <v>0</v>
      </c>
      <c r="AC331" s="70">
        <v>0</v>
      </c>
      <c r="AD331" s="68">
        <v>0</v>
      </c>
      <c r="AE331" s="70">
        <v>0</v>
      </c>
      <c r="AF331" s="68">
        <v>5512590.4946131678</v>
      </c>
      <c r="AG331" s="70">
        <v>5513</v>
      </c>
      <c r="AH331" s="68">
        <v>3559577</v>
      </c>
      <c r="AI331" s="70">
        <v>3560</v>
      </c>
      <c r="AJ331" s="298">
        <v>0</v>
      </c>
      <c r="AK331" s="70">
        <v>0</v>
      </c>
      <c r="AL331" s="167">
        <v>0</v>
      </c>
      <c r="AM331" s="70">
        <v>0</v>
      </c>
      <c r="AN331" s="68">
        <v>0</v>
      </c>
      <c r="AO331" s="68">
        <v>0</v>
      </c>
      <c r="AP331" s="68">
        <v>0</v>
      </c>
      <c r="AQ331" s="68">
        <v>0</v>
      </c>
      <c r="AR331" s="68">
        <v>0</v>
      </c>
      <c r="AS331" s="68">
        <v>0</v>
      </c>
      <c r="AT331" s="68">
        <v>0</v>
      </c>
      <c r="AU331" s="68">
        <v>6024</v>
      </c>
      <c r="AV331" s="68">
        <v>8289</v>
      </c>
      <c r="AW331" s="68">
        <v>623</v>
      </c>
      <c r="AX331" s="68">
        <v>10809</v>
      </c>
      <c r="AY331" s="68">
        <v>9669</v>
      </c>
      <c r="AZ331" s="68">
        <v>0</v>
      </c>
    </row>
    <row r="332" spans="1:52" x14ac:dyDescent="0.2">
      <c r="A332" s="68" t="s">
        <v>2216</v>
      </c>
      <c r="B332" s="68" t="s">
        <v>2217</v>
      </c>
      <c r="C332" s="68" t="s">
        <v>2217</v>
      </c>
      <c r="D332" s="68" t="s">
        <v>2218</v>
      </c>
      <c r="E332" s="68" t="s">
        <v>2216</v>
      </c>
      <c r="F332" s="296">
        <v>2019</v>
      </c>
      <c r="G332" s="68" t="s">
        <v>1220</v>
      </c>
      <c r="H332" s="68" t="s">
        <v>1221</v>
      </c>
      <c r="I332" s="229">
        <v>0</v>
      </c>
      <c r="J332" s="70">
        <v>0</v>
      </c>
      <c r="K332" s="70">
        <v>0</v>
      </c>
      <c r="L332" s="137">
        <v>3.9192886936647202</v>
      </c>
      <c r="M332" s="137">
        <v>-3919</v>
      </c>
      <c r="N332" s="70">
        <v>0.30958844606876801</v>
      </c>
      <c r="O332" s="70">
        <v>310</v>
      </c>
      <c r="P332" s="68">
        <v>0</v>
      </c>
      <c r="Q332" s="70">
        <v>0</v>
      </c>
      <c r="R332" s="297">
        <v>7.809047999999999E-2</v>
      </c>
      <c r="S332" s="70">
        <v>78</v>
      </c>
      <c r="T332" s="297"/>
      <c r="U332" s="70"/>
      <c r="V332" s="298">
        <v>0</v>
      </c>
      <c r="W332" s="70">
        <v>0</v>
      </c>
      <c r="X332" s="298">
        <v>0</v>
      </c>
      <c r="Y332" s="70">
        <v>0</v>
      </c>
      <c r="Z332" s="70">
        <v>0</v>
      </c>
      <c r="AA332" s="70">
        <v>0</v>
      </c>
      <c r="AB332" s="70">
        <v>0</v>
      </c>
      <c r="AC332" s="70">
        <v>0</v>
      </c>
      <c r="AD332" s="68">
        <v>0</v>
      </c>
      <c r="AE332" s="70">
        <v>0</v>
      </c>
      <c r="AF332" s="68">
        <v>0</v>
      </c>
      <c r="AG332" s="70">
        <v>0</v>
      </c>
      <c r="AH332" s="68">
        <v>0</v>
      </c>
      <c r="AI332" s="70">
        <v>0</v>
      </c>
      <c r="AJ332" s="298">
        <v>0</v>
      </c>
      <c r="AK332" s="70">
        <v>0</v>
      </c>
      <c r="AL332" s="167">
        <v>0.40775440000000002</v>
      </c>
      <c r="AM332" s="70">
        <v>408</v>
      </c>
      <c r="AN332" s="68">
        <v>0</v>
      </c>
      <c r="AO332" s="68">
        <v>0</v>
      </c>
      <c r="AP332" s="68">
        <v>0</v>
      </c>
      <c r="AQ332" s="68">
        <v>0</v>
      </c>
      <c r="AR332" s="68">
        <v>0</v>
      </c>
      <c r="AS332" s="68">
        <v>917</v>
      </c>
      <c r="AT332" s="68">
        <v>0</v>
      </c>
      <c r="AU332" s="68">
        <v>3009</v>
      </c>
      <c r="AV332" s="68">
        <v>1502</v>
      </c>
      <c r="AW332" s="68">
        <v>601</v>
      </c>
      <c r="AX332" s="68">
        <v>0</v>
      </c>
      <c r="AY332" s="68">
        <v>0</v>
      </c>
      <c r="AZ332" s="68">
        <v>0</v>
      </c>
    </row>
    <row r="333" spans="1:52" x14ac:dyDescent="0.2">
      <c r="A333" s="68" t="s">
        <v>2219</v>
      </c>
      <c r="B333" s="68" t="s">
        <v>2220</v>
      </c>
      <c r="C333" s="68" t="s">
        <v>2220</v>
      </c>
      <c r="D333" s="68" t="s">
        <v>2221</v>
      </c>
      <c r="E333" s="68" t="s">
        <v>2219</v>
      </c>
      <c r="F333" s="296">
        <v>2019</v>
      </c>
      <c r="G333" s="68" t="s">
        <v>1220</v>
      </c>
      <c r="H333" s="68" t="s">
        <v>1221</v>
      </c>
      <c r="I333" s="229">
        <v>150</v>
      </c>
      <c r="J333" s="70">
        <v>75</v>
      </c>
      <c r="K333" s="70">
        <v>225</v>
      </c>
      <c r="L333" s="137">
        <v>2.8494855755229</v>
      </c>
      <c r="M333" s="137">
        <v>-2849</v>
      </c>
      <c r="N333" s="70">
        <v>1.0949658600000001</v>
      </c>
      <c r="O333" s="70">
        <v>1095</v>
      </c>
      <c r="P333" s="68">
        <v>0</v>
      </c>
      <c r="Q333" s="70">
        <v>0</v>
      </c>
      <c r="R333" s="297">
        <v>0.16343307000000001</v>
      </c>
      <c r="S333" s="70">
        <v>163</v>
      </c>
      <c r="T333" s="297"/>
      <c r="U333" s="70"/>
      <c r="V333" s="298">
        <v>0</v>
      </c>
      <c r="W333" s="70">
        <v>0</v>
      </c>
      <c r="X333" s="298">
        <v>0.28381921999999998</v>
      </c>
      <c r="Y333" s="70">
        <v>284</v>
      </c>
      <c r="Z333" s="70">
        <v>0</v>
      </c>
      <c r="AA333" s="70">
        <v>0</v>
      </c>
      <c r="AB333" s="70">
        <v>0</v>
      </c>
      <c r="AC333" s="70">
        <v>0</v>
      </c>
      <c r="AD333" s="68">
        <v>0</v>
      </c>
      <c r="AE333" s="70">
        <v>0</v>
      </c>
      <c r="AF333" s="68">
        <v>0</v>
      </c>
      <c r="AG333" s="70">
        <v>0</v>
      </c>
      <c r="AH333" s="68">
        <v>0</v>
      </c>
      <c r="AI333" s="70">
        <v>0</v>
      </c>
      <c r="AJ333" s="298">
        <v>0</v>
      </c>
      <c r="AK333" s="70">
        <v>0</v>
      </c>
      <c r="AL333" s="167">
        <v>0</v>
      </c>
      <c r="AM333" s="70">
        <v>0</v>
      </c>
      <c r="AN333" s="68">
        <v>0</v>
      </c>
      <c r="AO333" s="68">
        <v>0</v>
      </c>
      <c r="AP333" s="68">
        <v>0</v>
      </c>
      <c r="AQ333" s="68">
        <v>0</v>
      </c>
      <c r="AR333" s="68">
        <v>0</v>
      </c>
      <c r="AS333" s="68">
        <v>0</v>
      </c>
      <c r="AT333" s="68">
        <v>0</v>
      </c>
      <c r="AU333" s="68">
        <v>5280</v>
      </c>
      <c r="AV333" s="68">
        <v>0</v>
      </c>
      <c r="AW333" s="68">
        <v>4217</v>
      </c>
      <c r="AX333" s="68">
        <v>0</v>
      </c>
      <c r="AY333" s="68">
        <v>5906</v>
      </c>
      <c r="AZ333" s="68">
        <v>26850</v>
      </c>
    </row>
    <row r="334" spans="1:52" x14ac:dyDescent="0.2">
      <c r="A334" s="68" t="s">
        <v>2222</v>
      </c>
      <c r="B334" s="68" t="s">
        <v>2223</v>
      </c>
      <c r="C334" s="68" t="s">
        <v>2223</v>
      </c>
      <c r="D334" s="68" t="s">
        <v>2224</v>
      </c>
      <c r="E334" s="68" t="s">
        <v>2222</v>
      </c>
      <c r="F334" s="296">
        <v>2019</v>
      </c>
      <c r="G334" s="68" t="s">
        <v>1220</v>
      </c>
      <c r="H334" s="68" t="s">
        <v>1258</v>
      </c>
      <c r="I334" s="229">
        <v>182</v>
      </c>
      <c r="J334" s="70">
        <v>91</v>
      </c>
      <c r="K334" s="70">
        <v>273</v>
      </c>
      <c r="L334" s="137">
        <v>0</v>
      </c>
      <c r="M334" s="137">
        <v>0</v>
      </c>
      <c r="N334" s="70">
        <v>2.3392250738996401</v>
      </c>
      <c r="O334" s="70">
        <v>2339</v>
      </c>
      <c r="P334" s="68">
        <v>0</v>
      </c>
      <c r="Q334" s="70">
        <v>0</v>
      </c>
      <c r="R334" s="297">
        <v>3.5022514600000001</v>
      </c>
      <c r="S334" s="70">
        <v>3502</v>
      </c>
      <c r="T334" s="297"/>
      <c r="U334" s="70"/>
      <c r="V334" s="298">
        <v>0</v>
      </c>
      <c r="W334" s="70">
        <v>0</v>
      </c>
      <c r="X334" s="298">
        <v>0</v>
      </c>
      <c r="Y334" s="70">
        <v>0</v>
      </c>
      <c r="Z334" s="70">
        <v>3.5135109999999998</v>
      </c>
      <c r="AA334" s="70">
        <v>3514</v>
      </c>
      <c r="AB334" s="70">
        <v>4.5204440000000004</v>
      </c>
      <c r="AC334" s="70">
        <v>4520</v>
      </c>
      <c r="AD334" s="68">
        <v>0</v>
      </c>
      <c r="AE334" s="70">
        <v>0</v>
      </c>
      <c r="AF334" s="68">
        <v>0</v>
      </c>
      <c r="AG334" s="70">
        <v>0</v>
      </c>
      <c r="AH334" s="68">
        <v>0</v>
      </c>
      <c r="AI334" s="70">
        <v>0</v>
      </c>
      <c r="AJ334" s="298">
        <v>0</v>
      </c>
      <c r="AK334" s="70">
        <v>0</v>
      </c>
      <c r="AL334" s="167">
        <v>0</v>
      </c>
      <c r="AM334" s="70">
        <v>0</v>
      </c>
      <c r="AN334" s="68">
        <v>9451</v>
      </c>
      <c r="AO334" s="68">
        <v>-62293</v>
      </c>
      <c r="AP334" s="68">
        <v>0</v>
      </c>
      <c r="AQ334" s="68">
        <v>1100</v>
      </c>
      <c r="AR334" s="68">
        <v>0</v>
      </c>
      <c r="AS334" s="68">
        <v>307</v>
      </c>
      <c r="AT334" s="68">
        <v>0</v>
      </c>
      <c r="AU334" s="68">
        <v>23898</v>
      </c>
      <c r="AV334" s="68">
        <v>16031</v>
      </c>
      <c r="AW334" s="68">
        <v>15550</v>
      </c>
      <c r="AX334" s="68">
        <v>1000</v>
      </c>
      <c r="AY334" s="68">
        <v>15183</v>
      </c>
      <c r="AZ334" s="68">
        <v>1600</v>
      </c>
    </row>
    <row r="335" spans="1:52" x14ac:dyDescent="0.2">
      <c r="A335" s="68" t="s">
        <v>2225</v>
      </c>
      <c r="B335" s="68" t="s">
        <v>2226</v>
      </c>
      <c r="C335" s="68" t="s">
        <v>2226</v>
      </c>
      <c r="D335" s="68" t="s">
        <v>2227</v>
      </c>
      <c r="E335" s="68" t="s">
        <v>2225</v>
      </c>
      <c r="F335" s="296">
        <v>2019</v>
      </c>
      <c r="G335" s="68" t="s">
        <v>1220</v>
      </c>
      <c r="H335" s="68" t="s">
        <v>1271</v>
      </c>
      <c r="I335" s="229">
        <v>3817</v>
      </c>
      <c r="J335" s="70">
        <v>1908.5</v>
      </c>
      <c r="K335" s="70">
        <v>5725.5</v>
      </c>
      <c r="L335" s="137">
        <v>48.626807682743802</v>
      </c>
      <c r="M335" s="137">
        <v>-48627</v>
      </c>
      <c r="N335" s="70">
        <v>1.8601134680260301</v>
      </c>
      <c r="O335" s="70">
        <v>1860</v>
      </c>
      <c r="P335" s="68">
        <v>0</v>
      </c>
      <c r="Q335" s="70">
        <v>0</v>
      </c>
      <c r="R335" s="297">
        <v>3.3873457500000002</v>
      </c>
      <c r="S335" s="70">
        <v>3387</v>
      </c>
      <c r="T335" s="297"/>
      <c r="U335" s="70"/>
      <c r="V335" s="298">
        <v>8.84772493</v>
      </c>
      <c r="W335" s="70">
        <v>8848</v>
      </c>
      <c r="X335" s="298">
        <v>3.8288952100000002</v>
      </c>
      <c r="Y335" s="70">
        <v>3829</v>
      </c>
      <c r="Z335" s="70">
        <v>3.3417669999999999</v>
      </c>
      <c r="AA335" s="70">
        <v>3342</v>
      </c>
      <c r="AB335" s="70">
        <v>4.3287880000000003</v>
      </c>
      <c r="AC335" s="70">
        <v>4329</v>
      </c>
      <c r="AD335" s="68">
        <v>19.84448217629528</v>
      </c>
      <c r="AE335" s="70">
        <v>19844</v>
      </c>
      <c r="AF335" s="68">
        <v>0</v>
      </c>
      <c r="AG335" s="70">
        <v>0</v>
      </c>
      <c r="AH335" s="68">
        <v>0</v>
      </c>
      <c r="AI335" s="70">
        <v>0</v>
      </c>
      <c r="AJ335" s="298">
        <v>0</v>
      </c>
      <c r="AK335" s="70">
        <v>0</v>
      </c>
      <c r="AL335" s="167">
        <v>0</v>
      </c>
      <c r="AM335" s="70">
        <v>0</v>
      </c>
      <c r="AN335" s="68">
        <v>3306</v>
      </c>
      <c r="AO335" s="68">
        <v>-6052</v>
      </c>
      <c r="AP335" s="68">
        <v>2254</v>
      </c>
      <c r="AQ335" s="68">
        <v>4817</v>
      </c>
      <c r="AR335" s="68">
        <v>1491</v>
      </c>
      <c r="AS335" s="68">
        <v>2095</v>
      </c>
      <c r="AT335" s="68">
        <v>214</v>
      </c>
      <c r="AU335" s="68">
        <v>4306</v>
      </c>
      <c r="AV335" s="68">
        <v>6483</v>
      </c>
      <c r="AW335" s="68">
        <v>3131</v>
      </c>
      <c r="AX335" s="68">
        <v>444</v>
      </c>
      <c r="AY335" s="68">
        <v>8000</v>
      </c>
      <c r="AZ335" s="68">
        <v>0</v>
      </c>
    </row>
    <row r="336" spans="1:52" x14ac:dyDescent="0.2">
      <c r="A336" s="68" t="s">
        <v>2228</v>
      </c>
      <c r="B336" s="68" t="s">
        <v>2229</v>
      </c>
      <c r="C336" s="68" t="s">
        <v>2229</v>
      </c>
      <c r="D336" s="68" t="s">
        <v>2230</v>
      </c>
      <c r="E336" s="68" t="s">
        <v>2228</v>
      </c>
      <c r="F336" s="296">
        <v>2019</v>
      </c>
      <c r="G336" s="68" t="s">
        <v>1220</v>
      </c>
      <c r="H336" s="68" t="s">
        <v>1271</v>
      </c>
      <c r="I336" s="229">
        <v>0</v>
      </c>
      <c r="J336" s="70">
        <v>0</v>
      </c>
      <c r="K336" s="70">
        <v>0</v>
      </c>
      <c r="L336" s="137">
        <v>94.172740238316393</v>
      </c>
      <c r="M336" s="137">
        <v>-94173</v>
      </c>
      <c r="N336" s="70">
        <v>3.7859903825160699</v>
      </c>
      <c r="O336" s="70">
        <v>3786</v>
      </c>
      <c r="P336" s="68">
        <v>0</v>
      </c>
      <c r="Q336" s="70">
        <v>0</v>
      </c>
      <c r="R336" s="297">
        <v>5.6319105</v>
      </c>
      <c r="S336" s="70">
        <v>5632</v>
      </c>
      <c r="T336" s="297"/>
      <c r="U336" s="70"/>
      <c r="V336" s="298">
        <v>18.995655530000001</v>
      </c>
      <c r="W336" s="70">
        <v>18996</v>
      </c>
      <c r="X336" s="298">
        <v>11.300125680000001</v>
      </c>
      <c r="Y336" s="70">
        <v>8686</v>
      </c>
      <c r="Z336" s="70">
        <v>6.1422999999999996</v>
      </c>
      <c r="AA336" s="70">
        <v>6142</v>
      </c>
      <c r="AB336" s="70">
        <v>7.8972959999999999</v>
      </c>
      <c r="AC336" s="70">
        <v>7897</v>
      </c>
      <c r="AD336" s="68">
        <v>32.050408186422217</v>
      </c>
      <c r="AE336" s="70">
        <v>32050</v>
      </c>
      <c r="AF336" s="68">
        <v>0</v>
      </c>
      <c r="AG336" s="70">
        <v>0</v>
      </c>
      <c r="AH336" s="68">
        <v>0</v>
      </c>
      <c r="AI336" s="70">
        <v>0</v>
      </c>
      <c r="AJ336" s="298">
        <v>0</v>
      </c>
      <c r="AK336" s="70">
        <v>0</v>
      </c>
      <c r="AL336" s="167">
        <v>0</v>
      </c>
      <c r="AM336" s="70">
        <v>0</v>
      </c>
      <c r="AN336" s="68">
        <v>595</v>
      </c>
      <c r="AO336" s="68">
        <v>-30895</v>
      </c>
      <c r="AP336" s="68">
        <v>8828</v>
      </c>
      <c r="AQ336" s="68">
        <v>1603</v>
      </c>
      <c r="AR336" s="68">
        <v>5655</v>
      </c>
      <c r="AS336" s="68">
        <v>0</v>
      </c>
      <c r="AT336" s="68">
        <v>4995</v>
      </c>
      <c r="AU336" s="68">
        <v>0</v>
      </c>
      <c r="AV336" s="68">
        <v>6000</v>
      </c>
      <c r="AW336" s="68">
        <v>0</v>
      </c>
      <c r="AX336" s="68">
        <v>8283</v>
      </c>
      <c r="AY336" s="68">
        <v>15300</v>
      </c>
      <c r="AZ336" s="68">
        <v>8962</v>
      </c>
    </row>
    <row r="337" spans="1:52" x14ac:dyDescent="0.2">
      <c r="A337" s="68" t="s">
        <v>2231</v>
      </c>
      <c r="B337" s="68" t="s">
        <v>2232</v>
      </c>
      <c r="C337" s="68" t="s">
        <v>2232</v>
      </c>
      <c r="D337" s="68" t="s">
        <v>2233</v>
      </c>
      <c r="E337" s="68" t="s">
        <v>2231</v>
      </c>
      <c r="F337" s="296">
        <v>2019</v>
      </c>
      <c r="G337" s="68" t="s">
        <v>1220</v>
      </c>
      <c r="H337" s="68" t="s">
        <v>1221</v>
      </c>
      <c r="I337" s="229">
        <v>1465</v>
      </c>
      <c r="J337" s="70">
        <v>732.5</v>
      </c>
      <c r="K337" s="70">
        <v>2197.5</v>
      </c>
      <c r="L337" s="137">
        <v>7.4744996011558902</v>
      </c>
      <c r="M337" s="137">
        <v>-7474</v>
      </c>
      <c r="N337" s="70">
        <v>0.88596953065640005</v>
      </c>
      <c r="O337" s="70">
        <v>886</v>
      </c>
      <c r="P337" s="68">
        <v>0</v>
      </c>
      <c r="Q337" s="70">
        <v>0</v>
      </c>
      <c r="R337" s="297">
        <v>0.13465499</v>
      </c>
      <c r="S337" s="70">
        <v>135</v>
      </c>
      <c r="T337" s="297"/>
      <c r="U337" s="70"/>
      <c r="V337" s="298">
        <v>0</v>
      </c>
      <c r="W337" s="70">
        <v>0</v>
      </c>
      <c r="X337" s="298">
        <v>0</v>
      </c>
      <c r="Y337" s="70">
        <v>0</v>
      </c>
      <c r="Z337" s="70">
        <v>0</v>
      </c>
      <c r="AA337" s="70">
        <v>0</v>
      </c>
      <c r="AB337" s="70">
        <v>0</v>
      </c>
      <c r="AC337" s="70">
        <v>0</v>
      </c>
      <c r="AD337" s="68">
        <v>0</v>
      </c>
      <c r="AE337" s="70">
        <v>0</v>
      </c>
      <c r="AF337" s="68">
        <v>0</v>
      </c>
      <c r="AG337" s="70">
        <v>0</v>
      </c>
      <c r="AH337" s="68">
        <v>0</v>
      </c>
      <c r="AI337" s="70">
        <v>0</v>
      </c>
      <c r="AJ337" s="298">
        <v>8.8610120000000001E-2</v>
      </c>
      <c r="AK337" s="70">
        <v>89</v>
      </c>
      <c r="AL337" s="167">
        <v>0.65533269999999999</v>
      </c>
      <c r="AM337" s="70">
        <v>655</v>
      </c>
      <c r="AN337" s="68">
        <v>0</v>
      </c>
      <c r="AO337" s="68">
        <v>0</v>
      </c>
      <c r="AP337" s="68">
        <v>0</v>
      </c>
      <c r="AQ337" s="68">
        <v>0</v>
      </c>
      <c r="AR337" s="68">
        <v>0</v>
      </c>
      <c r="AS337" s="68">
        <v>12447</v>
      </c>
      <c r="AT337" s="68">
        <v>0</v>
      </c>
      <c r="AU337" s="68">
        <v>18494</v>
      </c>
      <c r="AV337" s="68">
        <v>1327</v>
      </c>
      <c r="AW337" s="68">
        <v>5153</v>
      </c>
      <c r="AX337" s="68">
        <v>0</v>
      </c>
      <c r="AY337" s="68">
        <v>12820</v>
      </c>
      <c r="AZ337" s="68">
        <v>0</v>
      </c>
    </row>
    <row r="338" spans="1:52" x14ac:dyDescent="0.2">
      <c r="A338" s="68" t="s">
        <v>2234</v>
      </c>
      <c r="B338" s="68" t="s">
        <v>2235</v>
      </c>
      <c r="C338" s="68" t="s">
        <v>2235</v>
      </c>
      <c r="D338" s="68" t="s">
        <v>2236</v>
      </c>
      <c r="E338" s="68" t="s">
        <v>2234</v>
      </c>
      <c r="F338" s="296">
        <v>2019</v>
      </c>
      <c r="G338" s="68" t="s">
        <v>1220</v>
      </c>
      <c r="H338" s="68" t="s">
        <v>1221</v>
      </c>
      <c r="I338" s="229">
        <v>1179</v>
      </c>
      <c r="J338" s="70">
        <v>589.5</v>
      </c>
      <c r="K338" s="70">
        <v>1768.5</v>
      </c>
      <c r="L338" s="137">
        <v>5.9444649364126203</v>
      </c>
      <c r="M338" s="137">
        <v>-5944</v>
      </c>
      <c r="N338" s="70">
        <v>0.58611774710707798</v>
      </c>
      <c r="O338" s="70">
        <v>586</v>
      </c>
      <c r="P338" s="68">
        <v>0</v>
      </c>
      <c r="Q338" s="70">
        <v>0</v>
      </c>
      <c r="R338" s="297">
        <v>6.9999690000000003E-2</v>
      </c>
      <c r="S338" s="70">
        <v>70</v>
      </c>
      <c r="T338" s="297"/>
      <c r="U338" s="70"/>
      <c r="V338" s="298">
        <v>0</v>
      </c>
      <c r="W338" s="70">
        <v>0</v>
      </c>
      <c r="X338" s="298">
        <v>0</v>
      </c>
      <c r="Y338" s="70">
        <v>0</v>
      </c>
      <c r="Z338" s="70">
        <v>0</v>
      </c>
      <c r="AA338" s="70">
        <v>0</v>
      </c>
      <c r="AB338" s="70">
        <v>0</v>
      </c>
      <c r="AC338" s="70">
        <v>0</v>
      </c>
      <c r="AD338" s="68">
        <v>0</v>
      </c>
      <c r="AE338" s="70">
        <v>0</v>
      </c>
      <c r="AF338" s="68">
        <v>0</v>
      </c>
      <c r="AG338" s="70">
        <v>0</v>
      </c>
      <c r="AH338" s="68">
        <v>0</v>
      </c>
      <c r="AI338" s="70">
        <v>0</v>
      </c>
      <c r="AJ338" s="298">
        <v>0</v>
      </c>
      <c r="AK338" s="70">
        <v>0</v>
      </c>
      <c r="AL338" s="167">
        <v>0.73436710000000005</v>
      </c>
      <c r="AM338" s="70">
        <v>734</v>
      </c>
      <c r="AN338" s="68">
        <v>0</v>
      </c>
      <c r="AO338" s="68">
        <v>0</v>
      </c>
      <c r="AP338" s="68">
        <v>0</v>
      </c>
      <c r="AQ338" s="68">
        <v>0</v>
      </c>
      <c r="AR338" s="68">
        <v>0</v>
      </c>
      <c r="AS338" s="68">
        <v>0</v>
      </c>
      <c r="AT338" s="68">
        <v>0</v>
      </c>
      <c r="AU338" s="68">
        <v>3381</v>
      </c>
      <c r="AV338" s="68">
        <v>1333</v>
      </c>
      <c r="AW338" s="68">
        <v>11322</v>
      </c>
      <c r="AX338" s="68">
        <v>0</v>
      </c>
      <c r="AY338" s="68">
        <v>2169</v>
      </c>
      <c r="AZ338" s="68">
        <v>10096</v>
      </c>
    </row>
    <row r="339" spans="1:52" x14ac:dyDescent="0.2">
      <c r="A339" s="68" t="s">
        <v>2237</v>
      </c>
      <c r="B339" s="68" t="s">
        <v>2238</v>
      </c>
      <c r="C339" s="68" t="s">
        <v>2238</v>
      </c>
      <c r="D339" s="68" t="s">
        <v>2239</v>
      </c>
      <c r="E339" s="68" t="s">
        <v>2237</v>
      </c>
      <c r="F339" s="296">
        <v>2019</v>
      </c>
      <c r="G339" s="68" t="s">
        <v>1238</v>
      </c>
      <c r="H339" s="68" t="s">
        <v>1373</v>
      </c>
      <c r="I339" s="229">
        <v>10460</v>
      </c>
      <c r="J339" s="70">
        <v>5230</v>
      </c>
      <c r="K339" s="70">
        <v>15690</v>
      </c>
      <c r="L339" s="137">
        <v>140.961386522553</v>
      </c>
      <c r="M339" s="137">
        <v>-140961</v>
      </c>
      <c r="N339" s="70">
        <v>1.8336410000000001</v>
      </c>
      <c r="O339" s="70">
        <v>1834</v>
      </c>
      <c r="P339" s="68">
        <v>0</v>
      </c>
      <c r="Q339" s="70">
        <v>0</v>
      </c>
      <c r="R339" s="297">
        <v>8.3740986900000003</v>
      </c>
      <c r="S339" s="70">
        <v>8374</v>
      </c>
      <c r="T339" s="297"/>
      <c r="U339" s="70"/>
      <c r="V339" s="298">
        <v>35.785576859999999</v>
      </c>
      <c r="W339" s="70">
        <v>35786</v>
      </c>
      <c r="X339" s="298">
        <v>0</v>
      </c>
      <c r="Y339" s="70">
        <v>0</v>
      </c>
      <c r="Z339" s="70">
        <v>8.7954070000000009</v>
      </c>
      <c r="AA339" s="70">
        <v>8795</v>
      </c>
      <c r="AB339" s="70">
        <v>11.288771000000001</v>
      </c>
      <c r="AC339" s="70">
        <v>11289</v>
      </c>
      <c r="AD339" s="68">
        <v>39.023959084436889</v>
      </c>
      <c r="AE339" s="70">
        <v>39024</v>
      </c>
      <c r="AF339" s="68">
        <v>0</v>
      </c>
      <c r="AG339" s="70">
        <v>0</v>
      </c>
      <c r="AH339" s="68">
        <v>0</v>
      </c>
      <c r="AI339" s="70">
        <v>0</v>
      </c>
      <c r="AJ339" s="298">
        <v>0</v>
      </c>
      <c r="AK339" s="70">
        <v>0</v>
      </c>
      <c r="AL339" s="167">
        <v>0</v>
      </c>
      <c r="AM339" s="70">
        <v>0</v>
      </c>
      <c r="AN339" s="68">
        <v>17523</v>
      </c>
      <c r="AO339" s="68">
        <v>-165614</v>
      </c>
      <c r="AP339" s="68">
        <v>0</v>
      </c>
      <c r="AQ339" s="68">
        <v>1043</v>
      </c>
      <c r="AR339" s="68">
        <v>868</v>
      </c>
      <c r="AS339" s="68">
        <v>1979</v>
      </c>
      <c r="AT339" s="68">
        <v>0</v>
      </c>
      <c r="AU339" s="68">
        <v>40222</v>
      </c>
      <c r="AV339" s="68">
        <v>35953</v>
      </c>
      <c r="AW339" s="68">
        <v>0</v>
      </c>
      <c r="AX339" s="68">
        <v>5040</v>
      </c>
      <c r="AY339" s="68">
        <v>28319</v>
      </c>
      <c r="AZ339" s="68">
        <v>0</v>
      </c>
    </row>
    <row r="340" spans="1:52" x14ac:dyDescent="0.2">
      <c r="A340" s="68" t="s">
        <v>2240</v>
      </c>
      <c r="B340" s="68" t="s">
        <v>2241</v>
      </c>
      <c r="C340" s="68" t="s">
        <v>2241</v>
      </c>
      <c r="D340" s="68" t="s">
        <v>2242</v>
      </c>
      <c r="E340" s="68" t="s">
        <v>2240</v>
      </c>
      <c r="F340" s="296">
        <v>2019</v>
      </c>
      <c r="G340" s="68" t="s">
        <v>1238</v>
      </c>
      <c r="H340" s="68" t="s">
        <v>1239</v>
      </c>
      <c r="I340" s="229">
        <v>8185</v>
      </c>
      <c r="J340" s="70">
        <v>4092.5</v>
      </c>
      <c r="K340" s="70">
        <v>12277.5</v>
      </c>
      <c r="L340" s="137">
        <v>0</v>
      </c>
      <c r="M340" s="137">
        <v>0</v>
      </c>
      <c r="N340" s="70">
        <v>0</v>
      </c>
      <c r="O340" s="70">
        <v>0</v>
      </c>
      <c r="P340" s="68">
        <v>98794000</v>
      </c>
      <c r="Q340" s="70">
        <v>-98794</v>
      </c>
      <c r="R340" s="297">
        <v>0</v>
      </c>
      <c r="S340" s="70">
        <v>0</v>
      </c>
      <c r="T340" s="297"/>
      <c r="U340" s="70"/>
      <c r="V340" s="298">
        <v>0</v>
      </c>
      <c r="W340" s="70">
        <v>0</v>
      </c>
      <c r="X340" s="298">
        <v>0</v>
      </c>
      <c r="Y340" s="70">
        <v>0</v>
      </c>
      <c r="Z340" s="70">
        <v>0</v>
      </c>
      <c r="AA340" s="70">
        <v>0</v>
      </c>
      <c r="AB340" s="70">
        <v>0</v>
      </c>
      <c r="AC340" s="70">
        <v>0</v>
      </c>
      <c r="AD340" s="68">
        <v>0</v>
      </c>
      <c r="AE340" s="70">
        <v>0</v>
      </c>
      <c r="AF340" s="68">
        <v>3293896.1803648677</v>
      </c>
      <c r="AG340" s="70">
        <v>3294</v>
      </c>
      <c r="AH340" s="68">
        <v>2375244</v>
      </c>
      <c r="AI340" s="70">
        <v>2375</v>
      </c>
      <c r="AJ340" s="298">
        <v>0</v>
      </c>
      <c r="AK340" s="70">
        <v>0</v>
      </c>
      <c r="AL340" s="167">
        <v>0</v>
      </c>
      <c r="AM340" s="70">
        <v>0</v>
      </c>
      <c r="AN340" s="68">
        <v>0</v>
      </c>
      <c r="AO340" s="68">
        <v>0</v>
      </c>
      <c r="AP340" s="68">
        <v>0</v>
      </c>
      <c r="AQ340" s="68">
        <v>0</v>
      </c>
      <c r="AR340" s="68">
        <v>0</v>
      </c>
      <c r="AS340" s="68">
        <v>1284</v>
      </c>
      <c r="AT340" s="68">
        <v>0</v>
      </c>
      <c r="AU340" s="68">
        <v>1969</v>
      </c>
      <c r="AV340" s="68">
        <v>0</v>
      </c>
      <c r="AW340" s="68">
        <v>16462</v>
      </c>
      <c r="AX340" s="68">
        <v>0</v>
      </c>
      <c r="AY340" s="68">
        <v>5165</v>
      </c>
      <c r="AZ340" s="68">
        <v>0</v>
      </c>
    </row>
    <row r="341" spans="1:52" x14ac:dyDescent="0.2">
      <c r="A341" s="68" t="s">
        <v>2243</v>
      </c>
      <c r="B341" s="68" t="s">
        <v>2244</v>
      </c>
      <c r="C341" s="68" t="s">
        <v>2244</v>
      </c>
      <c r="D341" s="68" t="s">
        <v>2245</v>
      </c>
      <c r="E341" s="68" t="s">
        <v>2243</v>
      </c>
      <c r="F341" s="296">
        <v>2019</v>
      </c>
      <c r="G341" s="68" t="s">
        <v>1220</v>
      </c>
      <c r="H341" s="68" t="s">
        <v>1258</v>
      </c>
      <c r="I341" s="229">
        <v>4153</v>
      </c>
      <c r="J341" s="70">
        <v>2076.5</v>
      </c>
      <c r="K341" s="70">
        <v>6229.5</v>
      </c>
      <c r="L341" s="137">
        <v>110.771099345518</v>
      </c>
      <c r="M341" s="137">
        <v>-110771</v>
      </c>
      <c r="N341" s="70">
        <v>2.57796686826739</v>
      </c>
      <c r="O341" s="70">
        <v>2578</v>
      </c>
      <c r="P341" s="68">
        <v>0</v>
      </c>
      <c r="Q341" s="70">
        <v>0</v>
      </c>
      <c r="R341" s="297">
        <v>5.6849358299999997</v>
      </c>
      <c r="S341" s="70">
        <v>5685</v>
      </c>
      <c r="T341" s="297"/>
      <c r="U341" s="70"/>
      <c r="V341" s="298">
        <v>23.049519849999999</v>
      </c>
      <c r="W341" s="70">
        <v>23050</v>
      </c>
      <c r="X341" s="298">
        <v>26.933624149999996</v>
      </c>
      <c r="Y341" s="70">
        <v>10302</v>
      </c>
      <c r="Z341" s="70">
        <v>4.9309859999999999</v>
      </c>
      <c r="AA341" s="70">
        <v>4931</v>
      </c>
      <c r="AB341" s="70">
        <v>6.295013</v>
      </c>
      <c r="AC341" s="70">
        <v>6295</v>
      </c>
      <c r="AD341" s="68">
        <v>32.029991484258332</v>
      </c>
      <c r="AE341" s="70">
        <v>32030</v>
      </c>
      <c r="AF341" s="68">
        <v>0</v>
      </c>
      <c r="AG341" s="70">
        <v>0</v>
      </c>
      <c r="AH341" s="68">
        <v>0</v>
      </c>
      <c r="AI341" s="70">
        <v>0</v>
      </c>
      <c r="AJ341" s="298">
        <v>0</v>
      </c>
      <c r="AK341" s="70">
        <v>0</v>
      </c>
      <c r="AL341" s="167">
        <v>9.5111000000000001E-2</v>
      </c>
      <c r="AM341" s="70">
        <v>95</v>
      </c>
      <c r="AN341" s="68">
        <v>6449</v>
      </c>
      <c r="AO341" s="68">
        <v>0</v>
      </c>
      <c r="AP341" s="68">
        <v>0</v>
      </c>
      <c r="AQ341" s="68">
        <v>4321</v>
      </c>
      <c r="AR341" s="68">
        <v>3242</v>
      </c>
      <c r="AS341" s="68">
        <v>0</v>
      </c>
      <c r="AT341" s="68">
        <v>0</v>
      </c>
      <c r="AU341" s="68">
        <v>56911</v>
      </c>
      <c r="AV341" s="68">
        <v>7026</v>
      </c>
      <c r="AW341" s="68">
        <v>12034</v>
      </c>
      <c r="AX341" s="68">
        <v>0</v>
      </c>
      <c r="AY341" s="68">
        <v>0</v>
      </c>
      <c r="AZ341" s="68">
        <v>0</v>
      </c>
    </row>
    <row r="342" spans="1:52" x14ac:dyDescent="0.2">
      <c r="A342" s="68" t="s">
        <v>2246</v>
      </c>
      <c r="B342" s="68" t="s">
        <v>2247</v>
      </c>
      <c r="C342" s="68" t="s">
        <v>2247</v>
      </c>
      <c r="D342" s="68" t="s">
        <v>2248</v>
      </c>
      <c r="E342" s="68" t="s">
        <v>2246</v>
      </c>
      <c r="F342" s="296">
        <v>2019</v>
      </c>
      <c r="G342" s="68" t="s">
        <v>1238</v>
      </c>
      <c r="H342" s="68" t="s">
        <v>1373</v>
      </c>
      <c r="I342" s="229">
        <v>0</v>
      </c>
      <c r="J342" s="70">
        <v>0</v>
      </c>
      <c r="K342" s="70">
        <v>0</v>
      </c>
      <c r="L342" s="137">
        <v>171.16961061460299</v>
      </c>
      <c r="M342" s="137">
        <v>-171170</v>
      </c>
      <c r="N342" s="70">
        <v>2.489668</v>
      </c>
      <c r="O342" s="70">
        <v>2490</v>
      </c>
      <c r="P342" s="68">
        <v>0</v>
      </c>
      <c r="Q342" s="70">
        <v>0</v>
      </c>
      <c r="R342" s="297">
        <v>7.1490067800000006</v>
      </c>
      <c r="S342" s="70">
        <v>7149</v>
      </c>
      <c r="T342" s="297"/>
      <c r="U342" s="70"/>
      <c r="V342" s="298">
        <v>14.074073589999999</v>
      </c>
      <c r="W342" s="70">
        <v>14074</v>
      </c>
      <c r="X342" s="298">
        <v>0</v>
      </c>
      <c r="Y342" s="70">
        <v>0</v>
      </c>
      <c r="Z342" s="70">
        <v>10.084939</v>
      </c>
      <c r="AA342" s="70">
        <v>10085</v>
      </c>
      <c r="AB342" s="70">
        <v>12.738947</v>
      </c>
      <c r="AC342" s="70">
        <v>12739</v>
      </c>
      <c r="AD342" s="68">
        <v>49.750188134265223</v>
      </c>
      <c r="AE342" s="70">
        <v>49750</v>
      </c>
      <c r="AF342" s="68">
        <v>0</v>
      </c>
      <c r="AG342" s="70">
        <v>0</v>
      </c>
      <c r="AH342" s="68">
        <v>0</v>
      </c>
      <c r="AI342" s="70">
        <v>0</v>
      </c>
      <c r="AJ342" s="298">
        <v>0</v>
      </c>
      <c r="AK342" s="70">
        <v>0</v>
      </c>
      <c r="AL342" s="167">
        <v>0</v>
      </c>
      <c r="AM342" s="70">
        <v>0</v>
      </c>
      <c r="AN342" s="68">
        <v>45000</v>
      </c>
      <c r="AO342" s="68">
        <v>-167500</v>
      </c>
      <c r="AP342" s="68">
        <v>0</v>
      </c>
      <c r="AQ342" s="68">
        <v>0</v>
      </c>
      <c r="AR342" s="68">
        <v>19469</v>
      </c>
      <c r="AS342" s="68">
        <v>0</v>
      </c>
      <c r="AT342" s="68">
        <v>0</v>
      </c>
      <c r="AU342" s="68">
        <v>13800</v>
      </c>
      <c r="AV342" s="68">
        <v>15639</v>
      </c>
      <c r="AW342" s="68">
        <v>85900</v>
      </c>
      <c r="AX342" s="68">
        <v>144000</v>
      </c>
      <c r="AY342" s="68">
        <v>0</v>
      </c>
      <c r="AZ342" s="68">
        <v>0</v>
      </c>
    </row>
    <row r="343" spans="1:52" x14ac:dyDescent="0.2">
      <c r="A343" s="68" t="s">
        <v>2249</v>
      </c>
      <c r="B343" s="68" t="s">
        <v>2250</v>
      </c>
      <c r="C343" s="68" t="s">
        <v>2250</v>
      </c>
      <c r="D343" s="68" t="s">
        <v>2251</v>
      </c>
      <c r="E343" s="68" t="s">
        <v>2249</v>
      </c>
      <c r="F343" s="296">
        <v>2019</v>
      </c>
      <c r="G343" s="68" t="s">
        <v>1220</v>
      </c>
      <c r="H343" s="68" t="s">
        <v>1221</v>
      </c>
      <c r="I343" s="229">
        <v>0</v>
      </c>
      <c r="J343" s="70">
        <v>0</v>
      </c>
      <c r="K343" s="70">
        <v>0</v>
      </c>
      <c r="L343" s="137">
        <v>2.4656517907396198</v>
      </c>
      <c r="M343" s="137">
        <v>-2466</v>
      </c>
      <c r="N343" s="70">
        <v>0.48879995541156102</v>
      </c>
      <c r="O343" s="70">
        <v>489</v>
      </c>
      <c r="P343" s="68">
        <v>0</v>
      </c>
      <c r="Q343" s="70">
        <v>0</v>
      </c>
      <c r="R343" s="297">
        <v>9.0691279999999999E-2</v>
      </c>
      <c r="S343" s="70">
        <v>91</v>
      </c>
      <c r="T343" s="297"/>
      <c r="U343" s="70"/>
      <c r="V343" s="298">
        <v>0</v>
      </c>
      <c r="W343" s="70">
        <v>0</v>
      </c>
      <c r="X343" s="298">
        <v>0</v>
      </c>
      <c r="Y343" s="70">
        <v>0</v>
      </c>
      <c r="Z343" s="70">
        <v>0</v>
      </c>
      <c r="AA343" s="70">
        <v>0</v>
      </c>
      <c r="AB343" s="70">
        <v>0</v>
      </c>
      <c r="AC343" s="70">
        <v>0</v>
      </c>
      <c r="AD343" s="68">
        <v>0</v>
      </c>
      <c r="AE343" s="70">
        <v>0</v>
      </c>
      <c r="AF343" s="68">
        <v>0</v>
      </c>
      <c r="AG343" s="70">
        <v>0</v>
      </c>
      <c r="AH343" s="68">
        <v>0</v>
      </c>
      <c r="AI343" s="70">
        <v>0</v>
      </c>
      <c r="AJ343" s="298">
        <v>0</v>
      </c>
      <c r="AK343" s="70">
        <v>0</v>
      </c>
      <c r="AL343" s="167">
        <v>0.1864121</v>
      </c>
      <c r="AM343" s="70">
        <v>186</v>
      </c>
      <c r="AN343" s="68">
        <v>0</v>
      </c>
      <c r="AO343" s="68">
        <v>0</v>
      </c>
      <c r="AP343" s="68">
        <v>0</v>
      </c>
      <c r="AQ343" s="68">
        <v>0</v>
      </c>
      <c r="AR343" s="68">
        <v>0</v>
      </c>
      <c r="AS343" s="68">
        <v>0</v>
      </c>
      <c r="AT343" s="68">
        <v>0</v>
      </c>
      <c r="AU343" s="68">
        <v>5632</v>
      </c>
      <c r="AV343" s="68">
        <v>2484</v>
      </c>
      <c r="AW343" s="68">
        <v>3628</v>
      </c>
      <c r="AX343" s="68">
        <v>642</v>
      </c>
      <c r="AY343" s="68">
        <v>0</v>
      </c>
      <c r="AZ343" s="68">
        <v>0</v>
      </c>
    </row>
    <row r="344" spans="1:52" x14ac:dyDescent="0.2">
      <c r="A344" s="68" t="s">
        <v>2252</v>
      </c>
      <c r="B344" s="68" t="s">
        <v>2253</v>
      </c>
      <c r="C344" s="68" t="s">
        <v>2253</v>
      </c>
      <c r="D344" s="68" t="s">
        <v>2254</v>
      </c>
      <c r="E344" s="68" t="s">
        <v>2252</v>
      </c>
      <c r="F344" s="296">
        <v>2019</v>
      </c>
      <c r="G344" s="68" t="s">
        <v>1238</v>
      </c>
      <c r="H344" s="68" t="s">
        <v>1239</v>
      </c>
      <c r="I344" s="229">
        <v>7100</v>
      </c>
      <c r="J344" s="70">
        <v>3550</v>
      </c>
      <c r="K344" s="70">
        <v>10650</v>
      </c>
      <c r="L344" s="137">
        <v>0</v>
      </c>
      <c r="M344" s="137">
        <v>0</v>
      </c>
      <c r="N344" s="70">
        <v>0</v>
      </c>
      <c r="O344" s="70">
        <v>0</v>
      </c>
      <c r="P344" s="68">
        <v>141483333</v>
      </c>
      <c r="Q344" s="70">
        <v>-141483</v>
      </c>
      <c r="R344" s="297">
        <v>0</v>
      </c>
      <c r="S344" s="70">
        <v>0</v>
      </c>
      <c r="T344" s="297"/>
      <c r="U344" s="70"/>
      <c r="V344" s="298">
        <v>0</v>
      </c>
      <c r="W344" s="70">
        <v>0</v>
      </c>
      <c r="X344" s="298">
        <v>0</v>
      </c>
      <c r="Y344" s="70">
        <v>0</v>
      </c>
      <c r="Z344" s="70">
        <v>0</v>
      </c>
      <c r="AA344" s="70">
        <v>0</v>
      </c>
      <c r="AB344" s="70">
        <v>0</v>
      </c>
      <c r="AC344" s="70">
        <v>0</v>
      </c>
      <c r="AD344" s="68">
        <v>0</v>
      </c>
      <c r="AE344" s="70">
        <v>0</v>
      </c>
      <c r="AF344" s="68">
        <v>4733499.2271489892</v>
      </c>
      <c r="AG344" s="70">
        <v>4733</v>
      </c>
      <c r="AH344" s="68">
        <v>4007931</v>
      </c>
      <c r="AI344" s="70">
        <v>4008</v>
      </c>
      <c r="AJ344" s="298">
        <v>0</v>
      </c>
      <c r="AK344" s="70">
        <v>0</v>
      </c>
      <c r="AL344" s="167">
        <v>0</v>
      </c>
      <c r="AM344" s="70">
        <v>0</v>
      </c>
      <c r="AN344" s="68">
        <v>0</v>
      </c>
      <c r="AO344" s="68">
        <v>0</v>
      </c>
      <c r="AP344" s="68">
        <v>0</v>
      </c>
      <c r="AQ344" s="68">
        <v>0</v>
      </c>
      <c r="AR344" s="68">
        <v>0</v>
      </c>
      <c r="AS344" s="68">
        <v>0</v>
      </c>
      <c r="AT344" s="68">
        <v>0</v>
      </c>
      <c r="AU344" s="68">
        <v>18754</v>
      </c>
      <c r="AV344" s="68">
        <v>0</v>
      </c>
      <c r="AW344" s="68">
        <v>8000</v>
      </c>
      <c r="AX344" s="68">
        <v>0</v>
      </c>
      <c r="AY344" s="68">
        <v>0</v>
      </c>
      <c r="AZ344" s="68">
        <v>0</v>
      </c>
    </row>
    <row r="345" spans="1:52" x14ac:dyDescent="0.2">
      <c r="A345" s="68" t="s">
        <v>2255</v>
      </c>
      <c r="B345" s="68" t="s">
        <v>2256</v>
      </c>
      <c r="C345" s="68" t="s">
        <v>2256</v>
      </c>
      <c r="D345" s="68" t="s">
        <v>2257</v>
      </c>
      <c r="E345" s="68" t="s">
        <v>2255</v>
      </c>
      <c r="F345" s="296">
        <v>2019</v>
      </c>
      <c r="G345" s="68" t="s">
        <v>1238</v>
      </c>
      <c r="H345" s="68" t="s">
        <v>1239</v>
      </c>
      <c r="I345" s="229">
        <v>6891</v>
      </c>
      <c r="J345" s="70">
        <v>3445.5</v>
      </c>
      <c r="K345" s="70">
        <v>10336.5</v>
      </c>
      <c r="L345" s="137">
        <v>0</v>
      </c>
      <c r="M345" s="137">
        <v>0</v>
      </c>
      <c r="N345" s="70">
        <v>0</v>
      </c>
      <c r="O345" s="70">
        <v>0</v>
      </c>
      <c r="P345" s="68">
        <v>232300714</v>
      </c>
      <c r="Q345" s="70">
        <v>-232301</v>
      </c>
      <c r="R345" s="297">
        <v>0</v>
      </c>
      <c r="S345" s="70">
        <v>0</v>
      </c>
      <c r="T345" s="297"/>
      <c r="U345" s="70"/>
      <c r="V345" s="298">
        <v>0</v>
      </c>
      <c r="W345" s="70">
        <v>0</v>
      </c>
      <c r="X345" s="298">
        <v>0</v>
      </c>
      <c r="Y345" s="70">
        <v>0</v>
      </c>
      <c r="Z345" s="70">
        <v>0</v>
      </c>
      <c r="AA345" s="70">
        <v>0</v>
      </c>
      <c r="AB345" s="70">
        <v>0</v>
      </c>
      <c r="AC345" s="70">
        <v>0</v>
      </c>
      <c r="AD345" s="68">
        <v>0</v>
      </c>
      <c r="AE345" s="70">
        <v>0</v>
      </c>
      <c r="AF345" s="68">
        <v>7858863.9588458091</v>
      </c>
      <c r="AG345" s="70">
        <v>7859</v>
      </c>
      <c r="AH345" s="68">
        <v>5606780</v>
      </c>
      <c r="AI345" s="70">
        <v>5607</v>
      </c>
      <c r="AJ345" s="298">
        <v>0</v>
      </c>
      <c r="AK345" s="70">
        <v>0</v>
      </c>
      <c r="AL345" s="167">
        <v>0</v>
      </c>
      <c r="AM345" s="70">
        <v>0</v>
      </c>
      <c r="AN345" s="68">
        <v>0</v>
      </c>
      <c r="AO345" s="68">
        <v>0</v>
      </c>
      <c r="AP345" s="68">
        <v>0</v>
      </c>
      <c r="AQ345" s="68">
        <v>0</v>
      </c>
      <c r="AR345" s="68">
        <v>0</v>
      </c>
      <c r="AS345" s="68">
        <v>3300</v>
      </c>
      <c r="AT345" s="68">
        <v>300</v>
      </c>
      <c r="AU345" s="68">
        <v>14691</v>
      </c>
      <c r="AV345" s="68">
        <v>2600</v>
      </c>
      <c r="AW345" s="68">
        <v>0</v>
      </c>
      <c r="AX345" s="68">
        <v>0</v>
      </c>
      <c r="AY345" s="68">
        <v>16200</v>
      </c>
      <c r="AZ345" s="68">
        <v>0</v>
      </c>
    </row>
    <row r="346" spans="1:52" x14ac:dyDescent="0.2">
      <c r="A346" s="68" t="s">
        <v>2258</v>
      </c>
      <c r="B346" s="68" t="s">
        <v>2259</v>
      </c>
      <c r="C346" s="68" t="s">
        <v>2259</v>
      </c>
      <c r="D346" s="68" t="s">
        <v>2260</v>
      </c>
      <c r="E346" s="68" t="s">
        <v>2258</v>
      </c>
      <c r="F346" s="296">
        <v>2019</v>
      </c>
      <c r="G346" s="68" t="s">
        <v>1220</v>
      </c>
      <c r="H346" s="68" t="s">
        <v>1251</v>
      </c>
      <c r="I346" s="229">
        <v>0</v>
      </c>
      <c r="J346" s="70">
        <v>0</v>
      </c>
      <c r="K346" s="70">
        <v>0</v>
      </c>
      <c r="L346" s="137">
        <v>45.172892055788303</v>
      </c>
      <c r="M346" s="137">
        <v>-45173</v>
      </c>
      <c r="N346" s="70">
        <v>2.1025970145117299</v>
      </c>
      <c r="O346" s="70">
        <v>2103</v>
      </c>
      <c r="P346" s="68">
        <v>0</v>
      </c>
      <c r="Q346" s="70">
        <v>0</v>
      </c>
      <c r="R346" s="297">
        <v>2.0690612599999998</v>
      </c>
      <c r="S346" s="70">
        <v>2069</v>
      </c>
      <c r="T346" s="297"/>
      <c r="U346" s="70"/>
      <c r="V346" s="298">
        <v>5.0173706300000003</v>
      </c>
      <c r="W346" s="70">
        <v>5017</v>
      </c>
      <c r="X346" s="298">
        <v>0</v>
      </c>
      <c r="Y346" s="70">
        <v>0</v>
      </c>
      <c r="Z346" s="70">
        <v>2.4427629999999998</v>
      </c>
      <c r="AA346" s="70">
        <v>2443</v>
      </c>
      <c r="AB346" s="70">
        <v>3.1400890000000001</v>
      </c>
      <c r="AC346" s="70">
        <v>3140</v>
      </c>
      <c r="AD346" s="68">
        <v>12.70790101602943</v>
      </c>
      <c r="AE346" s="70">
        <v>12708</v>
      </c>
      <c r="AF346" s="68">
        <v>0</v>
      </c>
      <c r="AG346" s="70">
        <v>0</v>
      </c>
      <c r="AH346" s="68">
        <v>0</v>
      </c>
      <c r="AI346" s="70">
        <v>0</v>
      </c>
      <c r="AJ346" s="298">
        <v>0</v>
      </c>
      <c r="AK346" s="70">
        <v>0</v>
      </c>
      <c r="AL346" s="167">
        <v>0</v>
      </c>
      <c r="AM346" s="70">
        <v>0</v>
      </c>
      <c r="AN346" s="68">
        <v>3129</v>
      </c>
      <c r="AO346" s="68">
        <v>-11635</v>
      </c>
      <c r="AP346" s="68">
        <v>0</v>
      </c>
      <c r="AQ346" s="68">
        <v>463</v>
      </c>
      <c r="AR346" s="68">
        <v>0</v>
      </c>
      <c r="AS346" s="68">
        <v>0</v>
      </c>
      <c r="AT346" s="68">
        <v>0</v>
      </c>
      <c r="AU346" s="68">
        <v>3808</v>
      </c>
      <c r="AV346" s="68">
        <v>16780</v>
      </c>
      <c r="AW346" s="68">
        <v>5387</v>
      </c>
      <c r="AX346" s="68">
        <v>0</v>
      </c>
      <c r="AY346" s="68">
        <v>9158</v>
      </c>
      <c r="AZ346" s="68">
        <v>7950</v>
      </c>
    </row>
    <row r="347" spans="1:52" x14ac:dyDescent="0.2">
      <c r="A347" s="68" t="s">
        <v>2261</v>
      </c>
      <c r="B347" s="68" t="s">
        <v>2262</v>
      </c>
      <c r="C347" s="68" t="s">
        <v>2262</v>
      </c>
      <c r="D347" s="68" t="s">
        <v>2263</v>
      </c>
      <c r="E347" s="68" t="s">
        <v>2261</v>
      </c>
      <c r="F347" s="296">
        <v>2019</v>
      </c>
      <c r="G347" s="68" t="s">
        <v>1220</v>
      </c>
      <c r="H347" s="68" t="s">
        <v>1221</v>
      </c>
      <c r="I347" s="229">
        <v>391</v>
      </c>
      <c r="J347" s="70">
        <v>195.5</v>
      </c>
      <c r="K347" s="70">
        <v>586.5</v>
      </c>
      <c r="L347" s="137">
        <v>8.0616714406347896</v>
      </c>
      <c r="M347" s="137">
        <v>-8062</v>
      </c>
      <c r="N347" s="70">
        <v>1.60353330601563</v>
      </c>
      <c r="O347" s="70">
        <v>1604</v>
      </c>
      <c r="P347" s="68">
        <v>0</v>
      </c>
      <c r="Q347" s="70">
        <v>0</v>
      </c>
      <c r="R347" s="297">
        <v>0.30679785999999998</v>
      </c>
      <c r="S347" s="70">
        <v>307</v>
      </c>
      <c r="T347" s="297"/>
      <c r="U347" s="70"/>
      <c r="V347" s="298">
        <v>0</v>
      </c>
      <c r="W347" s="70">
        <v>0</v>
      </c>
      <c r="X347" s="298">
        <v>0.53866248999999999</v>
      </c>
      <c r="Y347" s="70">
        <v>539</v>
      </c>
      <c r="Z347" s="70">
        <v>0</v>
      </c>
      <c r="AA347" s="70">
        <v>0</v>
      </c>
      <c r="AB347" s="70">
        <v>0</v>
      </c>
      <c r="AC347" s="70">
        <v>0</v>
      </c>
      <c r="AD347" s="68">
        <v>0</v>
      </c>
      <c r="AE347" s="70">
        <v>0</v>
      </c>
      <c r="AF347" s="68">
        <v>0</v>
      </c>
      <c r="AG347" s="70">
        <v>0</v>
      </c>
      <c r="AH347" s="68">
        <v>0</v>
      </c>
      <c r="AI347" s="70">
        <v>0</v>
      </c>
      <c r="AJ347" s="298">
        <v>0</v>
      </c>
      <c r="AK347" s="70">
        <v>0</v>
      </c>
      <c r="AL347" s="167">
        <v>1.2229521000000001</v>
      </c>
      <c r="AM347" s="70">
        <v>1223</v>
      </c>
      <c r="AN347" s="68">
        <v>0</v>
      </c>
      <c r="AO347" s="68">
        <v>0</v>
      </c>
      <c r="AP347" s="68">
        <v>0</v>
      </c>
      <c r="AQ347" s="68">
        <v>0</v>
      </c>
      <c r="AR347" s="68">
        <v>0</v>
      </c>
      <c r="AS347" s="68">
        <v>75</v>
      </c>
      <c r="AT347" s="68">
        <v>0</v>
      </c>
      <c r="AU347" s="68">
        <v>4246</v>
      </c>
      <c r="AV347" s="68">
        <v>1499</v>
      </c>
      <c r="AW347" s="68">
        <v>5201</v>
      </c>
      <c r="AX347" s="68">
        <v>1784</v>
      </c>
      <c r="AY347" s="68">
        <v>3103</v>
      </c>
      <c r="AZ347" s="68">
        <v>0</v>
      </c>
    </row>
    <row r="348" spans="1:52" x14ac:dyDescent="0.2">
      <c r="A348" s="68" t="s">
        <v>2264</v>
      </c>
      <c r="B348" s="68" t="s">
        <v>2265</v>
      </c>
      <c r="C348" s="68" t="s">
        <v>2265</v>
      </c>
      <c r="D348" s="68" t="s">
        <v>2266</v>
      </c>
      <c r="E348" s="68" t="s">
        <v>2264</v>
      </c>
      <c r="F348" s="296">
        <v>2019</v>
      </c>
      <c r="G348" s="68" t="s">
        <v>1220</v>
      </c>
      <c r="H348" s="68" t="s">
        <v>1271</v>
      </c>
      <c r="I348" s="229">
        <v>67</v>
      </c>
      <c r="J348" s="70">
        <v>33.5</v>
      </c>
      <c r="K348" s="70">
        <v>100.5</v>
      </c>
      <c r="L348" s="137">
        <v>39.989094370834501</v>
      </c>
      <c r="M348" s="137">
        <v>-39989</v>
      </c>
      <c r="N348" s="70">
        <v>2.7846164600000001</v>
      </c>
      <c r="O348" s="70">
        <v>2785</v>
      </c>
      <c r="P348" s="68">
        <v>0</v>
      </c>
      <c r="Q348" s="70">
        <v>0</v>
      </c>
      <c r="R348" s="297">
        <v>2.7625392500000001</v>
      </c>
      <c r="S348" s="70">
        <v>2763</v>
      </c>
      <c r="T348" s="297"/>
      <c r="U348" s="70"/>
      <c r="V348" s="298">
        <v>6.6562214400000004</v>
      </c>
      <c r="W348" s="70">
        <v>6656</v>
      </c>
      <c r="X348" s="298">
        <v>0</v>
      </c>
      <c r="Y348" s="70">
        <v>0</v>
      </c>
      <c r="Z348" s="70">
        <v>2.9137339999999998</v>
      </c>
      <c r="AA348" s="70">
        <v>2914</v>
      </c>
      <c r="AB348" s="70">
        <v>3.749196</v>
      </c>
      <c r="AC348" s="70">
        <v>3749</v>
      </c>
      <c r="AD348" s="68">
        <v>13.17260997496944</v>
      </c>
      <c r="AE348" s="70">
        <v>13173</v>
      </c>
      <c r="AF348" s="68">
        <v>0</v>
      </c>
      <c r="AG348" s="70">
        <v>0</v>
      </c>
      <c r="AH348" s="68">
        <v>0</v>
      </c>
      <c r="AI348" s="70">
        <v>0</v>
      </c>
      <c r="AJ348" s="298">
        <v>0</v>
      </c>
      <c r="AK348" s="70">
        <v>0</v>
      </c>
      <c r="AL348" s="167">
        <v>0</v>
      </c>
      <c r="AM348" s="70">
        <v>0</v>
      </c>
      <c r="AN348" s="68">
        <v>4</v>
      </c>
      <c r="AO348" s="68">
        <v>-25009</v>
      </c>
      <c r="AP348" s="68">
        <v>0</v>
      </c>
      <c r="AQ348" s="68">
        <v>1775</v>
      </c>
      <c r="AR348" s="68">
        <v>0</v>
      </c>
      <c r="AS348" s="68">
        <v>0</v>
      </c>
      <c r="AT348" s="68">
        <v>0</v>
      </c>
      <c r="AU348" s="68">
        <v>4683</v>
      </c>
      <c r="AV348" s="68">
        <v>14101</v>
      </c>
      <c r="AW348" s="68">
        <v>4964</v>
      </c>
      <c r="AX348" s="68">
        <v>0</v>
      </c>
      <c r="AY348" s="68">
        <v>8496</v>
      </c>
      <c r="AZ348" s="68">
        <v>15864</v>
      </c>
    </row>
    <row r="349" spans="1:52" x14ac:dyDescent="0.2">
      <c r="A349" s="68" t="s">
        <v>2267</v>
      </c>
      <c r="B349" s="68" t="s">
        <v>2268</v>
      </c>
      <c r="C349" s="68" t="s">
        <v>2268</v>
      </c>
      <c r="D349" s="68" t="s">
        <v>2269</v>
      </c>
      <c r="E349" s="68" t="s">
        <v>2267</v>
      </c>
      <c r="F349" s="296">
        <v>2019</v>
      </c>
      <c r="G349" s="68" t="s">
        <v>1220</v>
      </c>
      <c r="H349" s="68" t="s">
        <v>1258</v>
      </c>
      <c r="I349" s="229">
        <v>5403</v>
      </c>
      <c r="J349" s="70">
        <v>2701.5</v>
      </c>
      <c r="K349" s="70">
        <v>8104.5</v>
      </c>
      <c r="L349" s="137">
        <v>0</v>
      </c>
      <c r="M349" s="137">
        <v>0</v>
      </c>
      <c r="N349" s="70">
        <v>2.9326029947119099</v>
      </c>
      <c r="O349" s="70">
        <v>2933</v>
      </c>
      <c r="P349" s="68">
        <v>0</v>
      </c>
      <c r="Q349" s="70">
        <v>0</v>
      </c>
      <c r="R349" s="297">
        <v>4.5034632000000014</v>
      </c>
      <c r="S349" s="70">
        <v>4503</v>
      </c>
      <c r="T349" s="297"/>
      <c r="U349" s="70"/>
      <c r="V349" s="298">
        <v>0</v>
      </c>
      <c r="W349" s="70">
        <v>0</v>
      </c>
      <c r="X349" s="298">
        <v>11.909816409999999</v>
      </c>
      <c r="Y349" s="70">
        <v>7602</v>
      </c>
      <c r="Z349" s="70">
        <v>4.514176</v>
      </c>
      <c r="AA349" s="70">
        <v>4514</v>
      </c>
      <c r="AB349" s="70">
        <v>5.9258150000000001</v>
      </c>
      <c r="AC349" s="70">
        <v>5926</v>
      </c>
      <c r="AD349" s="68">
        <v>0</v>
      </c>
      <c r="AE349" s="70">
        <v>0</v>
      </c>
      <c r="AF349" s="68">
        <v>0</v>
      </c>
      <c r="AG349" s="70">
        <v>0</v>
      </c>
      <c r="AH349" s="68">
        <v>0</v>
      </c>
      <c r="AI349" s="70">
        <v>0</v>
      </c>
      <c r="AJ349" s="298">
        <v>0</v>
      </c>
      <c r="AK349" s="70">
        <v>0</v>
      </c>
      <c r="AL349" s="167">
        <v>0</v>
      </c>
      <c r="AM349" s="70">
        <v>0</v>
      </c>
      <c r="AN349" s="68">
        <v>9528</v>
      </c>
      <c r="AO349" s="68">
        <v>-47090</v>
      </c>
      <c r="AP349" s="68">
        <v>0</v>
      </c>
      <c r="AQ349" s="68">
        <v>1338</v>
      </c>
      <c r="AR349" s="68">
        <v>18515</v>
      </c>
      <c r="AS349" s="68">
        <v>0</v>
      </c>
      <c r="AT349" s="68">
        <v>0</v>
      </c>
      <c r="AU349" s="68">
        <v>39533</v>
      </c>
      <c r="AV349" s="68">
        <v>11243</v>
      </c>
      <c r="AW349" s="68">
        <v>25051</v>
      </c>
      <c r="AX349" s="68">
        <v>0</v>
      </c>
      <c r="AY349" s="68">
        <v>27537</v>
      </c>
      <c r="AZ349" s="68">
        <v>0</v>
      </c>
    </row>
    <row r="350" spans="1:52" x14ac:dyDescent="0.2">
      <c r="A350" s="68" t="s">
        <v>2270</v>
      </c>
      <c r="B350" s="68" t="s">
        <v>2271</v>
      </c>
      <c r="C350" s="68" t="s">
        <v>2271</v>
      </c>
      <c r="D350" s="68" t="s">
        <v>2272</v>
      </c>
      <c r="E350" s="68" t="s">
        <v>2270</v>
      </c>
      <c r="F350" s="296">
        <v>2019</v>
      </c>
      <c r="G350" s="68" t="s">
        <v>1220</v>
      </c>
      <c r="H350" s="68" t="s">
        <v>1221</v>
      </c>
      <c r="I350" s="229">
        <v>708</v>
      </c>
      <c r="J350" s="70">
        <v>354</v>
      </c>
      <c r="K350" s="70">
        <v>1062</v>
      </c>
      <c r="L350" s="137">
        <v>3.7836822452651502</v>
      </c>
      <c r="M350" s="137">
        <v>-3784</v>
      </c>
      <c r="N350" s="70">
        <v>0.39145763520281401</v>
      </c>
      <c r="O350" s="70">
        <v>391</v>
      </c>
      <c r="P350" s="68">
        <v>0</v>
      </c>
      <c r="Q350" s="70">
        <v>0</v>
      </c>
      <c r="R350" s="297">
        <v>0.1159578</v>
      </c>
      <c r="S350" s="70">
        <v>116</v>
      </c>
      <c r="T350" s="297"/>
      <c r="U350" s="70"/>
      <c r="V350" s="298">
        <v>0</v>
      </c>
      <c r="W350" s="70">
        <v>0</v>
      </c>
      <c r="X350" s="298">
        <v>0.27945446000000002</v>
      </c>
      <c r="Y350" s="70">
        <v>279</v>
      </c>
      <c r="Z350" s="70">
        <v>0</v>
      </c>
      <c r="AA350" s="70">
        <v>0</v>
      </c>
      <c r="AB350" s="70">
        <v>0</v>
      </c>
      <c r="AC350" s="70">
        <v>0</v>
      </c>
      <c r="AD350" s="68">
        <v>0</v>
      </c>
      <c r="AE350" s="70">
        <v>0</v>
      </c>
      <c r="AF350" s="68">
        <v>0</v>
      </c>
      <c r="AG350" s="70">
        <v>0</v>
      </c>
      <c r="AH350" s="68">
        <v>0</v>
      </c>
      <c r="AI350" s="70">
        <v>0</v>
      </c>
      <c r="AJ350" s="298">
        <v>0</v>
      </c>
      <c r="AK350" s="70">
        <v>0</v>
      </c>
      <c r="AL350" s="167">
        <v>0.59488180000000002</v>
      </c>
      <c r="AM350" s="70">
        <v>595</v>
      </c>
      <c r="AN350" s="68">
        <v>0</v>
      </c>
      <c r="AO350" s="68">
        <v>0</v>
      </c>
      <c r="AP350" s="68">
        <v>0</v>
      </c>
      <c r="AQ350" s="68">
        <v>0</v>
      </c>
      <c r="AR350" s="68">
        <v>0</v>
      </c>
      <c r="AS350" s="68">
        <v>0</v>
      </c>
      <c r="AT350" s="68">
        <v>0</v>
      </c>
      <c r="AU350" s="68">
        <v>12833</v>
      </c>
      <c r="AV350" s="68">
        <v>0</v>
      </c>
      <c r="AW350" s="68">
        <v>0</v>
      </c>
      <c r="AX350" s="68">
        <v>1770</v>
      </c>
      <c r="AY350" s="68">
        <v>9334</v>
      </c>
      <c r="AZ350" s="68">
        <v>3175</v>
      </c>
    </row>
    <row r="351" spans="1:52" x14ac:dyDescent="0.2">
      <c r="A351" s="68" t="s">
        <v>2273</v>
      </c>
      <c r="B351" s="68" t="s">
        <v>2274</v>
      </c>
      <c r="C351" s="68" t="s">
        <v>2274</v>
      </c>
      <c r="D351" s="68" t="s">
        <v>2275</v>
      </c>
      <c r="E351" s="68" t="s">
        <v>2273</v>
      </c>
      <c r="F351" s="296">
        <v>2019</v>
      </c>
      <c r="G351" s="68" t="s">
        <v>1220</v>
      </c>
      <c r="H351" s="68" t="s">
        <v>1221</v>
      </c>
      <c r="I351" s="229">
        <v>0</v>
      </c>
      <c r="J351" s="70">
        <v>0</v>
      </c>
      <c r="K351" s="70">
        <v>0</v>
      </c>
      <c r="L351" s="137">
        <v>2.01622931109979</v>
      </c>
      <c r="M351" s="137">
        <v>-2016</v>
      </c>
      <c r="N351" s="70">
        <v>0.62927534786086703</v>
      </c>
      <c r="O351" s="70">
        <v>629</v>
      </c>
      <c r="P351" s="68">
        <v>0</v>
      </c>
      <c r="Q351" s="70">
        <v>0</v>
      </c>
      <c r="R351" s="297">
        <v>0.12774226</v>
      </c>
      <c r="S351" s="70">
        <v>128</v>
      </c>
      <c r="T351" s="297"/>
      <c r="U351" s="70"/>
      <c r="V351" s="298">
        <v>0</v>
      </c>
      <c r="W351" s="70">
        <v>0</v>
      </c>
      <c r="X351" s="298">
        <v>0</v>
      </c>
      <c r="Y351" s="70">
        <v>0</v>
      </c>
      <c r="Z351" s="70">
        <v>0</v>
      </c>
      <c r="AA351" s="70">
        <v>0</v>
      </c>
      <c r="AB351" s="70">
        <v>0</v>
      </c>
      <c r="AC351" s="70">
        <v>0</v>
      </c>
      <c r="AD351" s="68">
        <v>0</v>
      </c>
      <c r="AE351" s="70">
        <v>0</v>
      </c>
      <c r="AF351" s="68">
        <v>0</v>
      </c>
      <c r="AG351" s="70">
        <v>0</v>
      </c>
      <c r="AH351" s="68">
        <v>0</v>
      </c>
      <c r="AI351" s="70">
        <v>0</v>
      </c>
      <c r="AJ351" s="298">
        <v>0</v>
      </c>
      <c r="AK351" s="70">
        <v>0</v>
      </c>
      <c r="AL351" s="167">
        <v>2.3511299999999999E-2</v>
      </c>
      <c r="AM351" s="70">
        <v>24</v>
      </c>
      <c r="AN351" s="68">
        <v>0</v>
      </c>
      <c r="AO351" s="68">
        <v>0</v>
      </c>
      <c r="AP351" s="68">
        <v>0</v>
      </c>
      <c r="AQ351" s="68">
        <v>0</v>
      </c>
      <c r="AR351" s="68">
        <v>0</v>
      </c>
      <c r="AS351" s="68">
        <v>0</v>
      </c>
      <c r="AT351" s="68">
        <v>0</v>
      </c>
      <c r="AU351" s="68">
        <v>1787</v>
      </c>
      <c r="AV351" s="68">
        <v>2355</v>
      </c>
      <c r="AW351" s="68">
        <v>0</v>
      </c>
      <c r="AX351" s="68">
        <v>1004</v>
      </c>
      <c r="AY351" s="68">
        <v>0</v>
      </c>
      <c r="AZ351" s="68">
        <v>1160</v>
      </c>
    </row>
    <row r="352" spans="1:52" x14ac:dyDescent="0.2">
      <c r="A352" s="68" t="s">
        <v>2276</v>
      </c>
      <c r="B352" s="68" t="s">
        <v>2277</v>
      </c>
      <c r="C352" s="68" t="s">
        <v>2277</v>
      </c>
      <c r="D352" s="68" t="s">
        <v>2278</v>
      </c>
      <c r="E352" s="68" t="s">
        <v>2276</v>
      </c>
      <c r="F352" s="296">
        <v>2019</v>
      </c>
      <c r="G352" s="68" t="s">
        <v>1377</v>
      </c>
      <c r="H352" s="68" t="s">
        <v>1377</v>
      </c>
      <c r="I352" s="229">
        <v>0</v>
      </c>
      <c r="J352" s="70">
        <v>0</v>
      </c>
      <c r="K352" s="70">
        <v>0</v>
      </c>
      <c r="L352" s="137">
        <v>0</v>
      </c>
      <c r="M352" s="137">
        <v>0</v>
      </c>
      <c r="N352" s="70">
        <v>0.15208898886828739</v>
      </c>
      <c r="O352" s="70">
        <v>152</v>
      </c>
      <c r="P352" s="68">
        <v>0</v>
      </c>
      <c r="Q352" s="70">
        <v>0</v>
      </c>
      <c r="R352" s="297">
        <v>0</v>
      </c>
      <c r="S352" s="70">
        <v>0</v>
      </c>
      <c r="T352" s="297"/>
      <c r="U352" s="70"/>
      <c r="V352" s="298">
        <v>0</v>
      </c>
      <c r="W352" s="70">
        <v>0</v>
      </c>
      <c r="X352" s="298">
        <v>0</v>
      </c>
      <c r="Y352" s="70">
        <v>0</v>
      </c>
      <c r="Z352" s="70">
        <v>0</v>
      </c>
      <c r="AA352" s="70">
        <v>0</v>
      </c>
      <c r="AB352" s="70">
        <v>0</v>
      </c>
      <c r="AC352" s="70">
        <v>0</v>
      </c>
      <c r="AD352" s="68">
        <v>0</v>
      </c>
      <c r="AE352" s="70">
        <v>0</v>
      </c>
      <c r="AF352" s="68">
        <v>0</v>
      </c>
      <c r="AG352" s="70">
        <v>0</v>
      </c>
      <c r="AH352" s="68">
        <v>0</v>
      </c>
      <c r="AI352" s="70">
        <v>0</v>
      </c>
      <c r="AJ352" s="298">
        <v>0</v>
      </c>
      <c r="AK352" s="70">
        <v>0</v>
      </c>
      <c r="AL352" s="167">
        <v>0</v>
      </c>
      <c r="AM352" s="70">
        <v>0</v>
      </c>
      <c r="AN352" s="68">
        <v>0</v>
      </c>
      <c r="AO352" s="68">
        <v>0</v>
      </c>
      <c r="AP352" s="68">
        <v>0</v>
      </c>
      <c r="AQ352" s="68">
        <v>0</v>
      </c>
      <c r="AR352" s="68">
        <v>0</v>
      </c>
      <c r="AS352" s="68">
        <v>0</v>
      </c>
      <c r="AT352" s="68">
        <v>0</v>
      </c>
      <c r="AU352" s="68">
        <v>13697</v>
      </c>
      <c r="AV352" s="68">
        <v>0</v>
      </c>
      <c r="AW352" s="68">
        <v>0</v>
      </c>
      <c r="AX352" s="68">
        <v>0</v>
      </c>
      <c r="AY352" s="68">
        <v>1</v>
      </c>
      <c r="AZ352" s="68">
        <v>0</v>
      </c>
    </row>
    <row r="353" spans="1:52" x14ac:dyDescent="0.2">
      <c r="A353" s="68" t="s">
        <v>2279</v>
      </c>
      <c r="B353" s="68" t="s">
        <v>2280</v>
      </c>
      <c r="C353" s="68" t="s">
        <v>2280</v>
      </c>
      <c r="D353" s="68" t="s">
        <v>2281</v>
      </c>
      <c r="E353" s="68" t="s">
        <v>2279</v>
      </c>
      <c r="F353" s="296">
        <v>2019</v>
      </c>
      <c r="G353" s="68" t="s">
        <v>1220</v>
      </c>
      <c r="H353" s="68" t="s">
        <v>1221</v>
      </c>
      <c r="I353" s="229">
        <v>1500</v>
      </c>
      <c r="J353" s="70">
        <v>750</v>
      </c>
      <c r="K353" s="70">
        <v>2250</v>
      </c>
      <c r="L353" s="137">
        <v>5.6737227234703802</v>
      </c>
      <c r="M353" s="137">
        <v>-5674</v>
      </c>
      <c r="N353" s="70">
        <v>0.79760301598751604</v>
      </c>
      <c r="O353" s="70">
        <v>798</v>
      </c>
      <c r="P353" s="68">
        <v>0</v>
      </c>
      <c r="Q353" s="70">
        <v>0</v>
      </c>
      <c r="R353" s="297">
        <v>0.18889776999999999</v>
      </c>
      <c r="S353" s="70">
        <v>189</v>
      </c>
      <c r="T353" s="297"/>
      <c r="U353" s="70"/>
      <c r="V353" s="298">
        <v>0</v>
      </c>
      <c r="W353" s="70">
        <v>0</v>
      </c>
      <c r="X353" s="298">
        <v>0</v>
      </c>
      <c r="Y353" s="70">
        <v>0</v>
      </c>
      <c r="Z353" s="70">
        <v>0</v>
      </c>
      <c r="AA353" s="70">
        <v>0</v>
      </c>
      <c r="AB353" s="70">
        <v>0</v>
      </c>
      <c r="AC353" s="70">
        <v>0</v>
      </c>
      <c r="AD353" s="68">
        <v>0</v>
      </c>
      <c r="AE353" s="70">
        <v>0</v>
      </c>
      <c r="AF353" s="68">
        <v>0</v>
      </c>
      <c r="AG353" s="70">
        <v>0</v>
      </c>
      <c r="AH353" s="68">
        <v>0</v>
      </c>
      <c r="AI353" s="70">
        <v>0</v>
      </c>
      <c r="AJ353" s="298">
        <v>0.23931851000000001</v>
      </c>
      <c r="AK353" s="70">
        <v>239</v>
      </c>
      <c r="AL353" s="167">
        <v>0.25370880000000001</v>
      </c>
      <c r="AM353" s="70">
        <v>254</v>
      </c>
      <c r="AN353" s="68">
        <v>0</v>
      </c>
      <c r="AO353" s="68">
        <v>0</v>
      </c>
      <c r="AP353" s="68">
        <v>0</v>
      </c>
      <c r="AQ353" s="68">
        <v>0</v>
      </c>
      <c r="AR353" s="68">
        <v>0</v>
      </c>
      <c r="AS353" s="68">
        <v>0</v>
      </c>
      <c r="AT353" s="68">
        <v>0</v>
      </c>
      <c r="AU353" s="68">
        <v>0</v>
      </c>
      <c r="AV353" s="68">
        <v>0</v>
      </c>
      <c r="AW353" s="68">
        <v>10243</v>
      </c>
      <c r="AX353" s="68">
        <v>9582</v>
      </c>
      <c r="AY353" s="68">
        <v>2500</v>
      </c>
      <c r="AZ353" s="68">
        <v>0</v>
      </c>
    </row>
    <row r="354" spans="1:52" x14ac:dyDescent="0.2">
      <c r="A354" s="68" t="s">
        <v>2282</v>
      </c>
      <c r="B354" s="68" t="s">
        <v>2283</v>
      </c>
      <c r="C354" s="68" t="s">
        <v>2283</v>
      </c>
      <c r="D354" s="68" t="s">
        <v>2284</v>
      </c>
      <c r="E354" s="68" t="s">
        <v>2282</v>
      </c>
      <c r="F354" s="296">
        <v>2019</v>
      </c>
      <c r="G354" s="68" t="s">
        <v>1220</v>
      </c>
      <c r="H354" s="68" t="s">
        <v>1271</v>
      </c>
      <c r="I354" s="229">
        <v>0</v>
      </c>
      <c r="J354" s="70">
        <v>0</v>
      </c>
      <c r="K354" s="70">
        <v>0</v>
      </c>
      <c r="L354" s="137">
        <v>48.519808393517998</v>
      </c>
      <c r="M354" s="137">
        <v>-48520</v>
      </c>
      <c r="N354" s="70">
        <v>2.03477742162264</v>
      </c>
      <c r="O354" s="70">
        <v>2035</v>
      </c>
      <c r="P354" s="68">
        <v>0</v>
      </c>
      <c r="Q354" s="70">
        <v>0</v>
      </c>
      <c r="R354" s="297">
        <v>3.0901521700000001</v>
      </c>
      <c r="S354" s="70">
        <v>3090</v>
      </c>
      <c r="T354" s="297"/>
      <c r="U354" s="70"/>
      <c r="V354" s="298">
        <v>9.6516471500000005</v>
      </c>
      <c r="W354" s="70">
        <v>9652</v>
      </c>
      <c r="X354" s="298">
        <v>3.0943623499999999</v>
      </c>
      <c r="Y354" s="70">
        <v>3094</v>
      </c>
      <c r="Z354" s="70">
        <v>3.6681620000000001</v>
      </c>
      <c r="AA354" s="70">
        <v>3668</v>
      </c>
      <c r="AB354" s="70">
        <v>4.618646</v>
      </c>
      <c r="AC354" s="70">
        <v>4619</v>
      </c>
      <c r="AD354" s="68">
        <v>15.99910677828027</v>
      </c>
      <c r="AE354" s="70">
        <v>15999</v>
      </c>
      <c r="AF354" s="68">
        <v>0</v>
      </c>
      <c r="AG354" s="70">
        <v>0</v>
      </c>
      <c r="AH354" s="68">
        <v>0</v>
      </c>
      <c r="AI354" s="70">
        <v>0</v>
      </c>
      <c r="AJ354" s="298">
        <v>0</v>
      </c>
      <c r="AK354" s="70">
        <v>0</v>
      </c>
      <c r="AL354" s="167">
        <v>0</v>
      </c>
      <c r="AM354" s="70">
        <v>0</v>
      </c>
      <c r="AN354" s="68">
        <v>5623</v>
      </c>
      <c r="AO354" s="68">
        <v>0</v>
      </c>
      <c r="AP354" s="68">
        <v>0</v>
      </c>
      <c r="AQ354" s="68">
        <v>294</v>
      </c>
      <c r="AR354" s="68">
        <v>768</v>
      </c>
      <c r="AS354" s="68">
        <v>0</v>
      </c>
      <c r="AT354" s="68">
        <v>0</v>
      </c>
      <c r="AU354" s="68">
        <v>7840</v>
      </c>
      <c r="AV354" s="68">
        <v>15055</v>
      </c>
      <c r="AW354" s="68">
        <v>0</v>
      </c>
      <c r="AX354" s="68">
        <v>1681</v>
      </c>
      <c r="AY354" s="68">
        <v>25796</v>
      </c>
      <c r="AZ354" s="68">
        <v>0</v>
      </c>
    </row>
    <row r="355" spans="1:52" x14ac:dyDescent="0.2">
      <c r="A355" s="68" t="s">
        <v>2285</v>
      </c>
      <c r="B355" s="68" t="s">
        <v>2286</v>
      </c>
      <c r="C355" s="68" t="s">
        <v>2286</v>
      </c>
      <c r="D355" s="68" t="s">
        <v>2287</v>
      </c>
      <c r="E355" s="68" t="s">
        <v>2285</v>
      </c>
      <c r="F355" s="296">
        <v>2019</v>
      </c>
      <c r="G355" s="68" t="s">
        <v>1220</v>
      </c>
      <c r="H355" s="68" t="s">
        <v>1221</v>
      </c>
      <c r="I355" s="229">
        <v>70</v>
      </c>
      <c r="J355" s="70">
        <v>35</v>
      </c>
      <c r="K355" s="70">
        <v>105</v>
      </c>
      <c r="L355" s="137">
        <v>6.9863175233591104</v>
      </c>
      <c r="M355" s="137">
        <v>-6986</v>
      </c>
      <c r="N355" s="70">
        <v>1.2738871492885999</v>
      </c>
      <c r="O355" s="70">
        <v>1274</v>
      </c>
      <c r="P355" s="68">
        <v>0</v>
      </c>
      <c r="Q355" s="70">
        <v>0</v>
      </c>
      <c r="R355" s="297">
        <v>0.34477222000000002</v>
      </c>
      <c r="S355" s="70">
        <v>345</v>
      </c>
      <c r="T355" s="297"/>
      <c r="U355" s="70"/>
      <c r="V355" s="298">
        <v>0</v>
      </c>
      <c r="W355" s="70">
        <v>0</v>
      </c>
      <c r="X355" s="298">
        <v>0.59098477000000005</v>
      </c>
      <c r="Y355" s="70">
        <v>591</v>
      </c>
      <c r="Z355" s="70">
        <v>0</v>
      </c>
      <c r="AA355" s="70">
        <v>0</v>
      </c>
      <c r="AB355" s="70">
        <v>0</v>
      </c>
      <c r="AC355" s="70">
        <v>0</v>
      </c>
      <c r="AD355" s="68">
        <v>0</v>
      </c>
      <c r="AE355" s="70">
        <v>0</v>
      </c>
      <c r="AF355" s="68">
        <v>0</v>
      </c>
      <c r="AG355" s="70">
        <v>0</v>
      </c>
      <c r="AH355" s="68">
        <v>0</v>
      </c>
      <c r="AI355" s="70">
        <v>0</v>
      </c>
      <c r="AJ355" s="298">
        <v>0</v>
      </c>
      <c r="AK355" s="70">
        <v>0</v>
      </c>
      <c r="AL355" s="167">
        <v>0.55531070000000005</v>
      </c>
      <c r="AM355" s="70">
        <v>555</v>
      </c>
      <c r="AN355" s="68">
        <v>0</v>
      </c>
      <c r="AO355" s="68">
        <v>0</v>
      </c>
      <c r="AP355" s="68">
        <v>0</v>
      </c>
      <c r="AQ355" s="68">
        <v>0</v>
      </c>
      <c r="AR355" s="68">
        <v>0</v>
      </c>
      <c r="AS355" s="68">
        <v>0</v>
      </c>
      <c r="AT355" s="68">
        <v>0</v>
      </c>
      <c r="AU355" s="68">
        <v>732</v>
      </c>
      <c r="AV355" s="68">
        <v>2945</v>
      </c>
      <c r="AW355" s="68">
        <v>7757</v>
      </c>
      <c r="AX355" s="68">
        <v>3294</v>
      </c>
      <c r="AY355" s="68">
        <v>4000</v>
      </c>
      <c r="AZ355" s="68">
        <v>2689</v>
      </c>
    </row>
    <row r="356" spans="1:52" x14ac:dyDescent="0.2">
      <c r="A356" s="68" t="s">
        <v>2288</v>
      </c>
      <c r="B356" s="68" t="s">
        <v>2289</v>
      </c>
      <c r="C356" s="68" t="s">
        <v>2289</v>
      </c>
      <c r="D356" s="68" t="s">
        <v>2290</v>
      </c>
      <c r="E356" s="68" t="s">
        <v>2288</v>
      </c>
      <c r="F356" s="296">
        <v>2019</v>
      </c>
      <c r="G356" s="68" t="s">
        <v>1220</v>
      </c>
      <c r="H356" s="68" t="s">
        <v>1221</v>
      </c>
      <c r="I356" s="229">
        <v>8327</v>
      </c>
      <c r="J356" s="70">
        <v>4163.5</v>
      </c>
      <c r="K356" s="70">
        <v>12490.5</v>
      </c>
      <c r="L356" s="137">
        <v>8.8102260978322597</v>
      </c>
      <c r="M356" s="137">
        <v>-8810</v>
      </c>
      <c r="N356" s="70">
        <v>0.78853766128042702</v>
      </c>
      <c r="O356" s="70">
        <v>789</v>
      </c>
      <c r="P356" s="68">
        <v>0</v>
      </c>
      <c r="Q356" s="70">
        <v>0</v>
      </c>
      <c r="R356" s="297">
        <v>0.13753660000000001</v>
      </c>
      <c r="S356" s="70">
        <v>138</v>
      </c>
      <c r="T356" s="297"/>
      <c r="U356" s="70"/>
      <c r="V356" s="298">
        <v>0</v>
      </c>
      <c r="W356" s="70">
        <v>0</v>
      </c>
      <c r="X356" s="298">
        <v>0</v>
      </c>
      <c r="Y356" s="70">
        <v>0</v>
      </c>
      <c r="Z356" s="70">
        <v>0</v>
      </c>
      <c r="AA356" s="70">
        <v>0</v>
      </c>
      <c r="AB356" s="70">
        <v>0</v>
      </c>
      <c r="AC356" s="70">
        <v>0</v>
      </c>
      <c r="AD356" s="68">
        <v>0</v>
      </c>
      <c r="AE356" s="70">
        <v>0</v>
      </c>
      <c r="AF356" s="68">
        <v>0</v>
      </c>
      <c r="AG356" s="70">
        <v>0</v>
      </c>
      <c r="AH356" s="68">
        <v>0</v>
      </c>
      <c r="AI356" s="70">
        <v>0</v>
      </c>
      <c r="AJ356" s="298">
        <v>0.65304616000000004</v>
      </c>
      <c r="AK356" s="70">
        <v>653</v>
      </c>
      <c r="AL356" s="167">
        <v>1.9709483999999999</v>
      </c>
      <c r="AM356" s="70">
        <v>1971</v>
      </c>
      <c r="AN356" s="68">
        <v>0</v>
      </c>
      <c r="AO356" s="68">
        <v>0</v>
      </c>
      <c r="AP356" s="68">
        <v>0</v>
      </c>
      <c r="AQ356" s="68">
        <v>0</v>
      </c>
      <c r="AR356" s="68">
        <v>0</v>
      </c>
      <c r="AS356" s="68">
        <v>0</v>
      </c>
      <c r="AT356" s="68">
        <v>0</v>
      </c>
      <c r="AU356" s="68">
        <v>42404</v>
      </c>
      <c r="AV356" s="68">
        <v>13816</v>
      </c>
      <c r="AW356" s="68">
        <v>0</v>
      </c>
      <c r="AX356" s="68">
        <v>263</v>
      </c>
      <c r="AY356" s="68">
        <v>3000</v>
      </c>
      <c r="AZ356" s="68">
        <v>0</v>
      </c>
    </row>
    <row r="357" spans="1:52" x14ac:dyDescent="0.2">
      <c r="A357" s="68" t="s">
        <v>2291</v>
      </c>
      <c r="B357" s="68" t="s">
        <v>2292</v>
      </c>
      <c r="C357" s="68" t="s">
        <v>2292</v>
      </c>
      <c r="D357" s="68" t="s">
        <v>2293</v>
      </c>
      <c r="E357" s="68" t="s">
        <v>2291</v>
      </c>
      <c r="F357" s="296">
        <v>2019</v>
      </c>
      <c r="G357" s="68" t="s">
        <v>1220</v>
      </c>
      <c r="H357" s="68" t="s">
        <v>1221</v>
      </c>
      <c r="I357" s="229">
        <v>0</v>
      </c>
      <c r="J357" s="70">
        <v>0</v>
      </c>
      <c r="K357" s="70">
        <v>0</v>
      </c>
      <c r="L357" s="137">
        <v>4.8674956467738202</v>
      </c>
      <c r="M357" s="137">
        <v>-4867</v>
      </c>
      <c r="N357" s="70">
        <v>0.536161925441066</v>
      </c>
      <c r="O357" s="70">
        <v>536</v>
      </c>
      <c r="P357" s="68">
        <v>0</v>
      </c>
      <c r="Q357" s="70">
        <v>0</v>
      </c>
      <c r="R357" s="297">
        <v>8.2318779999999994E-2</v>
      </c>
      <c r="S357" s="70">
        <v>82</v>
      </c>
      <c r="T357" s="297"/>
      <c r="U357" s="70"/>
      <c r="V357" s="298">
        <v>0</v>
      </c>
      <c r="W357" s="70">
        <v>0</v>
      </c>
      <c r="X357" s="298">
        <v>0</v>
      </c>
      <c r="Y357" s="70">
        <v>0</v>
      </c>
      <c r="Z357" s="70">
        <v>0</v>
      </c>
      <c r="AA357" s="70">
        <v>0</v>
      </c>
      <c r="AB357" s="70">
        <v>0</v>
      </c>
      <c r="AC357" s="70">
        <v>0</v>
      </c>
      <c r="AD357" s="68">
        <v>0</v>
      </c>
      <c r="AE357" s="70">
        <v>0</v>
      </c>
      <c r="AF357" s="68">
        <v>0</v>
      </c>
      <c r="AG357" s="70">
        <v>0</v>
      </c>
      <c r="AH357" s="68">
        <v>0</v>
      </c>
      <c r="AI357" s="70">
        <v>0</v>
      </c>
      <c r="AJ357" s="298">
        <v>0</v>
      </c>
      <c r="AK357" s="70">
        <v>0</v>
      </c>
      <c r="AL357" s="167">
        <v>0.36316759999999998</v>
      </c>
      <c r="AM357" s="70">
        <v>363</v>
      </c>
      <c r="AN357" s="68">
        <v>0</v>
      </c>
      <c r="AO357" s="68">
        <v>0</v>
      </c>
      <c r="AP357" s="68">
        <v>0</v>
      </c>
      <c r="AQ357" s="68">
        <v>0</v>
      </c>
      <c r="AR357" s="68">
        <v>0</v>
      </c>
      <c r="AS357" s="68">
        <v>0</v>
      </c>
      <c r="AT357" s="68">
        <v>2907</v>
      </c>
      <c r="AU357" s="68">
        <v>9834</v>
      </c>
      <c r="AV357" s="68">
        <v>0</v>
      </c>
      <c r="AW357" s="68">
        <v>2863</v>
      </c>
      <c r="AX357" s="68">
        <v>1790</v>
      </c>
      <c r="AY357" s="68">
        <v>0</v>
      </c>
      <c r="AZ357" s="68">
        <v>0</v>
      </c>
    </row>
    <row r="358" spans="1:52" x14ac:dyDescent="0.2">
      <c r="A358" s="68" t="s">
        <v>2294</v>
      </c>
      <c r="B358" s="68" t="s">
        <v>2295</v>
      </c>
      <c r="C358" s="68" t="s">
        <v>2295</v>
      </c>
      <c r="D358" s="68" t="s">
        <v>2296</v>
      </c>
      <c r="E358" s="68" t="s">
        <v>2294</v>
      </c>
      <c r="F358" s="296">
        <v>2019</v>
      </c>
      <c r="G358" s="68" t="s">
        <v>1238</v>
      </c>
      <c r="H358" s="68" t="s">
        <v>1239</v>
      </c>
      <c r="I358" s="229">
        <v>16690</v>
      </c>
      <c r="J358" s="70">
        <v>8345</v>
      </c>
      <c r="K358" s="70">
        <v>25035</v>
      </c>
      <c r="L358" s="137">
        <v>0</v>
      </c>
      <c r="M358" s="137">
        <v>0</v>
      </c>
      <c r="N358" s="70">
        <v>0</v>
      </c>
      <c r="O358" s="70">
        <v>0</v>
      </c>
      <c r="P358" s="68">
        <v>326052207</v>
      </c>
      <c r="Q358" s="70">
        <v>-326052</v>
      </c>
      <c r="R358" s="297">
        <v>0</v>
      </c>
      <c r="S358" s="70">
        <v>0</v>
      </c>
      <c r="T358" s="297"/>
      <c r="U358" s="70"/>
      <c r="V358" s="298">
        <v>0</v>
      </c>
      <c r="W358" s="70">
        <v>0</v>
      </c>
      <c r="X358" s="298">
        <v>0</v>
      </c>
      <c r="Y358" s="70">
        <v>0</v>
      </c>
      <c r="Z358" s="70">
        <v>0</v>
      </c>
      <c r="AA358" s="70">
        <v>0</v>
      </c>
      <c r="AB358" s="70">
        <v>0</v>
      </c>
      <c r="AC358" s="70">
        <v>0</v>
      </c>
      <c r="AD358" s="68">
        <v>0</v>
      </c>
      <c r="AE358" s="70">
        <v>0</v>
      </c>
      <c r="AF358" s="68">
        <v>11142447.24759499</v>
      </c>
      <c r="AG358" s="70">
        <v>11142</v>
      </c>
      <c r="AH358" s="68">
        <v>8605208</v>
      </c>
      <c r="AI358" s="70">
        <v>8605</v>
      </c>
      <c r="AJ358" s="298">
        <v>0</v>
      </c>
      <c r="AK358" s="70">
        <v>0</v>
      </c>
      <c r="AL358" s="167">
        <v>0</v>
      </c>
      <c r="AM358" s="70">
        <v>0</v>
      </c>
      <c r="AN358" s="68">
        <v>0</v>
      </c>
      <c r="AO358" s="68">
        <v>0</v>
      </c>
      <c r="AP358" s="68">
        <v>0</v>
      </c>
      <c r="AQ358" s="68">
        <v>0</v>
      </c>
      <c r="AR358" s="68">
        <v>0</v>
      </c>
      <c r="AS358" s="68">
        <v>0</v>
      </c>
      <c r="AT358" s="68">
        <v>0</v>
      </c>
      <c r="AU358" s="68">
        <v>0</v>
      </c>
      <c r="AV358" s="68">
        <v>0</v>
      </c>
      <c r="AW358" s="68">
        <v>0</v>
      </c>
      <c r="AX358" s="68">
        <v>119232</v>
      </c>
      <c r="AY358" s="68">
        <v>0</v>
      </c>
      <c r="AZ358" s="68">
        <v>0</v>
      </c>
    </row>
    <row r="359" spans="1:52" x14ac:dyDescent="0.2">
      <c r="A359" s="68" t="s">
        <v>2297</v>
      </c>
      <c r="B359" s="68" t="s">
        <v>2298</v>
      </c>
      <c r="C359" s="68" t="s">
        <v>2298</v>
      </c>
      <c r="D359" s="68" t="s">
        <v>2299</v>
      </c>
      <c r="E359" s="68" t="s">
        <v>2297</v>
      </c>
      <c r="F359" s="296">
        <v>2019</v>
      </c>
      <c r="G359" s="68" t="s">
        <v>1220</v>
      </c>
      <c r="H359" s="68" t="s">
        <v>1221</v>
      </c>
      <c r="I359" s="229">
        <v>0</v>
      </c>
      <c r="J359" s="70">
        <v>0</v>
      </c>
      <c r="K359" s="70">
        <v>0</v>
      </c>
      <c r="L359" s="137">
        <v>6.2947233012229802</v>
      </c>
      <c r="M359" s="137">
        <v>-6295</v>
      </c>
      <c r="N359" s="70">
        <v>2.39152286663797</v>
      </c>
      <c r="O359" s="70">
        <v>2392</v>
      </c>
      <c r="P359" s="68">
        <v>0</v>
      </c>
      <c r="Q359" s="70">
        <v>0</v>
      </c>
      <c r="R359" s="297">
        <v>0.38286958999999998</v>
      </c>
      <c r="S359" s="70">
        <v>383</v>
      </c>
      <c r="T359" s="297"/>
      <c r="U359" s="70"/>
      <c r="V359" s="298">
        <v>0</v>
      </c>
      <c r="W359" s="70">
        <v>0</v>
      </c>
      <c r="X359" s="298">
        <v>0.60800219</v>
      </c>
      <c r="Y359" s="70">
        <v>608</v>
      </c>
      <c r="Z359" s="70">
        <v>0</v>
      </c>
      <c r="AA359" s="70">
        <v>0</v>
      </c>
      <c r="AB359" s="70">
        <v>0</v>
      </c>
      <c r="AC359" s="70">
        <v>0</v>
      </c>
      <c r="AD359" s="68">
        <v>0</v>
      </c>
      <c r="AE359" s="70">
        <v>0</v>
      </c>
      <c r="AF359" s="68">
        <v>0</v>
      </c>
      <c r="AG359" s="70">
        <v>0</v>
      </c>
      <c r="AH359" s="68">
        <v>0</v>
      </c>
      <c r="AI359" s="70">
        <v>0</v>
      </c>
      <c r="AJ359" s="298">
        <v>0</v>
      </c>
      <c r="AK359" s="70">
        <v>0</v>
      </c>
      <c r="AL359" s="167">
        <v>0.4826916</v>
      </c>
      <c r="AM359" s="70">
        <v>483</v>
      </c>
      <c r="AN359" s="68">
        <v>0</v>
      </c>
      <c r="AO359" s="68">
        <v>0</v>
      </c>
      <c r="AP359" s="68">
        <v>0</v>
      </c>
      <c r="AQ359" s="68">
        <v>0</v>
      </c>
      <c r="AR359" s="68">
        <v>0</v>
      </c>
      <c r="AS359" s="68">
        <v>0</v>
      </c>
      <c r="AT359" s="68">
        <v>0</v>
      </c>
      <c r="AU359" s="68">
        <v>6122</v>
      </c>
      <c r="AV359" s="68">
        <v>6126</v>
      </c>
      <c r="AW359" s="68">
        <v>1597</v>
      </c>
      <c r="AX359" s="68">
        <v>0</v>
      </c>
      <c r="AY359" s="68">
        <v>2011</v>
      </c>
      <c r="AZ359" s="68">
        <v>2184</v>
      </c>
    </row>
    <row r="360" spans="1:52" x14ac:dyDescent="0.2">
      <c r="A360" s="68" t="s">
        <v>2300</v>
      </c>
      <c r="B360" s="68" t="s">
        <v>2301</v>
      </c>
      <c r="C360" s="68" t="s">
        <v>2301</v>
      </c>
      <c r="D360" s="68" t="s">
        <v>2302</v>
      </c>
      <c r="E360" s="68" t="s">
        <v>2300</v>
      </c>
      <c r="F360" s="296">
        <v>2019</v>
      </c>
      <c r="G360" s="68" t="s">
        <v>1490</v>
      </c>
      <c r="H360" s="68" t="s">
        <v>1490</v>
      </c>
      <c r="I360" s="229">
        <v>530</v>
      </c>
      <c r="J360" s="70">
        <v>265</v>
      </c>
      <c r="K360" s="70">
        <v>795</v>
      </c>
      <c r="L360" s="137">
        <v>0</v>
      </c>
      <c r="M360" s="137">
        <v>0</v>
      </c>
      <c r="N360" s="70">
        <v>0</v>
      </c>
      <c r="O360" s="70">
        <v>0</v>
      </c>
      <c r="P360" s="68">
        <v>0</v>
      </c>
      <c r="Q360" s="70">
        <v>0</v>
      </c>
      <c r="R360" s="297">
        <v>0</v>
      </c>
      <c r="S360" s="70">
        <v>0</v>
      </c>
      <c r="T360" s="297"/>
      <c r="U360" s="70"/>
      <c r="V360" s="298">
        <v>0</v>
      </c>
      <c r="W360" s="70">
        <v>0</v>
      </c>
      <c r="X360" s="298">
        <v>0</v>
      </c>
      <c r="Y360" s="70">
        <v>0</v>
      </c>
      <c r="Z360" s="70">
        <v>0</v>
      </c>
      <c r="AA360" s="70">
        <v>0</v>
      </c>
      <c r="AB360" s="70">
        <v>0</v>
      </c>
      <c r="AC360" s="70">
        <v>0</v>
      </c>
      <c r="AD360" s="68">
        <v>0</v>
      </c>
      <c r="AE360" s="70">
        <v>0</v>
      </c>
      <c r="AF360" s="68">
        <v>0</v>
      </c>
      <c r="AG360" s="70">
        <v>0</v>
      </c>
      <c r="AH360" s="68">
        <v>0</v>
      </c>
      <c r="AI360" s="70">
        <v>0</v>
      </c>
      <c r="AJ360" s="298">
        <v>0</v>
      </c>
      <c r="AK360" s="70">
        <v>0</v>
      </c>
      <c r="AL360" s="167">
        <v>0</v>
      </c>
      <c r="AM360" s="70">
        <v>0</v>
      </c>
      <c r="AN360" s="68">
        <v>0</v>
      </c>
      <c r="AO360" s="68">
        <v>0</v>
      </c>
      <c r="AP360" s="68">
        <v>0</v>
      </c>
      <c r="AQ360" s="68">
        <v>0</v>
      </c>
      <c r="AR360" s="68">
        <v>0</v>
      </c>
      <c r="AS360" s="68">
        <v>91</v>
      </c>
      <c r="AT360" s="68">
        <v>0</v>
      </c>
      <c r="AU360" s="68">
        <v>2474</v>
      </c>
      <c r="AV360" s="68">
        <v>0</v>
      </c>
      <c r="AW360" s="68">
        <v>0</v>
      </c>
      <c r="AX360" s="68">
        <v>0</v>
      </c>
      <c r="AY360" s="68">
        <v>1336</v>
      </c>
      <c r="AZ360" s="68">
        <v>0</v>
      </c>
    </row>
    <row r="361" spans="1:52" x14ac:dyDescent="0.2">
      <c r="A361" s="68" t="s">
        <v>2303</v>
      </c>
      <c r="B361" s="68" t="s">
        <v>2304</v>
      </c>
      <c r="C361" s="68" t="s">
        <v>2304</v>
      </c>
      <c r="D361" s="68" t="s">
        <v>2305</v>
      </c>
      <c r="E361" s="68" t="s">
        <v>2303</v>
      </c>
      <c r="F361" s="296">
        <v>2019</v>
      </c>
      <c r="G361" s="68" t="s">
        <v>1220</v>
      </c>
      <c r="H361" s="68" t="s">
        <v>1221</v>
      </c>
      <c r="I361" s="229">
        <v>0</v>
      </c>
      <c r="J361" s="70">
        <v>0</v>
      </c>
      <c r="K361" s="70">
        <v>0</v>
      </c>
      <c r="L361" s="137">
        <v>5.3208953054296</v>
      </c>
      <c r="M361" s="137">
        <v>-5321</v>
      </c>
      <c r="N361" s="70">
        <v>0.62381333869865097</v>
      </c>
      <c r="O361" s="70">
        <v>624</v>
      </c>
      <c r="P361" s="68">
        <v>0</v>
      </c>
      <c r="Q361" s="70">
        <v>0</v>
      </c>
      <c r="R361" s="297">
        <v>0.14251236</v>
      </c>
      <c r="S361" s="70">
        <v>143</v>
      </c>
      <c r="T361" s="297"/>
      <c r="U361" s="70"/>
      <c r="V361" s="298">
        <v>0</v>
      </c>
      <c r="W361" s="70">
        <v>0</v>
      </c>
      <c r="X361" s="298">
        <v>0</v>
      </c>
      <c r="Y361" s="70">
        <v>0</v>
      </c>
      <c r="Z361" s="70">
        <v>0</v>
      </c>
      <c r="AA361" s="70">
        <v>0</v>
      </c>
      <c r="AB361" s="70">
        <v>0</v>
      </c>
      <c r="AC361" s="70">
        <v>0</v>
      </c>
      <c r="AD361" s="68">
        <v>0</v>
      </c>
      <c r="AE361" s="70">
        <v>0</v>
      </c>
      <c r="AF361" s="68">
        <v>0</v>
      </c>
      <c r="AG361" s="70">
        <v>0</v>
      </c>
      <c r="AH361" s="68">
        <v>0</v>
      </c>
      <c r="AI361" s="70">
        <v>0</v>
      </c>
      <c r="AJ361" s="298">
        <v>0</v>
      </c>
      <c r="AK361" s="70">
        <v>0</v>
      </c>
      <c r="AL361" s="167">
        <v>1.2757532</v>
      </c>
      <c r="AM361" s="70">
        <v>1276</v>
      </c>
      <c r="AN361" s="68">
        <v>0</v>
      </c>
      <c r="AO361" s="68">
        <v>0</v>
      </c>
      <c r="AP361" s="68">
        <v>0</v>
      </c>
      <c r="AQ361" s="68">
        <v>0</v>
      </c>
      <c r="AR361" s="68">
        <v>0</v>
      </c>
      <c r="AS361" s="68">
        <v>0</v>
      </c>
      <c r="AT361" s="68">
        <v>0</v>
      </c>
      <c r="AU361" s="68">
        <v>6028</v>
      </c>
      <c r="AV361" s="68">
        <v>15445</v>
      </c>
      <c r="AW361" s="68">
        <v>1035</v>
      </c>
      <c r="AX361" s="68">
        <v>0</v>
      </c>
      <c r="AY361" s="68">
        <v>4440</v>
      </c>
      <c r="AZ361" s="68">
        <v>0</v>
      </c>
    </row>
    <row r="362" spans="1:52" x14ac:dyDescent="0.2">
      <c r="A362" s="68" t="s">
        <v>2306</v>
      </c>
      <c r="B362" s="68" t="s">
        <v>2307</v>
      </c>
      <c r="C362" s="68" t="s">
        <v>2307</v>
      </c>
      <c r="D362" s="68" t="s">
        <v>2308</v>
      </c>
      <c r="E362" s="68" t="s">
        <v>2306</v>
      </c>
      <c r="F362" s="296">
        <v>2019</v>
      </c>
      <c r="G362" s="68" t="s">
        <v>1220</v>
      </c>
      <c r="H362" s="68" t="s">
        <v>1271</v>
      </c>
      <c r="I362" s="229" t="s">
        <v>1431</v>
      </c>
      <c r="J362" s="70" t="s">
        <v>1432</v>
      </c>
      <c r="K362" s="70" t="s">
        <v>1432</v>
      </c>
      <c r="L362" s="137">
        <v>42.036990275259797</v>
      </c>
      <c r="M362" s="137">
        <v>-42037</v>
      </c>
      <c r="N362" s="70">
        <v>2.03991201759042</v>
      </c>
      <c r="O362" s="70">
        <v>2040</v>
      </c>
      <c r="P362" s="68">
        <v>0</v>
      </c>
      <c r="Q362" s="70">
        <v>0</v>
      </c>
      <c r="R362" s="297">
        <v>2.5760599599999998</v>
      </c>
      <c r="S362" s="70">
        <v>2576</v>
      </c>
      <c r="T362" s="297"/>
      <c r="U362" s="70"/>
      <c r="V362" s="298">
        <v>6.8708430600000003</v>
      </c>
      <c r="W362" s="70">
        <v>6871</v>
      </c>
      <c r="X362" s="298">
        <v>0.69830824000000002</v>
      </c>
      <c r="Y362" s="70">
        <v>698</v>
      </c>
      <c r="Z362" s="70">
        <v>2.898495</v>
      </c>
      <c r="AA362" s="70">
        <v>2898</v>
      </c>
      <c r="AB362" s="70">
        <v>3.696237</v>
      </c>
      <c r="AC362" s="70">
        <v>3696</v>
      </c>
      <c r="AD362" s="68">
        <v>14.331080487520239</v>
      </c>
      <c r="AE362" s="70">
        <v>14331</v>
      </c>
      <c r="AF362" s="68">
        <v>0</v>
      </c>
      <c r="AG362" s="70">
        <v>0</v>
      </c>
      <c r="AH362" s="68">
        <v>0</v>
      </c>
      <c r="AI362" s="70">
        <v>0</v>
      </c>
      <c r="AJ362" s="298">
        <v>0</v>
      </c>
      <c r="AK362" s="70">
        <v>0</v>
      </c>
      <c r="AL362" s="167">
        <v>1.3451896999999999</v>
      </c>
      <c r="AM362" s="70">
        <v>1345</v>
      </c>
      <c r="AN362" s="68" t="s">
        <v>1431</v>
      </c>
      <c r="AO362" s="68" t="s">
        <v>1431</v>
      </c>
      <c r="AP362" s="68" t="s">
        <v>1431</v>
      </c>
      <c r="AQ362" s="68" t="s">
        <v>1431</v>
      </c>
      <c r="AR362" s="68" t="s">
        <v>1431</v>
      </c>
      <c r="AS362" s="68" t="s">
        <v>1431</v>
      </c>
      <c r="AT362" s="68" t="s">
        <v>1431</v>
      </c>
      <c r="AU362" s="68" t="s">
        <v>1431</v>
      </c>
      <c r="AV362" s="68" t="s">
        <v>1431</v>
      </c>
      <c r="AW362" s="68" t="s">
        <v>1431</v>
      </c>
      <c r="AX362" s="68" t="s">
        <v>1431</v>
      </c>
      <c r="AY362" s="68" t="s">
        <v>1431</v>
      </c>
      <c r="AZ362" s="68" t="s">
        <v>1431</v>
      </c>
    </row>
    <row r="363" spans="1:52" x14ac:dyDescent="0.2">
      <c r="A363" s="68" t="s">
        <v>2309</v>
      </c>
      <c r="B363" s="68" t="s">
        <v>2310</v>
      </c>
      <c r="C363" s="68" t="s">
        <v>2310</v>
      </c>
      <c r="D363" s="68" t="s">
        <v>2311</v>
      </c>
      <c r="E363" s="68" t="s">
        <v>2309</v>
      </c>
      <c r="F363" s="296">
        <v>2019</v>
      </c>
      <c r="G363" s="68" t="s">
        <v>1220</v>
      </c>
      <c r="H363" s="68" t="s">
        <v>1221</v>
      </c>
      <c r="I363" s="229">
        <v>6675</v>
      </c>
      <c r="J363" s="70">
        <v>3337.5</v>
      </c>
      <c r="K363" s="70">
        <v>10012.5</v>
      </c>
      <c r="L363" s="137">
        <v>4.4347401778105304</v>
      </c>
      <c r="M363" s="137">
        <v>-4435</v>
      </c>
      <c r="N363" s="70">
        <v>0.84168600532233506</v>
      </c>
      <c r="O363" s="70">
        <v>842</v>
      </c>
      <c r="P363" s="68">
        <v>0</v>
      </c>
      <c r="Q363" s="70">
        <v>0</v>
      </c>
      <c r="R363" s="297">
        <v>0.18086390999999999</v>
      </c>
      <c r="S363" s="70">
        <v>181</v>
      </c>
      <c r="T363" s="297"/>
      <c r="U363" s="70"/>
      <c r="V363" s="298">
        <v>0</v>
      </c>
      <c r="W363" s="70">
        <v>0</v>
      </c>
      <c r="X363" s="298">
        <v>0</v>
      </c>
      <c r="Y363" s="70">
        <v>0</v>
      </c>
      <c r="Z363" s="70">
        <v>0</v>
      </c>
      <c r="AA363" s="70">
        <v>0</v>
      </c>
      <c r="AB363" s="70">
        <v>0</v>
      </c>
      <c r="AC363" s="70">
        <v>0</v>
      </c>
      <c r="AD363" s="68">
        <v>0</v>
      </c>
      <c r="AE363" s="70">
        <v>0</v>
      </c>
      <c r="AF363" s="68">
        <v>0</v>
      </c>
      <c r="AG363" s="70">
        <v>0</v>
      </c>
      <c r="AH363" s="68">
        <v>0</v>
      </c>
      <c r="AI363" s="70">
        <v>0</v>
      </c>
      <c r="AJ363" s="298">
        <v>0</v>
      </c>
      <c r="AK363" s="70">
        <v>0</v>
      </c>
      <c r="AL363" s="167">
        <v>0.34201039999999999</v>
      </c>
      <c r="AM363" s="70">
        <v>342</v>
      </c>
      <c r="AN363" s="68">
        <v>0</v>
      </c>
      <c r="AO363" s="68">
        <v>0</v>
      </c>
      <c r="AP363" s="68">
        <v>0</v>
      </c>
      <c r="AQ363" s="68">
        <v>0</v>
      </c>
      <c r="AR363" s="68">
        <v>0</v>
      </c>
      <c r="AS363" s="68">
        <v>0</v>
      </c>
      <c r="AT363" s="68">
        <v>0</v>
      </c>
      <c r="AU363" s="68">
        <v>16024</v>
      </c>
      <c r="AV363" s="68">
        <v>3250</v>
      </c>
      <c r="AW363" s="68">
        <v>312</v>
      </c>
      <c r="AX363" s="68">
        <v>0</v>
      </c>
      <c r="AY363" s="68">
        <v>11066</v>
      </c>
      <c r="AZ363" s="68">
        <v>0</v>
      </c>
    </row>
    <row r="364" spans="1:52" x14ac:dyDescent="0.2">
      <c r="A364" s="68" t="s">
        <v>2312</v>
      </c>
      <c r="B364" s="68" t="s">
        <v>2313</v>
      </c>
      <c r="C364" s="68" t="s">
        <v>2313</v>
      </c>
      <c r="D364" s="68" t="s">
        <v>2314</v>
      </c>
      <c r="E364" s="68" t="s">
        <v>2312</v>
      </c>
      <c r="F364" s="296">
        <v>2019</v>
      </c>
      <c r="G364" s="68" t="s">
        <v>1220</v>
      </c>
      <c r="H364" s="68" t="s">
        <v>1271</v>
      </c>
      <c r="I364" s="229">
        <v>239</v>
      </c>
      <c r="J364" s="70">
        <v>119.5</v>
      </c>
      <c r="K364" s="70">
        <v>358.5</v>
      </c>
      <c r="L364" s="137">
        <v>43.230614553991003</v>
      </c>
      <c r="M364" s="137">
        <v>-43231</v>
      </c>
      <c r="N364" s="70">
        <v>1.85247415837407</v>
      </c>
      <c r="O364" s="70">
        <v>1852</v>
      </c>
      <c r="P364" s="68">
        <v>0</v>
      </c>
      <c r="Q364" s="70">
        <v>0</v>
      </c>
      <c r="R364" s="297">
        <v>2.4942848899999999</v>
      </c>
      <c r="S364" s="70">
        <v>2494</v>
      </c>
      <c r="T364" s="297"/>
      <c r="U364" s="70"/>
      <c r="V364" s="298">
        <v>10.902595140000001</v>
      </c>
      <c r="W364" s="70">
        <v>10903</v>
      </c>
      <c r="X364" s="298">
        <v>9.3726940699999997</v>
      </c>
      <c r="Y364" s="70">
        <v>2085</v>
      </c>
      <c r="Z364" s="70">
        <v>1.891446</v>
      </c>
      <c r="AA364" s="70">
        <v>1891</v>
      </c>
      <c r="AB364" s="70">
        <v>2.4521199999999999</v>
      </c>
      <c r="AC364" s="70">
        <v>2452</v>
      </c>
      <c r="AD364" s="68">
        <v>12.97465558554128</v>
      </c>
      <c r="AE364" s="70">
        <v>12975</v>
      </c>
      <c r="AF364" s="68">
        <v>0</v>
      </c>
      <c r="AG364" s="70">
        <v>0</v>
      </c>
      <c r="AH364" s="68">
        <v>0</v>
      </c>
      <c r="AI364" s="70">
        <v>0</v>
      </c>
      <c r="AJ364" s="298">
        <v>0</v>
      </c>
      <c r="AK364" s="70">
        <v>0</v>
      </c>
      <c r="AL364" s="167">
        <v>0</v>
      </c>
      <c r="AM364" s="70">
        <v>0</v>
      </c>
      <c r="AN364" s="68">
        <v>3000</v>
      </c>
      <c r="AO364" s="68">
        <v>-3760</v>
      </c>
      <c r="AP364" s="68">
        <v>0</v>
      </c>
      <c r="AQ364" s="68">
        <v>3390</v>
      </c>
      <c r="AR364" s="68">
        <v>0</v>
      </c>
      <c r="AS364" s="68">
        <v>1600</v>
      </c>
      <c r="AT364" s="68">
        <v>0</v>
      </c>
      <c r="AU364" s="68">
        <v>22350</v>
      </c>
      <c r="AV364" s="68">
        <v>4000</v>
      </c>
      <c r="AW364" s="68">
        <v>6700</v>
      </c>
      <c r="AX364" s="68">
        <v>1250</v>
      </c>
      <c r="AY364" s="68">
        <v>7600</v>
      </c>
      <c r="AZ364" s="68">
        <v>0</v>
      </c>
    </row>
    <row r="365" spans="1:52" x14ac:dyDescent="0.2">
      <c r="A365" s="68" t="s">
        <v>2315</v>
      </c>
      <c r="B365" s="68" t="s">
        <v>2316</v>
      </c>
      <c r="C365" s="68" t="s">
        <v>2316</v>
      </c>
      <c r="D365" s="68" t="s">
        <v>2317</v>
      </c>
      <c r="E365" s="68" t="s">
        <v>2315</v>
      </c>
      <c r="F365" s="296">
        <v>2019</v>
      </c>
      <c r="G365" s="68" t="s">
        <v>1220</v>
      </c>
      <c r="H365" s="68" t="s">
        <v>1221</v>
      </c>
      <c r="I365" s="229">
        <v>0</v>
      </c>
      <c r="J365" s="70">
        <v>0</v>
      </c>
      <c r="K365" s="70">
        <v>0</v>
      </c>
      <c r="L365" s="137">
        <v>3.6632182019361301</v>
      </c>
      <c r="M365" s="137">
        <v>-3663</v>
      </c>
      <c r="N365" s="70">
        <v>0.55028968567504999</v>
      </c>
      <c r="O365" s="70">
        <v>550</v>
      </c>
      <c r="P365" s="68">
        <v>0</v>
      </c>
      <c r="Q365" s="70">
        <v>0</v>
      </c>
      <c r="R365" s="297">
        <v>8.5369820000000013E-2</v>
      </c>
      <c r="S365" s="70">
        <v>85</v>
      </c>
      <c r="T365" s="297"/>
      <c r="U365" s="70"/>
      <c r="V365" s="298">
        <v>0</v>
      </c>
      <c r="W365" s="70">
        <v>0</v>
      </c>
      <c r="X365" s="298">
        <v>0.26297166</v>
      </c>
      <c r="Y365" s="70">
        <v>263</v>
      </c>
      <c r="Z365" s="70">
        <v>0</v>
      </c>
      <c r="AA365" s="70">
        <v>0</v>
      </c>
      <c r="AB365" s="70">
        <v>0</v>
      </c>
      <c r="AC365" s="70">
        <v>0</v>
      </c>
      <c r="AD365" s="68">
        <v>0</v>
      </c>
      <c r="AE365" s="70">
        <v>0</v>
      </c>
      <c r="AF365" s="68">
        <v>0</v>
      </c>
      <c r="AG365" s="70">
        <v>0</v>
      </c>
      <c r="AH365" s="68">
        <v>0</v>
      </c>
      <c r="AI365" s="70">
        <v>0</v>
      </c>
      <c r="AJ365" s="298">
        <v>0</v>
      </c>
      <c r="AK365" s="70">
        <v>0</v>
      </c>
      <c r="AL365" s="167">
        <v>0.26983620000000003</v>
      </c>
      <c r="AM365" s="70">
        <v>270</v>
      </c>
      <c r="AN365" s="68">
        <v>0</v>
      </c>
      <c r="AO365" s="68">
        <v>0</v>
      </c>
      <c r="AP365" s="68">
        <v>0</v>
      </c>
      <c r="AQ365" s="68">
        <v>0</v>
      </c>
      <c r="AR365" s="68">
        <v>0</v>
      </c>
      <c r="AS365" s="68">
        <v>0</v>
      </c>
      <c r="AT365" s="68">
        <v>0</v>
      </c>
      <c r="AU365" s="68">
        <v>8613</v>
      </c>
      <c r="AV365" s="68">
        <v>1825</v>
      </c>
      <c r="AW365" s="68">
        <v>1721</v>
      </c>
      <c r="AX365" s="68">
        <v>0</v>
      </c>
      <c r="AY365" s="68">
        <v>3712</v>
      </c>
      <c r="AZ365" s="68">
        <v>0</v>
      </c>
    </row>
    <row r="366" spans="1:52" x14ac:dyDescent="0.2">
      <c r="A366" s="68" t="s">
        <v>2318</v>
      </c>
      <c r="B366" s="68" t="s">
        <v>2319</v>
      </c>
      <c r="C366" s="68" t="s">
        <v>2319</v>
      </c>
      <c r="D366" s="68" t="s">
        <v>2320</v>
      </c>
      <c r="E366" s="68" t="s">
        <v>2318</v>
      </c>
      <c r="F366" s="296">
        <v>2019</v>
      </c>
      <c r="G366" s="68" t="s">
        <v>1220</v>
      </c>
      <c r="H366" s="68" t="s">
        <v>1251</v>
      </c>
      <c r="I366" s="229">
        <v>2320</v>
      </c>
      <c r="J366" s="70">
        <v>1160</v>
      </c>
      <c r="K366" s="70">
        <v>3480</v>
      </c>
      <c r="L366" s="137">
        <v>133.318467683232</v>
      </c>
      <c r="M366" s="137">
        <v>-133318</v>
      </c>
      <c r="N366" s="70">
        <v>7.8445103835213601</v>
      </c>
      <c r="O366" s="70">
        <v>7845</v>
      </c>
      <c r="P366" s="68">
        <v>0</v>
      </c>
      <c r="Q366" s="70">
        <v>0</v>
      </c>
      <c r="R366" s="297">
        <v>7.0368656200000004</v>
      </c>
      <c r="S366" s="70">
        <v>7037</v>
      </c>
      <c r="T366" s="297"/>
      <c r="U366" s="70"/>
      <c r="V366" s="298">
        <v>20.738289009999999</v>
      </c>
      <c r="W366" s="70">
        <v>20738</v>
      </c>
      <c r="X366" s="298">
        <v>5.1297352500000004</v>
      </c>
      <c r="Y366" s="70">
        <v>5130</v>
      </c>
      <c r="Z366" s="70">
        <v>10.034164000000001</v>
      </c>
      <c r="AA366" s="70">
        <v>10034</v>
      </c>
      <c r="AB366" s="70">
        <v>11.816454999999999</v>
      </c>
      <c r="AC366" s="70">
        <v>11816</v>
      </c>
      <c r="AD366" s="68">
        <v>47.355706333514263</v>
      </c>
      <c r="AE366" s="70">
        <v>47356</v>
      </c>
      <c r="AF366" s="68">
        <v>0</v>
      </c>
      <c r="AG366" s="70">
        <v>0</v>
      </c>
      <c r="AH366" s="68">
        <v>0</v>
      </c>
      <c r="AI366" s="70">
        <v>0</v>
      </c>
      <c r="AJ366" s="298">
        <v>0</v>
      </c>
      <c r="AK366" s="70">
        <v>0</v>
      </c>
      <c r="AL366" s="167">
        <v>0</v>
      </c>
      <c r="AM366" s="70">
        <v>0</v>
      </c>
      <c r="AN366" s="68">
        <v>28369</v>
      </c>
      <c r="AO366" s="68">
        <v>-18500</v>
      </c>
      <c r="AP366" s="68">
        <v>0</v>
      </c>
      <c r="AQ366" s="68">
        <v>5170</v>
      </c>
      <c r="AR366" s="68">
        <v>0</v>
      </c>
      <c r="AS366" s="68">
        <v>0</v>
      </c>
      <c r="AT366" s="68">
        <v>0</v>
      </c>
      <c r="AU366" s="68">
        <v>94700</v>
      </c>
      <c r="AV366" s="68">
        <v>14500</v>
      </c>
      <c r="AW366" s="68">
        <v>0</v>
      </c>
      <c r="AX366" s="68">
        <v>0</v>
      </c>
      <c r="AY366" s="68">
        <v>21200</v>
      </c>
      <c r="AZ366" s="68">
        <v>12927</v>
      </c>
    </row>
    <row r="367" spans="1:52" x14ac:dyDescent="0.2">
      <c r="A367" s="68" t="s">
        <v>2321</v>
      </c>
      <c r="B367" s="68" t="s">
        <v>2322</v>
      </c>
      <c r="C367" s="68" t="s">
        <v>2322</v>
      </c>
      <c r="D367" s="68" t="s">
        <v>2323</v>
      </c>
      <c r="E367" s="68" t="s">
        <v>2321</v>
      </c>
      <c r="F367" s="296">
        <v>2019</v>
      </c>
      <c r="G367" s="68" t="s">
        <v>1220</v>
      </c>
      <c r="H367" s="68" t="s">
        <v>1258</v>
      </c>
      <c r="I367" s="229">
        <v>0</v>
      </c>
      <c r="J367" s="70">
        <v>0</v>
      </c>
      <c r="K367" s="70">
        <v>0</v>
      </c>
      <c r="L367" s="137">
        <v>0</v>
      </c>
      <c r="M367" s="137">
        <v>0</v>
      </c>
      <c r="N367" s="70">
        <v>1.78761217462644</v>
      </c>
      <c r="O367" s="70">
        <v>1788</v>
      </c>
      <c r="P367" s="68">
        <v>0</v>
      </c>
      <c r="Q367" s="70">
        <v>0</v>
      </c>
      <c r="R367" s="297">
        <v>2.3714647900000001</v>
      </c>
      <c r="S367" s="70">
        <v>2371</v>
      </c>
      <c r="T367" s="297"/>
      <c r="U367" s="70"/>
      <c r="V367" s="298">
        <v>0</v>
      </c>
      <c r="W367" s="70">
        <v>0</v>
      </c>
      <c r="X367" s="298">
        <v>0</v>
      </c>
      <c r="Y367" s="70">
        <v>0</v>
      </c>
      <c r="Z367" s="70">
        <v>2.658077</v>
      </c>
      <c r="AA367" s="70">
        <v>2658</v>
      </c>
      <c r="AB367" s="70">
        <v>3.4645709999999998</v>
      </c>
      <c r="AC367" s="70">
        <v>3465</v>
      </c>
      <c r="AD367" s="68">
        <v>0</v>
      </c>
      <c r="AE367" s="70">
        <v>0</v>
      </c>
      <c r="AF367" s="68">
        <v>0</v>
      </c>
      <c r="AG367" s="70">
        <v>0</v>
      </c>
      <c r="AH367" s="68">
        <v>0</v>
      </c>
      <c r="AI367" s="70">
        <v>0</v>
      </c>
      <c r="AJ367" s="298">
        <v>0</v>
      </c>
      <c r="AK367" s="70">
        <v>0</v>
      </c>
      <c r="AL367" s="167">
        <v>0</v>
      </c>
      <c r="AM367" s="70">
        <v>0</v>
      </c>
      <c r="AN367" s="68">
        <v>15612</v>
      </c>
      <c r="AO367" s="68">
        <v>-26885</v>
      </c>
      <c r="AP367" s="68">
        <v>0</v>
      </c>
      <c r="AQ367" s="68">
        <v>0</v>
      </c>
      <c r="AR367" s="68">
        <v>1406</v>
      </c>
      <c r="AS367" s="68">
        <v>0</v>
      </c>
      <c r="AT367" s="68">
        <v>186</v>
      </c>
      <c r="AU367" s="68">
        <v>23408</v>
      </c>
      <c r="AV367" s="68">
        <v>25875</v>
      </c>
      <c r="AW367" s="68">
        <v>6527</v>
      </c>
      <c r="AX367" s="68">
        <v>0</v>
      </c>
      <c r="AY367" s="68">
        <v>10500</v>
      </c>
      <c r="AZ367" s="68">
        <v>0</v>
      </c>
    </row>
    <row r="368" spans="1:52" x14ac:dyDescent="0.2">
      <c r="A368" s="68" t="s">
        <v>2324</v>
      </c>
      <c r="B368" s="68" t="s">
        <v>2325</v>
      </c>
      <c r="C368" s="68" t="s">
        <v>2325</v>
      </c>
      <c r="D368" s="68" t="s">
        <v>2326</v>
      </c>
      <c r="E368" s="68" t="s">
        <v>2324</v>
      </c>
      <c r="F368" s="296">
        <v>2019</v>
      </c>
      <c r="G368" s="68" t="s">
        <v>1220</v>
      </c>
      <c r="H368" s="68" t="s">
        <v>1221</v>
      </c>
      <c r="I368" s="229">
        <v>8442</v>
      </c>
      <c r="J368" s="70">
        <v>4221</v>
      </c>
      <c r="K368" s="70">
        <v>12663</v>
      </c>
      <c r="L368" s="137">
        <v>3.4026863794403099</v>
      </c>
      <c r="M368" s="137">
        <v>-3403</v>
      </c>
      <c r="N368" s="70">
        <v>0.77218618197243905</v>
      </c>
      <c r="O368" s="70">
        <v>772</v>
      </c>
      <c r="P368" s="68">
        <v>0</v>
      </c>
      <c r="Q368" s="70">
        <v>0</v>
      </c>
      <c r="R368" s="297">
        <v>0.14624076999999999</v>
      </c>
      <c r="S368" s="70">
        <v>146</v>
      </c>
      <c r="T368" s="297"/>
      <c r="U368" s="70"/>
      <c r="V368" s="298">
        <v>0</v>
      </c>
      <c r="W368" s="70">
        <v>0</v>
      </c>
      <c r="X368" s="298">
        <v>0</v>
      </c>
      <c r="Y368" s="70">
        <v>0</v>
      </c>
      <c r="Z368" s="70">
        <v>0</v>
      </c>
      <c r="AA368" s="70">
        <v>0</v>
      </c>
      <c r="AB368" s="70">
        <v>0</v>
      </c>
      <c r="AC368" s="70">
        <v>0</v>
      </c>
      <c r="AD368" s="68">
        <v>0</v>
      </c>
      <c r="AE368" s="70">
        <v>0</v>
      </c>
      <c r="AF368" s="68">
        <v>0</v>
      </c>
      <c r="AG368" s="70">
        <v>0</v>
      </c>
      <c r="AH368" s="68">
        <v>0</v>
      </c>
      <c r="AI368" s="70">
        <v>0</v>
      </c>
      <c r="AJ368" s="298">
        <v>0</v>
      </c>
      <c r="AK368" s="70">
        <v>0</v>
      </c>
      <c r="AL368" s="167">
        <v>0</v>
      </c>
      <c r="AM368" s="70">
        <v>0</v>
      </c>
      <c r="AN368" s="68">
        <v>0</v>
      </c>
      <c r="AO368" s="68">
        <v>0</v>
      </c>
      <c r="AP368" s="68">
        <v>0</v>
      </c>
      <c r="AQ368" s="68">
        <v>0</v>
      </c>
      <c r="AR368" s="68">
        <v>0</v>
      </c>
      <c r="AS368" s="68">
        <v>0</v>
      </c>
      <c r="AT368" s="68">
        <v>0</v>
      </c>
      <c r="AU368" s="68">
        <v>1161</v>
      </c>
      <c r="AV368" s="68">
        <v>150</v>
      </c>
      <c r="AW368" s="68">
        <v>2001</v>
      </c>
      <c r="AX368" s="68">
        <v>0</v>
      </c>
      <c r="AY368" s="68">
        <v>4654</v>
      </c>
      <c r="AZ368" s="68">
        <v>0</v>
      </c>
    </row>
    <row r="369" spans="1:52" x14ac:dyDescent="0.2">
      <c r="A369" s="68" t="s">
        <v>2327</v>
      </c>
      <c r="B369" s="68" t="s">
        <v>2328</v>
      </c>
      <c r="C369" s="68" t="s">
        <v>2328</v>
      </c>
      <c r="D369" s="68" t="s">
        <v>2329</v>
      </c>
      <c r="E369" s="68" t="s">
        <v>2327</v>
      </c>
      <c r="F369" s="296">
        <v>2019</v>
      </c>
      <c r="G369" s="68" t="s">
        <v>1238</v>
      </c>
      <c r="H369" s="68" t="s">
        <v>1244</v>
      </c>
      <c r="I369" s="229">
        <v>500</v>
      </c>
      <c r="J369" s="70">
        <v>250</v>
      </c>
      <c r="K369" s="70">
        <v>750</v>
      </c>
      <c r="L369" s="137">
        <v>19.935983801679502</v>
      </c>
      <c r="M369" s="137">
        <v>-19936</v>
      </c>
      <c r="N369" s="70">
        <v>0</v>
      </c>
      <c r="O369" s="70">
        <v>0</v>
      </c>
      <c r="P369" s="68">
        <v>0</v>
      </c>
      <c r="Q369" s="70">
        <v>0</v>
      </c>
      <c r="R369" s="297">
        <v>0</v>
      </c>
      <c r="S369" s="70">
        <v>0</v>
      </c>
      <c r="T369" s="297"/>
      <c r="U369" s="70"/>
      <c r="V369" s="298">
        <v>0</v>
      </c>
      <c r="W369" s="70">
        <v>0</v>
      </c>
      <c r="X369" s="298">
        <v>0</v>
      </c>
      <c r="Y369" s="70">
        <v>0</v>
      </c>
      <c r="Z369" s="70">
        <v>0</v>
      </c>
      <c r="AA369" s="70">
        <v>0</v>
      </c>
      <c r="AB369" s="70">
        <v>0</v>
      </c>
      <c r="AC369" s="70">
        <v>0</v>
      </c>
      <c r="AD369" s="68">
        <v>0</v>
      </c>
      <c r="AE369" s="70">
        <v>0</v>
      </c>
      <c r="AF369" s="68">
        <v>0</v>
      </c>
      <c r="AG369" s="70">
        <v>0</v>
      </c>
      <c r="AH369" s="68">
        <v>0</v>
      </c>
      <c r="AI369" s="70">
        <v>0</v>
      </c>
      <c r="AJ369" s="298">
        <v>1.9870994500000001</v>
      </c>
      <c r="AK369" s="70">
        <v>1987</v>
      </c>
      <c r="AL369" s="167">
        <v>0</v>
      </c>
      <c r="AM369" s="70">
        <v>0</v>
      </c>
      <c r="AN369" s="68">
        <v>0</v>
      </c>
      <c r="AO369" s="68">
        <v>0</v>
      </c>
      <c r="AP369" s="68">
        <v>0</v>
      </c>
      <c r="AQ369" s="68">
        <v>0</v>
      </c>
      <c r="AR369" s="68">
        <v>0</v>
      </c>
      <c r="AS369" s="68">
        <v>0</v>
      </c>
      <c r="AT369" s="68">
        <v>0</v>
      </c>
      <c r="AU369" s="68">
        <v>1753</v>
      </c>
      <c r="AV369" s="68">
        <v>0</v>
      </c>
      <c r="AW369" s="68">
        <v>0</v>
      </c>
      <c r="AX369" s="68">
        <v>0</v>
      </c>
      <c r="AY369" s="68">
        <v>4090</v>
      </c>
      <c r="AZ369" s="68">
        <v>0</v>
      </c>
    </row>
    <row r="370" spans="1:52" x14ac:dyDescent="0.2">
      <c r="A370" s="68" t="s">
        <v>2330</v>
      </c>
      <c r="B370" s="68" t="s">
        <v>2331</v>
      </c>
      <c r="C370" s="68" t="s">
        <v>2331</v>
      </c>
      <c r="D370" s="68" t="s">
        <v>2332</v>
      </c>
      <c r="E370" s="68" t="s">
        <v>2330</v>
      </c>
      <c r="F370" s="296">
        <v>2019</v>
      </c>
      <c r="G370" s="68" t="s">
        <v>1220</v>
      </c>
      <c r="H370" s="68" t="s">
        <v>1221</v>
      </c>
      <c r="I370" s="229">
        <v>267</v>
      </c>
      <c r="J370" s="70">
        <v>133.5</v>
      </c>
      <c r="K370" s="70">
        <v>400.5</v>
      </c>
      <c r="L370" s="137">
        <v>6.16547097730475</v>
      </c>
      <c r="M370" s="137">
        <v>-6165</v>
      </c>
      <c r="N370" s="70">
        <v>0.41353606956884198</v>
      </c>
      <c r="O370" s="70">
        <v>414</v>
      </c>
      <c r="P370" s="68">
        <v>0</v>
      </c>
      <c r="Q370" s="70">
        <v>0</v>
      </c>
      <c r="R370" s="297">
        <v>9.0282830000000008E-2</v>
      </c>
      <c r="S370" s="70">
        <v>90</v>
      </c>
      <c r="T370" s="297"/>
      <c r="U370" s="70"/>
      <c r="V370" s="298">
        <v>0</v>
      </c>
      <c r="W370" s="70">
        <v>0</v>
      </c>
      <c r="X370" s="298">
        <v>0</v>
      </c>
      <c r="Y370" s="70">
        <v>0</v>
      </c>
      <c r="Z370" s="70">
        <v>0</v>
      </c>
      <c r="AA370" s="70">
        <v>0</v>
      </c>
      <c r="AB370" s="70">
        <v>0</v>
      </c>
      <c r="AC370" s="70">
        <v>0</v>
      </c>
      <c r="AD370" s="68">
        <v>0</v>
      </c>
      <c r="AE370" s="70">
        <v>0</v>
      </c>
      <c r="AF370" s="68">
        <v>0</v>
      </c>
      <c r="AG370" s="70">
        <v>0</v>
      </c>
      <c r="AH370" s="68">
        <v>0</v>
      </c>
      <c r="AI370" s="70">
        <v>0</v>
      </c>
      <c r="AJ370" s="298">
        <v>0.54941594999999999</v>
      </c>
      <c r="AK370" s="70">
        <v>549</v>
      </c>
      <c r="AL370" s="167">
        <v>1.0148832999999999</v>
      </c>
      <c r="AM370" s="70">
        <v>1015</v>
      </c>
      <c r="AN370" s="68">
        <v>0</v>
      </c>
      <c r="AO370" s="68">
        <v>0</v>
      </c>
      <c r="AP370" s="68">
        <v>0</v>
      </c>
      <c r="AQ370" s="68">
        <v>0</v>
      </c>
      <c r="AR370" s="68">
        <v>696</v>
      </c>
      <c r="AS370" s="68">
        <v>0</v>
      </c>
      <c r="AT370" s="68">
        <v>0</v>
      </c>
      <c r="AU370" s="68">
        <v>2784</v>
      </c>
      <c r="AV370" s="68">
        <v>6024</v>
      </c>
      <c r="AW370" s="68">
        <v>5941</v>
      </c>
      <c r="AX370" s="68">
        <v>832</v>
      </c>
      <c r="AY370" s="68">
        <v>0</v>
      </c>
      <c r="AZ370" s="68">
        <v>1652</v>
      </c>
    </row>
    <row r="371" spans="1:52" x14ac:dyDescent="0.2">
      <c r="A371" s="68" t="s">
        <v>2333</v>
      </c>
      <c r="B371" s="68" t="s">
        <v>2334</v>
      </c>
      <c r="C371" s="68" t="s">
        <v>2334</v>
      </c>
      <c r="D371" s="68" t="s">
        <v>2335</v>
      </c>
      <c r="E371" s="68" t="s">
        <v>2333</v>
      </c>
      <c r="F371" s="296">
        <v>2019</v>
      </c>
      <c r="G371" s="68" t="s">
        <v>1220</v>
      </c>
      <c r="H371" s="68" t="s">
        <v>1221</v>
      </c>
      <c r="I371" s="229">
        <v>0</v>
      </c>
      <c r="J371" s="70">
        <v>0</v>
      </c>
      <c r="K371" s="70">
        <v>0</v>
      </c>
      <c r="L371" s="137">
        <v>4.2920251340208999</v>
      </c>
      <c r="M371" s="137">
        <v>-4292</v>
      </c>
      <c r="N371" s="70">
        <v>0.86808076419231095</v>
      </c>
      <c r="O371" s="70">
        <v>868</v>
      </c>
      <c r="P371" s="68">
        <v>0</v>
      </c>
      <c r="Q371" s="70">
        <v>0</v>
      </c>
      <c r="R371" s="297">
        <v>0.13658339999999999</v>
      </c>
      <c r="S371" s="70">
        <v>137</v>
      </c>
      <c r="T371" s="297"/>
      <c r="U371" s="70"/>
      <c r="V371" s="298">
        <v>0</v>
      </c>
      <c r="W371" s="70">
        <v>0</v>
      </c>
      <c r="X371" s="298">
        <v>0</v>
      </c>
      <c r="Y371" s="70">
        <v>0</v>
      </c>
      <c r="Z371" s="70">
        <v>0</v>
      </c>
      <c r="AA371" s="70">
        <v>0</v>
      </c>
      <c r="AB371" s="70">
        <v>0</v>
      </c>
      <c r="AC371" s="70">
        <v>0</v>
      </c>
      <c r="AD371" s="68">
        <v>0</v>
      </c>
      <c r="AE371" s="70">
        <v>0</v>
      </c>
      <c r="AF371" s="68">
        <v>0</v>
      </c>
      <c r="AG371" s="70">
        <v>0</v>
      </c>
      <c r="AH371" s="68">
        <v>0</v>
      </c>
      <c r="AI371" s="70">
        <v>0</v>
      </c>
      <c r="AJ371" s="298">
        <v>0</v>
      </c>
      <c r="AK371" s="70">
        <v>0</v>
      </c>
      <c r="AL371" s="167">
        <v>0</v>
      </c>
      <c r="AM371" s="70">
        <v>0</v>
      </c>
      <c r="AN371" s="68">
        <v>0</v>
      </c>
      <c r="AO371" s="68">
        <v>0</v>
      </c>
      <c r="AP371" s="68">
        <v>0</v>
      </c>
      <c r="AQ371" s="68">
        <v>0</v>
      </c>
      <c r="AR371" s="68">
        <v>0</v>
      </c>
      <c r="AS371" s="68">
        <v>0</v>
      </c>
      <c r="AT371" s="68">
        <v>0</v>
      </c>
      <c r="AU371" s="68">
        <v>7506</v>
      </c>
      <c r="AV371" s="68">
        <v>0</v>
      </c>
      <c r="AW371" s="68">
        <v>0</v>
      </c>
      <c r="AX371" s="68">
        <v>1718</v>
      </c>
      <c r="AY371" s="68">
        <v>17683</v>
      </c>
      <c r="AZ371" s="68">
        <v>0</v>
      </c>
    </row>
    <row r="372" spans="1:52" x14ac:dyDescent="0.2">
      <c r="A372" s="68" t="s">
        <v>2336</v>
      </c>
      <c r="B372" s="68" t="s">
        <v>2337</v>
      </c>
      <c r="C372" s="68" t="s">
        <v>2337</v>
      </c>
      <c r="D372" s="68" t="s">
        <v>2338</v>
      </c>
      <c r="E372" s="68" t="s">
        <v>2336</v>
      </c>
      <c r="F372" s="296">
        <v>2019</v>
      </c>
      <c r="G372" s="68" t="s">
        <v>1220</v>
      </c>
      <c r="H372" s="68" t="s">
        <v>1258</v>
      </c>
      <c r="I372" s="229">
        <v>0</v>
      </c>
      <c r="J372" s="70">
        <v>0</v>
      </c>
      <c r="K372" s="70">
        <v>0</v>
      </c>
      <c r="L372" s="137">
        <v>96.359195470878802</v>
      </c>
      <c r="M372" s="137">
        <v>-96359</v>
      </c>
      <c r="N372" s="70">
        <v>2.7631593020049601</v>
      </c>
      <c r="O372" s="70">
        <v>2763</v>
      </c>
      <c r="P372" s="68">
        <v>0</v>
      </c>
      <c r="Q372" s="70">
        <v>0</v>
      </c>
      <c r="R372" s="297">
        <v>6.3107216799999986</v>
      </c>
      <c r="S372" s="70">
        <v>6311</v>
      </c>
      <c r="T372" s="297"/>
      <c r="U372" s="70"/>
      <c r="V372" s="298">
        <v>21.493481930000002</v>
      </c>
      <c r="W372" s="70">
        <v>21493</v>
      </c>
      <c r="X372" s="298">
        <v>12.7018299</v>
      </c>
      <c r="Y372" s="70">
        <v>9047</v>
      </c>
      <c r="Z372" s="70">
        <v>5.8533280000000003</v>
      </c>
      <c r="AA372" s="70">
        <v>5853</v>
      </c>
      <c r="AB372" s="70">
        <v>7.3860289999999997</v>
      </c>
      <c r="AC372" s="70">
        <v>7386</v>
      </c>
      <c r="AD372" s="68">
        <v>33.569290132936331</v>
      </c>
      <c r="AE372" s="70">
        <v>33569</v>
      </c>
      <c r="AF372" s="68">
        <v>0</v>
      </c>
      <c r="AG372" s="70">
        <v>0</v>
      </c>
      <c r="AH372" s="68">
        <v>0</v>
      </c>
      <c r="AI372" s="70">
        <v>0</v>
      </c>
      <c r="AJ372" s="298">
        <v>0</v>
      </c>
      <c r="AK372" s="70">
        <v>0</v>
      </c>
      <c r="AL372" s="167">
        <v>0</v>
      </c>
      <c r="AM372" s="70">
        <v>0</v>
      </c>
      <c r="AN372" s="68">
        <v>7285</v>
      </c>
      <c r="AO372" s="68">
        <v>0</v>
      </c>
      <c r="AP372" s="68">
        <v>455</v>
      </c>
      <c r="AQ372" s="68">
        <v>2717</v>
      </c>
      <c r="AR372" s="68">
        <v>0</v>
      </c>
      <c r="AS372" s="68">
        <v>0</v>
      </c>
      <c r="AT372" s="68">
        <v>0</v>
      </c>
      <c r="AU372" s="68">
        <v>22885</v>
      </c>
      <c r="AV372" s="68">
        <v>0</v>
      </c>
      <c r="AW372" s="68">
        <v>10478</v>
      </c>
      <c r="AX372" s="68">
        <v>1004</v>
      </c>
      <c r="AY372" s="68">
        <v>16284</v>
      </c>
      <c r="AZ372" s="68">
        <v>0</v>
      </c>
    </row>
    <row r="373" spans="1:52" x14ac:dyDescent="0.2">
      <c r="A373" s="68" t="s">
        <v>2339</v>
      </c>
      <c r="B373" s="68" t="s">
        <v>2340</v>
      </c>
      <c r="C373" s="68" t="s">
        <v>2340</v>
      </c>
      <c r="D373" s="68" t="s">
        <v>2341</v>
      </c>
      <c r="E373" s="68" t="s">
        <v>2339</v>
      </c>
      <c r="F373" s="296">
        <v>2019</v>
      </c>
      <c r="G373" s="68" t="s">
        <v>1220</v>
      </c>
      <c r="H373" s="68" t="s">
        <v>1258</v>
      </c>
      <c r="I373" s="229">
        <v>0</v>
      </c>
      <c r="J373" s="70">
        <v>0</v>
      </c>
      <c r="K373" s="70">
        <v>0</v>
      </c>
      <c r="L373" s="137">
        <v>0</v>
      </c>
      <c r="M373" s="137">
        <v>0</v>
      </c>
      <c r="N373" s="70">
        <v>3.1220362254793201</v>
      </c>
      <c r="O373" s="70">
        <v>3122</v>
      </c>
      <c r="P373" s="68">
        <v>0</v>
      </c>
      <c r="Q373" s="70">
        <v>0</v>
      </c>
      <c r="R373" s="297">
        <v>5.9388229800000003</v>
      </c>
      <c r="S373" s="70">
        <v>5939</v>
      </c>
      <c r="T373" s="297"/>
      <c r="U373" s="70"/>
      <c r="V373" s="298">
        <v>0</v>
      </c>
      <c r="W373" s="70">
        <v>0</v>
      </c>
      <c r="X373" s="298">
        <v>9.8369968799999992</v>
      </c>
      <c r="Y373" s="70">
        <v>9837</v>
      </c>
      <c r="Z373" s="70">
        <v>7.8957930000000003</v>
      </c>
      <c r="AA373" s="70">
        <v>7896</v>
      </c>
      <c r="AB373" s="70">
        <v>9.8784720000000004</v>
      </c>
      <c r="AC373" s="70">
        <v>9878</v>
      </c>
      <c r="AD373" s="68">
        <v>0</v>
      </c>
      <c r="AE373" s="70">
        <v>0</v>
      </c>
      <c r="AF373" s="68">
        <v>0</v>
      </c>
      <c r="AG373" s="70">
        <v>0</v>
      </c>
      <c r="AH373" s="68">
        <v>0</v>
      </c>
      <c r="AI373" s="70">
        <v>0</v>
      </c>
      <c r="AJ373" s="298">
        <v>0</v>
      </c>
      <c r="AK373" s="70">
        <v>0</v>
      </c>
      <c r="AL373" s="167">
        <v>0</v>
      </c>
      <c r="AM373" s="70">
        <v>0</v>
      </c>
      <c r="AN373" s="68">
        <v>12219</v>
      </c>
      <c r="AO373" s="68">
        <v>-7400</v>
      </c>
      <c r="AP373" s="68">
        <v>0</v>
      </c>
      <c r="AQ373" s="68">
        <v>2105</v>
      </c>
      <c r="AR373" s="68">
        <v>47113</v>
      </c>
      <c r="AS373" s="68">
        <v>645</v>
      </c>
      <c r="AT373" s="68">
        <v>1304</v>
      </c>
      <c r="AU373" s="68">
        <v>33700</v>
      </c>
      <c r="AV373" s="68">
        <v>25383</v>
      </c>
      <c r="AW373" s="68">
        <v>9746</v>
      </c>
      <c r="AX373" s="68">
        <v>6225</v>
      </c>
      <c r="AY373" s="68">
        <v>24159</v>
      </c>
      <c r="AZ373" s="68">
        <v>0</v>
      </c>
    </row>
    <row r="374" spans="1:52" x14ac:dyDescent="0.2">
      <c r="A374" s="68" t="s">
        <v>2342</v>
      </c>
      <c r="B374" s="68" t="s">
        <v>2343</v>
      </c>
      <c r="C374" s="68" t="s">
        <v>2343</v>
      </c>
      <c r="D374" s="68" t="s">
        <v>2344</v>
      </c>
      <c r="E374" s="68" t="s">
        <v>2342</v>
      </c>
      <c r="F374" s="296">
        <v>2019</v>
      </c>
      <c r="G374" s="68" t="s">
        <v>1220</v>
      </c>
      <c r="H374" s="68" t="s">
        <v>1251</v>
      </c>
      <c r="I374" s="229">
        <v>0</v>
      </c>
      <c r="J374" s="70">
        <v>0</v>
      </c>
      <c r="K374" s="70">
        <v>0</v>
      </c>
      <c r="L374" s="137">
        <v>82.818835527961298</v>
      </c>
      <c r="M374" s="137">
        <v>-82819</v>
      </c>
      <c r="N374" s="70">
        <v>5.6268613168898503</v>
      </c>
      <c r="O374" s="70">
        <v>5627</v>
      </c>
      <c r="P374" s="68">
        <v>0</v>
      </c>
      <c r="Q374" s="70">
        <v>0</v>
      </c>
      <c r="R374" s="297">
        <v>4.6010038199999999</v>
      </c>
      <c r="S374" s="70">
        <v>4601</v>
      </c>
      <c r="T374" s="297"/>
      <c r="U374" s="70"/>
      <c r="V374" s="298">
        <v>11.70301506</v>
      </c>
      <c r="W374" s="70">
        <v>11703</v>
      </c>
      <c r="X374" s="298">
        <v>6.9475218300000003</v>
      </c>
      <c r="Y374" s="70">
        <v>4829</v>
      </c>
      <c r="Z374" s="70">
        <v>4.6458170000000001</v>
      </c>
      <c r="AA374" s="70">
        <v>4646</v>
      </c>
      <c r="AB374" s="70">
        <v>5.7845849999999999</v>
      </c>
      <c r="AC374" s="70">
        <v>5785</v>
      </c>
      <c r="AD374" s="68">
        <v>21.389199914464129</v>
      </c>
      <c r="AE374" s="70">
        <v>21389</v>
      </c>
      <c r="AF374" s="68">
        <v>0</v>
      </c>
      <c r="AG374" s="70">
        <v>0</v>
      </c>
      <c r="AH374" s="68">
        <v>0</v>
      </c>
      <c r="AI374" s="70">
        <v>0</v>
      </c>
      <c r="AJ374" s="298">
        <v>0</v>
      </c>
      <c r="AK374" s="70">
        <v>0</v>
      </c>
      <c r="AL374" s="167">
        <v>0</v>
      </c>
      <c r="AM374" s="70">
        <v>0</v>
      </c>
      <c r="AN374" s="68">
        <v>4067</v>
      </c>
      <c r="AO374" s="68">
        <v>0</v>
      </c>
      <c r="AP374" s="68">
        <v>0</v>
      </c>
      <c r="AQ374" s="68">
        <v>0</v>
      </c>
      <c r="AR374" s="68">
        <v>0</v>
      </c>
      <c r="AS374" s="68">
        <v>0</v>
      </c>
      <c r="AT374" s="68">
        <v>0</v>
      </c>
      <c r="AU374" s="68">
        <v>0</v>
      </c>
      <c r="AV374" s="68">
        <v>0</v>
      </c>
      <c r="AW374" s="68">
        <v>92500</v>
      </c>
      <c r="AX374" s="68">
        <v>0</v>
      </c>
      <c r="AY374" s="68">
        <v>14906</v>
      </c>
      <c r="AZ374" s="68">
        <v>6448</v>
      </c>
    </row>
    <row r="375" spans="1:52" x14ac:dyDescent="0.2">
      <c r="A375" s="68" t="s">
        <v>2345</v>
      </c>
      <c r="B375" s="68" t="s">
        <v>2346</v>
      </c>
      <c r="C375" s="68" t="s">
        <v>2346</v>
      </c>
      <c r="D375" s="68" t="s">
        <v>2347</v>
      </c>
      <c r="E375" s="68" t="s">
        <v>2345</v>
      </c>
      <c r="F375" s="296">
        <v>2019</v>
      </c>
      <c r="G375" s="68" t="s">
        <v>1220</v>
      </c>
      <c r="H375" s="68" t="s">
        <v>1251</v>
      </c>
      <c r="I375" s="229" t="s">
        <v>1431</v>
      </c>
      <c r="J375" s="70" t="s">
        <v>1432</v>
      </c>
      <c r="K375" s="70" t="s">
        <v>1432</v>
      </c>
      <c r="L375" s="137">
        <v>106.468186976046</v>
      </c>
      <c r="M375" s="137">
        <v>-106468</v>
      </c>
      <c r="N375" s="70">
        <v>6.3460339274841404</v>
      </c>
      <c r="O375" s="70">
        <v>6346</v>
      </c>
      <c r="P375" s="68">
        <v>0</v>
      </c>
      <c r="Q375" s="70">
        <v>0</v>
      </c>
      <c r="R375" s="297">
        <v>3.77256927</v>
      </c>
      <c r="S375" s="70">
        <v>3773</v>
      </c>
      <c r="T375" s="297"/>
      <c r="U375" s="70"/>
      <c r="V375" s="298">
        <v>20.954055709999999</v>
      </c>
      <c r="W375" s="70">
        <v>20954</v>
      </c>
      <c r="X375" s="298">
        <v>0</v>
      </c>
      <c r="Y375" s="70">
        <v>0</v>
      </c>
      <c r="Z375" s="70">
        <v>4.2922510000000003</v>
      </c>
      <c r="AA375" s="70">
        <v>4292</v>
      </c>
      <c r="AB375" s="70">
        <v>5.2366760000000001</v>
      </c>
      <c r="AC375" s="70">
        <v>5237</v>
      </c>
      <c r="AD375" s="68">
        <v>36.061865843462279</v>
      </c>
      <c r="AE375" s="70">
        <v>36062</v>
      </c>
      <c r="AF375" s="68">
        <v>0</v>
      </c>
      <c r="AG375" s="70">
        <v>0</v>
      </c>
      <c r="AH375" s="68">
        <v>0</v>
      </c>
      <c r="AI375" s="70">
        <v>0</v>
      </c>
      <c r="AJ375" s="298">
        <v>6.8347340900000004</v>
      </c>
      <c r="AK375" s="70">
        <v>6835</v>
      </c>
      <c r="AL375" s="167">
        <v>0</v>
      </c>
      <c r="AM375" s="70">
        <v>0</v>
      </c>
      <c r="AN375" s="68" t="s">
        <v>1431</v>
      </c>
      <c r="AO375" s="68" t="s">
        <v>1431</v>
      </c>
      <c r="AP375" s="68" t="s">
        <v>1431</v>
      </c>
      <c r="AQ375" s="68" t="s">
        <v>1431</v>
      </c>
      <c r="AR375" s="68" t="s">
        <v>1431</v>
      </c>
      <c r="AS375" s="68" t="s">
        <v>1431</v>
      </c>
      <c r="AT375" s="68" t="s">
        <v>1431</v>
      </c>
      <c r="AU375" s="68" t="s">
        <v>1431</v>
      </c>
      <c r="AV375" s="68" t="s">
        <v>1431</v>
      </c>
      <c r="AW375" s="68" t="s">
        <v>1431</v>
      </c>
      <c r="AX375" s="68" t="s">
        <v>1431</v>
      </c>
      <c r="AY375" s="68" t="s">
        <v>1431</v>
      </c>
      <c r="AZ375" s="68" t="s">
        <v>1431</v>
      </c>
    </row>
    <row r="376" spans="1:52" x14ac:dyDescent="0.2">
      <c r="A376" s="68" t="s">
        <v>2348</v>
      </c>
      <c r="B376" s="68" t="s">
        <v>2349</v>
      </c>
      <c r="C376" s="68" t="s">
        <v>2349</v>
      </c>
      <c r="D376" s="68" t="s">
        <v>2350</v>
      </c>
      <c r="E376" s="68" t="s">
        <v>2348</v>
      </c>
      <c r="F376" s="296">
        <v>2019</v>
      </c>
      <c r="G376" s="68" t="s">
        <v>1220</v>
      </c>
      <c r="H376" s="68" t="s">
        <v>1271</v>
      </c>
      <c r="I376" s="229">
        <v>0</v>
      </c>
      <c r="J376" s="70">
        <v>0</v>
      </c>
      <c r="K376" s="70">
        <v>0</v>
      </c>
      <c r="L376" s="137">
        <v>42.512355489623303</v>
      </c>
      <c r="M376" s="137">
        <v>-42512</v>
      </c>
      <c r="N376" s="70">
        <v>2.1297312512863198</v>
      </c>
      <c r="O376" s="70">
        <v>2130</v>
      </c>
      <c r="P376" s="68">
        <v>0</v>
      </c>
      <c r="Q376" s="70">
        <v>0</v>
      </c>
      <c r="R376" s="297">
        <v>2.2882382899999998</v>
      </c>
      <c r="S376" s="70">
        <v>2288</v>
      </c>
      <c r="T376" s="297"/>
      <c r="U376" s="70"/>
      <c r="V376" s="298">
        <v>7.6621827099999997</v>
      </c>
      <c r="W376" s="70">
        <v>7662</v>
      </c>
      <c r="X376" s="298">
        <v>0</v>
      </c>
      <c r="Y376" s="70">
        <v>0</v>
      </c>
      <c r="Z376" s="70">
        <v>2.488718</v>
      </c>
      <c r="AA376" s="70">
        <v>2489</v>
      </c>
      <c r="AB376" s="70">
        <v>3.3226079999999998</v>
      </c>
      <c r="AC376" s="70">
        <v>3323</v>
      </c>
      <c r="AD376" s="68">
        <v>15.95410947364773</v>
      </c>
      <c r="AE376" s="70">
        <v>15954</v>
      </c>
      <c r="AF376" s="68">
        <v>0</v>
      </c>
      <c r="AG376" s="70">
        <v>0</v>
      </c>
      <c r="AH376" s="68">
        <v>0</v>
      </c>
      <c r="AI376" s="70">
        <v>0</v>
      </c>
      <c r="AJ376" s="298">
        <v>0</v>
      </c>
      <c r="AK376" s="70">
        <v>0</v>
      </c>
      <c r="AL376" s="167">
        <v>1.3311751999999999</v>
      </c>
      <c r="AM376" s="70">
        <v>1331</v>
      </c>
      <c r="AN376" s="68">
        <v>10386</v>
      </c>
      <c r="AO376" s="68">
        <v>0</v>
      </c>
      <c r="AP376" s="68">
        <v>0</v>
      </c>
      <c r="AQ376" s="68">
        <v>1953</v>
      </c>
      <c r="AR376" s="68">
        <v>0</v>
      </c>
      <c r="AS376" s="68">
        <v>900</v>
      </c>
      <c r="AT376" s="68">
        <v>0</v>
      </c>
      <c r="AU376" s="68">
        <v>10688</v>
      </c>
      <c r="AV376" s="68">
        <v>0</v>
      </c>
      <c r="AW376" s="68">
        <v>13286</v>
      </c>
      <c r="AX376" s="68">
        <v>8397</v>
      </c>
      <c r="AY376" s="68">
        <v>24680</v>
      </c>
      <c r="AZ376" s="68">
        <v>0</v>
      </c>
    </row>
    <row r="377" spans="1:52" x14ac:dyDescent="0.2">
      <c r="A377" s="68" t="s">
        <v>2351</v>
      </c>
      <c r="B377" s="68" t="s">
        <v>2352</v>
      </c>
      <c r="C377" s="68" t="s">
        <v>2352</v>
      </c>
      <c r="D377" s="68" t="s">
        <v>2353</v>
      </c>
      <c r="E377" s="68" t="s">
        <v>2351</v>
      </c>
      <c r="F377" s="296">
        <v>2019</v>
      </c>
      <c r="G377" s="68" t="s">
        <v>1220</v>
      </c>
      <c r="H377" s="68" t="s">
        <v>1221</v>
      </c>
      <c r="I377" s="229">
        <v>0</v>
      </c>
      <c r="J377" s="70">
        <v>0</v>
      </c>
      <c r="K377" s="70">
        <v>0</v>
      </c>
      <c r="L377" s="137">
        <v>9.2825525162747908</v>
      </c>
      <c r="M377" s="137">
        <v>-9283</v>
      </c>
      <c r="N377" s="70">
        <v>1.04149060293185</v>
      </c>
      <c r="O377" s="70">
        <v>1041</v>
      </c>
      <c r="P377" s="68">
        <v>0</v>
      </c>
      <c r="Q377" s="70">
        <v>0</v>
      </c>
      <c r="R377" s="297">
        <v>0.13598977000000001</v>
      </c>
      <c r="S377" s="70">
        <v>136</v>
      </c>
      <c r="T377" s="297"/>
      <c r="U377" s="70"/>
      <c r="V377" s="298">
        <v>0</v>
      </c>
      <c r="W377" s="70">
        <v>0</v>
      </c>
      <c r="X377" s="298">
        <v>0</v>
      </c>
      <c r="Y377" s="70">
        <v>0</v>
      </c>
      <c r="Z377" s="70">
        <v>0</v>
      </c>
      <c r="AA377" s="70">
        <v>0</v>
      </c>
      <c r="AB377" s="70">
        <v>0</v>
      </c>
      <c r="AC377" s="70">
        <v>0</v>
      </c>
      <c r="AD377" s="68">
        <v>0</v>
      </c>
      <c r="AE377" s="70">
        <v>0</v>
      </c>
      <c r="AF377" s="68">
        <v>0</v>
      </c>
      <c r="AG377" s="70">
        <v>0</v>
      </c>
      <c r="AH377" s="68">
        <v>0</v>
      </c>
      <c r="AI377" s="70">
        <v>0</v>
      </c>
      <c r="AJ377" s="298">
        <v>0.35630975999999998</v>
      </c>
      <c r="AK377" s="70">
        <v>356</v>
      </c>
      <c r="AL377" s="167">
        <v>1.145124</v>
      </c>
      <c r="AM377" s="70">
        <v>1145</v>
      </c>
      <c r="AN377" s="68">
        <v>0</v>
      </c>
      <c r="AO377" s="68">
        <v>0</v>
      </c>
      <c r="AP377" s="68">
        <v>0</v>
      </c>
      <c r="AQ377" s="68">
        <v>0</v>
      </c>
      <c r="AR377" s="68">
        <v>0</v>
      </c>
      <c r="AS377" s="68">
        <v>0</v>
      </c>
      <c r="AT377" s="68">
        <v>2508</v>
      </c>
      <c r="AU377" s="68">
        <v>6510</v>
      </c>
      <c r="AV377" s="68">
        <v>2774</v>
      </c>
      <c r="AW377" s="68">
        <v>9108</v>
      </c>
      <c r="AX377" s="68">
        <v>0</v>
      </c>
      <c r="AY377" s="68">
        <v>0</v>
      </c>
      <c r="AZ377" s="68">
        <v>21989</v>
      </c>
    </row>
    <row r="378" spans="1:52" x14ac:dyDescent="0.2">
      <c r="A378" s="68" t="s">
        <v>2354</v>
      </c>
      <c r="B378" s="68" t="s">
        <v>2355</v>
      </c>
      <c r="C378" s="68" t="s">
        <v>2355</v>
      </c>
      <c r="D378" s="68" t="s">
        <v>2356</v>
      </c>
      <c r="E378" s="68" t="s">
        <v>2354</v>
      </c>
      <c r="F378" s="296">
        <v>2019</v>
      </c>
      <c r="G378" s="68" t="s">
        <v>1238</v>
      </c>
      <c r="H378" s="68" t="s">
        <v>1373</v>
      </c>
      <c r="I378" s="229">
        <v>0</v>
      </c>
      <c r="J378" s="70">
        <v>0</v>
      </c>
      <c r="K378" s="70">
        <v>0</v>
      </c>
      <c r="L378" s="137">
        <v>81.337853372682105</v>
      </c>
      <c r="M378" s="137">
        <v>-81338</v>
      </c>
      <c r="N378" s="70">
        <v>1.350878</v>
      </c>
      <c r="O378" s="70">
        <v>1351</v>
      </c>
      <c r="P378" s="68">
        <v>0</v>
      </c>
      <c r="Q378" s="70">
        <v>0</v>
      </c>
      <c r="R378" s="297">
        <v>5.5688594</v>
      </c>
      <c r="S378" s="70">
        <v>5569</v>
      </c>
      <c r="T378" s="297"/>
      <c r="U378" s="70"/>
      <c r="V378" s="298">
        <v>18.66938532</v>
      </c>
      <c r="W378" s="70">
        <v>18669</v>
      </c>
      <c r="X378" s="298">
        <v>0</v>
      </c>
      <c r="Y378" s="70">
        <v>0</v>
      </c>
      <c r="Z378" s="70">
        <v>6.693778</v>
      </c>
      <c r="AA378" s="70">
        <v>6694</v>
      </c>
      <c r="AB378" s="70">
        <v>8.8172420000000002</v>
      </c>
      <c r="AC378" s="70">
        <v>8817</v>
      </c>
      <c r="AD378" s="68">
        <v>29.84423322177684</v>
      </c>
      <c r="AE378" s="70">
        <v>29844</v>
      </c>
      <c r="AF378" s="68">
        <v>0</v>
      </c>
      <c r="AG378" s="70">
        <v>0</v>
      </c>
      <c r="AH378" s="68">
        <v>0</v>
      </c>
      <c r="AI378" s="70">
        <v>0</v>
      </c>
      <c r="AJ378" s="298">
        <v>0</v>
      </c>
      <c r="AK378" s="70">
        <v>0</v>
      </c>
      <c r="AL378" s="167">
        <v>0</v>
      </c>
      <c r="AM378" s="70">
        <v>0</v>
      </c>
      <c r="AN378" s="68">
        <v>17324</v>
      </c>
      <c r="AO378" s="68">
        <v>-77912</v>
      </c>
      <c r="AP378" s="68">
        <v>0</v>
      </c>
      <c r="AQ378" s="68">
        <v>0</v>
      </c>
      <c r="AR378" s="68">
        <v>0</v>
      </c>
      <c r="AS378" s="68">
        <v>7019</v>
      </c>
      <c r="AT378" s="68">
        <v>0</v>
      </c>
      <c r="AU378" s="68">
        <v>26495</v>
      </c>
      <c r="AV378" s="68">
        <v>124890</v>
      </c>
      <c r="AW378" s="68">
        <v>18239</v>
      </c>
      <c r="AX378" s="68">
        <v>0</v>
      </c>
      <c r="AY378" s="68">
        <v>32500</v>
      </c>
      <c r="AZ378" s="68">
        <v>0</v>
      </c>
    </row>
    <row r="379" spans="1:52" x14ac:dyDescent="0.2">
      <c r="A379" s="68" t="s">
        <v>2357</v>
      </c>
      <c r="B379" s="68" t="s">
        <v>2358</v>
      </c>
      <c r="C379" s="68" t="s">
        <v>2358</v>
      </c>
      <c r="D379" s="68" t="s">
        <v>2359</v>
      </c>
      <c r="E379" s="68" t="s">
        <v>2357</v>
      </c>
      <c r="F379" s="296">
        <v>2019</v>
      </c>
      <c r="G379" s="68" t="s">
        <v>1238</v>
      </c>
      <c r="H379" s="68" t="s">
        <v>1239</v>
      </c>
      <c r="I379" s="229">
        <v>2590</v>
      </c>
      <c r="J379" s="70">
        <v>1295</v>
      </c>
      <c r="K379" s="70">
        <v>3885</v>
      </c>
      <c r="L379" s="137">
        <v>0</v>
      </c>
      <c r="M379" s="137">
        <v>0</v>
      </c>
      <c r="N379" s="70">
        <v>0</v>
      </c>
      <c r="O379" s="70">
        <v>0</v>
      </c>
      <c r="P379" s="68">
        <v>75273376</v>
      </c>
      <c r="Q379" s="70">
        <v>-75273</v>
      </c>
      <c r="R379" s="297">
        <v>0</v>
      </c>
      <c r="S379" s="70">
        <v>0</v>
      </c>
      <c r="T379" s="297"/>
      <c r="U379" s="70"/>
      <c r="V379" s="298">
        <v>0</v>
      </c>
      <c r="W379" s="70">
        <v>0</v>
      </c>
      <c r="X379" s="298">
        <v>0</v>
      </c>
      <c r="Y379" s="70">
        <v>0</v>
      </c>
      <c r="Z379" s="70">
        <v>0</v>
      </c>
      <c r="AA379" s="70">
        <v>0</v>
      </c>
      <c r="AB379" s="70">
        <v>0</v>
      </c>
      <c r="AC379" s="70">
        <v>0</v>
      </c>
      <c r="AD379" s="68">
        <v>0</v>
      </c>
      <c r="AE379" s="70">
        <v>0</v>
      </c>
      <c r="AF379" s="68">
        <v>2510181.963535958</v>
      </c>
      <c r="AG379" s="70">
        <v>2510</v>
      </c>
      <c r="AH379" s="68">
        <v>1935349</v>
      </c>
      <c r="AI379" s="70">
        <v>1935</v>
      </c>
      <c r="AJ379" s="298">
        <v>0</v>
      </c>
      <c r="AK379" s="70">
        <v>0</v>
      </c>
      <c r="AL379" s="167">
        <v>0</v>
      </c>
      <c r="AM379" s="70">
        <v>0</v>
      </c>
      <c r="AN379" s="68">
        <v>0</v>
      </c>
      <c r="AO379" s="68">
        <v>0</v>
      </c>
      <c r="AP379" s="68">
        <v>0</v>
      </c>
      <c r="AQ379" s="68">
        <v>0</v>
      </c>
      <c r="AR379" s="68">
        <v>0</v>
      </c>
      <c r="AS379" s="68">
        <v>0</v>
      </c>
      <c r="AT379" s="68">
        <v>0</v>
      </c>
      <c r="AU379" s="68">
        <v>0</v>
      </c>
      <c r="AV379" s="68">
        <v>4750</v>
      </c>
      <c r="AW379" s="68">
        <v>0</v>
      </c>
      <c r="AX379" s="68">
        <v>0</v>
      </c>
      <c r="AY379" s="68">
        <v>6000</v>
      </c>
      <c r="AZ379" s="68">
        <v>0</v>
      </c>
    </row>
    <row r="380" spans="1:52" x14ac:dyDescent="0.2">
      <c r="A380" s="68" t="s">
        <v>2360</v>
      </c>
      <c r="B380" s="68" t="s">
        <v>2361</v>
      </c>
      <c r="C380" s="68" t="s">
        <v>2361</v>
      </c>
      <c r="D380" s="68" t="s">
        <v>2362</v>
      </c>
      <c r="E380" s="68" t="s">
        <v>2360</v>
      </c>
      <c r="F380" s="296">
        <v>2019</v>
      </c>
      <c r="G380" s="68" t="s">
        <v>1220</v>
      </c>
      <c r="H380" s="68" t="s">
        <v>1221</v>
      </c>
      <c r="I380" s="229">
        <v>0</v>
      </c>
      <c r="J380" s="70">
        <v>0</v>
      </c>
      <c r="K380" s="70">
        <v>0</v>
      </c>
      <c r="L380" s="137">
        <v>2.9772648528775298</v>
      </c>
      <c r="M380" s="137">
        <v>-2977</v>
      </c>
      <c r="N380" s="70">
        <v>1.4362338299999999</v>
      </c>
      <c r="O380" s="70">
        <v>1436</v>
      </c>
      <c r="P380" s="68">
        <v>0</v>
      </c>
      <c r="Q380" s="70">
        <v>0</v>
      </c>
      <c r="R380" s="297">
        <v>0.23574970000000001</v>
      </c>
      <c r="S380" s="70">
        <v>236</v>
      </c>
      <c r="T380" s="297"/>
      <c r="U380" s="70"/>
      <c r="V380" s="298">
        <v>0</v>
      </c>
      <c r="W380" s="70">
        <v>0</v>
      </c>
      <c r="X380" s="298">
        <v>4.5072130000000002E-2</v>
      </c>
      <c r="Y380" s="70">
        <v>45</v>
      </c>
      <c r="Z380" s="70">
        <v>0</v>
      </c>
      <c r="AA380" s="70">
        <v>0</v>
      </c>
      <c r="AB380" s="70">
        <v>0</v>
      </c>
      <c r="AC380" s="70">
        <v>0</v>
      </c>
      <c r="AD380" s="68">
        <v>0</v>
      </c>
      <c r="AE380" s="70">
        <v>0</v>
      </c>
      <c r="AF380" s="68">
        <v>0</v>
      </c>
      <c r="AG380" s="70">
        <v>0</v>
      </c>
      <c r="AH380" s="68">
        <v>0</v>
      </c>
      <c r="AI380" s="70">
        <v>0</v>
      </c>
      <c r="AJ380" s="298">
        <v>0</v>
      </c>
      <c r="AK380" s="70">
        <v>0</v>
      </c>
      <c r="AL380" s="167">
        <v>0</v>
      </c>
      <c r="AM380" s="70">
        <v>0</v>
      </c>
      <c r="AN380" s="68">
        <v>0</v>
      </c>
      <c r="AO380" s="68">
        <v>0</v>
      </c>
      <c r="AP380" s="68">
        <v>0</v>
      </c>
      <c r="AQ380" s="68">
        <v>0</v>
      </c>
      <c r="AR380" s="68">
        <v>0</v>
      </c>
      <c r="AS380" s="68">
        <v>4516</v>
      </c>
      <c r="AT380" s="68">
        <v>644</v>
      </c>
      <c r="AU380" s="68">
        <v>2748</v>
      </c>
      <c r="AV380" s="68">
        <v>804</v>
      </c>
      <c r="AW380" s="68">
        <v>345</v>
      </c>
      <c r="AX380" s="68">
        <v>2000</v>
      </c>
      <c r="AY380" s="68">
        <v>0</v>
      </c>
      <c r="AZ380" s="68">
        <v>0</v>
      </c>
    </row>
    <row r="381" spans="1:52" x14ac:dyDescent="0.2">
      <c r="A381" s="68" t="s">
        <v>2363</v>
      </c>
      <c r="B381" s="68" t="s">
        <v>2364</v>
      </c>
      <c r="C381" s="68" t="s">
        <v>2364</v>
      </c>
      <c r="D381" s="68" t="s">
        <v>2365</v>
      </c>
      <c r="E381" s="68" t="s">
        <v>2363</v>
      </c>
      <c r="F381" s="296">
        <v>2019</v>
      </c>
      <c r="G381" s="68" t="s">
        <v>1220</v>
      </c>
      <c r="H381" s="68" t="s">
        <v>1221</v>
      </c>
      <c r="I381" s="229">
        <v>1145</v>
      </c>
      <c r="J381" s="70">
        <v>572.5</v>
      </c>
      <c r="K381" s="70">
        <v>1717.5</v>
      </c>
      <c r="L381" s="137">
        <v>3.8218605836592898</v>
      </c>
      <c r="M381" s="137">
        <v>-3822</v>
      </c>
      <c r="N381" s="70">
        <v>0.74685626993550203</v>
      </c>
      <c r="O381" s="70">
        <v>747</v>
      </c>
      <c r="P381" s="68">
        <v>0</v>
      </c>
      <c r="Q381" s="70">
        <v>0</v>
      </c>
      <c r="R381" s="297">
        <v>0.12715557</v>
      </c>
      <c r="S381" s="70">
        <v>127</v>
      </c>
      <c r="T381" s="297"/>
      <c r="U381" s="70"/>
      <c r="V381" s="298">
        <v>0</v>
      </c>
      <c r="W381" s="70">
        <v>0</v>
      </c>
      <c r="X381" s="298">
        <v>0</v>
      </c>
      <c r="Y381" s="70">
        <v>0</v>
      </c>
      <c r="Z381" s="70">
        <v>0</v>
      </c>
      <c r="AA381" s="70">
        <v>0</v>
      </c>
      <c r="AB381" s="70">
        <v>0</v>
      </c>
      <c r="AC381" s="70">
        <v>0</v>
      </c>
      <c r="AD381" s="68">
        <v>0</v>
      </c>
      <c r="AE381" s="70">
        <v>0</v>
      </c>
      <c r="AF381" s="68">
        <v>0</v>
      </c>
      <c r="AG381" s="70">
        <v>0</v>
      </c>
      <c r="AH381" s="68">
        <v>0</v>
      </c>
      <c r="AI381" s="70">
        <v>0</v>
      </c>
      <c r="AJ381" s="298">
        <v>0.31675630999999999</v>
      </c>
      <c r="AK381" s="70">
        <v>317</v>
      </c>
      <c r="AL381" s="167">
        <v>0</v>
      </c>
      <c r="AM381" s="70">
        <v>0</v>
      </c>
      <c r="AN381" s="68">
        <v>0</v>
      </c>
      <c r="AO381" s="68">
        <v>0</v>
      </c>
      <c r="AP381" s="68">
        <v>0</v>
      </c>
      <c r="AQ381" s="68">
        <v>0</v>
      </c>
      <c r="AR381" s="68">
        <v>0</v>
      </c>
      <c r="AS381" s="68">
        <v>0</v>
      </c>
      <c r="AT381" s="68">
        <v>0</v>
      </c>
      <c r="AU381" s="68">
        <v>3286</v>
      </c>
      <c r="AV381" s="68">
        <v>5887</v>
      </c>
      <c r="AW381" s="68">
        <v>0</v>
      </c>
      <c r="AX381" s="68">
        <v>2</v>
      </c>
      <c r="AY381" s="68">
        <v>3938</v>
      </c>
      <c r="AZ381" s="68">
        <v>20485</v>
      </c>
    </row>
    <row r="382" spans="1:52" x14ac:dyDescent="0.2">
      <c r="A382" s="68" t="s">
        <v>2366</v>
      </c>
      <c r="B382" s="68" t="s">
        <v>2367</v>
      </c>
      <c r="C382" s="68" t="s">
        <v>2367</v>
      </c>
      <c r="D382" s="68" t="s">
        <v>2368</v>
      </c>
      <c r="E382" s="68" t="s">
        <v>2366</v>
      </c>
      <c r="F382" s="296">
        <v>2019</v>
      </c>
      <c r="G382" s="68" t="s">
        <v>1220</v>
      </c>
      <c r="H382" s="68" t="s">
        <v>1221</v>
      </c>
      <c r="I382" s="229">
        <v>23115</v>
      </c>
      <c r="J382" s="70">
        <v>11557.5</v>
      </c>
      <c r="K382" s="70">
        <v>34672.5</v>
      </c>
      <c r="L382" s="137">
        <v>7.5488686858043401</v>
      </c>
      <c r="M382" s="137">
        <v>-7549</v>
      </c>
      <c r="N382" s="70">
        <v>0.83020701520809692</v>
      </c>
      <c r="O382" s="70">
        <v>830</v>
      </c>
      <c r="P382" s="68">
        <v>0</v>
      </c>
      <c r="Q382" s="70">
        <v>0</v>
      </c>
      <c r="R382" s="297">
        <v>0.19514423</v>
      </c>
      <c r="S382" s="70">
        <v>195</v>
      </c>
      <c r="T382" s="297"/>
      <c r="U382" s="70"/>
      <c r="V382" s="298">
        <v>0</v>
      </c>
      <c r="W382" s="70">
        <v>0</v>
      </c>
      <c r="X382" s="298">
        <v>0</v>
      </c>
      <c r="Y382" s="70">
        <v>0</v>
      </c>
      <c r="Z382" s="70">
        <v>0</v>
      </c>
      <c r="AA382" s="70">
        <v>0</v>
      </c>
      <c r="AB382" s="70">
        <v>0</v>
      </c>
      <c r="AC382" s="70">
        <v>0</v>
      </c>
      <c r="AD382" s="68">
        <v>0</v>
      </c>
      <c r="AE382" s="70">
        <v>0</v>
      </c>
      <c r="AF382" s="68">
        <v>0</v>
      </c>
      <c r="AG382" s="70">
        <v>0</v>
      </c>
      <c r="AH382" s="68">
        <v>0</v>
      </c>
      <c r="AI382" s="70">
        <v>0</v>
      </c>
      <c r="AJ382" s="298">
        <v>0</v>
      </c>
      <c r="AK382" s="70">
        <v>0</v>
      </c>
      <c r="AL382" s="167">
        <v>1.1064719999999999</v>
      </c>
      <c r="AM382" s="70">
        <v>1106</v>
      </c>
      <c r="AN382" s="68">
        <v>0</v>
      </c>
      <c r="AO382" s="68">
        <v>0</v>
      </c>
      <c r="AP382" s="68">
        <v>0</v>
      </c>
      <c r="AQ382" s="68">
        <v>0</v>
      </c>
      <c r="AR382" s="68">
        <v>0</v>
      </c>
      <c r="AS382" s="68">
        <v>0</v>
      </c>
      <c r="AT382" s="68">
        <v>0</v>
      </c>
      <c r="AU382" s="68">
        <v>31971</v>
      </c>
      <c r="AV382" s="68">
        <v>3664</v>
      </c>
      <c r="AW382" s="68">
        <v>8208</v>
      </c>
      <c r="AX382" s="68">
        <v>0</v>
      </c>
      <c r="AY382" s="68">
        <v>7766</v>
      </c>
      <c r="AZ382" s="68">
        <v>3001</v>
      </c>
    </row>
    <row r="383" spans="1:52" x14ac:dyDescent="0.2">
      <c r="A383" s="68" t="s">
        <v>2369</v>
      </c>
      <c r="B383" s="68" t="s">
        <v>2370</v>
      </c>
      <c r="C383" s="68" t="s">
        <v>2370</v>
      </c>
      <c r="D383" s="68" t="s">
        <v>2371</v>
      </c>
      <c r="E383" s="68" t="s">
        <v>2369</v>
      </c>
      <c r="F383" s="296">
        <v>2019</v>
      </c>
      <c r="G383" s="68" t="s">
        <v>1220</v>
      </c>
      <c r="H383" s="68" t="s">
        <v>1221</v>
      </c>
      <c r="I383" s="229">
        <v>0</v>
      </c>
      <c r="J383" s="70">
        <v>0</v>
      </c>
      <c r="K383" s="70">
        <v>0</v>
      </c>
      <c r="L383" s="137">
        <v>4.5405669631929904</v>
      </c>
      <c r="M383" s="137">
        <v>-4541</v>
      </c>
      <c r="N383" s="70">
        <v>1.2434262806820899</v>
      </c>
      <c r="O383" s="70">
        <v>1243</v>
      </c>
      <c r="P383" s="68">
        <v>0</v>
      </c>
      <c r="Q383" s="70">
        <v>0</v>
      </c>
      <c r="R383" s="297">
        <v>0.20619992000000001</v>
      </c>
      <c r="S383" s="70">
        <v>206</v>
      </c>
      <c r="T383" s="297"/>
      <c r="U383" s="70"/>
      <c r="V383" s="298">
        <v>0</v>
      </c>
      <c r="W383" s="70">
        <v>0</v>
      </c>
      <c r="X383" s="298">
        <v>0</v>
      </c>
      <c r="Y383" s="70">
        <v>0</v>
      </c>
      <c r="Z383" s="70">
        <v>0</v>
      </c>
      <c r="AA383" s="70">
        <v>0</v>
      </c>
      <c r="AB383" s="70">
        <v>0</v>
      </c>
      <c r="AC383" s="70">
        <v>0</v>
      </c>
      <c r="AD383" s="68">
        <v>0</v>
      </c>
      <c r="AE383" s="70">
        <v>0</v>
      </c>
      <c r="AF383" s="68">
        <v>0</v>
      </c>
      <c r="AG383" s="70">
        <v>0</v>
      </c>
      <c r="AH383" s="68">
        <v>0</v>
      </c>
      <c r="AI383" s="70">
        <v>0</v>
      </c>
      <c r="AJ383" s="298">
        <v>0</v>
      </c>
      <c r="AK383" s="70">
        <v>0</v>
      </c>
      <c r="AL383" s="167">
        <v>0.51899810000000002</v>
      </c>
      <c r="AM383" s="70">
        <v>519</v>
      </c>
      <c r="AN383" s="68">
        <v>0</v>
      </c>
      <c r="AO383" s="68">
        <v>0</v>
      </c>
      <c r="AP383" s="68">
        <v>0</v>
      </c>
      <c r="AQ383" s="68">
        <v>0</v>
      </c>
      <c r="AR383" s="68">
        <v>0</v>
      </c>
      <c r="AS383" s="68">
        <v>0</v>
      </c>
      <c r="AT383" s="68">
        <v>0</v>
      </c>
      <c r="AU383" s="68">
        <v>7790</v>
      </c>
      <c r="AV383" s="68">
        <v>2831</v>
      </c>
      <c r="AW383" s="68">
        <v>0</v>
      </c>
      <c r="AX383" s="68">
        <v>0</v>
      </c>
      <c r="AY383" s="68">
        <v>5651</v>
      </c>
      <c r="AZ383" s="68">
        <v>3297</v>
      </c>
    </row>
    <row r="384" spans="1:52" x14ac:dyDescent="0.2">
      <c r="A384" s="68" t="s">
        <v>2372</v>
      </c>
      <c r="B384" s="68" t="s">
        <v>2373</v>
      </c>
      <c r="C384" s="68" t="s">
        <v>2373</v>
      </c>
      <c r="D384" s="68" t="s">
        <v>2374</v>
      </c>
      <c r="E384" s="68" t="s">
        <v>2372</v>
      </c>
      <c r="F384" s="296">
        <v>2019</v>
      </c>
      <c r="G384" s="68" t="s">
        <v>1220</v>
      </c>
      <c r="H384" s="68" t="s">
        <v>1271</v>
      </c>
      <c r="I384" s="229">
        <v>0</v>
      </c>
      <c r="J384" s="70">
        <v>0</v>
      </c>
      <c r="K384" s="70">
        <v>0</v>
      </c>
      <c r="L384" s="137">
        <v>27.036103272358599</v>
      </c>
      <c r="M384" s="137">
        <v>-27036</v>
      </c>
      <c r="N384" s="70">
        <v>1.4321567110144799</v>
      </c>
      <c r="O384" s="70">
        <v>1432</v>
      </c>
      <c r="P384" s="68">
        <v>0</v>
      </c>
      <c r="Q384" s="70">
        <v>0</v>
      </c>
      <c r="R384" s="297">
        <v>1.2346828700000001</v>
      </c>
      <c r="S384" s="70">
        <v>1235</v>
      </c>
      <c r="T384" s="297"/>
      <c r="U384" s="70"/>
      <c r="V384" s="298">
        <v>0.99494941000000003</v>
      </c>
      <c r="W384" s="70">
        <v>995</v>
      </c>
      <c r="X384" s="298">
        <v>0</v>
      </c>
      <c r="Y384" s="70">
        <v>0</v>
      </c>
      <c r="Z384" s="70">
        <v>1.4161619999999999</v>
      </c>
      <c r="AA384" s="70">
        <v>1416</v>
      </c>
      <c r="AB384" s="70">
        <v>1.8810960000000001</v>
      </c>
      <c r="AC384" s="70">
        <v>1881</v>
      </c>
      <c r="AD384" s="68">
        <v>7.5445729036902343</v>
      </c>
      <c r="AE384" s="70">
        <v>7545</v>
      </c>
      <c r="AF384" s="68">
        <v>0</v>
      </c>
      <c r="AG384" s="70">
        <v>0</v>
      </c>
      <c r="AH384" s="68">
        <v>0</v>
      </c>
      <c r="AI384" s="70">
        <v>0</v>
      </c>
      <c r="AJ384" s="298">
        <v>0</v>
      </c>
      <c r="AK384" s="70">
        <v>0</v>
      </c>
      <c r="AL384" s="167">
        <v>0</v>
      </c>
      <c r="AM384" s="70">
        <v>0</v>
      </c>
      <c r="AN384" s="68">
        <v>5918</v>
      </c>
      <c r="AO384" s="68">
        <v>-30900</v>
      </c>
      <c r="AP384" s="68">
        <v>0</v>
      </c>
      <c r="AQ384" s="68">
        <v>746</v>
      </c>
      <c r="AR384" s="68">
        <v>0</v>
      </c>
      <c r="AS384" s="68">
        <v>0</v>
      </c>
      <c r="AT384" s="68">
        <v>0</v>
      </c>
      <c r="AU384" s="68">
        <v>0</v>
      </c>
      <c r="AV384" s="68">
        <v>0</v>
      </c>
      <c r="AW384" s="68">
        <v>11128</v>
      </c>
      <c r="AX384" s="68">
        <v>13131</v>
      </c>
      <c r="AY384" s="68">
        <v>57843</v>
      </c>
      <c r="AZ384" s="68">
        <v>0</v>
      </c>
    </row>
    <row r="385" spans="1:52" x14ac:dyDescent="0.2">
      <c r="A385" s="68" t="s">
        <v>2375</v>
      </c>
      <c r="B385" s="68" t="s">
        <v>2376</v>
      </c>
      <c r="C385" s="68" t="s">
        <v>2376</v>
      </c>
      <c r="D385" s="68" t="s">
        <v>2377</v>
      </c>
      <c r="E385" s="68" t="s">
        <v>2375</v>
      </c>
      <c r="F385" s="296">
        <v>2019</v>
      </c>
      <c r="G385" s="68" t="s">
        <v>1220</v>
      </c>
      <c r="H385" s="68" t="s">
        <v>1221</v>
      </c>
      <c r="I385" s="229">
        <v>0</v>
      </c>
      <c r="J385" s="70">
        <v>0</v>
      </c>
      <c r="K385" s="70">
        <v>0</v>
      </c>
      <c r="L385" s="137">
        <v>2.0289463015893001</v>
      </c>
      <c r="M385" s="137">
        <v>-2029</v>
      </c>
      <c r="N385" s="70">
        <v>0.330528726178907</v>
      </c>
      <c r="O385" s="70">
        <v>331</v>
      </c>
      <c r="P385" s="68">
        <v>0</v>
      </c>
      <c r="Q385" s="70">
        <v>0</v>
      </c>
      <c r="R385" s="297">
        <v>0.14326485</v>
      </c>
      <c r="S385" s="70">
        <v>143</v>
      </c>
      <c r="T385" s="297"/>
      <c r="U385" s="70"/>
      <c r="V385" s="298">
        <v>0</v>
      </c>
      <c r="W385" s="70">
        <v>0</v>
      </c>
      <c r="X385" s="298">
        <v>6.3214599999999996E-2</v>
      </c>
      <c r="Y385" s="70">
        <v>63</v>
      </c>
      <c r="Z385" s="70">
        <v>0</v>
      </c>
      <c r="AA385" s="70">
        <v>0</v>
      </c>
      <c r="AB385" s="70">
        <v>0</v>
      </c>
      <c r="AC385" s="70">
        <v>0</v>
      </c>
      <c r="AD385" s="68">
        <v>0</v>
      </c>
      <c r="AE385" s="70">
        <v>0</v>
      </c>
      <c r="AF385" s="68">
        <v>0</v>
      </c>
      <c r="AG385" s="70">
        <v>0</v>
      </c>
      <c r="AH385" s="68">
        <v>0</v>
      </c>
      <c r="AI385" s="70">
        <v>0</v>
      </c>
      <c r="AJ385" s="298">
        <v>0</v>
      </c>
      <c r="AK385" s="70">
        <v>0</v>
      </c>
      <c r="AL385" s="167">
        <v>4.7611100000000003E-2</v>
      </c>
      <c r="AM385" s="70">
        <v>48</v>
      </c>
      <c r="AN385" s="68">
        <v>0</v>
      </c>
      <c r="AO385" s="68">
        <v>0</v>
      </c>
      <c r="AP385" s="68">
        <v>0</v>
      </c>
      <c r="AQ385" s="68">
        <v>0</v>
      </c>
      <c r="AR385" s="68">
        <v>0</v>
      </c>
      <c r="AS385" s="68">
        <v>0</v>
      </c>
      <c r="AT385" s="68">
        <v>0</v>
      </c>
      <c r="AU385" s="68">
        <v>6219</v>
      </c>
      <c r="AV385" s="68">
        <v>4440</v>
      </c>
      <c r="AW385" s="68">
        <v>0</v>
      </c>
      <c r="AX385" s="68">
        <v>470</v>
      </c>
      <c r="AY385" s="68">
        <v>1907</v>
      </c>
      <c r="AZ385" s="68">
        <v>0</v>
      </c>
    </row>
    <row r="386" spans="1:52" x14ac:dyDescent="0.2">
      <c r="A386" s="68" t="s">
        <v>2378</v>
      </c>
      <c r="B386" s="68" t="s">
        <v>2379</v>
      </c>
      <c r="C386" s="68" t="s">
        <v>2379</v>
      </c>
      <c r="D386" s="68" t="s">
        <v>2380</v>
      </c>
      <c r="E386" s="68" t="s">
        <v>2378</v>
      </c>
      <c r="F386" s="296">
        <v>2019</v>
      </c>
      <c r="G386" s="68" t="s">
        <v>1220</v>
      </c>
      <c r="H386" s="68" t="s">
        <v>1221</v>
      </c>
      <c r="I386" s="229">
        <v>0</v>
      </c>
      <c r="J386" s="70">
        <v>0</v>
      </c>
      <c r="K386" s="70">
        <v>0</v>
      </c>
      <c r="L386" s="137">
        <v>4.34699338001532</v>
      </c>
      <c r="M386" s="137">
        <v>-4347</v>
      </c>
      <c r="N386" s="70">
        <v>0.337957067925378</v>
      </c>
      <c r="O386" s="70">
        <v>338</v>
      </c>
      <c r="P386" s="68">
        <v>0</v>
      </c>
      <c r="Q386" s="70">
        <v>0</v>
      </c>
      <c r="R386" s="297">
        <v>0.17042320999999999</v>
      </c>
      <c r="S386" s="70">
        <v>170</v>
      </c>
      <c r="T386" s="297"/>
      <c r="U386" s="70"/>
      <c r="V386" s="298">
        <v>0</v>
      </c>
      <c r="W386" s="70">
        <v>0</v>
      </c>
      <c r="X386" s="298">
        <v>0.29366664999999997</v>
      </c>
      <c r="Y386" s="70">
        <v>294</v>
      </c>
      <c r="Z386" s="70">
        <v>0</v>
      </c>
      <c r="AA386" s="70">
        <v>0</v>
      </c>
      <c r="AB386" s="70">
        <v>0</v>
      </c>
      <c r="AC386" s="70">
        <v>0</v>
      </c>
      <c r="AD386" s="68">
        <v>0</v>
      </c>
      <c r="AE386" s="70">
        <v>0</v>
      </c>
      <c r="AF386" s="68">
        <v>0</v>
      </c>
      <c r="AG386" s="70">
        <v>0</v>
      </c>
      <c r="AH386" s="68">
        <v>0</v>
      </c>
      <c r="AI386" s="70">
        <v>0</v>
      </c>
      <c r="AJ386" s="298">
        <v>0</v>
      </c>
      <c r="AK386" s="70">
        <v>0</v>
      </c>
      <c r="AL386" s="167">
        <v>0.43241950000000001</v>
      </c>
      <c r="AM386" s="70">
        <v>432</v>
      </c>
      <c r="AN386" s="68">
        <v>0</v>
      </c>
      <c r="AO386" s="68">
        <v>0</v>
      </c>
      <c r="AP386" s="68">
        <v>0</v>
      </c>
      <c r="AQ386" s="68">
        <v>0</v>
      </c>
      <c r="AR386" s="68">
        <v>0</v>
      </c>
      <c r="AS386" s="68">
        <v>0</v>
      </c>
      <c r="AT386" s="68">
        <v>0</v>
      </c>
      <c r="AU386" s="68">
        <v>0</v>
      </c>
      <c r="AV386" s="68">
        <v>0</v>
      </c>
      <c r="AW386" s="68">
        <v>235</v>
      </c>
      <c r="AX386" s="68">
        <v>0</v>
      </c>
      <c r="AY386" s="68">
        <v>0</v>
      </c>
      <c r="AZ386" s="68">
        <v>3257</v>
      </c>
    </row>
    <row r="387" spans="1:52" x14ac:dyDescent="0.2">
      <c r="A387" s="68" t="s">
        <v>2381</v>
      </c>
      <c r="B387" s="68" t="s">
        <v>2382</v>
      </c>
      <c r="C387" s="68" t="s">
        <v>2382</v>
      </c>
      <c r="D387" s="68" t="s">
        <v>2383</v>
      </c>
      <c r="E387" s="68" t="s">
        <v>2381</v>
      </c>
      <c r="F387" s="296">
        <v>2019</v>
      </c>
      <c r="G387" s="68" t="s">
        <v>1220</v>
      </c>
      <c r="H387" s="68" t="s">
        <v>1221</v>
      </c>
      <c r="I387" s="229">
        <v>6066</v>
      </c>
      <c r="J387" s="70">
        <v>3033</v>
      </c>
      <c r="K387" s="70">
        <v>9099</v>
      </c>
      <c r="L387" s="137">
        <v>4.2511155284048998</v>
      </c>
      <c r="M387" s="137">
        <v>-4251</v>
      </c>
      <c r="N387" s="70">
        <v>0.56245406501004802</v>
      </c>
      <c r="O387" s="70">
        <v>562</v>
      </c>
      <c r="P387" s="68">
        <v>0</v>
      </c>
      <c r="Q387" s="70">
        <v>0</v>
      </c>
      <c r="R387" s="297">
        <v>0.12536454999999999</v>
      </c>
      <c r="S387" s="70">
        <v>125</v>
      </c>
      <c r="T387" s="297"/>
      <c r="U387" s="70"/>
      <c r="V387" s="298">
        <v>0</v>
      </c>
      <c r="W387" s="70">
        <v>0</v>
      </c>
      <c r="X387" s="298">
        <v>0.30476705999999998</v>
      </c>
      <c r="Y387" s="70">
        <v>305</v>
      </c>
      <c r="Z387" s="70">
        <v>0</v>
      </c>
      <c r="AA387" s="70">
        <v>0</v>
      </c>
      <c r="AB387" s="70">
        <v>0</v>
      </c>
      <c r="AC387" s="70">
        <v>0</v>
      </c>
      <c r="AD387" s="68">
        <v>0</v>
      </c>
      <c r="AE387" s="70">
        <v>0</v>
      </c>
      <c r="AF387" s="68">
        <v>0</v>
      </c>
      <c r="AG387" s="70">
        <v>0</v>
      </c>
      <c r="AH387" s="68">
        <v>0</v>
      </c>
      <c r="AI387" s="70">
        <v>0</v>
      </c>
      <c r="AJ387" s="298">
        <v>0</v>
      </c>
      <c r="AK387" s="70">
        <v>0</v>
      </c>
      <c r="AL387" s="167">
        <v>0.38816460000000003</v>
      </c>
      <c r="AM387" s="70">
        <v>388</v>
      </c>
      <c r="AN387" s="68">
        <v>0</v>
      </c>
      <c r="AO387" s="68">
        <v>0</v>
      </c>
      <c r="AP387" s="68">
        <v>0</v>
      </c>
      <c r="AQ387" s="68">
        <v>0</v>
      </c>
      <c r="AR387" s="68">
        <v>0</v>
      </c>
      <c r="AS387" s="68">
        <v>0</v>
      </c>
      <c r="AT387" s="68">
        <v>0</v>
      </c>
      <c r="AU387" s="68">
        <v>6924</v>
      </c>
      <c r="AV387" s="68">
        <v>1073</v>
      </c>
      <c r="AW387" s="68">
        <v>4944</v>
      </c>
      <c r="AX387" s="68">
        <v>0</v>
      </c>
      <c r="AY387" s="68">
        <v>2262</v>
      </c>
      <c r="AZ387" s="68">
        <v>0</v>
      </c>
    </row>
    <row r="388" spans="1:52" x14ac:dyDescent="0.2">
      <c r="A388" s="68" t="s">
        <v>2384</v>
      </c>
      <c r="B388" s="68" t="s">
        <v>2385</v>
      </c>
      <c r="C388" s="68" t="s">
        <v>2385</v>
      </c>
      <c r="D388" s="68" t="s">
        <v>2386</v>
      </c>
      <c r="E388" s="68" t="s">
        <v>2384</v>
      </c>
      <c r="F388" s="296">
        <v>2019</v>
      </c>
      <c r="G388" s="68" t="s">
        <v>1566</v>
      </c>
      <c r="H388" s="68" t="s">
        <v>1566</v>
      </c>
      <c r="I388" s="229">
        <v>3159</v>
      </c>
      <c r="J388" s="70">
        <v>1579.5</v>
      </c>
      <c r="K388" s="70">
        <v>4738.5</v>
      </c>
      <c r="L388" s="137">
        <v>0</v>
      </c>
      <c r="M388" s="137">
        <v>0</v>
      </c>
      <c r="N388" s="70">
        <v>0</v>
      </c>
      <c r="O388" s="70">
        <v>0</v>
      </c>
      <c r="P388" s="68">
        <v>0</v>
      </c>
      <c r="Q388" s="70">
        <v>0</v>
      </c>
      <c r="R388" s="297">
        <v>0</v>
      </c>
      <c r="S388" s="70">
        <v>0</v>
      </c>
      <c r="T388" s="297"/>
      <c r="U388" s="70"/>
      <c r="V388" s="298">
        <v>0</v>
      </c>
      <c r="W388" s="70">
        <v>0</v>
      </c>
      <c r="X388" s="298">
        <v>0</v>
      </c>
      <c r="Y388" s="70">
        <v>0</v>
      </c>
      <c r="Z388" s="70">
        <v>0</v>
      </c>
      <c r="AA388" s="70">
        <v>0</v>
      </c>
      <c r="AB388" s="70">
        <v>0</v>
      </c>
      <c r="AC388" s="70">
        <v>0</v>
      </c>
      <c r="AD388" s="68">
        <v>0</v>
      </c>
      <c r="AE388" s="70">
        <v>0</v>
      </c>
      <c r="AF388" s="68">
        <v>0</v>
      </c>
      <c r="AG388" s="70">
        <v>0</v>
      </c>
      <c r="AH388" s="68">
        <v>0</v>
      </c>
      <c r="AI388" s="70">
        <v>0</v>
      </c>
      <c r="AJ388" s="298">
        <v>0</v>
      </c>
      <c r="AK388" s="70">
        <v>0</v>
      </c>
      <c r="AL388" s="167">
        <v>0</v>
      </c>
      <c r="AM388" s="70">
        <v>0</v>
      </c>
      <c r="AN388" s="68">
        <v>0</v>
      </c>
      <c r="AO388" s="68">
        <v>0</v>
      </c>
      <c r="AP388" s="68">
        <v>0</v>
      </c>
      <c r="AQ388" s="68">
        <v>0</v>
      </c>
      <c r="AR388" s="68">
        <v>0</v>
      </c>
      <c r="AS388" s="68">
        <v>0</v>
      </c>
      <c r="AT388" s="68">
        <v>6436</v>
      </c>
      <c r="AU388" s="68">
        <v>0</v>
      </c>
      <c r="AV388" s="68">
        <v>0</v>
      </c>
      <c r="AW388" s="68">
        <v>0</v>
      </c>
      <c r="AX388" s="68">
        <v>36329</v>
      </c>
      <c r="AY388" s="68">
        <v>43117</v>
      </c>
      <c r="AZ388" s="68">
        <v>0</v>
      </c>
    </row>
    <row r="389" spans="1:52" x14ac:dyDescent="0.2">
      <c r="A389" s="68" t="s">
        <v>2387</v>
      </c>
      <c r="B389" s="68" t="s">
        <v>2388</v>
      </c>
      <c r="C389" s="68" t="s">
        <v>2388</v>
      </c>
      <c r="D389" s="68" t="s">
        <v>2389</v>
      </c>
      <c r="E389" s="68" t="s">
        <v>2387</v>
      </c>
      <c r="F389" s="296">
        <v>2019</v>
      </c>
      <c r="G389" s="68" t="s">
        <v>1238</v>
      </c>
      <c r="H389" s="68" t="s">
        <v>1239</v>
      </c>
      <c r="I389" s="229">
        <v>0</v>
      </c>
      <c r="J389" s="70">
        <v>0</v>
      </c>
      <c r="K389" s="70">
        <v>0</v>
      </c>
      <c r="L389" s="137">
        <v>0</v>
      </c>
      <c r="M389" s="137">
        <v>0</v>
      </c>
      <c r="N389" s="70">
        <v>0</v>
      </c>
      <c r="O389" s="70">
        <v>0</v>
      </c>
      <c r="P389" s="68">
        <v>170334087</v>
      </c>
      <c r="Q389" s="70">
        <v>-170334</v>
      </c>
      <c r="R389" s="297">
        <v>0</v>
      </c>
      <c r="S389" s="70">
        <v>0</v>
      </c>
      <c r="T389" s="297"/>
      <c r="U389" s="70"/>
      <c r="V389" s="298">
        <v>0</v>
      </c>
      <c r="W389" s="70">
        <v>0</v>
      </c>
      <c r="X389" s="298">
        <v>0</v>
      </c>
      <c r="Y389" s="70">
        <v>0</v>
      </c>
      <c r="Z389" s="70">
        <v>0</v>
      </c>
      <c r="AA389" s="70">
        <v>0</v>
      </c>
      <c r="AB389" s="70">
        <v>0</v>
      </c>
      <c r="AC389" s="70">
        <v>0</v>
      </c>
      <c r="AD389" s="68">
        <v>0</v>
      </c>
      <c r="AE389" s="70">
        <v>0</v>
      </c>
      <c r="AF389" s="68">
        <v>5684169.2368967216</v>
      </c>
      <c r="AG389" s="70">
        <v>5684</v>
      </c>
      <c r="AH389" s="68">
        <v>4214719</v>
      </c>
      <c r="AI389" s="70">
        <v>4215</v>
      </c>
      <c r="AJ389" s="298">
        <v>0</v>
      </c>
      <c r="AK389" s="70">
        <v>0</v>
      </c>
      <c r="AL389" s="167">
        <v>0</v>
      </c>
      <c r="AM389" s="70">
        <v>0</v>
      </c>
      <c r="AN389" s="68">
        <v>0</v>
      </c>
      <c r="AO389" s="68">
        <v>0</v>
      </c>
      <c r="AP389" s="68">
        <v>0</v>
      </c>
      <c r="AQ389" s="68">
        <v>0</v>
      </c>
      <c r="AR389" s="68">
        <v>0</v>
      </c>
      <c r="AS389" s="68">
        <v>0</v>
      </c>
      <c r="AT389" s="68">
        <v>0</v>
      </c>
      <c r="AU389" s="68">
        <v>1670</v>
      </c>
      <c r="AV389" s="68">
        <v>158</v>
      </c>
      <c r="AW389" s="68">
        <v>27</v>
      </c>
      <c r="AX389" s="68">
        <v>3233</v>
      </c>
      <c r="AY389" s="68">
        <v>7423</v>
      </c>
      <c r="AZ389" s="68">
        <v>0</v>
      </c>
    </row>
    <row r="390" spans="1:52" x14ac:dyDescent="0.2">
      <c r="A390" s="68" t="s">
        <v>2390</v>
      </c>
      <c r="B390" s="68" t="s">
        <v>2391</v>
      </c>
      <c r="C390" s="68" t="s">
        <v>2391</v>
      </c>
      <c r="D390" s="68" t="s">
        <v>2392</v>
      </c>
      <c r="E390" s="68" t="s">
        <v>2390</v>
      </c>
      <c r="F390" s="296">
        <v>2019</v>
      </c>
      <c r="G390" s="68" t="s">
        <v>1377</v>
      </c>
      <c r="H390" s="68" t="s">
        <v>1377</v>
      </c>
      <c r="I390" s="229">
        <v>0</v>
      </c>
      <c r="J390" s="70">
        <v>0</v>
      </c>
      <c r="K390" s="70">
        <v>0</v>
      </c>
      <c r="L390" s="137">
        <v>0</v>
      </c>
      <c r="M390" s="137">
        <v>0</v>
      </c>
      <c r="N390" s="70">
        <v>0.54584483749184909</v>
      </c>
      <c r="O390" s="70">
        <v>546</v>
      </c>
      <c r="P390" s="68">
        <v>0</v>
      </c>
      <c r="Q390" s="70">
        <v>0</v>
      </c>
      <c r="R390" s="297">
        <v>0</v>
      </c>
      <c r="S390" s="70">
        <v>0</v>
      </c>
      <c r="T390" s="297"/>
      <c r="U390" s="70"/>
      <c r="V390" s="298">
        <v>0</v>
      </c>
      <c r="W390" s="70">
        <v>0</v>
      </c>
      <c r="X390" s="298">
        <v>0</v>
      </c>
      <c r="Y390" s="70">
        <v>0</v>
      </c>
      <c r="Z390" s="70">
        <v>0</v>
      </c>
      <c r="AA390" s="70">
        <v>0</v>
      </c>
      <c r="AB390" s="70">
        <v>0</v>
      </c>
      <c r="AC390" s="70">
        <v>0</v>
      </c>
      <c r="AD390" s="68">
        <v>0</v>
      </c>
      <c r="AE390" s="70">
        <v>0</v>
      </c>
      <c r="AF390" s="68">
        <v>0</v>
      </c>
      <c r="AG390" s="70">
        <v>0</v>
      </c>
      <c r="AH390" s="68">
        <v>0</v>
      </c>
      <c r="AI390" s="70">
        <v>0</v>
      </c>
      <c r="AJ390" s="298">
        <v>0</v>
      </c>
      <c r="AK390" s="70">
        <v>0</v>
      </c>
      <c r="AL390" s="167">
        <v>0</v>
      </c>
      <c r="AM390" s="70">
        <v>0</v>
      </c>
      <c r="AN390" s="68">
        <v>0</v>
      </c>
      <c r="AO390" s="68">
        <v>0</v>
      </c>
      <c r="AP390" s="68">
        <v>0</v>
      </c>
      <c r="AQ390" s="68">
        <v>0</v>
      </c>
      <c r="AR390" s="68">
        <v>0</v>
      </c>
      <c r="AS390" s="68">
        <v>5961</v>
      </c>
      <c r="AT390" s="68">
        <v>0</v>
      </c>
      <c r="AU390" s="68">
        <v>175964</v>
      </c>
      <c r="AV390" s="68">
        <v>30749</v>
      </c>
      <c r="AW390" s="68">
        <v>6297</v>
      </c>
      <c r="AX390" s="68">
        <v>0</v>
      </c>
      <c r="AY390" s="68">
        <v>0</v>
      </c>
      <c r="AZ390" s="68">
        <v>0</v>
      </c>
    </row>
    <row r="391" spans="1:52" x14ac:dyDescent="0.2">
      <c r="A391" s="68" t="s">
        <v>2393</v>
      </c>
      <c r="B391" s="68" t="s">
        <v>2394</v>
      </c>
      <c r="C391" s="68" t="s">
        <v>2394</v>
      </c>
      <c r="D391" s="68" t="s">
        <v>2395</v>
      </c>
      <c r="E391" s="68" t="s">
        <v>2393</v>
      </c>
      <c r="F391" s="296">
        <v>2019</v>
      </c>
      <c r="G391" s="68" t="s">
        <v>1238</v>
      </c>
      <c r="H391" s="68" t="s">
        <v>1244</v>
      </c>
      <c r="I391" s="229">
        <v>11343</v>
      </c>
      <c r="J391" s="70">
        <v>5671.5</v>
      </c>
      <c r="K391" s="70">
        <v>17014.5</v>
      </c>
      <c r="L391" s="137">
        <v>40.483614735868002</v>
      </c>
      <c r="M391" s="137">
        <v>-40484</v>
      </c>
      <c r="N391" s="70">
        <v>0</v>
      </c>
      <c r="O391" s="70">
        <v>0</v>
      </c>
      <c r="P391" s="68">
        <v>0</v>
      </c>
      <c r="Q391" s="70">
        <v>0</v>
      </c>
      <c r="R391" s="297">
        <v>0</v>
      </c>
      <c r="S391" s="70">
        <v>0</v>
      </c>
      <c r="T391" s="297"/>
      <c r="U391" s="70"/>
      <c r="V391" s="298">
        <v>0</v>
      </c>
      <c r="W391" s="70">
        <v>0</v>
      </c>
      <c r="X391" s="298">
        <v>0</v>
      </c>
      <c r="Y391" s="70">
        <v>0</v>
      </c>
      <c r="Z391" s="70">
        <v>0</v>
      </c>
      <c r="AA391" s="70">
        <v>0</v>
      </c>
      <c r="AB391" s="70">
        <v>0</v>
      </c>
      <c r="AC391" s="70">
        <v>0</v>
      </c>
      <c r="AD391" s="68">
        <v>0</v>
      </c>
      <c r="AE391" s="70">
        <v>0</v>
      </c>
      <c r="AF391" s="68">
        <v>0</v>
      </c>
      <c r="AG391" s="70">
        <v>0</v>
      </c>
      <c r="AH391" s="68">
        <v>0</v>
      </c>
      <c r="AI391" s="70">
        <v>0</v>
      </c>
      <c r="AJ391" s="298">
        <v>0</v>
      </c>
      <c r="AK391" s="70">
        <v>0</v>
      </c>
      <c r="AL391" s="167">
        <v>0</v>
      </c>
      <c r="AM391" s="70">
        <v>0</v>
      </c>
      <c r="AN391" s="68">
        <v>0</v>
      </c>
      <c r="AO391" s="68">
        <v>0</v>
      </c>
      <c r="AP391" s="68">
        <v>0</v>
      </c>
      <c r="AQ391" s="68">
        <v>0</v>
      </c>
      <c r="AR391" s="68">
        <v>0</v>
      </c>
      <c r="AS391" s="68">
        <v>0</v>
      </c>
      <c r="AT391" s="68">
        <v>1974</v>
      </c>
      <c r="AU391" s="68">
        <v>3929</v>
      </c>
      <c r="AV391" s="68">
        <v>2776</v>
      </c>
      <c r="AW391" s="68">
        <v>0</v>
      </c>
      <c r="AX391" s="68">
        <v>0</v>
      </c>
      <c r="AY391" s="68">
        <v>4849</v>
      </c>
      <c r="AZ391" s="68">
        <v>0</v>
      </c>
    </row>
    <row r="392" spans="1:52" x14ac:dyDescent="0.2">
      <c r="A392" s="68" t="s">
        <v>2396</v>
      </c>
      <c r="B392" s="68" t="s">
        <v>2397</v>
      </c>
      <c r="C392" s="68" t="s">
        <v>2397</v>
      </c>
      <c r="D392" s="68" t="s">
        <v>2398</v>
      </c>
      <c r="E392" s="68" t="s">
        <v>2396</v>
      </c>
      <c r="F392" s="296">
        <v>2019</v>
      </c>
      <c r="G392" s="68" t="s">
        <v>1238</v>
      </c>
      <c r="H392" s="68" t="s">
        <v>1239</v>
      </c>
      <c r="I392" s="229">
        <v>13824</v>
      </c>
      <c r="J392" s="70">
        <v>6912</v>
      </c>
      <c r="K392" s="70">
        <v>20736</v>
      </c>
      <c r="L392" s="137">
        <v>0</v>
      </c>
      <c r="M392" s="137">
        <v>0</v>
      </c>
      <c r="N392" s="70">
        <v>0</v>
      </c>
      <c r="O392" s="70">
        <v>0</v>
      </c>
      <c r="P392" s="68">
        <v>642191282</v>
      </c>
      <c r="Q392" s="70">
        <v>-642191</v>
      </c>
      <c r="R392" s="297">
        <v>0</v>
      </c>
      <c r="S392" s="70">
        <v>0</v>
      </c>
      <c r="T392" s="297"/>
      <c r="U392" s="70"/>
      <c r="V392" s="298">
        <v>0</v>
      </c>
      <c r="W392" s="70">
        <v>0</v>
      </c>
      <c r="X392" s="298">
        <v>0</v>
      </c>
      <c r="Y392" s="70">
        <v>0</v>
      </c>
      <c r="Z392" s="70">
        <v>0</v>
      </c>
      <c r="AA392" s="70">
        <v>0</v>
      </c>
      <c r="AB392" s="70">
        <v>0</v>
      </c>
      <c r="AC392" s="70">
        <v>0</v>
      </c>
      <c r="AD392" s="68">
        <v>0</v>
      </c>
      <c r="AE392" s="70">
        <v>0</v>
      </c>
      <c r="AF392" s="68">
        <v>22330279.142046887</v>
      </c>
      <c r="AG392" s="70">
        <v>22330</v>
      </c>
      <c r="AH392" s="68">
        <v>11753088</v>
      </c>
      <c r="AI392" s="70">
        <v>11753</v>
      </c>
      <c r="AJ392" s="298">
        <v>0</v>
      </c>
      <c r="AK392" s="70">
        <v>0</v>
      </c>
      <c r="AL392" s="167">
        <v>0</v>
      </c>
      <c r="AM392" s="70">
        <v>0</v>
      </c>
      <c r="AN392" s="68">
        <v>0</v>
      </c>
      <c r="AO392" s="68">
        <v>0</v>
      </c>
      <c r="AP392" s="68">
        <v>0</v>
      </c>
      <c r="AQ392" s="68">
        <v>0</v>
      </c>
      <c r="AR392" s="68">
        <v>0</v>
      </c>
      <c r="AS392" s="68">
        <v>0</v>
      </c>
      <c r="AT392" s="68">
        <v>0</v>
      </c>
      <c r="AU392" s="68">
        <v>29795</v>
      </c>
      <c r="AV392" s="68">
        <v>0</v>
      </c>
      <c r="AW392" s="68">
        <v>30469</v>
      </c>
      <c r="AX392" s="68">
        <v>1783</v>
      </c>
      <c r="AY392" s="68">
        <v>16726</v>
      </c>
      <c r="AZ392" s="68">
        <v>0</v>
      </c>
    </row>
    <row r="393" spans="1:52" x14ac:dyDescent="0.2">
      <c r="A393" s="68" t="s">
        <v>2399</v>
      </c>
      <c r="B393" s="68" t="s">
        <v>2400</v>
      </c>
      <c r="C393" s="68" t="s">
        <v>2400</v>
      </c>
      <c r="D393" s="68" t="s">
        <v>2401</v>
      </c>
      <c r="E393" s="68" t="s">
        <v>2399</v>
      </c>
      <c r="F393" s="296"/>
      <c r="G393" s="68" t="s">
        <v>1220</v>
      </c>
      <c r="H393" s="68" t="s">
        <v>1271</v>
      </c>
      <c r="I393" s="229">
        <v>0</v>
      </c>
      <c r="J393" s="70">
        <v>0</v>
      </c>
      <c r="K393" s="70">
        <v>0</v>
      </c>
      <c r="L393" s="137">
        <v>76.357159128251496</v>
      </c>
      <c r="M393" s="137">
        <v>-76357</v>
      </c>
      <c r="N393" s="70">
        <v>4.3505746786068604</v>
      </c>
      <c r="O393" s="70">
        <v>4351</v>
      </c>
      <c r="P393" s="68">
        <v>0</v>
      </c>
      <c r="Q393" s="70">
        <v>0</v>
      </c>
      <c r="R393" s="297">
        <v>4.6535636500000006</v>
      </c>
      <c r="S393" s="70">
        <v>4654</v>
      </c>
      <c r="T393" s="297"/>
      <c r="U393" s="70"/>
      <c r="V393" s="298">
        <v>12.42180394</v>
      </c>
      <c r="W393" s="70">
        <v>12422</v>
      </c>
      <c r="X393" s="298">
        <v>0</v>
      </c>
      <c r="Y393" s="70">
        <v>0</v>
      </c>
      <c r="Z393" s="70">
        <v>4.1784689999999998</v>
      </c>
      <c r="AA393" s="70">
        <v>4178</v>
      </c>
      <c r="AB393" s="70">
        <v>5.4843799999999998</v>
      </c>
      <c r="AC393" s="70">
        <v>5484</v>
      </c>
      <c r="AD393" s="68">
        <v>25.643808074771609</v>
      </c>
      <c r="AE393" s="70">
        <v>25644</v>
      </c>
      <c r="AF393" s="68">
        <v>0</v>
      </c>
      <c r="AG393" s="70">
        <v>0</v>
      </c>
      <c r="AH393" s="68">
        <v>0</v>
      </c>
      <c r="AI393" s="70">
        <v>0</v>
      </c>
      <c r="AJ393" s="298">
        <v>0</v>
      </c>
      <c r="AK393" s="70">
        <v>0</v>
      </c>
      <c r="AL393" s="167">
        <v>0</v>
      </c>
      <c r="AM393" s="70">
        <v>0</v>
      </c>
      <c r="AN393" s="68">
        <v>8645</v>
      </c>
      <c r="AO393" s="68">
        <v>-19680</v>
      </c>
      <c r="AP393" s="68">
        <v>0</v>
      </c>
      <c r="AQ393" s="68">
        <v>1780</v>
      </c>
      <c r="AR393" s="68">
        <v>3668</v>
      </c>
      <c r="AS393" s="68">
        <v>0</v>
      </c>
      <c r="AT393" s="68">
        <v>0</v>
      </c>
      <c r="AU393" s="68">
        <v>24963</v>
      </c>
      <c r="AV393" s="68">
        <v>4405</v>
      </c>
      <c r="AW393" s="68">
        <v>20400</v>
      </c>
      <c r="AX393" s="68">
        <v>0</v>
      </c>
      <c r="AY393" s="68">
        <v>35906</v>
      </c>
      <c r="AZ393" s="68">
        <v>6651</v>
      </c>
    </row>
    <row r="394" spans="1:52" x14ac:dyDescent="0.2">
      <c r="A394" s="68" t="s">
        <v>2402</v>
      </c>
      <c r="B394" s="68" t="s">
        <v>2403</v>
      </c>
      <c r="C394" s="68" t="s">
        <v>2403</v>
      </c>
      <c r="D394" s="68" t="s">
        <v>2404</v>
      </c>
      <c r="E394" s="68" t="s">
        <v>2402</v>
      </c>
      <c r="F394" s="296">
        <v>2019</v>
      </c>
      <c r="G394" s="68" t="s">
        <v>1377</v>
      </c>
      <c r="H394" s="68" t="s">
        <v>1377</v>
      </c>
      <c r="I394" s="229">
        <v>14063</v>
      </c>
      <c r="J394" s="70">
        <v>7031.5</v>
      </c>
      <c r="K394" s="70">
        <v>21094.5</v>
      </c>
      <c r="L394" s="137">
        <v>0</v>
      </c>
      <c r="M394" s="137">
        <v>0</v>
      </c>
      <c r="N394" s="70">
        <v>0.36876241692716188</v>
      </c>
      <c r="O394" s="70">
        <v>369</v>
      </c>
      <c r="P394" s="68">
        <v>0</v>
      </c>
      <c r="Q394" s="70">
        <v>0</v>
      </c>
      <c r="R394" s="297">
        <v>0</v>
      </c>
      <c r="S394" s="70">
        <v>0</v>
      </c>
      <c r="T394" s="297"/>
      <c r="U394" s="70"/>
      <c r="V394" s="298">
        <v>0</v>
      </c>
      <c r="W394" s="70">
        <v>0</v>
      </c>
      <c r="X394" s="298">
        <v>0</v>
      </c>
      <c r="Y394" s="70">
        <v>0</v>
      </c>
      <c r="Z394" s="70">
        <v>0</v>
      </c>
      <c r="AA394" s="70">
        <v>0</v>
      </c>
      <c r="AB394" s="70">
        <v>0</v>
      </c>
      <c r="AC394" s="70">
        <v>0</v>
      </c>
      <c r="AD394" s="68">
        <v>0</v>
      </c>
      <c r="AE394" s="70">
        <v>0</v>
      </c>
      <c r="AF394" s="68">
        <v>0</v>
      </c>
      <c r="AG394" s="70">
        <v>0</v>
      </c>
      <c r="AH394" s="68">
        <v>0</v>
      </c>
      <c r="AI394" s="70">
        <v>0</v>
      </c>
      <c r="AJ394" s="298">
        <v>0</v>
      </c>
      <c r="AK394" s="70">
        <v>0</v>
      </c>
      <c r="AL394" s="167">
        <v>0</v>
      </c>
      <c r="AM394" s="70">
        <v>0</v>
      </c>
      <c r="AN394" s="68">
        <v>0</v>
      </c>
      <c r="AO394" s="68">
        <v>0</v>
      </c>
      <c r="AP394" s="68">
        <v>0</v>
      </c>
      <c r="AQ394" s="68">
        <v>0</v>
      </c>
      <c r="AR394" s="68">
        <v>0</v>
      </c>
      <c r="AS394" s="68">
        <v>3889</v>
      </c>
      <c r="AT394" s="68">
        <v>0</v>
      </c>
      <c r="AU394" s="68">
        <v>0</v>
      </c>
      <c r="AV394" s="68">
        <v>15377</v>
      </c>
      <c r="AW394" s="68">
        <v>5000</v>
      </c>
      <c r="AX394" s="68">
        <v>1487</v>
      </c>
      <c r="AY394" s="68">
        <v>8694</v>
      </c>
      <c r="AZ394" s="68">
        <v>0</v>
      </c>
    </row>
    <row r="395" spans="1:52" x14ac:dyDescent="0.2">
      <c r="A395" s="68" t="s">
        <v>2405</v>
      </c>
      <c r="B395" s="68" t="s">
        <v>2406</v>
      </c>
      <c r="C395" s="68" t="s">
        <v>2406</v>
      </c>
      <c r="D395" s="68" t="s">
        <v>2407</v>
      </c>
      <c r="E395" s="68" t="s">
        <v>2405</v>
      </c>
      <c r="F395" s="296">
        <v>2019</v>
      </c>
      <c r="G395" s="68" t="s">
        <v>1220</v>
      </c>
      <c r="H395" s="68" t="s">
        <v>1221</v>
      </c>
      <c r="I395" s="229">
        <v>540</v>
      </c>
      <c r="J395" s="70">
        <v>270</v>
      </c>
      <c r="K395" s="70">
        <v>810</v>
      </c>
      <c r="L395" s="137">
        <v>6.7693246704648899</v>
      </c>
      <c r="M395" s="137">
        <v>-6769</v>
      </c>
      <c r="N395" s="70">
        <v>0.65643940367990394</v>
      </c>
      <c r="O395" s="70">
        <v>656</v>
      </c>
      <c r="P395" s="68">
        <v>0</v>
      </c>
      <c r="Q395" s="70">
        <v>0</v>
      </c>
      <c r="R395" s="297">
        <v>0.12098386999999999</v>
      </c>
      <c r="S395" s="70">
        <v>121</v>
      </c>
      <c r="T395" s="297"/>
      <c r="U395" s="70"/>
      <c r="V395" s="298">
        <v>0</v>
      </c>
      <c r="W395" s="70">
        <v>0</v>
      </c>
      <c r="X395" s="298">
        <v>0</v>
      </c>
      <c r="Y395" s="70">
        <v>0</v>
      </c>
      <c r="Z395" s="70">
        <v>0</v>
      </c>
      <c r="AA395" s="70">
        <v>0</v>
      </c>
      <c r="AB395" s="70">
        <v>0</v>
      </c>
      <c r="AC395" s="70">
        <v>0</v>
      </c>
      <c r="AD395" s="68">
        <v>0</v>
      </c>
      <c r="AE395" s="70">
        <v>0</v>
      </c>
      <c r="AF395" s="68">
        <v>0</v>
      </c>
      <c r="AG395" s="70">
        <v>0</v>
      </c>
      <c r="AH395" s="68">
        <v>0</v>
      </c>
      <c r="AI395" s="70">
        <v>0</v>
      </c>
      <c r="AJ395" s="298">
        <v>0.47675357000000002</v>
      </c>
      <c r="AK395" s="70">
        <v>477</v>
      </c>
      <c r="AL395" s="167">
        <v>1.0531017</v>
      </c>
      <c r="AM395" s="70">
        <v>1053</v>
      </c>
      <c r="AN395" s="68">
        <v>0</v>
      </c>
      <c r="AO395" s="68">
        <v>0</v>
      </c>
      <c r="AP395" s="68">
        <v>0</v>
      </c>
      <c r="AQ395" s="68">
        <v>0</v>
      </c>
      <c r="AR395" s="68">
        <v>0</v>
      </c>
      <c r="AS395" s="68">
        <v>0</v>
      </c>
      <c r="AT395" s="68">
        <v>0</v>
      </c>
      <c r="AU395" s="68">
        <v>2750</v>
      </c>
      <c r="AV395" s="68">
        <v>11171</v>
      </c>
      <c r="AW395" s="68">
        <v>81</v>
      </c>
      <c r="AX395" s="68">
        <v>2115</v>
      </c>
      <c r="AY395" s="68">
        <v>12256</v>
      </c>
      <c r="AZ395" s="68">
        <v>0</v>
      </c>
    </row>
    <row r="396" spans="1:52" x14ac:dyDescent="0.2">
      <c r="A396" s="68" t="s">
        <v>2408</v>
      </c>
      <c r="B396" s="68" t="s">
        <v>2409</v>
      </c>
      <c r="C396" s="68" t="s">
        <v>2409</v>
      </c>
      <c r="D396" s="68" t="s">
        <v>2410</v>
      </c>
      <c r="E396" s="68" t="s">
        <v>2408</v>
      </c>
      <c r="F396" s="68" t="s">
        <v>1310</v>
      </c>
      <c r="G396" s="68" t="s">
        <v>1220</v>
      </c>
      <c r="H396" s="68" t="s">
        <v>1221</v>
      </c>
      <c r="I396" s="229">
        <v>8670</v>
      </c>
      <c r="J396" s="70">
        <v>4335</v>
      </c>
      <c r="K396" s="70">
        <v>13005</v>
      </c>
      <c r="L396" s="137">
        <v>8.2201012371709901</v>
      </c>
      <c r="M396" s="137">
        <v>-8220</v>
      </c>
      <c r="N396" s="70">
        <v>1.27794679912188</v>
      </c>
      <c r="O396" s="70">
        <v>1278</v>
      </c>
      <c r="P396" s="68">
        <v>0</v>
      </c>
      <c r="Q396" s="70">
        <v>0</v>
      </c>
      <c r="R396" s="297">
        <v>0.19906155</v>
      </c>
      <c r="S396" s="70">
        <v>199</v>
      </c>
      <c r="T396" s="297"/>
      <c r="U396" s="70"/>
      <c r="V396" s="298">
        <v>0</v>
      </c>
      <c r="W396" s="70">
        <v>0</v>
      </c>
      <c r="X396" s="298">
        <v>0.24339446000000001</v>
      </c>
      <c r="Y396" s="70">
        <v>243</v>
      </c>
      <c r="Z396" s="70">
        <v>0</v>
      </c>
      <c r="AA396" s="70">
        <v>0</v>
      </c>
      <c r="AB396" s="70">
        <v>0</v>
      </c>
      <c r="AC396" s="70">
        <v>0</v>
      </c>
      <c r="AD396" s="68">
        <v>0</v>
      </c>
      <c r="AE396" s="70">
        <v>0</v>
      </c>
      <c r="AF396" s="68">
        <v>0</v>
      </c>
      <c r="AG396" s="70">
        <v>0</v>
      </c>
      <c r="AH396" s="68">
        <v>0</v>
      </c>
      <c r="AI396" s="70">
        <v>0</v>
      </c>
      <c r="AJ396" s="298">
        <v>0</v>
      </c>
      <c r="AK396" s="70">
        <v>0</v>
      </c>
      <c r="AL396" s="167">
        <v>1.1729194000000001</v>
      </c>
      <c r="AM396" s="70">
        <v>1173</v>
      </c>
      <c r="AN396" s="68">
        <v>0</v>
      </c>
      <c r="AO396" s="68">
        <v>0</v>
      </c>
      <c r="AP396" s="68">
        <v>0</v>
      </c>
      <c r="AQ396" s="68">
        <v>0</v>
      </c>
      <c r="AR396" s="68">
        <v>0</v>
      </c>
      <c r="AS396" s="68">
        <v>0</v>
      </c>
      <c r="AT396" s="68">
        <v>0</v>
      </c>
      <c r="AU396" s="68">
        <v>33221</v>
      </c>
      <c r="AV396" s="68">
        <v>324</v>
      </c>
      <c r="AW396" s="68">
        <v>7472</v>
      </c>
      <c r="AX396" s="68">
        <v>0</v>
      </c>
      <c r="AY396" s="68">
        <v>5</v>
      </c>
      <c r="AZ396" s="68">
        <v>0</v>
      </c>
    </row>
    <row r="397" spans="1:52" x14ac:dyDescent="0.2">
      <c r="A397" s="68" t="s">
        <v>2411</v>
      </c>
      <c r="B397" s="68" t="s">
        <v>2412</v>
      </c>
      <c r="C397" s="68" t="s">
        <v>2412</v>
      </c>
      <c r="D397" s="68" t="s">
        <v>2413</v>
      </c>
      <c r="E397" s="68" t="s">
        <v>2411</v>
      </c>
      <c r="F397" s="296">
        <v>2019</v>
      </c>
      <c r="G397" s="68" t="s">
        <v>1238</v>
      </c>
      <c r="H397" s="68" t="s">
        <v>1373</v>
      </c>
      <c r="I397" s="229">
        <v>4484</v>
      </c>
      <c r="J397" s="70">
        <v>2242</v>
      </c>
      <c r="K397" s="70">
        <v>6726</v>
      </c>
      <c r="L397" s="137">
        <v>112.041595882289</v>
      </c>
      <c r="M397" s="137">
        <v>-112042</v>
      </c>
      <c r="N397" s="70">
        <v>1.9457629999999999</v>
      </c>
      <c r="O397" s="70">
        <v>1946</v>
      </c>
      <c r="P397" s="68">
        <v>0</v>
      </c>
      <c r="Q397" s="70">
        <v>0</v>
      </c>
      <c r="R397" s="297">
        <v>7.6524890299999999</v>
      </c>
      <c r="S397" s="70">
        <v>7652</v>
      </c>
      <c r="T397" s="297"/>
      <c r="U397" s="70"/>
      <c r="V397" s="298">
        <v>25.429105979999999</v>
      </c>
      <c r="W397" s="70">
        <v>25429</v>
      </c>
      <c r="X397" s="298">
        <v>0</v>
      </c>
      <c r="Y397" s="70">
        <v>0</v>
      </c>
      <c r="Z397" s="70">
        <v>8.0838490000000007</v>
      </c>
      <c r="AA397" s="70">
        <v>8084</v>
      </c>
      <c r="AB397" s="70">
        <v>10.188694</v>
      </c>
      <c r="AC397" s="70">
        <v>10189</v>
      </c>
      <c r="AD397" s="68">
        <v>46.153761710637291</v>
      </c>
      <c r="AE397" s="70">
        <v>46154</v>
      </c>
      <c r="AF397" s="68">
        <v>0</v>
      </c>
      <c r="AG397" s="70">
        <v>0</v>
      </c>
      <c r="AH397" s="68">
        <v>0</v>
      </c>
      <c r="AI397" s="70">
        <v>0</v>
      </c>
      <c r="AJ397" s="298">
        <v>0</v>
      </c>
      <c r="AK397" s="70">
        <v>0</v>
      </c>
      <c r="AL397" s="167">
        <v>0</v>
      </c>
      <c r="AM397" s="70">
        <v>0</v>
      </c>
      <c r="AN397" s="68">
        <v>21196</v>
      </c>
      <c r="AO397" s="68">
        <v>0</v>
      </c>
      <c r="AP397" s="68">
        <v>0</v>
      </c>
      <c r="AQ397" s="68">
        <v>0</v>
      </c>
      <c r="AR397" s="68">
        <v>41225</v>
      </c>
      <c r="AS397" s="68">
        <v>8261</v>
      </c>
      <c r="AT397" s="68">
        <v>0</v>
      </c>
      <c r="AU397" s="68">
        <v>25590</v>
      </c>
      <c r="AV397" s="68">
        <v>20639</v>
      </c>
      <c r="AW397" s="68">
        <v>19520</v>
      </c>
      <c r="AX397" s="68">
        <v>7067</v>
      </c>
      <c r="AY397" s="68">
        <v>36286</v>
      </c>
      <c r="AZ397" s="68">
        <v>0</v>
      </c>
    </row>
    <row r="398" spans="1:52" x14ac:dyDescent="0.2">
      <c r="A398" s="68" t="s">
        <v>2414</v>
      </c>
      <c r="B398" s="68" t="s">
        <v>2415</v>
      </c>
      <c r="C398" s="68" t="s">
        <v>2415</v>
      </c>
      <c r="D398" s="68" t="s">
        <v>2416</v>
      </c>
      <c r="E398" s="68" t="s">
        <v>2414</v>
      </c>
      <c r="F398" s="296">
        <v>2019</v>
      </c>
      <c r="G398" s="68" t="s">
        <v>1377</v>
      </c>
      <c r="H398" s="68" t="s">
        <v>1377</v>
      </c>
      <c r="I398" s="229">
        <v>99</v>
      </c>
      <c r="J398" s="70">
        <v>49.5</v>
      </c>
      <c r="K398" s="70">
        <v>148.5</v>
      </c>
      <c r="L398" s="137">
        <v>0</v>
      </c>
      <c r="M398" s="137">
        <v>0</v>
      </c>
      <c r="N398" s="70">
        <v>0.48842357534545477</v>
      </c>
      <c r="O398" s="70">
        <v>488</v>
      </c>
      <c r="P398" s="68">
        <v>0</v>
      </c>
      <c r="Q398" s="70">
        <v>0</v>
      </c>
      <c r="R398" s="297">
        <v>0</v>
      </c>
      <c r="S398" s="70">
        <v>0</v>
      </c>
      <c r="T398" s="297"/>
      <c r="U398" s="70"/>
      <c r="V398" s="298">
        <v>0</v>
      </c>
      <c r="W398" s="70">
        <v>0</v>
      </c>
      <c r="X398" s="298">
        <v>0</v>
      </c>
      <c r="Y398" s="70">
        <v>0</v>
      </c>
      <c r="Z398" s="70">
        <v>0</v>
      </c>
      <c r="AA398" s="70">
        <v>0</v>
      </c>
      <c r="AB398" s="70">
        <v>0</v>
      </c>
      <c r="AC398" s="70">
        <v>0</v>
      </c>
      <c r="AD398" s="68">
        <v>0</v>
      </c>
      <c r="AE398" s="70">
        <v>0</v>
      </c>
      <c r="AF398" s="68">
        <v>0</v>
      </c>
      <c r="AG398" s="70">
        <v>0</v>
      </c>
      <c r="AH398" s="68">
        <v>0</v>
      </c>
      <c r="AI398" s="70">
        <v>0</v>
      </c>
      <c r="AJ398" s="298">
        <v>0</v>
      </c>
      <c r="AK398" s="70">
        <v>0</v>
      </c>
      <c r="AL398" s="167">
        <v>0</v>
      </c>
      <c r="AM398" s="70">
        <v>0</v>
      </c>
      <c r="AN398" s="68">
        <v>0</v>
      </c>
      <c r="AO398" s="68">
        <v>0</v>
      </c>
      <c r="AP398" s="68">
        <v>0</v>
      </c>
      <c r="AQ398" s="68">
        <v>0</v>
      </c>
      <c r="AR398" s="68">
        <v>0</v>
      </c>
      <c r="AS398" s="68">
        <v>0</v>
      </c>
      <c r="AT398" s="68">
        <v>0</v>
      </c>
      <c r="AU398" s="68">
        <v>73424</v>
      </c>
      <c r="AV398" s="68">
        <v>69878</v>
      </c>
      <c r="AW398" s="68">
        <v>0</v>
      </c>
      <c r="AX398" s="68">
        <v>0</v>
      </c>
      <c r="AY398" s="68">
        <v>175</v>
      </c>
      <c r="AZ398" s="68">
        <v>0</v>
      </c>
    </row>
    <row r="399" spans="1:52" x14ac:dyDescent="0.2">
      <c r="A399" s="68" t="s">
        <v>2417</v>
      </c>
      <c r="B399" s="68" t="s">
        <v>2418</v>
      </c>
      <c r="C399" s="68" t="s">
        <v>2418</v>
      </c>
      <c r="D399" s="68" t="s">
        <v>2419</v>
      </c>
      <c r="E399" s="68" t="s">
        <v>2417</v>
      </c>
      <c r="F399" s="296">
        <v>2019</v>
      </c>
      <c r="G399" s="68" t="s">
        <v>1238</v>
      </c>
      <c r="H399" s="68" t="s">
        <v>1244</v>
      </c>
      <c r="I399" s="229">
        <v>560</v>
      </c>
      <c r="J399" s="70">
        <v>280</v>
      </c>
      <c r="K399" s="70">
        <v>840</v>
      </c>
      <c r="L399" s="137">
        <v>30.405026628093498</v>
      </c>
      <c r="M399" s="137">
        <v>-30405</v>
      </c>
      <c r="N399" s="70">
        <v>0</v>
      </c>
      <c r="O399" s="70">
        <v>0</v>
      </c>
      <c r="P399" s="68">
        <v>0</v>
      </c>
      <c r="Q399" s="70">
        <v>0</v>
      </c>
      <c r="R399" s="297">
        <v>0</v>
      </c>
      <c r="S399" s="70">
        <v>0</v>
      </c>
      <c r="T399" s="297"/>
      <c r="U399" s="70"/>
      <c r="V399" s="298">
        <v>0</v>
      </c>
      <c r="W399" s="70">
        <v>0</v>
      </c>
      <c r="X399" s="298">
        <v>0</v>
      </c>
      <c r="Y399" s="70">
        <v>0</v>
      </c>
      <c r="Z399" s="70">
        <v>0</v>
      </c>
      <c r="AA399" s="70">
        <v>0</v>
      </c>
      <c r="AB399" s="70">
        <v>0</v>
      </c>
      <c r="AC399" s="70">
        <v>0</v>
      </c>
      <c r="AD399" s="68">
        <v>0</v>
      </c>
      <c r="AE399" s="70">
        <v>0</v>
      </c>
      <c r="AF399" s="68">
        <v>0</v>
      </c>
      <c r="AG399" s="70">
        <v>0</v>
      </c>
      <c r="AH399" s="68">
        <v>0</v>
      </c>
      <c r="AI399" s="70">
        <v>0</v>
      </c>
      <c r="AJ399" s="298">
        <v>0</v>
      </c>
      <c r="AK399" s="70">
        <v>0</v>
      </c>
      <c r="AL399" s="167">
        <v>0</v>
      </c>
      <c r="AM399" s="70">
        <v>0</v>
      </c>
      <c r="AN399" s="68">
        <v>0</v>
      </c>
      <c r="AO399" s="68">
        <v>0</v>
      </c>
      <c r="AP399" s="68">
        <v>0</v>
      </c>
      <c r="AQ399" s="68">
        <v>0</v>
      </c>
      <c r="AR399" s="68">
        <v>0</v>
      </c>
      <c r="AS399" s="68">
        <v>0</v>
      </c>
      <c r="AT399" s="68">
        <v>1698</v>
      </c>
      <c r="AU399" s="68">
        <v>583</v>
      </c>
      <c r="AV399" s="68">
        <v>7074</v>
      </c>
      <c r="AW399" s="68">
        <v>1000</v>
      </c>
      <c r="AX399" s="68">
        <v>5700</v>
      </c>
      <c r="AY399" s="68">
        <v>0</v>
      </c>
      <c r="AZ399" s="68">
        <v>0</v>
      </c>
    </row>
    <row r="400" spans="1:52" x14ac:dyDescent="0.2">
      <c r="A400" s="68" t="s">
        <v>2420</v>
      </c>
      <c r="B400" s="68" t="s">
        <v>2421</v>
      </c>
      <c r="C400" s="68" t="s">
        <v>2421</v>
      </c>
      <c r="D400" s="68" t="s">
        <v>2422</v>
      </c>
      <c r="E400" s="68" t="s">
        <v>2420</v>
      </c>
      <c r="F400" s="296">
        <v>2019</v>
      </c>
      <c r="G400" s="68" t="s">
        <v>1238</v>
      </c>
      <c r="H400" s="68" t="s">
        <v>1239</v>
      </c>
      <c r="I400" s="229">
        <v>14712</v>
      </c>
      <c r="J400" s="70">
        <v>7356</v>
      </c>
      <c r="K400" s="70">
        <v>22068</v>
      </c>
      <c r="L400" s="137">
        <v>0</v>
      </c>
      <c r="M400" s="137">
        <v>0</v>
      </c>
      <c r="N400" s="70">
        <v>0</v>
      </c>
      <c r="O400" s="70">
        <v>0</v>
      </c>
      <c r="P400" s="68">
        <v>451547388</v>
      </c>
      <c r="Q400" s="70">
        <v>-451547</v>
      </c>
      <c r="R400" s="297">
        <v>0</v>
      </c>
      <c r="S400" s="70">
        <v>0</v>
      </c>
      <c r="T400" s="297"/>
      <c r="U400" s="70"/>
      <c r="V400" s="298">
        <v>0</v>
      </c>
      <c r="W400" s="70">
        <v>0</v>
      </c>
      <c r="X400" s="298">
        <v>0</v>
      </c>
      <c r="Y400" s="70">
        <v>0</v>
      </c>
      <c r="Z400" s="70">
        <v>0</v>
      </c>
      <c r="AA400" s="70">
        <v>0</v>
      </c>
      <c r="AB400" s="70">
        <v>0</v>
      </c>
      <c r="AC400" s="70">
        <v>0</v>
      </c>
      <c r="AD400" s="68">
        <v>0</v>
      </c>
      <c r="AE400" s="70">
        <v>0</v>
      </c>
      <c r="AF400" s="68">
        <v>15582909.643046083</v>
      </c>
      <c r="AG400" s="70">
        <v>15583</v>
      </c>
      <c r="AH400" s="68">
        <v>10390166</v>
      </c>
      <c r="AI400" s="70">
        <v>10390</v>
      </c>
      <c r="AJ400" s="298">
        <v>0</v>
      </c>
      <c r="AK400" s="70">
        <v>0</v>
      </c>
      <c r="AL400" s="167">
        <v>0</v>
      </c>
      <c r="AM400" s="70">
        <v>0</v>
      </c>
      <c r="AN400" s="68">
        <v>0</v>
      </c>
      <c r="AO400" s="68">
        <v>0</v>
      </c>
      <c r="AP400" s="68">
        <v>0</v>
      </c>
      <c r="AQ400" s="68">
        <v>0</v>
      </c>
      <c r="AR400" s="68">
        <v>13391</v>
      </c>
      <c r="AS400" s="68">
        <v>45215</v>
      </c>
      <c r="AT400" s="68">
        <v>0</v>
      </c>
      <c r="AU400" s="68">
        <v>8182</v>
      </c>
      <c r="AV400" s="68">
        <v>1383</v>
      </c>
      <c r="AW400" s="68">
        <v>11928</v>
      </c>
      <c r="AX400" s="68">
        <v>1044</v>
      </c>
      <c r="AY400" s="68">
        <v>15651</v>
      </c>
      <c r="AZ400" s="68">
        <v>0</v>
      </c>
    </row>
    <row r="401" spans="1:52" x14ac:dyDescent="0.2">
      <c r="A401" s="68" t="s">
        <v>2423</v>
      </c>
      <c r="B401" s="68" t="s">
        <v>2424</v>
      </c>
      <c r="C401" s="68" t="s">
        <v>2424</v>
      </c>
      <c r="D401" s="68" t="s">
        <v>2425</v>
      </c>
      <c r="E401" s="68" t="s">
        <v>2423</v>
      </c>
      <c r="F401" s="296">
        <v>2019</v>
      </c>
      <c r="G401" s="68" t="s">
        <v>1566</v>
      </c>
      <c r="H401" s="68" t="s">
        <v>1566</v>
      </c>
      <c r="I401" s="229">
        <v>0</v>
      </c>
      <c r="J401" s="70">
        <v>0</v>
      </c>
      <c r="K401" s="70">
        <v>0</v>
      </c>
      <c r="L401" s="137">
        <v>0</v>
      </c>
      <c r="M401" s="137">
        <v>0</v>
      </c>
      <c r="N401" s="70">
        <v>0</v>
      </c>
      <c r="O401" s="70">
        <v>0</v>
      </c>
      <c r="P401" s="68">
        <v>0</v>
      </c>
      <c r="Q401" s="70">
        <v>0</v>
      </c>
      <c r="R401" s="297">
        <v>0</v>
      </c>
      <c r="S401" s="70">
        <v>0</v>
      </c>
      <c r="T401" s="297"/>
      <c r="U401" s="70"/>
      <c r="V401" s="298">
        <v>0</v>
      </c>
      <c r="W401" s="70">
        <v>0</v>
      </c>
      <c r="X401" s="298">
        <v>0</v>
      </c>
      <c r="Y401" s="70">
        <v>0</v>
      </c>
      <c r="Z401" s="70">
        <v>0</v>
      </c>
      <c r="AA401" s="70">
        <v>0</v>
      </c>
      <c r="AB401" s="70">
        <v>0</v>
      </c>
      <c r="AC401" s="70">
        <v>0</v>
      </c>
      <c r="AD401" s="68">
        <v>0</v>
      </c>
      <c r="AE401" s="70">
        <v>0</v>
      </c>
      <c r="AF401" s="68">
        <v>0</v>
      </c>
      <c r="AG401" s="70">
        <v>0</v>
      </c>
      <c r="AH401" s="68">
        <v>0</v>
      </c>
      <c r="AI401" s="70">
        <v>0</v>
      </c>
      <c r="AJ401" s="298">
        <v>0</v>
      </c>
      <c r="AK401" s="70">
        <v>0</v>
      </c>
      <c r="AL401" s="167">
        <v>0</v>
      </c>
      <c r="AM401" s="70">
        <v>0</v>
      </c>
      <c r="AN401" s="68">
        <v>0</v>
      </c>
      <c r="AO401" s="68">
        <v>0</v>
      </c>
      <c r="AP401" s="68">
        <v>0</v>
      </c>
      <c r="AQ401" s="68">
        <v>0</v>
      </c>
      <c r="AR401" s="68">
        <v>0</v>
      </c>
      <c r="AS401" s="68">
        <v>0</v>
      </c>
      <c r="AT401" s="68">
        <v>0</v>
      </c>
      <c r="AU401" s="68">
        <v>10225</v>
      </c>
      <c r="AV401" s="68">
        <v>1800</v>
      </c>
      <c r="AW401" s="68">
        <v>13871</v>
      </c>
      <c r="AX401" s="68">
        <v>4479</v>
      </c>
      <c r="AY401" s="68">
        <v>0</v>
      </c>
      <c r="AZ401" s="68">
        <v>0</v>
      </c>
    </row>
    <row r="402" spans="1:52" x14ac:dyDescent="0.2">
      <c r="A402" s="68" t="s">
        <v>2426</v>
      </c>
      <c r="B402" s="68" t="s">
        <v>2427</v>
      </c>
      <c r="C402" s="68" t="s">
        <v>2427</v>
      </c>
      <c r="D402" s="68" t="s">
        <v>2428</v>
      </c>
      <c r="E402" s="68" t="s">
        <v>2426</v>
      </c>
      <c r="F402" s="296">
        <v>2019</v>
      </c>
      <c r="G402" s="68" t="s">
        <v>1220</v>
      </c>
      <c r="H402" s="68" t="s">
        <v>1251</v>
      </c>
      <c r="I402" s="229">
        <v>0</v>
      </c>
      <c r="J402" s="70">
        <v>0</v>
      </c>
      <c r="K402" s="70">
        <v>0</v>
      </c>
      <c r="L402" s="137">
        <v>113.058509796313</v>
      </c>
      <c r="M402" s="137">
        <v>-113059</v>
      </c>
      <c r="N402" s="70">
        <v>18.415104323523799</v>
      </c>
      <c r="O402" s="70">
        <v>18415</v>
      </c>
      <c r="P402" s="68">
        <v>0</v>
      </c>
      <c r="Q402" s="70">
        <v>0</v>
      </c>
      <c r="R402" s="297">
        <v>3.8006306599999999</v>
      </c>
      <c r="S402" s="70">
        <v>3801</v>
      </c>
      <c r="T402" s="297"/>
      <c r="U402" s="70"/>
      <c r="V402" s="298">
        <v>21.772954380000002</v>
      </c>
      <c r="W402" s="70">
        <v>21773</v>
      </c>
      <c r="X402" s="298">
        <v>0</v>
      </c>
      <c r="Y402" s="70">
        <v>0</v>
      </c>
      <c r="Z402" s="70">
        <v>3.21963</v>
      </c>
      <c r="AA402" s="70">
        <v>3220</v>
      </c>
      <c r="AB402" s="70">
        <v>4.0465869999999997</v>
      </c>
      <c r="AC402" s="70">
        <v>4047</v>
      </c>
      <c r="AD402" s="68">
        <v>42.10669595693475</v>
      </c>
      <c r="AE402" s="70">
        <v>42107</v>
      </c>
      <c r="AF402" s="68">
        <v>0</v>
      </c>
      <c r="AG402" s="70">
        <v>0</v>
      </c>
      <c r="AH402" s="68">
        <v>0</v>
      </c>
      <c r="AI402" s="70">
        <v>0</v>
      </c>
      <c r="AJ402" s="298">
        <v>11.6028954</v>
      </c>
      <c r="AK402" s="70">
        <v>11603</v>
      </c>
      <c r="AL402" s="167">
        <v>0</v>
      </c>
      <c r="AM402" s="70">
        <v>0</v>
      </c>
      <c r="AN402" s="68">
        <v>4001</v>
      </c>
      <c r="AO402" s="68">
        <v>0</v>
      </c>
      <c r="AP402" s="68">
        <v>5405</v>
      </c>
      <c r="AQ402" s="68">
        <v>1647</v>
      </c>
      <c r="AR402" s="68">
        <v>0</v>
      </c>
      <c r="AS402" s="68">
        <v>0</v>
      </c>
      <c r="AT402" s="68">
        <v>0</v>
      </c>
      <c r="AU402" s="68">
        <v>177171</v>
      </c>
      <c r="AV402" s="68">
        <v>35339</v>
      </c>
      <c r="AW402" s="68">
        <v>45667</v>
      </c>
      <c r="AX402" s="68">
        <v>0</v>
      </c>
      <c r="AY402" s="68">
        <v>59671</v>
      </c>
      <c r="AZ402" s="68">
        <v>20184</v>
      </c>
    </row>
    <row r="403" spans="1:52" x14ac:dyDescent="0.2">
      <c r="A403" s="68" t="s">
        <v>2429</v>
      </c>
      <c r="B403" s="68" t="s">
        <v>2430</v>
      </c>
      <c r="C403" s="68" t="s">
        <v>2430</v>
      </c>
      <c r="D403" s="68" t="s">
        <v>2431</v>
      </c>
      <c r="E403" s="68" t="s">
        <v>2429</v>
      </c>
      <c r="F403" s="296"/>
      <c r="G403" s="68" t="s">
        <v>1220</v>
      </c>
      <c r="H403" s="68" t="s">
        <v>1271</v>
      </c>
      <c r="I403" s="229">
        <v>307</v>
      </c>
      <c r="J403" s="70">
        <v>153.5</v>
      </c>
      <c r="K403" s="70">
        <v>460.5</v>
      </c>
      <c r="L403" s="137">
        <v>62.589096283595197</v>
      </c>
      <c r="M403" s="137">
        <v>-62589</v>
      </c>
      <c r="N403" s="70">
        <v>1.94807686865309</v>
      </c>
      <c r="O403" s="70">
        <v>1948</v>
      </c>
      <c r="P403" s="68">
        <v>0</v>
      </c>
      <c r="Q403" s="70">
        <v>0</v>
      </c>
      <c r="R403" s="297">
        <v>2.6622226900000001</v>
      </c>
      <c r="S403" s="70">
        <v>2662</v>
      </c>
      <c r="T403" s="297"/>
      <c r="U403" s="70"/>
      <c r="V403" s="298">
        <v>11.47781316</v>
      </c>
      <c r="W403" s="70">
        <v>11478</v>
      </c>
      <c r="X403" s="298">
        <v>0</v>
      </c>
      <c r="Y403" s="70">
        <v>0</v>
      </c>
      <c r="Z403" s="70">
        <v>2.2701639999999998</v>
      </c>
      <c r="AA403" s="70">
        <v>2270</v>
      </c>
      <c r="AB403" s="70">
        <v>2.7968579999999998</v>
      </c>
      <c r="AC403" s="70">
        <v>2797</v>
      </c>
      <c r="AD403" s="68">
        <v>9.988282437842134</v>
      </c>
      <c r="AE403" s="70">
        <v>9988</v>
      </c>
      <c r="AF403" s="68">
        <v>0</v>
      </c>
      <c r="AG403" s="70">
        <v>0</v>
      </c>
      <c r="AH403" s="68">
        <v>0</v>
      </c>
      <c r="AI403" s="70">
        <v>0</v>
      </c>
      <c r="AJ403" s="298">
        <v>0</v>
      </c>
      <c r="AK403" s="70">
        <v>0</v>
      </c>
      <c r="AL403" s="167">
        <v>0</v>
      </c>
      <c r="AM403" s="70">
        <v>0</v>
      </c>
      <c r="AN403" s="68">
        <v>450</v>
      </c>
      <c r="AO403" s="68">
        <v>-13926</v>
      </c>
      <c r="AP403" s="68">
        <v>0</v>
      </c>
      <c r="AQ403" s="68">
        <v>0</v>
      </c>
      <c r="AR403" s="68">
        <v>0</v>
      </c>
      <c r="AS403" s="68">
        <v>88</v>
      </c>
      <c r="AT403" s="68">
        <v>0</v>
      </c>
      <c r="AU403" s="68">
        <v>18520</v>
      </c>
      <c r="AV403" s="68">
        <v>6555</v>
      </c>
      <c r="AW403" s="68">
        <v>8847</v>
      </c>
      <c r="AX403" s="68">
        <v>0</v>
      </c>
      <c r="AY403" s="68">
        <v>19969</v>
      </c>
      <c r="AZ403" s="68">
        <v>8526</v>
      </c>
    </row>
    <row r="404" spans="1:52" x14ac:dyDescent="0.2">
      <c r="A404" s="68" t="s">
        <v>2432</v>
      </c>
      <c r="B404" s="68" t="s">
        <v>2433</v>
      </c>
      <c r="C404" s="68" t="s">
        <v>2433</v>
      </c>
      <c r="D404" s="68" t="s">
        <v>2434</v>
      </c>
      <c r="E404" s="68" t="s">
        <v>2432</v>
      </c>
      <c r="F404" s="296">
        <v>2019</v>
      </c>
      <c r="G404" s="68" t="s">
        <v>1220</v>
      </c>
      <c r="H404" s="68" t="s">
        <v>1258</v>
      </c>
      <c r="I404" s="229">
        <v>3989</v>
      </c>
      <c r="J404" s="70">
        <v>1994.5</v>
      </c>
      <c r="K404" s="70">
        <v>5983.5</v>
      </c>
      <c r="L404" s="137">
        <v>0</v>
      </c>
      <c r="M404" s="137">
        <v>0</v>
      </c>
      <c r="N404" s="70">
        <v>3.57850815493242</v>
      </c>
      <c r="O404" s="70">
        <v>3579</v>
      </c>
      <c r="P404" s="68">
        <v>0</v>
      </c>
      <c r="Q404" s="70">
        <v>0</v>
      </c>
      <c r="R404" s="297">
        <v>5.4348762699999993</v>
      </c>
      <c r="S404" s="70">
        <v>5435</v>
      </c>
      <c r="T404" s="297"/>
      <c r="U404" s="70"/>
      <c r="V404" s="298">
        <v>0</v>
      </c>
      <c r="W404" s="70">
        <v>0</v>
      </c>
      <c r="X404" s="298">
        <v>19.326405220000002</v>
      </c>
      <c r="Y404" s="70">
        <v>7045</v>
      </c>
      <c r="Z404" s="70">
        <v>5.199211</v>
      </c>
      <c r="AA404" s="70">
        <v>5199</v>
      </c>
      <c r="AB404" s="70">
        <v>6.6956280000000001</v>
      </c>
      <c r="AC404" s="70">
        <v>6696</v>
      </c>
      <c r="AD404" s="68">
        <v>0</v>
      </c>
      <c r="AE404" s="70">
        <v>0</v>
      </c>
      <c r="AF404" s="68">
        <v>0</v>
      </c>
      <c r="AG404" s="70">
        <v>0</v>
      </c>
      <c r="AH404" s="68">
        <v>0</v>
      </c>
      <c r="AI404" s="70">
        <v>0</v>
      </c>
      <c r="AJ404" s="298">
        <v>0</v>
      </c>
      <c r="AK404" s="70">
        <v>0</v>
      </c>
      <c r="AL404" s="167">
        <v>0.13927919999999999</v>
      </c>
      <c r="AM404" s="70">
        <v>139</v>
      </c>
      <c r="AN404" s="68">
        <v>19256</v>
      </c>
      <c r="AO404" s="68">
        <v>-700</v>
      </c>
      <c r="AP404" s="68">
        <v>0</v>
      </c>
      <c r="AQ404" s="68">
        <v>2779</v>
      </c>
      <c r="AR404" s="68">
        <v>2156</v>
      </c>
      <c r="AS404" s="68">
        <v>17</v>
      </c>
      <c r="AT404" s="68">
        <v>6629</v>
      </c>
      <c r="AU404" s="68">
        <v>48720</v>
      </c>
      <c r="AV404" s="68">
        <v>8513</v>
      </c>
      <c r="AW404" s="68">
        <v>0</v>
      </c>
      <c r="AX404" s="68">
        <v>0</v>
      </c>
      <c r="AY404" s="68">
        <v>13555</v>
      </c>
      <c r="AZ404" s="68">
        <v>13598</v>
      </c>
    </row>
    <row r="405" spans="1:52" x14ac:dyDescent="0.2">
      <c r="A405" s="68" t="s">
        <v>2435</v>
      </c>
      <c r="B405" s="68" t="s">
        <v>2436</v>
      </c>
      <c r="C405" s="68" t="s">
        <v>2436</v>
      </c>
      <c r="D405" s="68" t="s">
        <v>2437</v>
      </c>
      <c r="E405" s="68" t="s">
        <v>2435</v>
      </c>
      <c r="F405" s="296">
        <v>2019</v>
      </c>
      <c r="G405" s="68" t="s">
        <v>1220</v>
      </c>
      <c r="H405" s="68" t="s">
        <v>1271</v>
      </c>
      <c r="I405" s="229">
        <v>9280</v>
      </c>
      <c r="J405" s="70">
        <v>4640</v>
      </c>
      <c r="K405" s="70">
        <v>13920</v>
      </c>
      <c r="L405" s="137">
        <v>77.302230694789699</v>
      </c>
      <c r="M405" s="137">
        <v>-77302</v>
      </c>
      <c r="N405" s="70">
        <v>3.87726835550919</v>
      </c>
      <c r="O405" s="70">
        <v>3877</v>
      </c>
      <c r="P405" s="68">
        <v>0</v>
      </c>
      <c r="Q405" s="70">
        <v>0</v>
      </c>
      <c r="R405" s="297">
        <v>4.4113877199999996</v>
      </c>
      <c r="S405" s="70">
        <v>4411</v>
      </c>
      <c r="T405" s="297"/>
      <c r="U405" s="70"/>
      <c r="V405" s="298">
        <v>12.635307539999999</v>
      </c>
      <c r="W405" s="70">
        <v>12635</v>
      </c>
      <c r="X405" s="298">
        <v>0</v>
      </c>
      <c r="Y405" s="70">
        <v>0</v>
      </c>
      <c r="Z405" s="70">
        <v>4.3230950000000004</v>
      </c>
      <c r="AA405" s="70">
        <v>4323</v>
      </c>
      <c r="AB405" s="70">
        <v>5.5990729999999997</v>
      </c>
      <c r="AC405" s="70">
        <v>5599</v>
      </c>
      <c r="AD405" s="68">
        <v>22.924032353504369</v>
      </c>
      <c r="AE405" s="70">
        <v>22924</v>
      </c>
      <c r="AF405" s="68">
        <v>0</v>
      </c>
      <c r="AG405" s="70">
        <v>0</v>
      </c>
      <c r="AH405" s="68">
        <v>0</v>
      </c>
      <c r="AI405" s="70">
        <v>0</v>
      </c>
      <c r="AJ405" s="298">
        <v>0</v>
      </c>
      <c r="AK405" s="70">
        <v>0</v>
      </c>
      <c r="AL405" s="167">
        <v>0</v>
      </c>
      <c r="AM405" s="70">
        <v>0</v>
      </c>
      <c r="AN405" s="68">
        <v>9442</v>
      </c>
      <c r="AO405" s="68">
        <v>-103339</v>
      </c>
      <c r="AP405" s="68">
        <v>0</v>
      </c>
      <c r="AQ405" s="68">
        <v>5707</v>
      </c>
      <c r="AR405" s="68">
        <v>4346</v>
      </c>
      <c r="AS405" s="68">
        <v>0</v>
      </c>
      <c r="AT405" s="68">
        <v>700</v>
      </c>
      <c r="AU405" s="68">
        <v>26381</v>
      </c>
      <c r="AV405" s="68">
        <v>26922</v>
      </c>
      <c r="AW405" s="68">
        <v>0</v>
      </c>
      <c r="AX405" s="68">
        <v>22320</v>
      </c>
      <c r="AY405" s="68">
        <v>34522</v>
      </c>
      <c r="AZ405" s="68">
        <v>-3851</v>
      </c>
    </row>
    <row r="406" spans="1:52" x14ac:dyDescent="0.2">
      <c r="A406" s="68" t="s">
        <v>2438</v>
      </c>
      <c r="B406" s="68" t="s">
        <v>2439</v>
      </c>
      <c r="C406" s="68" t="s">
        <v>2439</v>
      </c>
      <c r="D406" s="68" t="s">
        <v>2440</v>
      </c>
      <c r="E406" s="68" t="s">
        <v>2438</v>
      </c>
      <c r="F406" s="296">
        <v>2019</v>
      </c>
      <c r="G406" s="68" t="s">
        <v>1238</v>
      </c>
      <c r="H406" s="68" t="s">
        <v>1239</v>
      </c>
      <c r="I406" s="229">
        <v>3972</v>
      </c>
      <c r="J406" s="70">
        <v>1986</v>
      </c>
      <c r="K406" s="70">
        <v>5958</v>
      </c>
      <c r="L406" s="137">
        <v>0</v>
      </c>
      <c r="M406" s="137">
        <v>0</v>
      </c>
      <c r="N406" s="70">
        <v>0</v>
      </c>
      <c r="O406" s="70">
        <v>0</v>
      </c>
      <c r="P406" s="68">
        <v>88889728</v>
      </c>
      <c r="Q406" s="70">
        <v>-88890</v>
      </c>
      <c r="R406" s="297">
        <v>0</v>
      </c>
      <c r="S406" s="70">
        <v>0</v>
      </c>
      <c r="T406" s="297"/>
      <c r="U406" s="70"/>
      <c r="V406" s="298">
        <v>0</v>
      </c>
      <c r="W406" s="70">
        <v>0</v>
      </c>
      <c r="X406" s="298">
        <v>0</v>
      </c>
      <c r="Y406" s="70">
        <v>0</v>
      </c>
      <c r="Z406" s="70">
        <v>0</v>
      </c>
      <c r="AA406" s="70">
        <v>0</v>
      </c>
      <c r="AB406" s="70">
        <v>0</v>
      </c>
      <c r="AC406" s="70">
        <v>0</v>
      </c>
      <c r="AD406" s="68">
        <v>0</v>
      </c>
      <c r="AE406" s="70">
        <v>0</v>
      </c>
      <c r="AF406" s="68">
        <v>3012993.3763668053</v>
      </c>
      <c r="AG406" s="70">
        <v>3013</v>
      </c>
      <c r="AH406" s="68">
        <v>2368665</v>
      </c>
      <c r="AI406" s="70">
        <v>2369</v>
      </c>
      <c r="AJ406" s="298">
        <v>0</v>
      </c>
      <c r="AK406" s="70">
        <v>0</v>
      </c>
      <c r="AL406" s="167">
        <v>0</v>
      </c>
      <c r="AM406" s="70">
        <v>0</v>
      </c>
      <c r="AN406" s="68">
        <v>0</v>
      </c>
      <c r="AO406" s="68">
        <v>0</v>
      </c>
      <c r="AP406" s="68">
        <v>0</v>
      </c>
      <c r="AQ406" s="68">
        <v>0</v>
      </c>
      <c r="AR406" s="68">
        <v>0</v>
      </c>
      <c r="AS406" s="68">
        <v>372</v>
      </c>
      <c r="AT406" s="68">
        <v>0</v>
      </c>
      <c r="AU406" s="68">
        <v>0</v>
      </c>
      <c r="AV406" s="68">
        <v>816</v>
      </c>
      <c r="AW406" s="68">
        <v>0</v>
      </c>
      <c r="AX406" s="68">
        <v>4190</v>
      </c>
      <c r="AY406" s="68">
        <v>2044</v>
      </c>
      <c r="AZ406" s="68">
        <v>0</v>
      </c>
    </row>
    <row r="407" spans="1:52" x14ac:dyDescent="0.2">
      <c r="A407" s="68" t="s">
        <v>2441</v>
      </c>
      <c r="B407" s="68" t="s">
        <v>2442</v>
      </c>
      <c r="C407" s="68" t="s">
        <v>2442</v>
      </c>
      <c r="D407" s="68" t="s">
        <v>2443</v>
      </c>
      <c r="E407" s="68" t="s">
        <v>2441</v>
      </c>
      <c r="F407" s="296">
        <v>2019</v>
      </c>
      <c r="G407" s="68" t="s">
        <v>1220</v>
      </c>
      <c r="H407" s="68" t="s">
        <v>1221</v>
      </c>
      <c r="I407" s="229">
        <v>5192</v>
      </c>
      <c r="J407" s="70">
        <v>2596</v>
      </c>
      <c r="K407" s="70">
        <v>7788</v>
      </c>
      <c r="L407" s="137">
        <v>7.0457855018661002</v>
      </c>
      <c r="M407" s="137">
        <v>-7046</v>
      </c>
      <c r="N407" s="70">
        <v>0.76154591806838101</v>
      </c>
      <c r="O407" s="70">
        <v>762</v>
      </c>
      <c r="P407" s="68">
        <v>0</v>
      </c>
      <c r="Q407" s="70">
        <v>0</v>
      </c>
      <c r="R407" s="297">
        <v>0.11942767999999999</v>
      </c>
      <c r="S407" s="70">
        <v>119</v>
      </c>
      <c r="T407" s="297"/>
      <c r="U407" s="70"/>
      <c r="V407" s="298">
        <v>0</v>
      </c>
      <c r="W407" s="70">
        <v>0</v>
      </c>
      <c r="X407" s="298">
        <v>0</v>
      </c>
      <c r="Y407" s="70">
        <v>0</v>
      </c>
      <c r="Z407" s="70">
        <v>0</v>
      </c>
      <c r="AA407" s="70">
        <v>0</v>
      </c>
      <c r="AB407" s="70">
        <v>0</v>
      </c>
      <c r="AC407" s="70">
        <v>0</v>
      </c>
      <c r="AD407" s="68">
        <v>0</v>
      </c>
      <c r="AE407" s="70">
        <v>0</v>
      </c>
      <c r="AF407" s="68">
        <v>0</v>
      </c>
      <c r="AG407" s="70">
        <v>0</v>
      </c>
      <c r="AH407" s="68">
        <v>0</v>
      </c>
      <c r="AI407" s="70">
        <v>0</v>
      </c>
      <c r="AJ407" s="298">
        <v>0</v>
      </c>
      <c r="AK407" s="70">
        <v>0</v>
      </c>
      <c r="AL407" s="167">
        <v>1.3333520000000001</v>
      </c>
      <c r="AM407" s="70">
        <v>1333</v>
      </c>
      <c r="AN407" s="68">
        <v>0</v>
      </c>
      <c r="AO407" s="68">
        <v>0</v>
      </c>
      <c r="AP407" s="68">
        <v>0</v>
      </c>
      <c r="AQ407" s="68">
        <v>0</v>
      </c>
      <c r="AR407" s="68">
        <v>0</v>
      </c>
      <c r="AS407" s="68">
        <v>0</v>
      </c>
      <c r="AT407" s="68">
        <v>0</v>
      </c>
      <c r="AU407" s="68">
        <v>19014</v>
      </c>
      <c r="AV407" s="68">
        <v>12507</v>
      </c>
      <c r="AW407" s="68">
        <v>4263</v>
      </c>
      <c r="AX407" s="68">
        <v>0</v>
      </c>
      <c r="AY407" s="68">
        <v>2789</v>
      </c>
      <c r="AZ407" s="68">
        <v>12662</v>
      </c>
    </row>
    <row r="408" spans="1:52" x14ac:dyDescent="0.2">
      <c r="A408" s="68" t="s">
        <v>2444</v>
      </c>
      <c r="B408" s="68" t="s">
        <v>2445</v>
      </c>
      <c r="C408" s="68" t="s">
        <v>2445</v>
      </c>
      <c r="D408" s="68" t="s">
        <v>2446</v>
      </c>
      <c r="E408" s="68" t="s">
        <v>2444</v>
      </c>
      <c r="F408" s="296">
        <v>2019</v>
      </c>
      <c r="G408" s="68" t="s">
        <v>1220</v>
      </c>
      <c r="H408" s="68" t="s">
        <v>1271</v>
      </c>
      <c r="I408" s="229">
        <v>0</v>
      </c>
      <c r="J408" s="70">
        <v>0</v>
      </c>
      <c r="K408" s="70">
        <v>0</v>
      </c>
      <c r="L408" s="137">
        <v>20.241389747341799</v>
      </c>
      <c r="M408" s="137">
        <v>-20241</v>
      </c>
      <c r="N408" s="70">
        <v>1.9156485999999999</v>
      </c>
      <c r="O408" s="70">
        <v>1916</v>
      </c>
      <c r="P408" s="68">
        <v>0</v>
      </c>
      <c r="Q408" s="70">
        <v>0</v>
      </c>
      <c r="R408" s="297">
        <v>0.99668776999999997</v>
      </c>
      <c r="S408" s="70">
        <v>997</v>
      </c>
      <c r="T408" s="297"/>
      <c r="U408" s="70"/>
      <c r="V408" s="298">
        <v>2.7836243000000001</v>
      </c>
      <c r="W408" s="70">
        <v>2784</v>
      </c>
      <c r="X408" s="298">
        <v>0</v>
      </c>
      <c r="Y408" s="70">
        <v>0</v>
      </c>
      <c r="Z408" s="70">
        <v>1.1952640000000001</v>
      </c>
      <c r="AA408" s="70">
        <v>1195</v>
      </c>
      <c r="AB408" s="70">
        <v>1.5905579999999999</v>
      </c>
      <c r="AC408" s="70">
        <v>1591</v>
      </c>
      <c r="AD408" s="68">
        <v>6.0641138701257704</v>
      </c>
      <c r="AE408" s="70">
        <v>6064</v>
      </c>
      <c r="AF408" s="68">
        <v>0</v>
      </c>
      <c r="AG408" s="70">
        <v>0</v>
      </c>
      <c r="AH408" s="68">
        <v>0</v>
      </c>
      <c r="AI408" s="70">
        <v>0</v>
      </c>
      <c r="AJ408" s="298">
        <v>0</v>
      </c>
      <c r="AK408" s="70">
        <v>0</v>
      </c>
      <c r="AL408" s="167">
        <v>0</v>
      </c>
      <c r="AM408" s="70">
        <v>0</v>
      </c>
      <c r="AN408" s="68">
        <v>2547</v>
      </c>
      <c r="AO408" s="68">
        <v>0</v>
      </c>
      <c r="AP408" s="68">
        <v>941</v>
      </c>
      <c r="AQ408" s="68">
        <v>0</v>
      </c>
      <c r="AR408" s="68">
        <v>0</v>
      </c>
      <c r="AS408" s="68">
        <v>0</v>
      </c>
      <c r="AT408" s="68">
        <v>0</v>
      </c>
      <c r="AU408" s="68">
        <v>0</v>
      </c>
      <c r="AV408" s="68">
        <v>9066</v>
      </c>
      <c r="AW408" s="68">
        <v>0</v>
      </c>
      <c r="AX408" s="68">
        <v>0</v>
      </c>
      <c r="AY408" s="68">
        <v>15000</v>
      </c>
      <c r="AZ408" s="68">
        <v>0</v>
      </c>
    </row>
    <row r="409" spans="1:52" x14ac:dyDescent="0.2">
      <c r="A409" s="68" t="s">
        <v>2447</v>
      </c>
      <c r="B409" s="68" t="s">
        <v>2448</v>
      </c>
      <c r="C409" s="68" t="s">
        <v>2448</v>
      </c>
      <c r="D409" s="68" t="s">
        <v>2449</v>
      </c>
      <c r="E409" s="68" t="s">
        <v>2447</v>
      </c>
      <c r="F409" s="296">
        <v>2019</v>
      </c>
      <c r="G409" s="68" t="s">
        <v>1220</v>
      </c>
      <c r="H409" s="68" t="s">
        <v>1258</v>
      </c>
      <c r="I409" s="229">
        <v>0</v>
      </c>
      <c r="J409" s="70">
        <v>0</v>
      </c>
      <c r="K409" s="70">
        <v>0</v>
      </c>
      <c r="L409" s="137">
        <v>0</v>
      </c>
      <c r="M409" s="137">
        <v>0</v>
      </c>
      <c r="N409" s="70">
        <v>2.9524424892093299</v>
      </c>
      <c r="O409" s="70">
        <v>2952</v>
      </c>
      <c r="P409" s="68">
        <v>0</v>
      </c>
      <c r="Q409" s="70">
        <v>0</v>
      </c>
      <c r="R409" s="297">
        <v>5.7583956199999999</v>
      </c>
      <c r="S409" s="70">
        <v>5758</v>
      </c>
      <c r="T409" s="297"/>
      <c r="U409" s="70"/>
      <c r="V409" s="298">
        <v>0</v>
      </c>
      <c r="W409" s="70">
        <v>0</v>
      </c>
      <c r="X409" s="298">
        <v>22.321608810000001</v>
      </c>
      <c r="Y409" s="70">
        <v>9758</v>
      </c>
      <c r="Z409" s="70">
        <v>5.9070900000000002</v>
      </c>
      <c r="AA409" s="70">
        <v>5907</v>
      </c>
      <c r="AB409" s="70">
        <v>7.5290559999999997</v>
      </c>
      <c r="AC409" s="70">
        <v>7529</v>
      </c>
      <c r="AD409" s="68">
        <v>0</v>
      </c>
      <c r="AE409" s="70">
        <v>0</v>
      </c>
      <c r="AF409" s="68">
        <v>0</v>
      </c>
      <c r="AG409" s="70">
        <v>0</v>
      </c>
      <c r="AH409" s="68">
        <v>0</v>
      </c>
      <c r="AI409" s="70">
        <v>0</v>
      </c>
      <c r="AJ409" s="298">
        <v>0</v>
      </c>
      <c r="AK409" s="70">
        <v>0</v>
      </c>
      <c r="AL409" s="167">
        <v>0.10184310000000001</v>
      </c>
      <c r="AM409" s="70">
        <v>102</v>
      </c>
      <c r="AN409" s="68">
        <v>11117</v>
      </c>
      <c r="AO409" s="68">
        <v>-46802</v>
      </c>
      <c r="AP409" s="68">
        <v>0</v>
      </c>
      <c r="AQ409" s="68">
        <v>5953</v>
      </c>
      <c r="AR409" s="68">
        <v>0</v>
      </c>
      <c r="AS409" s="68">
        <v>0</v>
      </c>
      <c r="AT409" s="68">
        <v>0</v>
      </c>
      <c r="AU409" s="68">
        <v>7545</v>
      </c>
      <c r="AV409" s="68">
        <v>715</v>
      </c>
      <c r="AW409" s="68">
        <v>0</v>
      </c>
      <c r="AX409" s="68">
        <v>13494</v>
      </c>
      <c r="AY409" s="68">
        <v>16738</v>
      </c>
      <c r="AZ409" s="68">
        <v>0</v>
      </c>
    </row>
    <row r="410" spans="1:52" x14ac:dyDescent="0.2">
      <c r="A410" s="68" t="s">
        <v>2450</v>
      </c>
      <c r="B410" s="68" t="s">
        <v>2451</v>
      </c>
      <c r="C410" s="68" t="s">
        <v>2451</v>
      </c>
      <c r="D410" s="68" t="s">
        <v>2452</v>
      </c>
      <c r="E410" s="68" t="s">
        <v>2450</v>
      </c>
      <c r="F410" s="296">
        <v>2019</v>
      </c>
      <c r="G410" s="68" t="s">
        <v>1220</v>
      </c>
      <c r="H410" s="68" t="s">
        <v>1221</v>
      </c>
      <c r="I410" s="229">
        <v>0</v>
      </c>
      <c r="J410" s="70">
        <v>0</v>
      </c>
      <c r="K410" s="70">
        <v>0</v>
      </c>
      <c r="L410" s="137">
        <v>4.1619762239518199</v>
      </c>
      <c r="M410" s="137">
        <v>-4162</v>
      </c>
      <c r="N410" s="70">
        <v>0.80857366000000008</v>
      </c>
      <c r="O410" s="70">
        <v>809</v>
      </c>
      <c r="P410" s="68">
        <v>0</v>
      </c>
      <c r="Q410" s="70">
        <v>0</v>
      </c>
      <c r="R410" s="297">
        <v>0.14753949999999999</v>
      </c>
      <c r="S410" s="70">
        <v>148</v>
      </c>
      <c r="T410" s="297"/>
      <c r="U410" s="70"/>
      <c r="V410" s="298">
        <v>0</v>
      </c>
      <c r="W410" s="70">
        <v>0</v>
      </c>
      <c r="X410" s="298">
        <v>0</v>
      </c>
      <c r="Y410" s="70">
        <v>0</v>
      </c>
      <c r="Z410" s="70">
        <v>0</v>
      </c>
      <c r="AA410" s="70">
        <v>0</v>
      </c>
      <c r="AB410" s="70">
        <v>0</v>
      </c>
      <c r="AC410" s="70">
        <v>0</v>
      </c>
      <c r="AD410" s="68">
        <v>0</v>
      </c>
      <c r="AE410" s="70">
        <v>0</v>
      </c>
      <c r="AF410" s="68">
        <v>0</v>
      </c>
      <c r="AG410" s="70">
        <v>0</v>
      </c>
      <c r="AH410" s="68">
        <v>0</v>
      </c>
      <c r="AI410" s="70">
        <v>0</v>
      </c>
      <c r="AJ410" s="298">
        <v>0</v>
      </c>
      <c r="AK410" s="70">
        <v>0</v>
      </c>
      <c r="AL410" s="167">
        <v>0.53485640000000001</v>
      </c>
      <c r="AM410" s="70">
        <v>535</v>
      </c>
      <c r="AN410" s="68">
        <v>0</v>
      </c>
      <c r="AO410" s="68">
        <v>0</v>
      </c>
      <c r="AP410" s="68">
        <v>0</v>
      </c>
      <c r="AQ410" s="68">
        <v>0</v>
      </c>
      <c r="AR410" s="68">
        <v>3000</v>
      </c>
      <c r="AS410" s="68">
        <v>5000</v>
      </c>
      <c r="AT410" s="68">
        <v>0</v>
      </c>
      <c r="AU410" s="68">
        <v>20000</v>
      </c>
      <c r="AV410" s="68">
        <v>11600</v>
      </c>
      <c r="AW410" s="68">
        <v>0</v>
      </c>
      <c r="AX410" s="68">
        <v>0</v>
      </c>
      <c r="AY410" s="68">
        <v>5000</v>
      </c>
      <c r="AZ410" s="68">
        <v>966</v>
      </c>
    </row>
    <row r="411" spans="1:52" x14ac:dyDescent="0.2">
      <c r="A411" s="68" t="s">
        <v>2453</v>
      </c>
      <c r="B411" s="68" t="s">
        <v>2454</v>
      </c>
      <c r="C411" s="68" t="s">
        <v>2454</v>
      </c>
      <c r="D411" s="68" t="s">
        <v>2455</v>
      </c>
      <c r="E411" s="68" t="s">
        <v>2453</v>
      </c>
      <c r="F411" s="296">
        <v>2019</v>
      </c>
      <c r="G411" s="68" t="s">
        <v>1220</v>
      </c>
      <c r="H411" s="68" t="s">
        <v>1271</v>
      </c>
      <c r="I411" s="229">
        <v>115</v>
      </c>
      <c r="J411" s="70">
        <v>57.5</v>
      </c>
      <c r="K411" s="70">
        <v>172.5</v>
      </c>
      <c r="L411" s="137">
        <v>22.380786903173</v>
      </c>
      <c r="M411" s="137">
        <v>-22381</v>
      </c>
      <c r="N411" s="70">
        <v>1.2586849311048729</v>
      </c>
      <c r="O411" s="70">
        <v>1259</v>
      </c>
      <c r="P411" s="68">
        <v>0</v>
      </c>
      <c r="Q411" s="70">
        <v>0</v>
      </c>
      <c r="R411" s="297">
        <v>0.80619794999999994</v>
      </c>
      <c r="S411" s="70">
        <v>806</v>
      </c>
      <c r="T411" s="297"/>
      <c r="U411" s="70"/>
      <c r="V411" s="298">
        <v>0.58208157999999999</v>
      </c>
      <c r="W411" s="70">
        <v>582</v>
      </c>
      <c r="X411" s="298">
        <v>0</v>
      </c>
      <c r="Y411" s="70">
        <v>0</v>
      </c>
      <c r="Z411" s="70">
        <v>1.27796</v>
      </c>
      <c r="AA411" s="70">
        <v>1278</v>
      </c>
      <c r="AB411" s="70">
        <v>1.6487069999999999</v>
      </c>
      <c r="AC411" s="70">
        <v>1649</v>
      </c>
      <c r="AD411" s="68">
        <v>6.8629428208840331</v>
      </c>
      <c r="AE411" s="70">
        <v>6863</v>
      </c>
      <c r="AF411" s="68">
        <v>0</v>
      </c>
      <c r="AG411" s="70">
        <v>0</v>
      </c>
      <c r="AH411" s="68">
        <v>0</v>
      </c>
      <c r="AI411" s="70">
        <v>0</v>
      </c>
      <c r="AJ411" s="298">
        <v>0</v>
      </c>
      <c r="AK411" s="70">
        <v>0</v>
      </c>
      <c r="AL411" s="167">
        <v>0</v>
      </c>
      <c r="AM411" s="70">
        <v>0</v>
      </c>
      <c r="AN411" s="68">
        <v>6082</v>
      </c>
      <c r="AO411" s="68">
        <v>-64272</v>
      </c>
      <c r="AP411" s="68">
        <v>0</v>
      </c>
      <c r="AQ411" s="68">
        <v>775</v>
      </c>
      <c r="AR411" s="68">
        <v>0</v>
      </c>
      <c r="AS411" s="68">
        <v>0</v>
      </c>
      <c r="AT411" s="68">
        <v>38810</v>
      </c>
      <c r="AU411" s="68">
        <v>37371</v>
      </c>
      <c r="AV411" s="68">
        <v>28187</v>
      </c>
      <c r="AW411" s="68">
        <v>32249</v>
      </c>
      <c r="AX411" s="68">
        <v>0</v>
      </c>
      <c r="AY411" s="68">
        <v>10200</v>
      </c>
      <c r="AZ411" s="68">
        <v>1032</v>
      </c>
    </row>
    <row r="412" spans="1:52" x14ac:dyDescent="0.2">
      <c r="A412" s="68" t="s">
        <v>2456</v>
      </c>
      <c r="B412" s="68" t="s">
        <v>2457</v>
      </c>
      <c r="C412" s="68" t="s">
        <v>2457</v>
      </c>
      <c r="D412" s="68" t="s">
        <v>2458</v>
      </c>
      <c r="E412" s="68" t="s">
        <v>2456</v>
      </c>
      <c r="F412" s="296">
        <v>2019</v>
      </c>
      <c r="G412" s="68" t="s">
        <v>1220</v>
      </c>
      <c r="H412" s="68" t="s">
        <v>1258</v>
      </c>
      <c r="I412" s="229">
        <v>0</v>
      </c>
      <c r="J412" s="70">
        <v>0</v>
      </c>
      <c r="K412" s="70">
        <v>0</v>
      </c>
      <c r="L412" s="137">
        <v>0</v>
      </c>
      <c r="M412" s="137">
        <v>0</v>
      </c>
      <c r="N412" s="70">
        <v>3.08837693092168</v>
      </c>
      <c r="O412" s="70">
        <v>3088</v>
      </c>
      <c r="P412" s="68">
        <v>0</v>
      </c>
      <c r="Q412" s="70">
        <v>0</v>
      </c>
      <c r="R412" s="297">
        <v>5.8073994800000008</v>
      </c>
      <c r="S412" s="70">
        <v>5807</v>
      </c>
      <c r="T412" s="297"/>
      <c r="U412" s="70"/>
      <c r="V412" s="298">
        <v>18.210314010000001</v>
      </c>
      <c r="W412" s="70">
        <v>18210</v>
      </c>
      <c r="X412" s="298">
        <v>9.6361485299999998</v>
      </c>
      <c r="Y412" s="70">
        <v>9636</v>
      </c>
      <c r="Z412" s="70">
        <v>7.2874980000000003</v>
      </c>
      <c r="AA412" s="70">
        <v>7287</v>
      </c>
      <c r="AB412" s="70">
        <v>9.4056329999999999</v>
      </c>
      <c r="AC412" s="70">
        <v>9406</v>
      </c>
      <c r="AD412" s="68">
        <v>28.621802552369061</v>
      </c>
      <c r="AE412" s="70">
        <v>28622</v>
      </c>
      <c r="AF412" s="68">
        <v>0</v>
      </c>
      <c r="AG412" s="70">
        <v>0</v>
      </c>
      <c r="AH412" s="68">
        <v>0</v>
      </c>
      <c r="AI412" s="70">
        <v>0</v>
      </c>
      <c r="AJ412" s="298">
        <v>0</v>
      </c>
      <c r="AK412" s="70">
        <v>0</v>
      </c>
      <c r="AL412" s="167">
        <v>0</v>
      </c>
      <c r="AM412" s="70">
        <v>0</v>
      </c>
      <c r="AN412" s="68">
        <v>12065</v>
      </c>
      <c r="AO412" s="68">
        <v>0</v>
      </c>
      <c r="AP412" s="68">
        <v>0</v>
      </c>
      <c r="AQ412" s="68">
        <v>1453</v>
      </c>
      <c r="AR412" s="68">
        <v>0</v>
      </c>
      <c r="AS412" s="68">
        <v>0</v>
      </c>
      <c r="AT412" s="68">
        <v>0</v>
      </c>
      <c r="AU412" s="68">
        <v>10540</v>
      </c>
      <c r="AV412" s="68">
        <v>11040</v>
      </c>
      <c r="AW412" s="68">
        <v>1402</v>
      </c>
      <c r="AX412" s="68">
        <v>6404</v>
      </c>
      <c r="AY412" s="68">
        <v>19046</v>
      </c>
      <c r="AZ412" s="68">
        <v>11000</v>
      </c>
    </row>
    <row r="413" spans="1:52" x14ac:dyDescent="0.2">
      <c r="A413" s="68" t="s">
        <v>2459</v>
      </c>
      <c r="B413" s="68" t="s">
        <v>2460</v>
      </c>
      <c r="C413" s="68" t="s">
        <v>2460</v>
      </c>
      <c r="D413" s="68" t="s">
        <v>2461</v>
      </c>
      <c r="E413" s="68" t="s">
        <v>2459</v>
      </c>
      <c r="F413" s="296">
        <v>2019</v>
      </c>
      <c r="G413" s="68" t="s">
        <v>1220</v>
      </c>
      <c r="H413" s="68" t="s">
        <v>1221</v>
      </c>
      <c r="I413" s="229">
        <v>1937</v>
      </c>
      <c r="J413" s="70">
        <v>968.5</v>
      </c>
      <c r="K413" s="70">
        <v>2905.5</v>
      </c>
      <c r="L413" s="137">
        <v>3.6127587572732298</v>
      </c>
      <c r="M413" s="137">
        <v>-3613</v>
      </c>
      <c r="N413" s="70">
        <v>1.1390538884010299</v>
      </c>
      <c r="O413" s="70">
        <v>1139</v>
      </c>
      <c r="P413" s="68">
        <v>0</v>
      </c>
      <c r="Q413" s="70">
        <v>0</v>
      </c>
      <c r="R413" s="297">
        <v>0.14184358</v>
      </c>
      <c r="S413" s="70">
        <v>142</v>
      </c>
      <c r="T413" s="297"/>
      <c r="U413" s="70"/>
      <c r="V413" s="298">
        <v>0</v>
      </c>
      <c r="W413" s="70">
        <v>0</v>
      </c>
      <c r="X413" s="298">
        <v>0.35831924999999998</v>
      </c>
      <c r="Y413" s="70">
        <v>358</v>
      </c>
      <c r="Z413" s="70">
        <v>0</v>
      </c>
      <c r="AA413" s="70">
        <v>0</v>
      </c>
      <c r="AB413" s="70">
        <v>0</v>
      </c>
      <c r="AC413" s="70">
        <v>0</v>
      </c>
      <c r="AD413" s="68">
        <v>0</v>
      </c>
      <c r="AE413" s="70">
        <v>0</v>
      </c>
      <c r="AF413" s="68">
        <v>0</v>
      </c>
      <c r="AG413" s="70">
        <v>0</v>
      </c>
      <c r="AH413" s="68">
        <v>0</v>
      </c>
      <c r="AI413" s="70">
        <v>0</v>
      </c>
      <c r="AJ413" s="298">
        <v>0</v>
      </c>
      <c r="AK413" s="70">
        <v>0</v>
      </c>
      <c r="AL413" s="167">
        <v>0.27762890000000001</v>
      </c>
      <c r="AM413" s="70">
        <v>278</v>
      </c>
      <c r="AN413" s="68">
        <v>0</v>
      </c>
      <c r="AO413" s="68">
        <v>0</v>
      </c>
      <c r="AP413" s="68">
        <v>0</v>
      </c>
      <c r="AQ413" s="68">
        <v>0</v>
      </c>
      <c r="AR413" s="68">
        <v>0</v>
      </c>
      <c r="AS413" s="68">
        <v>0</v>
      </c>
      <c r="AT413" s="68">
        <v>0</v>
      </c>
      <c r="AU413" s="68">
        <v>6726</v>
      </c>
      <c r="AV413" s="68">
        <v>370</v>
      </c>
      <c r="AW413" s="68">
        <v>0</v>
      </c>
      <c r="AX413" s="68">
        <v>0</v>
      </c>
      <c r="AY413" s="68">
        <v>1257</v>
      </c>
      <c r="AZ413" s="68">
        <v>0</v>
      </c>
    </row>
    <row r="414" spans="1:52" x14ac:dyDescent="0.2">
      <c r="A414" s="68" t="s">
        <v>2462</v>
      </c>
      <c r="B414" s="68" t="s">
        <v>2463</v>
      </c>
      <c r="C414" s="68" t="s">
        <v>2463</v>
      </c>
      <c r="D414" s="68" t="s">
        <v>2464</v>
      </c>
      <c r="E414" s="68" t="s">
        <v>2462</v>
      </c>
      <c r="F414" s="296">
        <v>2019</v>
      </c>
      <c r="G414" s="68" t="s">
        <v>1238</v>
      </c>
      <c r="H414" s="68" t="s">
        <v>1373</v>
      </c>
      <c r="I414" s="229">
        <v>0</v>
      </c>
      <c r="J414" s="70">
        <v>0</v>
      </c>
      <c r="K414" s="70">
        <v>0</v>
      </c>
      <c r="L414" s="137">
        <v>81.693527179610797</v>
      </c>
      <c r="M414" s="137">
        <v>-81694</v>
      </c>
      <c r="N414" s="70">
        <v>1.4191549999999999</v>
      </c>
      <c r="O414" s="70">
        <v>1419</v>
      </c>
      <c r="P414" s="68">
        <v>0</v>
      </c>
      <c r="Q414" s="70">
        <v>0</v>
      </c>
      <c r="R414" s="297">
        <v>6.07824337</v>
      </c>
      <c r="S414" s="70">
        <v>6078</v>
      </c>
      <c r="T414" s="297"/>
      <c r="U414" s="70"/>
      <c r="V414" s="298">
        <v>23.469792630000001</v>
      </c>
      <c r="W414" s="70">
        <v>23470</v>
      </c>
      <c r="X414" s="298">
        <v>0</v>
      </c>
      <c r="Y414" s="70">
        <v>0</v>
      </c>
      <c r="Z414" s="70">
        <v>6.8669700000000002</v>
      </c>
      <c r="AA414" s="70">
        <v>6867</v>
      </c>
      <c r="AB414" s="70">
        <v>8.6904140000000005</v>
      </c>
      <c r="AC414" s="70">
        <v>8690</v>
      </c>
      <c r="AD414" s="68">
        <v>39.768529301291963</v>
      </c>
      <c r="AE414" s="70">
        <v>39769</v>
      </c>
      <c r="AF414" s="68">
        <v>0</v>
      </c>
      <c r="AG414" s="70">
        <v>0</v>
      </c>
      <c r="AH414" s="68">
        <v>0</v>
      </c>
      <c r="AI414" s="70">
        <v>0</v>
      </c>
      <c r="AJ414" s="298">
        <v>0</v>
      </c>
      <c r="AK414" s="70">
        <v>0</v>
      </c>
      <c r="AL414" s="167">
        <v>0</v>
      </c>
      <c r="AM414" s="70">
        <v>0</v>
      </c>
      <c r="AN414" s="68">
        <v>9454</v>
      </c>
      <c r="AO414" s="68">
        <v>0</v>
      </c>
      <c r="AP414" s="68">
        <v>0</v>
      </c>
      <c r="AQ414" s="68">
        <v>9910</v>
      </c>
      <c r="AR414" s="68">
        <v>0</v>
      </c>
      <c r="AS414" s="68">
        <v>0</v>
      </c>
      <c r="AT414" s="68">
        <v>0</v>
      </c>
      <c r="AU414" s="68">
        <v>896</v>
      </c>
      <c r="AV414" s="68">
        <v>10865</v>
      </c>
      <c r="AW414" s="68">
        <v>0</v>
      </c>
      <c r="AX414" s="68">
        <v>19398</v>
      </c>
      <c r="AY414" s="68">
        <v>0</v>
      </c>
      <c r="AZ414" s="68">
        <v>0</v>
      </c>
    </row>
    <row r="415" spans="1:52" x14ac:dyDescent="0.2">
      <c r="A415" s="68" t="s">
        <v>2465</v>
      </c>
      <c r="B415" s="68" t="s">
        <v>2466</v>
      </c>
      <c r="C415" s="68" t="s">
        <v>2466</v>
      </c>
      <c r="D415" s="68" t="s">
        <v>2467</v>
      </c>
      <c r="E415" s="68" t="s">
        <v>2465</v>
      </c>
      <c r="F415" s="296">
        <v>2019</v>
      </c>
      <c r="G415" s="68" t="s">
        <v>1220</v>
      </c>
      <c r="H415" s="68" t="s">
        <v>1221</v>
      </c>
      <c r="I415" s="229">
        <v>28</v>
      </c>
      <c r="J415" s="70">
        <v>14</v>
      </c>
      <c r="K415" s="70">
        <v>42</v>
      </c>
      <c r="L415" s="137">
        <v>2.1339841484145299</v>
      </c>
      <c r="M415" s="137">
        <v>-2134</v>
      </c>
      <c r="N415" s="70">
        <v>0.99044570217165595</v>
      </c>
      <c r="O415" s="70">
        <v>990</v>
      </c>
      <c r="P415" s="68">
        <v>0</v>
      </c>
      <c r="Q415" s="70">
        <v>0</v>
      </c>
      <c r="R415" s="297">
        <v>0.17649683999999999</v>
      </c>
      <c r="S415" s="70">
        <v>176</v>
      </c>
      <c r="T415" s="297"/>
      <c r="U415" s="70"/>
      <c r="V415" s="298">
        <v>0</v>
      </c>
      <c r="W415" s="70">
        <v>0</v>
      </c>
      <c r="X415" s="298">
        <v>0.11714431</v>
      </c>
      <c r="Y415" s="70">
        <v>117</v>
      </c>
      <c r="Z415" s="70">
        <v>0</v>
      </c>
      <c r="AA415" s="70">
        <v>0</v>
      </c>
      <c r="AB415" s="70">
        <v>0</v>
      </c>
      <c r="AC415" s="70">
        <v>0</v>
      </c>
      <c r="AD415" s="68">
        <v>0</v>
      </c>
      <c r="AE415" s="70">
        <v>0</v>
      </c>
      <c r="AF415" s="68">
        <v>0</v>
      </c>
      <c r="AG415" s="70">
        <v>0</v>
      </c>
      <c r="AH415" s="68">
        <v>0</v>
      </c>
      <c r="AI415" s="70">
        <v>0</v>
      </c>
      <c r="AJ415" s="298">
        <v>0</v>
      </c>
      <c r="AK415" s="70">
        <v>0</v>
      </c>
      <c r="AL415" s="167">
        <v>0</v>
      </c>
      <c r="AM415" s="70">
        <v>0</v>
      </c>
      <c r="AN415" s="68">
        <v>0</v>
      </c>
      <c r="AO415" s="68">
        <v>0</v>
      </c>
      <c r="AP415" s="68">
        <v>0</v>
      </c>
      <c r="AQ415" s="68">
        <v>0</v>
      </c>
      <c r="AR415" s="68">
        <v>0</v>
      </c>
      <c r="AS415" s="68">
        <v>0</v>
      </c>
      <c r="AT415" s="68">
        <v>0</v>
      </c>
      <c r="AU415" s="68">
        <v>2202</v>
      </c>
      <c r="AV415" s="68">
        <v>807</v>
      </c>
      <c r="AW415" s="68">
        <v>0</v>
      </c>
      <c r="AX415" s="68">
        <v>0</v>
      </c>
      <c r="AY415" s="68">
        <v>0</v>
      </c>
      <c r="AZ415" s="68">
        <v>0</v>
      </c>
    </row>
    <row r="416" spans="1:52" x14ac:dyDescent="0.2">
      <c r="A416" s="68" t="s">
        <v>2468</v>
      </c>
      <c r="B416" s="68" t="s">
        <v>2469</v>
      </c>
      <c r="C416" s="68" t="s">
        <v>2469</v>
      </c>
      <c r="D416" s="68" t="s">
        <v>2470</v>
      </c>
      <c r="E416" s="68" t="s">
        <v>2468</v>
      </c>
      <c r="F416" s="296">
        <v>2019</v>
      </c>
      <c r="G416" s="68" t="s">
        <v>1220</v>
      </c>
      <c r="H416" s="68" t="s">
        <v>1221</v>
      </c>
      <c r="I416" s="229">
        <v>11635</v>
      </c>
      <c r="J416" s="70">
        <v>5817.5</v>
      </c>
      <c r="K416" s="70">
        <v>17452.5</v>
      </c>
      <c r="L416" s="137">
        <v>7.9833848607056401</v>
      </c>
      <c r="M416" s="137">
        <v>-7983</v>
      </c>
      <c r="N416" s="70">
        <v>0.84402249638599103</v>
      </c>
      <c r="O416" s="70">
        <v>844</v>
      </c>
      <c r="P416" s="68">
        <v>0</v>
      </c>
      <c r="Q416" s="70">
        <v>0</v>
      </c>
      <c r="R416" s="297">
        <v>0.13287002000000001</v>
      </c>
      <c r="S416" s="70">
        <v>133</v>
      </c>
      <c r="T416" s="297"/>
      <c r="U416" s="70"/>
      <c r="V416" s="298">
        <v>0</v>
      </c>
      <c r="W416" s="70">
        <v>0</v>
      </c>
      <c r="X416" s="298">
        <v>0</v>
      </c>
      <c r="Y416" s="70">
        <v>0</v>
      </c>
      <c r="Z416" s="70">
        <v>0</v>
      </c>
      <c r="AA416" s="70">
        <v>0</v>
      </c>
      <c r="AB416" s="70">
        <v>0</v>
      </c>
      <c r="AC416" s="70">
        <v>0</v>
      </c>
      <c r="AD416" s="68">
        <v>0</v>
      </c>
      <c r="AE416" s="70">
        <v>0</v>
      </c>
      <c r="AF416" s="68">
        <v>0</v>
      </c>
      <c r="AG416" s="70">
        <v>0</v>
      </c>
      <c r="AH416" s="68">
        <v>0</v>
      </c>
      <c r="AI416" s="70">
        <v>0</v>
      </c>
      <c r="AJ416" s="298">
        <v>0.64648693000000002</v>
      </c>
      <c r="AK416" s="70">
        <v>646</v>
      </c>
      <c r="AL416" s="167">
        <v>1.1639577000000001</v>
      </c>
      <c r="AM416" s="70">
        <v>1164</v>
      </c>
      <c r="AN416" s="68">
        <v>0</v>
      </c>
      <c r="AO416" s="68">
        <v>0</v>
      </c>
      <c r="AP416" s="68">
        <v>0</v>
      </c>
      <c r="AQ416" s="68">
        <v>0</v>
      </c>
      <c r="AR416" s="68">
        <v>0</v>
      </c>
      <c r="AS416" s="68">
        <v>9206</v>
      </c>
      <c r="AT416" s="68">
        <v>2856</v>
      </c>
      <c r="AU416" s="68">
        <v>45635</v>
      </c>
      <c r="AV416" s="68">
        <v>830</v>
      </c>
      <c r="AW416" s="68">
        <v>3958</v>
      </c>
      <c r="AX416" s="68">
        <v>0</v>
      </c>
      <c r="AY416" s="68">
        <v>19947</v>
      </c>
      <c r="AZ416" s="68">
        <v>0</v>
      </c>
    </row>
    <row r="417" spans="1:52" x14ac:dyDescent="0.2">
      <c r="A417" s="68" t="s">
        <v>2471</v>
      </c>
      <c r="B417" s="68" t="s">
        <v>2472</v>
      </c>
      <c r="C417" s="68" t="s">
        <v>2472</v>
      </c>
      <c r="D417" s="68" t="s">
        <v>2473</v>
      </c>
      <c r="E417" s="68" t="s">
        <v>2471</v>
      </c>
      <c r="F417" s="296">
        <v>2019</v>
      </c>
      <c r="G417" s="68" t="s">
        <v>1220</v>
      </c>
      <c r="H417" s="68" t="s">
        <v>1221</v>
      </c>
      <c r="I417" s="229">
        <v>768</v>
      </c>
      <c r="J417" s="70">
        <v>384</v>
      </c>
      <c r="K417" s="70">
        <v>1152</v>
      </c>
      <c r="L417" s="137">
        <v>4.4079551793903704</v>
      </c>
      <c r="M417" s="137">
        <v>-4408</v>
      </c>
      <c r="N417" s="70">
        <v>0.53021882099588602</v>
      </c>
      <c r="O417" s="70">
        <v>530</v>
      </c>
      <c r="P417" s="68">
        <v>0</v>
      </c>
      <c r="Q417" s="70">
        <v>0</v>
      </c>
      <c r="R417" s="297">
        <v>0.16368455000000001</v>
      </c>
      <c r="S417" s="70">
        <v>164</v>
      </c>
      <c r="T417" s="297"/>
      <c r="U417" s="70"/>
      <c r="V417" s="298">
        <v>0</v>
      </c>
      <c r="W417" s="70">
        <v>0</v>
      </c>
      <c r="X417" s="298">
        <v>0.37367255999999999</v>
      </c>
      <c r="Y417" s="70">
        <v>374</v>
      </c>
      <c r="Z417" s="70">
        <v>0</v>
      </c>
      <c r="AA417" s="70">
        <v>0</v>
      </c>
      <c r="AB417" s="70">
        <v>0</v>
      </c>
      <c r="AC417" s="70">
        <v>0</v>
      </c>
      <c r="AD417" s="68">
        <v>0</v>
      </c>
      <c r="AE417" s="70">
        <v>0</v>
      </c>
      <c r="AF417" s="68">
        <v>0</v>
      </c>
      <c r="AG417" s="70">
        <v>0</v>
      </c>
      <c r="AH417" s="68">
        <v>0</v>
      </c>
      <c r="AI417" s="70">
        <v>0</v>
      </c>
      <c r="AJ417" s="298">
        <v>0</v>
      </c>
      <c r="AK417" s="70">
        <v>0</v>
      </c>
      <c r="AL417" s="167">
        <v>0.30479689999999998</v>
      </c>
      <c r="AM417" s="70">
        <v>305</v>
      </c>
      <c r="AN417" s="68">
        <v>0</v>
      </c>
      <c r="AO417" s="68">
        <v>0</v>
      </c>
      <c r="AP417" s="68">
        <v>0</v>
      </c>
      <c r="AQ417" s="68">
        <v>0</v>
      </c>
      <c r="AR417" s="68">
        <v>0</v>
      </c>
      <c r="AS417" s="68">
        <v>2123</v>
      </c>
      <c r="AT417" s="68">
        <v>0</v>
      </c>
      <c r="AU417" s="68">
        <v>11900</v>
      </c>
      <c r="AV417" s="68">
        <v>568</v>
      </c>
      <c r="AW417" s="68">
        <v>19523</v>
      </c>
      <c r="AX417" s="68">
        <v>0</v>
      </c>
      <c r="AY417" s="68">
        <v>1264</v>
      </c>
      <c r="AZ417" s="68">
        <v>0</v>
      </c>
    </row>
    <row r="418" spans="1:52" x14ac:dyDescent="0.2">
      <c r="A418" s="68" t="s">
        <v>2474</v>
      </c>
      <c r="B418" s="68" t="s">
        <v>2475</v>
      </c>
      <c r="C418" s="68" t="s">
        <v>2475</v>
      </c>
      <c r="D418" s="68" t="s">
        <v>2476</v>
      </c>
      <c r="E418" s="68" t="s">
        <v>2474</v>
      </c>
      <c r="F418" s="296">
        <v>2019</v>
      </c>
      <c r="G418" s="68" t="s">
        <v>1220</v>
      </c>
      <c r="H418" s="68" t="s">
        <v>1221</v>
      </c>
      <c r="I418" s="229">
        <v>0</v>
      </c>
      <c r="J418" s="70">
        <v>0</v>
      </c>
      <c r="K418" s="70">
        <v>0</v>
      </c>
      <c r="L418" s="137">
        <v>3.1739221142631799</v>
      </c>
      <c r="M418" s="137">
        <v>-3174</v>
      </c>
      <c r="N418" s="70">
        <v>0.72775141997857495</v>
      </c>
      <c r="O418" s="70">
        <v>728</v>
      </c>
      <c r="P418" s="68">
        <v>0</v>
      </c>
      <c r="Q418" s="70">
        <v>0</v>
      </c>
      <c r="R418" s="297">
        <v>0.13195132000000001</v>
      </c>
      <c r="S418" s="70">
        <v>132</v>
      </c>
      <c r="T418" s="297"/>
      <c r="U418" s="70"/>
      <c r="V418" s="298">
        <v>0</v>
      </c>
      <c r="W418" s="70">
        <v>0</v>
      </c>
      <c r="X418" s="298">
        <v>0.40018617000000001</v>
      </c>
      <c r="Y418" s="70">
        <v>400</v>
      </c>
      <c r="Z418" s="70">
        <v>0</v>
      </c>
      <c r="AA418" s="70">
        <v>0</v>
      </c>
      <c r="AB418" s="70">
        <v>0</v>
      </c>
      <c r="AC418" s="70">
        <v>0</v>
      </c>
      <c r="AD418" s="68">
        <v>0</v>
      </c>
      <c r="AE418" s="70">
        <v>0</v>
      </c>
      <c r="AF418" s="68">
        <v>0</v>
      </c>
      <c r="AG418" s="70">
        <v>0</v>
      </c>
      <c r="AH418" s="68">
        <v>0</v>
      </c>
      <c r="AI418" s="70">
        <v>0</v>
      </c>
      <c r="AJ418" s="298">
        <v>6.5345700000000007E-2</v>
      </c>
      <c r="AK418" s="70">
        <v>65</v>
      </c>
      <c r="AL418" s="167">
        <v>0.33203539999999998</v>
      </c>
      <c r="AM418" s="70">
        <v>332</v>
      </c>
      <c r="AN418" s="68">
        <v>0</v>
      </c>
      <c r="AO418" s="68">
        <v>0</v>
      </c>
      <c r="AP418" s="68">
        <v>0</v>
      </c>
      <c r="AQ418" s="68">
        <v>0</v>
      </c>
      <c r="AR418" s="68">
        <v>0</v>
      </c>
      <c r="AS418" s="68">
        <v>0</v>
      </c>
      <c r="AT418" s="68">
        <v>0</v>
      </c>
      <c r="AU418" s="68">
        <v>12037</v>
      </c>
      <c r="AV418" s="68">
        <v>3835</v>
      </c>
      <c r="AW418" s="68">
        <v>0</v>
      </c>
      <c r="AX418" s="68">
        <v>0</v>
      </c>
      <c r="AY418" s="68">
        <v>4258</v>
      </c>
      <c r="AZ418" s="68">
        <v>0</v>
      </c>
    </row>
    <row r="419" spans="1:52" x14ac:dyDescent="0.2">
      <c r="A419" s="68" t="s">
        <v>2477</v>
      </c>
      <c r="B419" s="68" t="s">
        <v>2478</v>
      </c>
      <c r="C419" s="68" t="s">
        <v>2478</v>
      </c>
      <c r="D419" s="68" t="s">
        <v>2479</v>
      </c>
      <c r="E419" s="68" t="s">
        <v>2477</v>
      </c>
      <c r="F419" s="296">
        <v>2019</v>
      </c>
      <c r="G419" s="68" t="s">
        <v>1220</v>
      </c>
      <c r="H419" s="68" t="s">
        <v>1271</v>
      </c>
      <c r="I419" s="229">
        <v>0</v>
      </c>
      <c r="J419" s="70">
        <v>0</v>
      </c>
      <c r="K419" s="70">
        <v>0</v>
      </c>
      <c r="L419" s="137">
        <v>35.993314611930799</v>
      </c>
      <c r="M419" s="137">
        <v>-35993</v>
      </c>
      <c r="N419" s="70">
        <v>2.13104562415475</v>
      </c>
      <c r="O419" s="70">
        <v>2131</v>
      </c>
      <c r="P419" s="68">
        <v>0</v>
      </c>
      <c r="Q419" s="70">
        <v>0</v>
      </c>
      <c r="R419" s="297">
        <v>1.5872728700000001</v>
      </c>
      <c r="S419" s="70">
        <v>1587</v>
      </c>
      <c r="T419" s="297"/>
      <c r="U419" s="70"/>
      <c r="V419" s="298">
        <v>6.6232927799999999</v>
      </c>
      <c r="W419" s="70">
        <v>6623</v>
      </c>
      <c r="X419" s="298">
        <v>0</v>
      </c>
      <c r="Y419" s="70">
        <v>0</v>
      </c>
      <c r="Z419" s="70">
        <v>1.661964</v>
      </c>
      <c r="AA419" s="70">
        <v>1662</v>
      </c>
      <c r="AB419" s="70">
        <v>2.1437590000000002</v>
      </c>
      <c r="AC419" s="70">
        <v>2144</v>
      </c>
      <c r="AD419" s="68">
        <v>10.41672690661937</v>
      </c>
      <c r="AE419" s="70">
        <v>10417</v>
      </c>
      <c r="AF419" s="68">
        <v>0</v>
      </c>
      <c r="AG419" s="70">
        <v>0</v>
      </c>
      <c r="AH419" s="68">
        <v>0</v>
      </c>
      <c r="AI419" s="70">
        <v>0</v>
      </c>
      <c r="AJ419" s="298">
        <v>0</v>
      </c>
      <c r="AK419" s="70">
        <v>0</v>
      </c>
      <c r="AL419" s="167">
        <v>0.85797659999999998</v>
      </c>
      <c r="AM419" s="70">
        <v>858</v>
      </c>
      <c r="AN419" s="68">
        <v>5189</v>
      </c>
      <c r="AO419" s="68">
        <v>-8752</v>
      </c>
      <c r="AP419" s="68">
        <v>0</v>
      </c>
      <c r="AQ419" s="68">
        <v>0</v>
      </c>
      <c r="AR419" s="68">
        <v>0</v>
      </c>
      <c r="AS419" s="68">
        <v>72265</v>
      </c>
      <c r="AT419" s="68">
        <v>0</v>
      </c>
      <c r="AU419" s="68">
        <v>0</v>
      </c>
      <c r="AV419" s="68">
        <v>0</v>
      </c>
      <c r="AW419" s="68">
        <v>0</v>
      </c>
      <c r="AX419" s="68">
        <v>0</v>
      </c>
      <c r="AY419" s="68">
        <v>0</v>
      </c>
      <c r="AZ419" s="68">
        <v>21494</v>
      </c>
    </row>
    <row r="420" spans="1:52" x14ac:dyDescent="0.2">
      <c r="A420" s="68" t="s">
        <v>2480</v>
      </c>
      <c r="B420" s="68" t="s">
        <v>2481</v>
      </c>
      <c r="C420" s="68" t="s">
        <v>2481</v>
      </c>
      <c r="D420" s="68" t="s">
        <v>2481</v>
      </c>
      <c r="E420" s="68" t="s">
        <v>2480</v>
      </c>
      <c r="F420" s="296"/>
      <c r="G420" s="68" t="s">
        <v>1377</v>
      </c>
      <c r="H420" s="68" t="s">
        <v>1377</v>
      </c>
      <c r="I420" s="229">
        <v>8714</v>
      </c>
      <c r="J420" s="70">
        <v>4357</v>
      </c>
      <c r="K420" s="70">
        <v>13071</v>
      </c>
      <c r="L420" s="137">
        <v>0</v>
      </c>
      <c r="M420" s="137">
        <v>0</v>
      </c>
      <c r="N420" s="70">
        <v>0.14291159617811899</v>
      </c>
      <c r="O420" s="70">
        <v>143</v>
      </c>
      <c r="P420" s="68">
        <v>106999610</v>
      </c>
      <c r="Q420" s="70">
        <v>-107000</v>
      </c>
      <c r="R420" s="297">
        <v>0</v>
      </c>
      <c r="S420" s="70">
        <v>0</v>
      </c>
      <c r="T420" s="297"/>
      <c r="U420" s="70"/>
      <c r="V420" s="298">
        <v>0</v>
      </c>
      <c r="W420" s="70">
        <v>0</v>
      </c>
      <c r="X420" s="298">
        <v>0</v>
      </c>
      <c r="Y420" s="70">
        <v>0</v>
      </c>
      <c r="Z420" s="70">
        <v>0</v>
      </c>
      <c r="AA420" s="70">
        <v>0</v>
      </c>
      <c r="AB420" s="70">
        <v>0</v>
      </c>
      <c r="AC420" s="70">
        <v>0</v>
      </c>
      <c r="AD420" s="68">
        <v>0</v>
      </c>
      <c r="AE420" s="70">
        <v>0</v>
      </c>
      <c r="AF420" s="68">
        <v>3559740.8886951432</v>
      </c>
      <c r="AG420" s="70">
        <v>3560</v>
      </c>
      <c r="AH420" s="68">
        <v>2858377</v>
      </c>
      <c r="AI420" s="70">
        <v>2858</v>
      </c>
      <c r="AJ420" s="298">
        <v>0.6223786</v>
      </c>
      <c r="AK420" s="70">
        <v>622</v>
      </c>
      <c r="AL420" s="167">
        <v>0</v>
      </c>
      <c r="AM420" s="70">
        <v>0</v>
      </c>
      <c r="AN420" s="68">
        <v>0</v>
      </c>
      <c r="AO420" s="68">
        <v>0</v>
      </c>
      <c r="AP420" s="68">
        <v>0</v>
      </c>
      <c r="AQ420" s="68">
        <v>0</v>
      </c>
      <c r="AR420" s="68">
        <v>0</v>
      </c>
      <c r="AS420" s="68">
        <v>0</v>
      </c>
      <c r="AT420" s="68">
        <v>0</v>
      </c>
      <c r="AU420" s="68">
        <v>0</v>
      </c>
      <c r="AV420" s="68">
        <v>0</v>
      </c>
      <c r="AW420" s="68">
        <v>0</v>
      </c>
      <c r="AX420" s="68">
        <v>0</v>
      </c>
      <c r="AY420" s="68">
        <v>0</v>
      </c>
      <c r="AZ420" s="68">
        <v>0</v>
      </c>
    </row>
    <row r="421" spans="1:52" x14ac:dyDescent="0.2">
      <c r="A421" s="68" t="s">
        <v>2482</v>
      </c>
      <c r="B421" s="68" t="s">
        <v>2483</v>
      </c>
      <c r="C421" s="68" t="s">
        <v>2483</v>
      </c>
      <c r="D421" s="68" t="s">
        <v>2484</v>
      </c>
      <c r="E421" s="68" t="s">
        <v>2482</v>
      </c>
      <c r="F421" s="296">
        <v>2019</v>
      </c>
      <c r="G421" s="68" t="s">
        <v>1490</v>
      </c>
      <c r="H421" s="68" t="s">
        <v>1490</v>
      </c>
      <c r="I421" s="229">
        <v>0</v>
      </c>
      <c r="J421" s="70">
        <v>0</v>
      </c>
      <c r="K421" s="70">
        <v>0</v>
      </c>
      <c r="L421" s="137">
        <v>0</v>
      </c>
      <c r="M421" s="137">
        <v>0</v>
      </c>
      <c r="N421" s="70">
        <v>0</v>
      </c>
      <c r="O421" s="70">
        <v>0</v>
      </c>
      <c r="P421" s="68">
        <v>0</v>
      </c>
      <c r="Q421" s="70">
        <v>0</v>
      </c>
      <c r="R421" s="297">
        <v>0</v>
      </c>
      <c r="S421" s="70">
        <v>0</v>
      </c>
      <c r="T421" s="297"/>
      <c r="U421" s="70"/>
      <c r="V421" s="298">
        <v>0</v>
      </c>
      <c r="W421" s="70">
        <v>0</v>
      </c>
      <c r="X421" s="298">
        <v>0</v>
      </c>
      <c r="Y421" s="70">
        <v>0</v>
      </c>
      <c r="Z421" s="70">
        <v>0</v>
      </c>
      <c r="AA421" s="70">
        <v>0</v>
      </c>
      <c r="AB421" s="70">
        <v>0</v>
      </c>
      <c r="AC421" s="70">
        <v>0</v>
      </c>
      <c r="AD421" s="68">
        <v>0</v>
      </c>
      <c r="AE421" s="70">
        <v>0</v>
      </c>
      <c r="AF421" s="68">
        <v>0</v>
      </c>
      <c r="AG421" s="70">
        <v>0</v>
      </c>
      <c r="AH421" s="68">
        <v>0</v>
      </c>
      <c r="AI421" s="70">
        <v>0</v>
      </c>
      <c r="AJ421" s="298">
        <v>0</v>
      </c>
      <c r="AK421" s="70">
        <v>0</v>
      </c>
      <c r="AL421" s="167">
        <v>0</v>
      </c>
      <c r="AM421" s="70">
        <v>0</v>
      </c>
      <c r="AN421" s="68">
        <v>0</v>
      </c>
      <c r="AO421" s="68">
        <v>0</v>
      </c>
      <c r="AP421" s="68">
        <v>0</v>
      </c>
      <c r="AQ421" s="68">
        <v>0</v>
      </c>
      <c r="AR421" s="68">
        <v>0</v>
      </c>
      <c r="AS421" s="68">
        <v>0</v>
      </c>
      <c r="AT421" s="68">
        <v>0</v>
      </c>
      <c r="AU421" s="68">
        <v>0</v>
      </c>
      <c r="AV421" s="68">
        <v>0</v>
      </c>
      <c r="AW421" s="68">
        <v>0</v>
      </c>
      <c r="AX421" s="68">
        <v>0</v>
      </c>
      <c r="AY421" s="68">
        <v>0</v>
      </c>
      <c r="AZ421" s="68">
        <v>0</v>
      </c>
    </row>
    <row r="422" spans="1:52" x14ac:dyDescent="0.2">
      <c r="A422" s="68" t="s">
        <v>2485</v>
      </c>
      <c r="B422" s="68" t="s">
        <v>2486</v>
      </c>
      <c r="C422" s="68" t="s">
        <v>2486</v>
      </c>
      <c r="D422" s="68" t="s">
        <v>2486</v>
      </c>
      <c r="E422" s="68" t="s">
        <v>2486</v>
      </c>
      <c r="I422" s="229">
        <v>1500133</v>
      </c>
      <c r="J422" s="229">
        <v>750066.5</v>
      </c>
      <c r="K422" s="229">
        <v>2250199.5</v>
      </c>
      <c r="L422" s="229">
        <v>11703.659485009515</v>
      </c>
      <c r="M422" s="229">
        <v>-11703651</v>
      </c>
      <c r="N422" s="229">
        <v>794.31000000000006</v>
      </c>
      <c r="O422" s="229">
        <v>794309</v>
      </c>
      <c r="P422" s="229">
        <v>10426833940</v>
      </c>
      <c r="Q422" s="229">
        <v>-10426833</v>
      </c>
      <c r="R422" s="229">
        <v>831.02443324000001</v>
      </c>
      <c r="S422" s="229">
        <v>831028</v>
      </c>
      <c r="T422" s="229"/>
      <c r="U422" s="229"/>
      <c r="V422" s="229">
        <v>2271.8434812699993</v>
      </c>
      <c r="W422" s="229">
        <v>2271845</v>
      </c>
      <c r="X422" s="229">
        <v>848.00008902000002</v>
      </c>
      <c r="Y422" s="229">
        <v>705770</v>
      </c>
      <c r="Z422" s="229">
        <v>853.13101399999994</v>
      </c>
      <c r="AA422" s="229">
        <v>853125</v>
      </c>
      <c r="AB422" s="229">
        <v>1080.8710140000001</v>
      </c>
      <c r="AC422" s="229">
        <v>1080876</v>
      </c>
      <c r="AD422" s="229">
        <v>3802.7872369490124</v>
      </c>
      <c r="AE422" s="229">
        <v>3802788</v>
      </c>
      <c r="AF422" s="229">
        <v>344964125.53916538</v>
      </c>
      <c r="AG422" s="229">
        <v>344965</v>
      </c>
      <c r="AH422" s="229">
        <v>216745974</v>
      </c>
      <c r="AI422" s="229">
        <v>216743</v>
      </c>
      <c r="AJ422" s="229">
        <v>134.47980112999997</v>
      </c>
      <c r="AK422" s="229">
        <v>134481</v>
      </c>
      <c r="AL422" s="229">
        <v>115.75957989999996</v>
      </c>
      <c r="AM422" s="229">
        <v>115754</v>
      </c>
      <c r="AN422" s="229">
        <v>1534861</v>
      </c>
      <c r="AO422" s="229">
        <v>-3684977</v>
      </c>
      <c r="AP422" s="229">
        <v>270722</v>
      </c>
      <c r="AQ422" s="229">
        <v>338403</v>
      </c>
      <c r="AR422" s="229">
        <v>1149971</v>
      </c>
      <c r="AS422" s="229">
        <v>590081</v>
      </c>
      <c r="AT422" s="229">
        <v>567294</v>
      </c>
      <c r="AU422" s="229">
        <v>9183354</v>
      </c>
      <c r="AV422" s="229">
        <v>3066279</v>
      </c>
      <c r="AW422" s="229">
        <v>3567336</v>
      </c>
      <c r="AX422" s="229">
        <v>1768782</v>
      </c>
      <c r="AY422" s="229">
        <v>4399290</v>
      </c>
      <c r="AZ422" s="229">
        <v>1936607</v>
      </c>
    </row>
    <row r="423" spans="1:52" s="208" customFormat="1" ht="15" x14ac:dyDescent="0.2">
      <c r="D423" s="209"/>
      <c r="I423" s="210"/>
      <c r="L423" s="211"/>
      <c r="M423" s="212"/>
      <c r="N423" s="210"/>
      <c r="O423" s="213"/>
      <c r="P423" s="210"/>
      <c r="Q423" s="214"/>
      <c r="R423" s="312"/>
      <c r="S423" s="210"/>
      <c r="T423" s="297"/>
      <c r="U423" s="210"/>
      <c r="W423" s="210"/>
      <c r="Y423" s="210"/>
      <c r="AA423" s="210"/>
      <c r="AB423" s="210"/>
      <c r="AC423" s="210"/>
      <c r="AD423" s="210"/>
      <c r="AE423" s="210"/>
      <c r="AF423" s="210"/>
      <c r="AG423" s="210"/>
      <c r="AH423" s="210"/>
      <c r="AI423" s="210"/>
      <c r="AJ423" s="298">
        <v>0</v>
      </c>
      <c r="AK423" s="70">
        <v>0</v>
      </c>
      <c r="AL423" s="167">
        <v>0</v>
      </c>
      <c r="AM423" s="70">
        <v>0</v>
      </c>
      <c r="AN423" s="210"/>
      <c r="AO423" s="210"/>
      <c r="AP423" s="210"/>
      <c r="AQ423" s="210"/>
      <c r="AR423" s="210"/>
      <c r="AS423" s="210"/>
      <c r="AT423" s="210"/>
      <c r="AU423" s="210"/>
      <c r="AV423" s="210"/>
      <c r="AW423" s="210"/>
      <c r="AX423" s="210"/>
      <c r="AY423" s="210"/>
      <c r="AZ423" s="210"/>
    </row>
    <row r="425" spans="1:52" x14ac:dyDescent="0.2">
      <c r="AN425" s="70"/>
      <c r="AO425" s="70"/>
      <c r="AP425" s="70"/>
      <c r="AQ425" s="70"/>
      <c r="AR425" s="70"/>
      <c r="AS425" s="70"/>
      <c r="AT425" s="70"/>
      <c r="AU425" s="70"/>
      <c r="AV425" s="70"/>
      <c r="AW425" s="70"/>
      <c r="AX425" s="70"/>
      <c r="AY425" s="70"/>
      <c r="AZ425" s="70"/>
    </row>
  </sheetData>
  <autoFilter ref="A2:AC423" xr:uid="{00000000-0001-0000-0300-000000000000}"/>
  <phoneticPr fontId="21" type="noConversion"/>
  <conditionalFormatting sqref="AN1">
    <cfRule type="expression" dxfId="1" priority="1" stopIfTrue="1">
      <formula>AND(COUNTIF($G$7:$AB$7, AN1)+COUNTIF($AD$7:$BV$7, AN1)&gt;1,NOT(ISBLANK(AN1)))</formula>
    </cfRule>
  </conditionalFormatting>
  <conditionalFormatting sqref="AO1:AU1">
    <cfRule type="expression" dxfId="0" priority="4" stopIfTrue="1">
      <formula>AND(COUNTIF($G$7:$AB$7, AO1)+COUNTIF($AE$7:$CB$7, AO1)&gt;1,NOT(ISBLANK(AO1)))</formula>
    </cfRule>
  </conditionalFormatting>
  <hyperlinks>
    <hyperlink ref="I4" r:id="rId1" display="Local authority revenue expenditure and financing England: 2025 to 2026 budget individual local authority data - GOV.UK" xr:uid="{165B0CD4-8766-45A2-8019-6279B497A138}"/>
    <hyperlink ref="L4" r:id="rId2" display="Key information table for local authorities: provisional local government finance settlement 2026 to 2027 - GOV.UK" xr:uid="{8652E2C4-77A1-429E-9014-27BCE9B4C63B}"/>
    <hyperlink ref="V4" r:id="rId3" display="Core Spending Power table: provisional local government finance settlement 2026 to 2029 - GOV.UK" xr:uid="{D37C3A65-F98A-4B56-8D56-3292E9B4E974}"/>
    <hyperlink ref="AD4" r:id="rId4" display="Allocations tables for all consolidated grants from 2026-2027 to 2028-2029 - GOV.UK" xr:uid="{1C143900-1A68-4D37-BC70-8E7E5F276A40}"/>
    <hyperlink ref="N4" r:id="rId5" display="Allocations tables for all consolidated grants from 2026-2027 to 2028-2029 - GOV.UK" xr:uid="{6F0EA849-1E41-4C02-8BC8-295FF0568CD1}"/>
    <hyperlink ref="T4" r:id="rId6" xr:uid="{471A1562-4C7F-4684-9E2C-0F106BD2C946}"/>
  </hyperlinks>
  <pageMargins left="0.7" right="0.7" top="0.75" bottom="0.75" header="0.3" footer="0.3"/>
  <pageSetup paperSize="9" orientation="portrait"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3fd57c9-5291-4ee5-b3d3-37b4b570c278">
      <UserInfo>
        <DisplayName>Chris Whitehouse</DisplayName>
        <AccountId>1460</AccountId>
        <AccountType/>
      </UserInfo>
    </SharedWithUsers>
    <lcf76f155ced4ddcb4097134ff3c332f xmlns="3fa4860e-4e84-4984-b511-cb934d7752ca">
      <Terms xmlns="http://schemas.microsoft.com/office/infopath/2007/PartnerControls"/>
    </lcf76f155ced4ddcb4097134ff3c332f>
    <TaxCatchAll xmlns="83a87e31-bf32-46ab-8e70-9fa18461fa4d" xsi:nil="true"/>
    <_ip_UnifiedCompliancePolicyUIAction xmlns="http://schemas.microsoft.com/sharepoint/v3" xsi:nil="true"/>
    <_ip_UnifiedCompliancePolicyProperties xmlns="http://schemas.microsoft.com/sharepoint/v3" xsi:nil="true"/>
  </documentManagement>
</p:properties>
</file>

<file path=customXml/item3.xml>��< ? x m l   v e r s i o n = " 1 . 0 "   e n c o d i n g = " u t f - 1 6 " ? > < D a t a M a s h u p   x m l n s = " h t t p : / / s c h e m a s . m i c r o s o f t . c o m / D a t a M a s h u p " > A A A A A B g D A A B Q S w M E F A A C A A g A 4 a J M T v d O t 3 a o A A A A + A A A A B I A H A B D b 2 5 m a W c v U G F j a 2 F n Z S 5 4 b W w g o h g A K K A U A A A A A A A A A A A A A A A A A A A A A A A A A A A A h Y / N C o J A G E V f R W b v / C i G y O c I t W i T E A T R d p g m H d I x n L H x 3 V r 0 S L 1 C Q l n t W t 7 D W Z z 7 u N 2 h G N s m u K r e 6 s 7 k i G G K A m V k d 9 S m y t H g T m G K C g 5 b I c + i U s E k G 5 u N 9 p i j 2 r l L R o j 3 H v s Y d 3 1 F I k o Z O Z S b n a x V K 9 B H 1 v / l U B v r h J E K c d i / Y n i E F w l O Y h Z j l j I g M 4 Z S m 6 8 S T c W Y A v m B s B o a N / S K K x O u l 0 D m C e T 9 g j 8 B U E s D B B Q A A g A I A O G i T E 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h o k x O K I p H u A 4 A A A A R A A A A E w A c A E Z v c m 1 1 b G F z L 1 N l Y 3 R p b 2 4 x L m 0 g o h g A K K A U A A A A A A A A A A A A A A A A A A A A A A A A A A A A K 0 5 N L s n M z 1 M I h t C G 1 g B Q S w E C L Q A U A A I A C A D h o k x O 9 0 6 3 d q g A A A D 4 A A A A E g A A A A A A A A A A A A A A A A A A A A A A Q 2 9 u Z m l n L 1 B h Y 2 t h Z 2 U u e G 1 s U E s B A i 0 A F A A C A A g A 4 a J M T g / K 6 a u k A A A A 6 Q A A A B M A A A A A A A A A A A A A A A A A 9 A A A A F t D b 2 5 0 Z W 5 0 X 1 R 5 c G V z X S 5 4 b W x Q S w E C L Q A U A A I A C A D h o k x O 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5 j S k z v 1 i E 6 3 u E G u E P Z r t w A A A A A C A A A A A A A Q Z g A A A A E A A C A A A A A t L f C W r B h b S f D 7 I q P s L G b b 1 Q J F 6 d M a o t G C t D + g U x F l T Q A A A A A O g A A A A A I A A C A A A A B C 1 H 0 Z V J f c Z m 0 1 Y R o w 4 L B A Q 2 K f g N t v U W V x B y U + 5 E S A j F A A A A C N 2 R w z k c R F A d u P J c 4 / U f p k m 6 c P T 1 F I L 4 T Z / 0 i 0 Q y O 1 e w x n v R H T 4 X Y x v 0 S c K 6 E u j F y M W t E M c 9 H 7 N K R C B P A 1 q t z B 4 q v f V C F U 9 R B F D r W b u a X M O U A A A A B r O L F N D 4 k 7 a k v g A / f Q k C O d S E K L e j 8 C H 5 8 s 9 R w 0 7 S P c 5 E y Z A m I Y / o q 8 f g + S r a C b b b 9 B G + H P u S i 6 a 4 M K 0 g h n 3 q t f < / D a t a M a s h u p > 
</file>

<file path=customXml/item4.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21" ma:contentTypeDescription="Create a new document." ma:contentTypeScope="" ma:versionID="115be43daee028af450d1b7c014b1029">
  <xsd:schema xmlns:xsd="http://www.w3.org/2001/XMLSchema" xmlns:xs="http://www.w3.org/2001/XMLSchema" xmlns:p="http://schemas.microsoft.com/office/2006/metadata/properties" xmlns:ns1="http://schemas.microsoft.com/sharepoint/v3" xmlns:ns2="3fa4860e-4e84-4984-b511-cb934d7752ca" xmlns:ns3="63fd57c9-5291-4ee5-b3d3-37b4b570c278" xmlns:ns4="83a87e31-bf32-46ab-8e70-9fa18461fa4d" targetNamespace="http://schemas.microsoft.com/office/2006/metadata/properties" ma:root="true" ma:fieldsID="42a81fd107413efe770814c7336497d5" ns1:_="" ns2:_="" ns3:_="" ns4:_="">
    <xsd:import namespace="http://schemas.microsoft.com/sharepoint/v3"/>
    <xsd:import namespace="3fa4860e-4e84-4984-b511-cb934d7752ca"/>
    <xsd:import namespace="63fd57c9-5291-4ee5-b3d3-37b4b570c278"/>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c87fa60-d147-431f-934a-2c728b6fc39f}"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3E943490-3D6D-4354-ADA9-6CB9FA132D5E}">
  <ds:schemaRefs>
    <ds:schemaRef ds:uri="http://schemas.microsoft.com/sharepoint/v3/contenttype/forms"/>
  </ds:schemaRefs>
</ds:datastoreItem>
</file>

<file path=customXml/itemProps2.xml><?xml version="1.0" encoding="utf-8"?>
<ds:datastoreItem xmlns:ds="http://schemas.openxmlformats.org/officeDocument/2006/customXml" ds:itemID="{E94A66BC-1D44-4FB6-A5F3-21814AC5C366}">
  <ds:schemaRefs>
    <ds:schemaRef ds:uri="http://schemas.microsoft.com/office/2006/metadata/properties"/>
    <ds:schemaRef ds:uri="http://schemas.microsoft.com/office/infopath/2007/PartnerControls"/>
    <ds:schemaRef ds:uri="63fd57c9-5291-4ee5-b3d3-37b4b570c278"/>
    <ds:schemaRef ds:uri="3fa4860e-4e84-4984-b511-cb934d7752ca"/>
    <ds:schemaRef ds:uri="83a87e31-bf32-46ab-8e70-9fa18461fa4d"/>
    <ds:schemaRef ds:uri="http://schemas.microsoft.com/sharepoint/v3"/>
  </ds:schemaRefs>
</ds:datastoreItem>
</file>

<file path=customXml/itemProps3.xml><?xml version="1.0" encoding="utf-8"?>
<ds:datastoreItem xmlns:ds="http://schemas.openxmlformats.org/officeDocument/2006/customXml" ds:itemID="{4ADA3051-387A-446B-89F4-40B0B0CB92B8}">
  <ds:schemaRefs>
    <ds:schemaRef ds:uri="http://schemas.microsoft.com/DataMashup"/>
  </ds:schemaRefs>
</ds:datastoreItem>
</file>

<file path=customXml/itemProps4.xml><?xml version="1.0" encoding="utf-8"?>
<ds:datastoreItem xmlns:ds="http://schemas.openxmlformats.org/officeDocument/2006/customXml" ds:itemID="{28FDBD75-D599-4FCB-B84B-9F8461BC8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a4860e-4e84-4984-b511-cb934d7752ca"/>
    <ds:schemaRef ds:uri="63fd57c9-5291-4ee5-b3d3-37b4b570c278"/>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C4690E4-FBB5-4676-A873-66C901772D33}">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Upload</vt:lpstr>
      <vt:lpstr>Guidance</vt:lpstr>
      <vt:lpstr>Form</vt:lpstr>
      <vt:lpstr>LA Data</vt:lpstr>
      <vt:lpstr>Guidance!delta_name</vt:lpstr>
      <vt:lpstr>delta_name</vt:lpstr>
      <vt:lpstr>delta_name_2</vt:lpstr>
      <vt:lpstr>delta_name_3</vt:lpstr>
      <vt:lpstr>delta_name_4</vt:lpstr>
      <vt:lpstr>Guidance!la_data</vt:lpstr>
      <vt:lpstr>la_data</vt:lpstr>
      <vt:lpstr>Guidance!la_name</vt:lpstr>
      <vt:lpstr>la_name</vt:lpstr>
      <vt:lpstr>Guidance!la_select</vt:lpstr>
      <vt:lpstr>la_select</vt:lpstr>
      <vt:lpstr>RA_data</vt:lpstr>
    </vt:vector>
  </TitlesOfParts>
  <Manager/>
  <Company>Department for Communities and Local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Clarke</dc:creator>
  <cp:keywords/>
  <dc:description/>
  <cp:lastModifiedBy>Sharan Atwal</cp:lastModifiedBy>
  <cp:revision/>
  <dcterms:created xsi:type="dcterms:W3CDTF">2018-01-31T13:55:11Z</dcterms:created>
  <dcterms:modified xsi:type="dcterms:W3CDTF">2026-03-19T17:00:58Z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83c562b3-b096-4ff3-834c-40954ef66a78</vt:lpwstr>
  </property>
  <property fmtid="{D5CDD505-2E9C-101B-9397-08002B2CF9AE}" pid="3" name="bjSaver">
    <vt:lpwstr>a9Eu2YXtwEAZBxNtym3q/UTiIfD9a0e0</vt:lpwstr>
  </property>
  <property fmtid="{D5CDD505-2E9C-101B-9397-08002B2CF9AE}" pid="4" name="bjDocumentSecurityLabel">
    <vt:lpwstr>No Marking</vt:lpwstr>
  </property>
  <property fmtid="{D5CDD505-2E9C-101B-9397-08002B2CF9AE}" pid="5" name="ContentTypeId">
    <vt:lpwstr>0x010100ECCB7E1F660E4D499F35AD51896216AD</vt:lpwstr>
  </property>
  <property fmtid="{D5CDD505-2E9C-101B-9397-08002B2CF9AE}" pid="6" name="AuthorIds_UIVersion_4608">
    <vt:lpwstr>16</vt:lpwstr>
  </property>
  <property fmtid="{D5CDD505-2E9C-101B-9397-08002B2CF9AE}" pid="7" name="MediaServiceImageTags">
    <vt:lpwstr/>
  </property>
  <property fmtid="{D5CDD505-2E9C-101B-9397-08002B2CF9AE}" pid="8" name="ComplianceAssetId">
    <vt:lpwstr/>
  </property>
  <property fmtid="{D5CDD505-2E9C-101B-9397-08002B2CF9AE}" pid="9" name="_ExtendedDescription">
    <vt:lpwstr/>
  </property>
  <property fmtid="{D5CDD505-2E9C-101B-9397-08002B2CF9AE}" pid="10" name="TriggerFlowInfo">
    <vt:lpwstr/>
  </property>
</Properties>
</file>